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FCESAR\My Job\2023\Grupo de Elaboração de Propostas\Propostas 2023-2025\Prontos\HIVTB\Revistos\"/>
    </mc:Choice>
  </mc:AlternateContent>
  <xr:revisionPtr revIDLastSave="0" documentId="13_ncr:1_{59CCDE11-C3F5-4A45-9859-44B13ACBD149}" xr6:coauthVersionLast="47" xr6:coauthVersionMax="47" xr10:uidLastSave="{00000000-0000-0000-0000-000000000000}"/>
  <workbookProtection workbookAlgorithmName="SHA-512" workbookHashValue="7VW8/njtSyzB3oWlwo96SQLLB8w4rIWilwVtkurwVmxPu8w4Pc94Et2OCWqxDva6RxaG67OrwnmoycMjbF7axQ==" workbookSaltValue="10BERyZ1TXmrwrb8mmgr0A==" workbookSpinCount="100000" lockStructure="1"/>
  <bookViews>
    <workbookView xWindow="20370" yWindow="-120" windowWidth="38640" windowHeight="21120" activeTab="3" xr2:uid="{00000000-000D-0000-FFFF-FFFF00000000}"/>
  </bookViews>
  <sheets>
    <sheet name="Instructions" sheetId="8" r:id="rId1"/>
    <sheet name="Translations" sheetId="15" state="hidden" r:id="rId2"/>
    <sheet name="Dropdowns" sheetId="16" state="hidden" r:id="rId3"/>
    <sheet name="Cover Sheet" sheetId="9" r:id="rId4"/>
    <sheet name="NFM3External" sheetId="36" state="hidden" r:id="rId5"/>
    <sheet name="NFM3ExternalList" sheetId="37" state="hidden" r:id="rId6"/>
    <sheet name="HIV.Gap.Overview" sheetId="10" r:id="rId7"/>
    <sheet name="TB.Gap.Overview" sheetId="42" r:id="rId8"/>
    <sheet name="Malaria.Gap.Overview" sheetId="43" r:id="rId9"/>
    <sheet name="Health.Products" sheetId="49" r:id="rId10"/>
    <sheet name="Old.Health.Products" sheetId="28" state="hidden" r:id="rId11"/>
    <sheet name="Government Health Spending" sheetId="13" r:id="rId12"/>
    <sheet name="HIV.Gap.Detail.Module" sheetId="2" r:id="rId13"/>
    <sheet name="HIV.Gap.Detail.NSP" sheetId="22" r:id="rId14"/>
    <sheet name="TB.Gap.Detail.Module" sheetId="44" r:id="rId15"/>
    <sheet name="TB.Gap.Detail.NSP" sheetId="46" r:id="rId16"/>
    <sheet name="Malaria.Gap.Detail.Module" sheetId="47" r:id="rId17"/>
    <sheet name="Malaria.Gap.Detail.NSP" sheetId="48" r:id="rId18"/>
  </sheets>
  <definedNames>
    <definedName name="_xlnm._FilterDatabase" localSheetId="2" hidden="1">Dropdowns!$I$3:$L$243</definedName>
    <definedName name="_xlnm._FilterDatabase" localSheetId="4" hidden="1">NFM3External!$A$1:$L$4060</definedName>
    <definedName name="_xlnm._FilterDatabase" localSheetId="5" hidden="1">NFM3ExternalList!$A$1:$G$739</definedName>
    <definedName name="DropDownHealthProducts">Dropdowns!$AG$3:$AG$14</definedName>
    <definedName name="LangOffset">Translations!$C$1</definedName>
    <definedName name="_xlnm.Print_Area" localSheetId="9">Health.Products!$A$1:$U$36</definedName>
    <definedName name="_xlnm.Print_Area" localSheetId="13">'HIV.Gap.Detail.NSP'!$A$1:$S$24</definedName>
    <definedName name="_xlnm.Print_Area" localSheetId="6">'HIV.Gap.Overview'!$A$1:$Q$42</definedName>
    <definedName name="_xlnm.Print_Area" localSheetId="17">'Malaria.Gap.Detail.NSP'!$A$1:$S$24</definedName>
    <definedName name="_xlnm.Print_Area" localSheetId="10">'Old.Health.Products'!$A$1:$K$27</definedName>
    <definedName name="_xlnm.Print_Area" localSheetId="15">'TB.Gap.Detail.NSP'!$A$1:$S$24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49" l="1"/>
  <c r="L16" i="49"/>
  <c r="G17" i="49"/>
  <c r="G16" i="49"/>
  <c r="B17" i="49"/>
  <c r="B16" i="49"/>
  <c r="L18" i="49" l="1"/>
  <c r="G18" i="49"/>
  <c r="B18" i="49"/>
  <c r="L14" i="49"/>
  <c r="G14" i="49"/>
  <c r="B14" i="49"/>
  <c r="D12" i="49" l="1"/>
  <c r="D11" i="49"/>
  <c r="S12" i="49"/>
  <c r="S13" i="49"/>
  <c r="S14" i="49"/>
  <c r="S15" i="49"/>
  <c r="S16" i="49"/>
  <c r="S17" i="49"/>
  <c r="S18" i="49"/>
  <c r="S19" i="49"/>
  <c r="S20" i="49"/>
  <c r="S21" i="49"/>
  <c r="S22" i="49"/>
  <c r="S23" i="49"/>
  <c r="S24" i="49"/>
  <c r="S25" i="49"/>
  <c r="S26" i="49"/>
  <c r="S27" i="49"/>
  <c r="S28" i="49"/>
  <c r="S29" i="49"/>
  <c r="S30" i="49"/>
  <c r="S31" i="49"/>
  <c r="S32" i="49"/>
  <c r="S33" i="49"/>
  <c r="S34" i="49"/>
  <c r="N12" i="49"/>
  <c r="N13" i="49"/>
  <c r="N14" i="49"/>
  <c r="N15" i="49"/>
  <c r="N16" i="49"/>
  <c r="N17" i="49"/>
  <c r="N18" i="49"/>
  <c r="N19" i="49"/>
  <c r="N20" i="49"/>
  <c r="N21" i="49"/>
  <c r="N22" i="49"/>
  <c r="N23" i="49"/>
  <c r="N24" i="49"/>
  <c r="N25" i="49"/>
  <c r="N26" i="49"/>
  <c r="N27" i="49"/>
  <c r="N28" i="49"/>
  <c r="N29" i="49"/>
  <c r="N30" i="49"/>
  <c r="N31" i="49"/>
  <c r="N32" i="49"/>
  <c r="N33" i="49"/>
  <c r="N34" i="49"/>
  <c r="I24" i="49"/>
  <c r="I25" i="49"/>
  <c r="I26" i="49"/>
  <c r="I27" i="49"/>
  <c r="I28" i="49"/>
  <c r="I29" i="49"/>
  <c r="I30" i="49"/>
  <c r="I31" i="49"/>
  <c r="I32" i="49"/>
  <c r="I33" i="49"/>
  <c r="I34" i="49"/>
  <c r="D24" i="49"/>
  <c r="D25" i="49"/>
  <c r="D26" i="49"/>
  <c r="D27" i="49"/>
  <c r="D28" i="49"/>
  <c r="D29" i="49"/>
  <c r="D30" i="49"/>
  <c r="D31" i="49"/>
  <c r="D32" i="49"/>
  <c r="S11" i="49"/>
  <c r="R36" i="49"/>
  <c r="Q36" i="49"/>
  <c r="H36" i="49"/>
  <c r="N11" i="49"/>
  <c r="I12" i="49"/>
  <c r="I13" i="49"/>
  <c r="I14" i="49"/>
  <c r="I15" i="49"/>
  <c r="I16" i="49"/>
  <c r="I17" i="49"/>
  <c r="I18" i="49"/>
  <c r="I19" i="49"/>
  <c r="I20" i="49"/>
  <c r="I21" i="49"/>
  <c r="I22" i="49"/>
  <c r="I23" i="49"/>
  <c r="I11" i="49"/>
  <c r="D13" i="49"/>
  <c r="D14" i="49"/>
  <c r="D15" i="49"/>
  <c r="D16" i="49"/>
  <c r="D17" i="49"/>
  <c r="D18" i="49"/>
  <c r="D19" i="49"/>
  <c r="D20" i="49"/>
  <c r="D21" i="49"/>
  <c r="D22" i="49"/>
  <c r="D23" i="49"/>
  <c r="D33" i="49"/>
  <c r="D34" i="49"/>
  <c r="M36" i="49"/>
  <c r="L36" i="49"/>
  <c r="G36" i="49"/>
  <c r="C36" i="49"/>
  <c r="B36" i="49"/>
  <c r="U2" i="49"/>
  <c r="U1" i="49"/>
  <c r="B6" i="49" s="1"/>
  <c r="G6" i="49" s="1"/>
  <c r="L6" i="49" s="1"/>
  <c r="Q6" i="49" s="1"/>
  <c r="C1" i="49"/>
  <c r="F27" i="28" l="1"/>
  <c r="E27" i="28"/>
  <c r="J2" i="28"/>
  <c r="J1" i="28"/>
  <c r="D1" i="48"/>
  <c r="D1" i="46"/>
  <c r="D1" i="44"/>
  <c r="D1" i="22"/>
  <c r="D1" i="2"/>
  <c r="H1" i="13"/>
  <c r="C1" i="28"/>
  <c r="J1" i="43"/>
  <c r="J1" i="42"/>
  <c r="J1" i="10"/>
  <c r="P24" i="48"/>
  <c r="O24" i="48"/>
  <c r="N24" i="48"/>
  <c r="M24" i="48"/>
  <c r="L24" i="48"/>
  <c r="K24" i="48"/>
  <c r="J24" i="48"/>
  <c r="I24" i="48"/>
  <c r="H24" i="48"/>
  <c r="G24" i="48"/>
  <c r="F24" i="48"/>
  <c r="E24" i="48"/>
  <c r="D24" i="48"/>
  <c r="C24" i="48"/>
  <c r="B24"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1" i="48"/>
  <c r="S24" i="48" s="1"/>
  <c r="R11" i="48"/>
  <c r="Q11" i="48"/>
  <c r="S10" i="48"/>
  <c r="R10" i="48"/>
  <c r="Q10" i="48"/>
  <c r="S9" i="48"/>
  <c r="R9" i="48"/>
  <c r="Q9" i="48"/>
  <c r="S8" i="48"/>
  <c r="R8" i="48"/>
  <c r="Q8" i="48"/>
  <c r="P13" i="47"/>
  <c r="O13" i="47"/>
  <c r="N13" i="47"/>
  <c r="M13" i="47"/>
  <c r="L13" i="47"/>
  <c r="K13" i="47"/>
  <c r="J13" i="47"/>
  <c r="I13" i="47"/>
  <c r="H13" i="47"/>
  <c r="G13" i="47"/>
  <c r="F13" i="47"/>
  <c r="E13" i="47"/>
  <c r="D13" i="47"/>
  <c r="C13" i="47"/>
  <c r="B13" i="47"/>
  <c r="S11" i="47"/>
  <c r="R11" i="47"/>
  <c r="Q11" i="47"/>
  <c r="S10" i="47"/>
  <c r="R10" i="47"/>
  <c r="Q10" i="47"/>
  <c r="S9" i="47"/>
  <c r="R9" i="47"/>
  <c r="Q9" i="47"/>
  <c r="S8" i="47"/>
  <c r="R8" i="47"/>
  <c r="Q8" i="47"/>
  <c r="P24" i="46"/>
  <c r="O24" i="46"/>
  <c r="N24" i="46"/>
  <c r="M24" i="46"/>
  <c r="L24" i="46"/>
  <c r="K24" i="46"/>
  <c r="J24" i="46"/>
  <c r="I24" i="46"/>
  <c r="H24" i="46"/>
  <c r="G24" i="46"/>
  <c r="F24" i="46"/>
  <c r="E24" i="46"/>
  <c r="D24" i="46"/>
  <c r="C24" i="46"/>
  <c r="B24" i="46"/>
  <c r="S22" i="46"/>
  <c r="R22" i="46"/>
  <c r="Q22" i="46"/>
  <c r="S21" i="46"/>
  <c r="R21" i="46"/>
  <c r="Q21" i="46"/>
  <c r="S20" i="46"/>
  <c r="R20" i="46"/>
  <c r="Q20" i="46"/>
  <c r="S19" i="46"/>
  <c r="R19" i="46"/>
  <c r="Q19" i="46"/>
  <c r="S18" i="46"/>
  <c r="R18" i="46"/>
  <c r="Q18" i="46"/>
  <c r="S17" i="46"/>
  <c r="R17" i="46"/>
  <c r="Q17" i="46"/>
  <c r="S16" i="46"/>
  <c r="R16" i="46"/>
  <c r="Q16" i="46"/>
  <c r="S15" i="46"/>
  <c r="R15" i="46"/>
  <c r="Q15" i="46"/>
  <c r="S14" i="46"/>
  <c r="R14" i="46"/>
  <c r="Q14" i="46"/>
  <c r="S13" i="46"/>
  <c r="R13" i="46"/>
  <c r="Q13" i="46"/>
  <c r="S12" i="46"/>
  <c r="R12" i="46"/>
  <c r="Q12" i="46"/>
  <c r="S11" i="46"/>
  <c r="R11" i="46"/>
  <c r="Q11" i="46"/>
  <c r="S10" i="46"/>
  <c r="R10" i="46"/>
  <c r="Q10" i="46"/>
  <c r="S9" i="46"/>
  <c r="R9" i="46"/>
  <c r="Q9" i="46"/>
  <c r="S8" i="46"/>
  <c r="R8" i="46"/>
  <c r="Q8" i="46"/>
  <c r="P17" i="44"/>
  <c r="O17" i="44"/>
  <c r="N17" i="44"/>
  <c r="M17" i="44"/>
  <c r="L17" i="44"/>
  <c r="K17" i="44"/>
  <c r="J17" i="44"/>
  <c r="I17" i="44"/>
  <c r="H17" i="44"/>
  <c r="G17" i="44"/>
  <c r="F17" i="44"/>
  <c r="E17" i="44"/>
  <c r="D17" i="44"/>
  <c r="C17" i="44"/>
  <c r="B17" i="44"/>
  <c r="S15" i="44"/>
  <c r="R15" i="44"/>
  <c r="Q15" i="44"/>
  <c r="S14" i="44"/>
  <c r="R14" i="44"/>
  <c r="Q14" i="44"/>
  <c r="S13" i="44"/>
  <c r="R13" i="44"/>
  <c r="Q13" i="44"/>
  <c r="S12" i="44"/>
  <c r="R12" i="44"/>
  <c r="Q12" i="44"/>
  <c r="S11" i="44"/>
  <c r="R11" i="44"/>
  <c r="Q11" i="44"/>
  <c r="S10" i="44"/>
  <c r="R10" i="44"/>
  <c r="Q10" i="44"/>
  <c r="S9" i="44"/>
  <c r="R9" i="44"/>
  <c r="Q9" i="44"/>
  <c r="S8" i="44"/>
  <c r="R8" i="44"/>
  <c r="Q8" i="44"/>
  <c r="P24" i="22"/>
  <c r="O24" i="22"/>
  <c r="N24" i="22"/>
  <c r="M24" i="22"/>
  <c r="L24" i="22"/>
  <c r="K24" i="22"/>
  <c r="J24" i="22"/>
  <c r="I24" i="22"/>
  <c r="H24" i="22"/>
  <c r="G24" i="22"/>
  <c r="F24" i="22"/>
  <c r="E24" i="22"/>
  <c r="D24" i="22"/>
  <c r="C24" i="22"/>
  <c r="L14" i="13"/>
  <c r="K14" i="13"/>
  <c r="J14" i="13"/>
  <c r="I14" i="13"/>
  <c r="H14" i="13"/>
  <c r="G14" i="13"/>
  <c r="F14" i="13"/>
  <c r="E14" i="13"/>
  <c r="D14" i="13"/>
  <c r="C14" i="13"/>
  <c r="N36" i="10"/>
  <c r="M36" i="10"/>
  <c r="L36" i="10"/>
  <c r="K36" i="10"/>
  <c r="J36" i="10"/>
  <c r="N22" i="10"/>
  <c r="M22" i="10"/>
  <c r="L22" i="10"/>
  <c r="K22" i="10"/>
  <c r="J22" i="10"/>
  <c r="G22" i="10"/>
  <c r="E22" i="10"/>
  <c r="D22" i="10"/>
  <c r="C22" i="10"/>
  <c r="B22" i="10"/>
  <c r="N36" i="42"/>
  <c r="M36" i="42"/>
  <c r="L36" i="42"/>
  <c r="K36" i="42"/>
  <c r="J36" i="42"/>
  <c r="G36" i="42"/>
  <c r="F36" i="42"/>
  <c r="E36" i="42"/>
  <c r="N22" i="42"/>
  <c r="M22" i="42"/>
  <c r="L22" i="42"/>
  <c r="K22" i="42"/>
  <c r="J22" i="42"/>
  <c r="G22" i="42"/>
  <c r="F22" i="42"/>
  <c r="D22" i="42"/>
  <c r="C22" i="42"/>
  <c r="B22" i="42"/>
  <c r="N36" i="43"/>
  <c r="M36" i="43"/>
  <c r="L36" i="43"/>
  <c r="K36" i="43"/>
  <c r="J36" i="43"/>
  <c r="G36" i="43"/>
  <c r="F36" i="43"/>
  <c r="E36" i="43"/>
  <c r="N22" i="43"/>
  <c r="M22" i="43"/>
  <c r="L22" i="43"/>
  <c r="K22" i="43"/>
  <c r="K39" i="43" s="1"/>
  <c r="K40" i="43" s="1"/>
  <c r="K42" i="43" s="1"/>
  <c r="J22" i="43"/>
  <c r="J39" i="43" s="1"/>
  <c r="J40" i="43" s="1"/>
  <c r="J42" i="43" s="1"/>
  <c r="G22" i="43"/>
  <c r="F22" i="43"/>
  <c r="E22" i="43"/>
  <c r="C22" i="43"/>
  <c r="B22" i="43"/>
  <c r="C27" i="28"/>
  <c r="N39" i="43"/>
  <c r="N40" i="43" s="1"/>
  <c r="N42" i="43" s="1"/>
  <c r="M39" i="43"/>
  <c r="M40" i="43" s="1"/>
  <c r="M42" i="43" s="1"/>
  <c r="L39" i="43"/>
  <c r="L40" i="43" s="1"/>
  <c r="L42" i="43" s="1"/>
  <c r="D22" i="43"/>
  <c r="N39" i="42"/>
  <c r="N40" i="42" s="1"/>
  <c r="N42" i="42" s="1"/>
  <c r="M39" i="42"/>
  <c r="M40" i="42" s="1"/>
  <c r="M42" i="42" s="1"/>
  <c r="E22" i="42"/>
  <c r="C1" i="15"/>
  <c r="S24" i="46" l="1"/>
  <c r="Q24" i="48"/>
  <c r="Q24" i="46"/>
  <c r="R24" i="48"/>
  <c r="R24" i="46"/>
  <c r="J39" i="42"/>
  <c r="J40" i="42" s="1"/>
  <c r="J42" i="42" s="1"/>
  <c r="K39" i="42"/>
  <c r="K40" i="42" s="1"/>
  <c r="K42" i="42" s="1"/>
  <c r="L39" i="42"/>
  <c r="L40" i="42" s="1"/>
  <c r="L42" i="42" s="1"/>
  <c r="A220" i="15"/>
  <c r="F9" i="49" s="1"/>
  <c r="A222" i="15"/>
  <c r="A26" i="8" s="1"/>
  <c r="A221" i="15"/>
  <c r="B26" i="8" s="1"/>
  <c r="AX5" i="16"/>
  <c r="AG15" i="16"/>
  <c r="AX3" i="16"/>
  <c r="L2" i="48"/>
  <c r="A217" i="15"/>
  <c r="A218" i="15"/>
  <c r="A219" i="15"/>
  <c r="T9" i="49" s="1"/>
  <c r="A216" i="15"/>
  <c r="L1" i="44"/>
  <c r="B6" i="44" s="1"/>
  <c r="C6" i="44" s="1"/>
  <c r="L2" i="44"/>
  <c r="L1" i="46"/>
  <c r="B6" i="46" s="1"/>
  <c r="H6" i="46" s="1"/>
  <c r="G6" i="46" s="1"/>
  <c r="F6" i="46" s="1"/>
  <c r="E6" i="46" s="1"/>
  <c r="L2" i="46"/>
  <c r="L1" i="47"/>
  <c r="B6" i="47" s="1"/>
  <c r="H6" i="47" s="1"/>
  <c r="M6" i="47" s="1"/>
  <c r="L2" i="47"/>
  <c r="Q1" i="42"/>
  <c r="J6" i="42" s="1"/>
  <c r="K6" i="42" s="1"/>
  <c r="L1" i="48"/>
  <c r="B6" i="48" s="1"/>
  <c r="C6" i="48" s="1"/>
  <c r="I6" i="48" s="1"/>
  <c r="Q2" i="42"/>
  <c r="Q1" i="43"/>
  <c r="J6" i="43" s="1"/>
  <c r="K6" i="43" s="1"/>
  <c r="Q2" i="43"/>
  <c r="A215" i="15"/>
  <c r="M17" i="13" s="1"/>
  <c r="Q13" i="47"/>
  <c r="R13" i="47"/>
  <c r="S13" i="47"/>
  <c r="Q17" i="44"/>
  <c r="S17" i="44"/>
  <c r="R17" i="44"/>
  <c r="A3" i="15"/>
  <c r="A4" i="9" s="1"/>
  <c r="A46" i="15"/>
  <c r="A47" i="15"/>
  <c r="A48" i="15"/>
  <c r="A49" i="15"/>
  <c r="A50" i="15"/>
  <c r="A51" i="15"/>
  <c r="A52" i="15"/>
  <c r="B12" i="8" s="1"/>
  <c r="A53" i="15"/>
  <c r="B13" i="8" s="1"/>
  <c r="A54" i="15"/>
  <c r="B14" i="8" s="1"/>
  <c r="A55" i="15"/>
  <c r="B15" i="8" s="1"/>
  <c r="A56" i="15"/>
  <c r="B16" i="8" s="1"/>
  <c r="A57" i="15"/>
  <c r="A58" i="15"/>
  <c r="A59" i="15"/>
  <c r="A60" i="15"/>
  <c r="A61" i="15"/>
  <c r="A62" i="15"/>
  <c r="A63" i="15"/>
  <c r="A64" i="15"/>
  <c r="A65" i="15"/>
  <c r="B28" i="8" s="1"/>
  <c r="A66" i="15"/>
  <c r="B29" i="8" s="1"/>
  <c r="A67" i="15"/>
  <c r="B30" i="8" s="1"/>
  <c r="A68" i="15"/>
  <c r="A69" i="15"/>
  <c r="B35" i="8" s="1"/>
  <c r="A70" i="15"/>
  <c r="B36" i="8" s="1"/>
  <c r="A71" i="15"/>
  <c r="B37" i="8" s="1"/>
  <c r="A72" i="15"/>
  <c r="B38" i="8" s="1"/>
  <c r="A73" i="15"/>
  <c r="B39" i="8" s="1"/>
  <c r="A74" i="15"/>
  <c r="A75" i="15"/>
  <c r="B42" i="8" s="1"/>
  <c r="A76" i="15"/>
  <c r="A77" i="15"/>
  <c r="A78" i="15"/>
  <c r="A79" i="15"/>
  <c r="A80" i="15"/>
  <c r="A81" i="15"/>
  <c r="B50" i="8" s="1"/>
  <c r="A82" i="15"/>
  <c r="A83" i="15"/>
  <c r="A84" i="15"/>
  <c r="A85" i="15"/>
  <c r="A86" i="15"/>
  <c r="A87" i="15"/>
  <c r="A88" i="15"/>
  <c r="A89" i="15"/>
  <c r="B58" i="8" s="1"/>
  <c r="A90" i="15"/>
  <c r="A91" i="15"/>
  <c r="A92" i="15"/>
  <c r="B63" i="8" s="1"/>
  <c r="A93" i="15"/>
  <c r="A94" i="15"/>
  <c r="F1" i="48" s="1"/>
  <c r="A95" i="15"/>
  <c r="A96" i="15"/>
  <c r="A97" i="15"/>
  <c r="A98" i="15"/>
  <c r="A99" i="15"/>
  <c r="A100" i="15"/>
  <c r="G1" i="44" s="1"/>
  <c r="A101" i="15"/>
  <c r="A102" i="15"/>
  <c r="A103" i="15"/>
  <c r="A104" i="15"/>
  <c r="A105" i="15"/>
  <c r="A8" i="49" s="1"/>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 i="48" s="1"/>
  <c r="A134" i="15"/>
  <c r="A5" i="47" s="1"/>
  <c r="A135" i="15"/>
  <c r="B5" i="48" s="1"/>
  <c r="A136" i="15"/>
  <c r="E5" i="48" s="1"/>
  <c r="A137" i="15"/>
  <c r="K5" i="48" s="1"/>
  <c r="A138" i="15"/>
  <c r="Q5" i="48" s="1"/>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8" i="2" s="1"/>
  <c r="A180" i="15"/>
  <c r="A9" i="2" s="1"/>
  <c r="A181" i="15"/>
  <c r="A10" i="2" s="1"/>
  <c r="A182" i="15"/>
  <c r="A11" i="2" s="1"/>
  <c r="A183" i="15"/>
  <c r="A12" i="2" s="1"/>
  <c r="A184" i="15"/>
  <c r="A13" i="2" s="1"/>
  <c r="A185" i="15"/>
  <c r="A14" i="2" s="1"/>
  <c r="A186" i="15"/>
  <c r="A15" i="2" s="1"/>
  <c r="A187" i="15"/>
  <c r="A16" i="2" s="1"/>
  <c r="A188" i="15"/>
  <c r="A17" i="2" s="1"/>
  <c r="A189" i="15"/>
  <c r="A18" i="2" s="1"/>
  <c r="A190" i="15"/>
  <c r="A19" i="2" s="1"/>
  <c r="A191" i="15"/>
  <c r="A20" i="2" s="1"/>
  <c r="A192" i="15"/>
  <c r="A21" i="2" s="1"/>
  <c r="A193" i="15"/>
  <c r="A22" i="2" s="1"/>
  <c r="A194" i="15"/>
  <c r="A195" i="15"/>
  <c r="A8" i="44" s="1"/>
  <c r="A196" i="15"/>
  <c r="A9" i="44" s="1"/>
  <c r="A197" i="15"/>
  <c r="A10" i="44" s="1"/>
  <c r="A198" i="15"/>
  <c r="A11" i="44" s="1"/>
  <c r="A199" i="15"/>
  <c r="A12" i="44" s="1"/>
  <c r="A200" i="15"/>
  <c r="A13" i="44" s="1"/>
  <c r="A201" i="15"/>
  <c r="A14" i="44" s="1"/>
  <c r="A202" i="15"/>
  <c r="A15" i="44" s="1"/>
  <c r="A203" i="15"/>
  <c r="A204" i="15"/>
  <c r="A8" i="47" s="1"/>
  <c r="A205" i="15"/>
  <c r="A9" i="47" s="1"/>
  <c r="A206" i="15"/>
  <c r="A10" i="47" s="1"/>
  <c r="A207" i="15"/>
  <c r="A11" i="47" s="1"/>
  <c r="A208" i="15"/>
  <c r="A209" i="15"/>
  <c r="A9" i="49" s="1"/>
  <c r="A210" i="15"/>
  <c r="A211" i="15"/>
  <c r="A212" i="15"/>
  <c r="A213" i="15"/>
  <c r="A214" i="15"/>
  <c r="A15" i="15"/>
  <c r="A16" i="15"/>
  <c r="A17" i="15"/>
  <c r="A18" i="15"/>
  <c r="A28" i="8" s="1"/>
  <c r="A19" i="15"/>
  <c r="A29" i="8" s="1"/>
  <c r="A20" i="15"/>
  <c r="A30" i="8" s="1"/>
  <c r="AG11" i="16"/>
  <c r="AG12" i="16"/>
  <c r="AG13" i="16"/>
  <c r="AG14" i="16"/>
  <c r="B14" i="13"/>
  <c r="G27" i="28"/>
  <c r="H27" i="28"/>
  <c r="I27" i="28"/>
  <c r="J27" i="28"/>
  <c r="B27" i="28"/>
  <c r="K9" i="49" l="1"/>
  <c r="P9" i="49"/>
  <c r="U9" i="49"/>
  <c r="G9" i="49"/>
  <c r="Q9" i="49"/>
  <c r="B9" i="49"/>
  <c r="L9" i="49"/>
  <c r="E9" i="49"/>
  <c r="O9" i="49"/>
  <c r="J9" i="49"/>
  <c r="D9" i="49"/>
  <c r="N9" i="49"/>
  <c r="I9" i="49"/>
  <c r="S9" i="49"/>
  <c r="C9" i="49"/>
  <c r="M9" i="49"/>
  <c r="H9" i="49"/>
  <c r="R9" i="49"/>
  <c r="B5" i="28"/>
  <c r="A7" i="28"/>
  <c r="A7" i="49"/>
  <c r="H2" i="48"/>
  <c r="J2" i="49"/>
  <c r="A9" i="28"/>
  <c r="E5" i="28"/>
  <c r="A6" i="28"/>
  <c r="A6" i="49"/>
  <c r="A24" i="48"/>
  <c r="A36" i="49"/>
  <c r="D6" i="28"/>
  <c r="H1" i="48"/>
  <c r="J1" i="49"/>
  <c r="A1" i="28"/>
  <c r="A1" i="49"/>
  <c r="Q6" i="47"/>
  <c r="G6" i="43"/>
  <c r="F6" i="43" s="1"/>
  <c r="A58" i="8"/>
  <c r="A18" i="13"/>
  <c r="K6" i="28"/>
  <c r="G9" i="28"/>
  <c r="I9" i="28"/>
  <c r="B9" i="28"/>
  <c r="E9" i="28"/>
  <c r="Q6" i="46"/>
  <c r="N6" i="46"/>
  <c r="M6" i="46" s="1"/>
  <c r="L6" i="46" s="1"/>
  <c r="K6" i="46" s="1"/>
  <c r="C6" i="46"/>
  <c r="I6" i="46" s="1"/>
  <c r="H6" i="44"/>
  <c r="G6" i="44" s="1"/>
  <c r="G6" i="42"/>
  <c r="F6" i="42" s="1"/>
  <c r="H6" i="10"/>
  <c r="O6" i="10"/>
  <c r="I6" i="10"/>
  <c r="P6" i="10"/>
  <c r="C6" i="47"/>
  <c r="O6" i="47" s="1"/>
  <c r="Q6" i="44"/>
  <c r="N6" i="44"/>
  <c r="N6" i="47"/>
  <c r="H6" i="48"/>
  <c r="G6" i="48" s="1"/>
  <c r="F6" i="48" s="1"/>
  <c r="E6" i="48" s="1"/>
  <c r="Q6" i="48"/>
  <c r="N6" i="48"/>
  <c r="M6" i="48" s="1"/>
  <c r="L6" i="48" s="1"/>
  <c r="K6" i="48" s="1"/>
  <c r="O6" i="48"/>
  <c r="D6" i="48"/>
  <c r="S6" i="48" s="1"/>
  <c r="R6" i="48"/>
  <c r="A62" i="8"/>
  <c r="A63" i="8"/>
  <c r="M1" i="42"/>
  <c r="G1" i="46"/>
  <c r="G1" i="47"/>
  <c r="G1" i="48"/>
  <c r="A5" i="46"/>
  <c r="A5" i="48"/>
  <c r="G6" i="47"/>
  <c r="L6" i="47" s="1"/>
  <c r="K5" i="46"/>
  <c r="K5" i="47"/>
  <c r="E5" i="46"/>
  <c r="E5" i="47"/>
  <c r="B5" i="46"/>
  <c r="B5" i="47"/>
  <c r="A1" i="46"/>
  <c r="A1" i="47"/>
  <c r="H2" i="46"/>
  <c r="H2" i="47"/>
  <c r="H1" i="46"/>
  <c r="H1" i="47"/>
  <c r="F1" i="46"/>
  <c r="F1" i="47"/>
  <c r="A24" i="46"/>
  <c r="A13" i="47"/>
  <c r="Q5" i="46"/>
  <c r="Q5" i="47"/>
  <c r="Q5" i="44"/>
  <c r="A17" i="44"/>
  <c r="K5" i="44"/>
  <c r="E5" i="44"/>
  <c r="B5" i="44"/>
  <c r="A5" i="44"/>
  <c r="A1" i="44"/>
  <c r="H2" i="44"/>
  <c r="H1" i="44"/>
  <c r="F1" i="44"/>
  <c r="M1" i="10"/>
  <c r="O6" i="44"/>
  <c r="D6" i="44"/>
  <c r="I6" i="44"/>
  <c r="R6" i="44"/>
  <c r="A8" i="28"/>
  <c r="M1" i="43"/>
  <c r="A8" i="42"/>
  <c r="A8" i="43"/>
  <c r="A11" i="42"/>
  <c r="A11" i="43"/>
  <c r="A40" i="42"/>
  <c r="A40" i="43"/>
  <c r="A22" i="42"/>
  <c r="A22" i="43"/>
  <c r="A36" i="42"/>
  <c r="A36" i="43"/>
  <c r="A21" i="42"/>
  <c r="A21" i="43"/>
  <c r="A20" i="42"/>
  <c r="A20" i="43"/>
  <c r="A6" i="42"/>
  <c r="A6" i="43"/>
  <c r="A1" i="42"/>
  <c r="A1" i="43"/>
  <c r="A19" i="42"/>
  <c r="A19" i="43"/>
  <c r="A39" i="42"/>
  <c r="A39" i="43"/>
  <c r="A12" i="42"/>
  <c r="A12" i="43"/>
  <c r="A17" i="42"/>
  <c r="A17" i="43"/>
  <c r="O2" i="42"/>
  <c r="O2" i="43"/>
  <c r="A7" i="42"/>
  <c r="A7" i="43"/>
  <c r="A37" i="42"/>
  <c r="A37" i="43"/>
  <c r="J5" i="42"/>
  <c r="J5" i="43"/>
  <c r="A18" i="42"/>
  <c r="A18" i="43"/>
  <c r="B5" i="42"/>
  <c r="B5" i="43"/>
  <c r="A42" i="42"/>
  <c r="A42" i="43"/>
  <c r="A16" i="42"/>
  <c r="A16" i="43"/>
  <c r="O1" i="42"/>
  <c r="O1" i="43"/>
  <c r="L6" i="43"/>
  <c r="A41" i="42"/>
  <c r="A41" i="43"/>
  <c r="L1" i="42"/>
  <c r="L1" i="43"/>
  <c r="L6" i="42"/>
  <c r="L2" i="36"/>
  <c r="L3" i="36"/>
  <c r="L4" i="36"/>
  <c r="L5" i="36"/>
  <c r="L6" i="36"/>
  <c r="L7" i="36"/>
  <c r="L8" i="36"/>
  <c r="L9" i="36"/>
  <c r="L10" i="36"/>
  <c r="L11" i="36"/>
  <c r="L12" i="36"/>
  <c r="L13" i="36"/>
  <c r="L14" i="36"/>
  <c r="L15" i="36"/>
  <c r="L16" i="36"/>
  <c r="L17" i="36"/>
  <c r="L18" i="36"/>
  <c r="L19" i="36"/>
  <c r="L20" i="36"/>
  <c r="L21" i="36"/>
  <c r="L22" i="36"/>
  <c r="L23" i="36"/>
  <c r="L24" i="36"/>
  <c r="L25" i="36"/>
  <c r="L26" i="36"/>
  <c r="L27" i="36"/>
  <c r="L28" i="36"/>
  <c r="L29" i="36"/>
  <c r="L30" i="36"/>
  <c r="L31" i="36"/>
  <c r="L32" i="36"/>
  <c r="L33" i="36"/>
  <c r="L34" i="36"/>
  <c r="L35" i="36"/>
  <c r="L36" i="36"/>
  <c r="L37" i="36"/>
  <c r="L38" i="36"/>
  <c r="L39" i="36"/>
  <c r="L40" i="36"/>
  <c r="L41" i="36"/>
  <c r="L42" i="36"/>
  <c r="L43" i="36"/>
  <c r="L44" i="36"/>
  <c r="L45" i="36"/>
  <c r="L46" i="36"/>
  <c r="L47" i="36"/>
  <c r="L48" i="36"/>
  <c r="L49" i="36"/>
  <c r="L50" i="36"/>
  <c r="L51" i="36"/>
  <c r="L52" i="36"/>
  <c r="L53" i="36"/>
  <c r="L54" i="36"/>
  <c r="L55" i="36"/>
  <c r="L56" i="36"/>
  <c r="L57" i="36"/>
  <c r="L58" i="36"/>
  <c r="L59" i="36"/>
  <c r="L60" i="36"/>
  <c r="L61" i="36"/>
  <c r="L62" i="36"/>
  <c r="L63" i="36"/>
  <c r="L64" i="36"/>
  <c r="L65" i="36"/>
  <c r="L66" i="36"/>
  <c r="L67" i="36"/>
  <c r="L68" i="36"/>
  <c r="L69" i="36"/>
  <c r="L70" i="36"/>
  <c r="L71" i="36"/>
  <c r="L72" i="36"/>
  <c r="L73" i="36"/>
  <c r="L74" i="36"/>
  <c r="L75" i="36"/>
  <c r="L76" i="36"/>
  <c r="L77" i="36"/>
  <c r="L78" i="36"/>
  <c r="L79" i="36"/>
  <c r="L80" i="36"/>
  <c r="L81" i="36"/>
  <c r="L82" i="36"/>
  <c r="L83" i="36"/>
  <c r="L84" i="36"/>
  <c r="L85" i="36"/>
  <c r="L86" i="36"/>
  <c r="L87" i="36"/>
  <c r="L88" i="36"/>
  <c r="L89" i="36"/>
  <c r="L90" i="36"/>
  <c r="L91" i="36"/>
  <c r="L92" i="36"/>
  <c r="L93" i="36"/>
  <c r="L94" i="36"/>
  <c r="L95" i="36"/>
  <c r="L96" i="36"/>
  <c r="L97" i="36"/>
  <c r="L98" i="36"/>
  <c r="L99" i="36"/>
  <c r="L100" i="36"/>
  <c r="L101" i="36"/>
  <c r="L102" i="36"/>
  <c r="L103" i="36"/>
  <c r="L104" i="36"/>
  <c r="L105" i="36"/>
  <c r="L106" i="36"/>
  <c r="L107" i="36"/>
  <c r="L108" i="36"/>
  <c r="L109" i="36"/>
  <c r="L110" i="36"/>
  <c r="L111" i="36"/>
  <c r="L112" i="36"/>
  <c r="L113" i="36"/>
  <c r="L114" i="36"/>
  <c r="L115" i="36"/>
  <c r="L116" i="36"/>
  <c r="L117" i="36"/>
  <c r="L118" i="36"/>
  <c r="L119" i="36"/>
  <c r="L120" i="36"/>
  <c r="L121" i="36"/>
  <c r="L122" i="36"/>
  <c r="L123" i="36"/>
  <c r="L124" i="36"/>
  <c r="L125" i="36"/>
  <c r="L126" i="36"/>
  <c r="L127" i="36"/>
  <c r="L128" i="36"/>
  <c r="L129" i="36"/>
  <c r="L130" i="36"/>
  <c r="L131" i="36"/>
  <c r="L132" i="36"/>
  <c r="L133" i="36"/>
  <c r="L134" i="36"/>
  <c r="L135" i="36"/>
  <c r="L136" i="36"/>
  <c r="L137" i="36"/>
  <c r="L138" i="36"/>
  <c r="L139" i="36"/>
  <c r="L140" i="36"/>
  <c r="L141" i="36"/>
  <c r="L142" i="36"/>
  <c r="L143" i="36"/>
  <c r="L144" i="36"/>
  <c r="L145" i="36"/>
  <c r="L146" i="36"/>
  <c r="L147" i="36"/>
  <c r="L148" i="36"/>
  <c r="L149" i="36"/>
  <c r="L150" i="36"/>
  <c r="L151" i="36"/>
  <c r="L152" i="36"/>
  <c r="L153" i="36"/>
  <c r="L154" i="36"/>
  <c r="L155" i="36"/>
  <c r="L156" i="36"/>
  <c r="L157" i="36"/>
  <c r="L158" i="36"/>
  <c r="L159" i="36"/>
  <c r="L160" i="36"/>
  <c r="L161" i="36"/>
  <c r="L162" i="36"/>
  <c r="L163" i="36"/>
  <c r="L164" i="36"/>
  <c r="L165" i="36"/>
  <c r="L166" i="36"/>
  <c r="L167" i="36"/>
  <c r="L168" i="36"/>
  <c r="L169" i="36"/>
  <c r="L170" i="36"/>
  <c r="L171" i="36"/>
  <c r="L172" i="36"/>
  <c r="L173" i="36"/>
  <c r="L174" i="36"/>
  <c r="L175" i="36"/>
  <c r="L176" i="36"/>
  <c r="L177" i="36"/>
  <c r="L178" i="36"/>
  <c r="L179" i="36"/>
  <c r="L180" i="36"/>
  <c r="L181" i="36"/>
  <c r="L182" i="36"/>
  <c r="L183" i="36"/>
  <c r="L184" i="36"/>
  <c r="L185" i="36"/>
  <c r="L186" i="36"/>
  <c r="L187" i="36"/>
  <c r="L188" i="36"/>
  <c r="L189" i="36"/>
  <c r="L190" i="36"/>
  <c r="L191" i="36"/>
  <c r="L192" i="36"/>
  <c r="L193" i="36"/>
  <c r="L194" i="36"/>
  <c r="L195" i="36"/>
  <c r="L196" i="36"/>
  <c r="L197" i="36"/>
  <c r="L198" i="36"/>
  <c r="L199" i="36"/>
  <c r="L200" i="36"/>
  <c r="L201" i="36"/>
  <c r="L202" i="36"/>
  <c r="L203" i="36"/>
  <c r="L204" i="36"/>
  <c r="L205" i="36"/>
  <c r="L206" i="36"/>
  <c r="L207" i="36"/>
  <c r="L208" i="36"/>
  <c r="L209" i="36"/>
  <c r="L210" i="36"/>
  <c r="L211" i="36"/>
  <c r="L212" i="36"/>
  <c r="L213" i="36"/>
  <c r="L214" i="36"/>
  <c r="L215" i="36"/>
  <c r="L216" i="36"/>
  <c r="L217" i="36"/>
  <c r="L218" i="36"/>
  <c r="L219" i="36"/>
  <c r="L220" i="36"/>
  <c r="L221" i="36"/>
  <c r="L222" i="36"/>
  <c r="L223" i="36"/>
  <c r="L224" i="36"/>
  <c r="L225" i="36"/>
  <c r="L226" i="36"/>
  <c r="L227" i="36"/>
  <c r="L228" i="36"/>
  <c r="L229" i="36"/>
  <c r="L230" i="36"/>
  <c r="L231" i="36"/>
  <c r="L232" i="36"/>
  <c r="L233" i="36"/>
  <c r="L234" i="36"/>
  <c r="L235" i="36"/>
  <c r="L236" i="36"/>
  <c r="L237" i="36"/>
  <c r="L238" i="36"/>
  <c r="L239" i="36"/>
  <c r="L240" i="36"/>
  <c r="L241" i="36"/>
  <c r="L242" i="36"/>
  <c r="L243" i="36"/>
  <c r="L244" i="36"/>
  <c r="L245" i="36"/>
  <c r="L246" i="36"/>
  <c r="L247" i="36"/>
  <c r="L248" i="36"/>
  <c r="L249" i="36"/>
  <c r="L250" i="36"/>
  <c r="L251" i="36"/>
  <c r="L252" i="36"/>
  <c r="L253" i="36"/>
  <c r="L254" i="36"/>
  <c r="L255" i="36"/>
  <c r="L256" i="36"/>
  <c r="L257" i="36"/>
  <c r="L258" i="36"/>
  <c r="L259" i="36"/>
  <c r="L260" i="36"/>
  <c r="L261" i="36"/>
  <c r="L262" i="36"/>
  <c r="L263" i="36"/>
  <c r="L264" i="36"/>
  <c r="L265" i="36"/>
  <c r="L266" i="36"/>
  <c r="L267" i="36"/>
  <c r="L268" i="36"/>
  <c r="L269" i="36"/>
  <c r="L270" i="36"/>
  <c r="L271" i="36"/>
  <c r="L272" i="36"/>
  <c r="L273" i="36"/>
  <c r="L274" i="36"/>
  <c r="L275" i="36"/>
  <c r="L276" i="36"/>
  <c r="L277" i="36"/>
  <c r="L278" i="36"/>
  <c r="L279" i="36"/>
  <c r="L280" i="36"/>
  <c r="L281" i="36"/>
  <c r="L282" i="36"/>
  <c r="L283" i="36"/>
  <c r="L284" i="36"/>
  <c r="L285" i="36"/>
  <c r="L286" i="36"/>
  <c r="L287" i="36"/>
  <c r="L288" i="36"/>
  <c r="L289" i="36"/>
  <c r="L290" i="36"/>
  <c r="L291" i="36"/>
  <c r="L292" i="36"/>
  <c r="L293" i="36"/>
  <c r="L294" i="36"/>
  <c r="L295" i="36"/>
  <c r="L296" i="36"/>
  <c r="L297" i="36"/>
  <c r="L298" i="36"/>
  <c r="L299" i="36"/>
  <c r="L300" i="36"/>
  <c r="L301" i="36"/>
  <c r="L302" i="36"/>
  <c r="L303" i="36"/>
  <c r="L304" i="36"/>
  <c r="L305" i="36"/>
  <c r="L306" i="36"/>
  <c r="L307" i="36"/>
  <c r="L308" i="36"/>
  <c r="L309" i="36"/>
  <c r="L310" i="36"/>
  <c r="L311" i="36"/>
  <c r="L312" i="36"/>
  <c r="L313" i="36"/>
  <c r="L314" i="36"/>
  <c r="L315" i="36"/>
  <c r="L316" i="36"/>
  <c r="L317" i="36"/>
  <c r="L318" i="36"/>
  <c r="L319" i="36"/>
  <c r="L320" i="36"/>
  <c r="L321" i="36"/>
  <c r="L322" i="36"/>
  <c r="L323" i="36"/>
  <c r="L324" i="36"/>
  <c r="L325" i="36"/>
  <c r="L326" i="36"/>
  <c r="L327" i="36"/>
  <c r="L328" i="36"/>
  <c r="L329" i="36"/>
  <c r="L330" i="36"/>
  <c r="L331" i="36"/>
  <c r="L332" i="36"/>
  <c r="L333" i="36"/>
  <c r="L334" i="36"/>
  <c r="L335" i="36"/>
  <c r="L336" i="36"/>
  <c r="L337" i="36"/>
  <c r="L338" i="36"/>
  <c r="L339" i="36"/>
  <c r="L340" i="36"/>
  <c r="L341" i="36"/>
  <c r="L342" i="36"/>
  <c r="L343" i="36"/>
  <c r="L344" i="36"/>
  <c r="L345" i="36"/>
  <c r="L346" i="36"/>
  <c r="L347" i="36"/>
  <c r="L348" i="36"/>
  <c r="L349" i="36"/>
  <c r="L350" i="36"/>
  <c r="L351" i="36"/>
  <c r="L352" i="36"/>
  <c r="L353" i="36"/>
  <c r="L354" i="36"/>
  <c r="L355" i="36"/>
  <c r="L356" i="36"/>
  <c r="L357" i="36"/>
  <c r="L358" i="36"/>
  <c r="L359" i="36"/>
  <c r="L360" i="36"/>
  <c r="L361" i="36"/>
  <c r="L362" i="36"/>
  <c r="L363" i="36"/>
  <c r="L364" i="36"/>
  <c r="L365" i="36"/>
  <c r="L366" i="36"/>
  <c r="L367" i="36"/>
  <c r="L368" i="36"/>
  <c r="L369" i="36"/>
  <c r="L370" i="36"/>
  <c r="L371" i="36"/>
  <c r="L372" i="36"/>
  <c r="L373" i="36"/>
  <c r="L374" i="36"/>
  <c r="L375" i="36"/>
  <c r="L376" i="36"/>
  <c r="L377" i="36"/>
  <c r="L378" i="36"/>
  <c r="L379" i="36"/>
  <c r="L380" i="36"/>
  <c r="L381" i="36"/>
  <c r="L382" i="36"/>
  <c r="L383" i="36"/>
  <c r="L384" i="36"/>
  <c r="L385" i="36"/>
  <c r="L386" i="36"/>
  <c r="L387" i="36"/>
  <c r="L388" i="36"/>
  <c r="L389" i="36"/>
  <c r="L390" i="36"/>
  <c r="L391" i="36"/>
  <c r="L392" i="36"/>
  <c r="L393" i="36"/>
  <c r="L394" i="36"/>
  <c r="L395" i="36"/>
  <c r="L396" i="36"/>
  <c r="L397" i="36"/>
  <c r="L398" i="36"/>
  <c r="L399" i="36"/>
  <c r="L400" i="36"/>
  <c r="L401" i="36"/>
  <c r="L402" i="36"/>
  <c r="L403" i="36"/>
  <c r="L404" i="36"/>
  <c r="L405" i="36"/>
  <c r="L406" i="36"/>
  <c r="L407" i="36"/>
  <c r="L408" i="36"/>
  <c r="L409" i="36"/>
  <c r="L410" i="36"/>
  <c r="L411" i="36"/>
  <c r="L412" i="36"/>
  <c r="L413" i="36"/>
  <c r="L414" i="36"/>
  <c r="L415" i="36"/>
  <c r="L416" i="36"/>
  <c r="L417" i="36"/>
  <c r="L418" i="36"/>
  <c r="L419" i="36"/>
  <c r="L420" i="36"/>
  <c r="L421" i="36"/>
  <c r="L422" i="36"/>
  <c r="L423" i="36"/>
  <c r="L424" i="36"/>
  <c r="L425" i="36"/>
  <c r="L426" i="36"/>
  <c r="L427" i="36"/>
  <c r="L428" i="36"/>
  <c r="L429" i="36"/>
  <c r="L430" i="36"/>
  <c r="L431" i="36"/>
  <c r="L432" i="36"/>
  <c r="L433" i="36"/>
  <c r="L434" i="36"/>
  <c r="L435" i="36"/>
  <c r="L436" i="36"/>
  <c r="L437" i="36"/>
  <c r="L438" i="36"/>
  <c r="L439" i="36"/>
  <c r="L440" i="36"/>
  <c r="L441" i="36"/>
  <c r="L442" i="36"/>
  <c r="L443" i="36"/>
  <c r="L444" i="36"/>
  <c r="L445" i="36"/>
  <c r="L446" i="36"/>
  <c r="L447" i="36"/>
  <c r="L448" i="36"/>
  <c r="L449" i="36"/>
  <c r="L450" i="36"/>
  <c r="L451" i="36"/>
  <c r="L452" i="36"/>
  <c r="L453" i="36"/>
  <c r="L454" i="36"/>
  <c r="L455" i="36"/>
  <c r="L456" i="36"/>
  <c r="L457" i="36"/>
  <c r="L458" i="36"/>
  <c r="L459" i="36"/>
  <c r="L460" i="36"/>
  <c r="L461" i="36"/>
  <c r="L462" i="36"/>
  <c r="L463" i="36"/>
  <c r="L464" i="36"/>
  <c r="L465" i="36"/>
  <c r="L466" i="36"/>
  <c r="L467" i="36"/>
  <c r="L468" i="36"/>
  <c r="L469" i="36"/>
  <c r="L470" i="36"/>
  <c r="L471" i="36"/>
  <c r="L472" i="36"/>
  <c r="L473" i="36"/>
  <c r="L474" i="36"/>
  <c r="L475" i="36"/>
  <c r="L476" i="36"/>
  <c r="L477" i="36"/>
  <c r="L478" i="36"/>
  <c r="L479" i="36"/>
  <c r="L480" i="36"/>
  <c r="L481" i="36"/>
  <c r="L482" i="36"/>
  <c r="L483" i="36"/>
  <c r="L484" i="36"/>
  <c r="L485" i="36"/>
  <c r="L486" i="36"/>
  <c r="L487" i="36"/>
  <c r="L488" i="36"/>
  <c r="L489" i="36"/>
  <c r="L490" i="36"/>
  <c r="L491" i="36"/>
  <c r="L492" i="36"/>
  <c r="L493" i="36"/>
  <c r="L494" i="36"/>
  <c r="L495" i="36"/>
  <c r="L496" i="36"/>
  <c r="L497" i="36"/>
  <c r="L498" i="36"/>
  <c r="L499" i="36"/>
  <c r="L500" i="36"/>
  <c r="L501" i="36"/>
  <c r="L502" i="36"/>
  <c r="L503" i="36"/>
  <c r="L504" i="36"/>
  <c r="L505" i="36"/>
  <c r="L506" i="36"/>
  <c r="L507" i="36"/>
  <c r="L508" i="36"/>
  <c r="L509" i="36"/>
  <c r="L510" i="36"/>
  <c r="L511" i="36"/>
  <c r="L512" i="36"/>
  <c r="L513" i="36"/>
  <c r="L514" i="36"/>
  <c r="L515" i="36"/>
  <c r="L516" i="36"/>
  <c r="L517" i="36"/>
  <c r="L518" i="36"/>
  <c r="L519" i="36"/>
  <c r="L520" i="36"/>
  <c r="L521" i="36"/>
  <c r="L522" i="36"/>
  <c r="L523" i="36"/>
  <c r="L524" i="36"/>
  <c r="L525" i="36"/>
  <c r="L526" i="36"/>
  <c r="L527" i="36"/>
  <c r="L528" i="36"/>
  <c r="L529" i="36"/>
  <c r="L530" i="36"/>
  <c r="L531" i="36"/>
  <c r="L532" i="36"/>
  <c r="L533" i="36"/>
  <c r="L534" i="36"/>
  <c r="L535" i="36"/>
  <c r="L536" i="36"/>
  <c r="L537" i="36"/>
  <c r="L538" i="36"/>
  <c r="L539" i="36"/>
  <c r="L540" i="36"/>
  <c r="L541" i="36"/>
  <c r="L542" i="36"/>
  <c r="L543" i="36"/>
  <c r="L544" i="36"/>
  <c r="L545" i="36"/>
  <c r="L546" i="36"/>
  <c r="L547" i="36"/>
  <c r="L548" i="36"/>
  <c r="L549" i="36"/>
  <c r="L550" i="36"/>
  <c r="L551" i="36"/>
  <c r="L552" i="36"/>
  <c r="L553" i="36"/>
  <c r="L554" i="36"/>
  <c r="L555" i="36"/>
  <c r="L556" i="36"/>
  <c r="L557" i="36"/>
  <c r="L558" i="36"/>
  <c r="L559" i="36"/>
  <c r="L560" i="36"/>
  <c r="L561" i="36"/>
  <c r="L562" i="36"/>
  <c r="L563" i="36"/>
  <c r="L564" i="36"/>
  <c r="L565" i="36"/>
  <c r="L566" i="36"/>
  <c r="L567" i="36"/>
  <c r="L568" i="36"/>
  <c r="L569" i="36"/>
  <c r="L570" i="36"/>
  <c r="L571" i="36"/>
  <c r="L572" i="36"/>
  <c r="L573" i="36"/>
  <c r="L574" i="36"/>
  <c r="L575" i="36"/>
  <c r="L576" i="36"/>
  <c r="L577" i="36"/>
  <c r="L578" i="36"/>
  <c r="L579" i="36"/>
  <c r="L580" i="36"/>
  <c r="L581" i="36"/>
  <c r="L582" i="36"/>
  <c r="L583" i="36"/>
  <c r="L584" i="36"/>
  <c r="L585" i="36"/>
  <c r="L586" i="36"/>
  <c r="L587" i="36"/>
  <c r="L588" i="36"/>
  <c r="L589" i="36"/>
  <c r="L590" i="36"/>
  <c r="L591" i="36"/>
  <c r="L592" i="36"/>
  <c r="L593" i="36"/>
  <c r="L594" i="36"/>
  <c r="L595" i="36"/>
  <c r="L596" i="36"/>
  <c r="L597" i="36"/>
  <c r="L598" i="36"/>
  <c r="L599" i="36"/>
  <c r="L600" i="36"/>
  <c r="L601" i="36"/>
  <c r="L602" i="36"/>
  <c r="L603" i="36"/>
  <c r="L604" i="36"/>
  <c r="L605" i="36"/>
  <c r="L606" i="36"/>
  <c r="L607" i="36"/>
  <c r="L608" i="36"/>
  <c r="L609" i="36"/>
  <c r="L610" i="36"/>
  <c r="L611" i="36"/>
  <c r="L612" i="36"/>
  <c r="L613" i="36"/>
  <c r="L614" i="36"/>
  <c r="L615" i="36"/>
  <c r="L616" i="36"/>
  <c r="L617" i="36"/>
  <c r="L618" i="36"/>
  <c r="L619" i="36"/>
  <c r="L620" i="36"/>
  <c r="L621" i="36"/>
  <c r="L622" i="36"/>
  <c r="L623" i="36"/>
  <c r="L624" i="36"/>
  <c r="L625" i="36"/>
  <c r="L626" i="36"/>
  <c r="L627" i="36"/>
  <c r="L628" i="36"/>
  <c r="L629" i="36"/>
  <c r="L630" i="36"/>
  <c r="L631" i="36"/>
  <c r="L632" i="36"/>
  <c r="L633" i="36"/>
  <c r="L634" i="36"/>
  <c r="L635" i="36"/>
  <c r="L636" i="36"/>
  <c r="L637" i="36"/>
  <c r="L638" i="36"/>
  <c r="L639" i="36"/>
  <c r="L640" i="36"/>
  <c r="L641" i="36"/>
  <c r="L642" i="36"/>
  <c r="L643" i="36"/>
  <c r="L644" i="36"/>
  <c r="L645" i="36"/>
  <c r="L646" i="36"/>
  <c r="L647" i="36"/>
  <c r="L648" i="36"/>
  <c r="L649" i="36"/>
  <c r="L650" i="36"/>
  <c r="L651" i="36"/>
  <c r="L652" i="36"/>
  <c r="L653" i="36"/>
  <c r="L654" i="36"/>
  <c r="L655" i="36"/>
  <c r="L656" i="36"/>
  <c r="L657" i="36"/>
  <c r="L658" i="36"/>
  <c r="L659" i="36"/>
  <c r="L660" i="36"/>
  <c r="L661" i="36"/>
  <c r="L662" i="36"/>
  <c r="L663" i="36"/>
  <c r="L664" i="36"/>
  <c r="L665" i="36"/>
  <c r="L666" i="36"/>
  <c r="L667" i="36"/>
  <c r="L668" i="36"/>
  <c r="L669" i="36"/>
  <c r="L670" i="36"/>
  <c r="L671" i="36"/>
  <c r="L672" i="36"/>
  <c r="L673" i="36"/>
  <c r="L674" i="36"/>
  <c r="L675" i="36"/>
  <c r="L676" i="36"/>
  <c r="L677" i="36"/>
  <c r="L678" i="36"/>
  <c r="L679" i="36"/>
  <c r="L680" i="36"/>
  <c r="L681" i="36"/>
  <c r="L682" i="36"/>
  <c r="L683" i="36"/>
  <c r="L684" i="36"/>
  <c r="L685" i="36"/>
  <c r="L686" i="36"/>
  <c r="L687" i="36"/>
  <c r="L688" i="36"/>
  <c r="L689" i="36"/>
  <c r="L690" i="36"/>
  <c r="L691" i="36"/>
  <c r="L692" i="36"/>
  <c r="L693" i="36"/>
  <c r="L694" i="36"/>
  <c r="L695" i="36"/>
  <c r="L696" i="36"/>
  <c r="L697" i="36"/>
  <c r="L698" i="36"/>
  <c r="L699" i="36"/>
  <c r="L700" i="36"/>
  <c r="L701" i="36"/>
  <c r="L702" i="36"/>
  <c r="L703" i="36"/>
  <c r="L704" i="36"/>
  <c r="L705" i="36"/>
  <c r="L706" i="36"/>
  <c r="L707" i="36"/>
  <c r="L708" i="36"/>
  <c r="L709" i="36"/>
  <c r="L710" i="36"/>
  <c r="L711" i="36"/>
  <c r="L712" i="36"/>
  <c r="L713" i="36"/>
  <c r="L714" i="36"/>
  <c r="L715" i="36"/>
  <c r="L716" i="36"/>
  <c r="L717" i="36"/>
  <c r="L718" i="36"/>
  <c r="L719" i="36"/>
  <c r="L720" i="36"/>
  <c r="L721" i="36"/>
  <c r="L722" i="36"/>
  <c r="L723" i="36"/>
  <c r="L724" i="36"/>
  <c r="L725" i="36"/>
  <c r="L726" i="36"/>
  <c r="L727" i="36"/>
  <c r="L728" i="36"/>
  <c r="L729" i="36"/>
  <c r="L730" i="36"/>
  <c r="L731" i="36"/>
  <c r="L732" i="36"/>
  <c r="L733" i="36"/>
  <c r="L734" i="36"/>
  <c r="L735" i="36"/>
  <c r="L736" i="36"/>
  <c r="L737" i="36"/>
  <c r="L738" i="36"/>
  <c r="L739" i="36"/>
  <c r="L740" i="36"/>
  <c r="L741" i="36"/>
  <c r="L742" i="36"/>
  <c r="L743" i="36"/>
  <c r="L744" i="36"/>
  <c r="L745" i="36"/>
  <c r="L746" i="36"/>
  <c r="L747" i="36"/>
  <c r="L748" i="36"/>
  <c r="L749" i="36"/>
  <c r="L750" i="36"/>
  <c r="L751" i="36"/>
  <c r="L752" i="36"/>
  <c r="L753" i="36"/>
  <c r="L754" i="36"/>
  <c r="L755" i="36"/>
  <c r="L756" i="36"/>
  <c r="L757" i="36"/>
  <c r="L758" i="36"/>
  <c r="L759" i="36"/>
  <c r="L760" i="36"/>
  <c r="L761" i="36"/>
  <c r="L762" i="36"/>
  <c r="L763" i="36"/>
  <c r="L764" i="36"/>
  <c r="L765" i="36"/>
  <c r="L766" i="36"/>
  <c r="L767" i="36"/>
  <c r="L768" i="36"/>
  <c r="L769" i="36"/>
  <c r="L770" i="36"/>
  <c r="L771" i="36"/>
  <c r="L772" i="36"/>
  <c r="L773" i="36"/>
  <c r="L774" i="36"/>
  <c r="L775" i="36"/>
  <c r="L776" i="36"/>
  <c r="L777" i="36"/>
  <c r="L778" i="36"/>
  <c r="L779" i="36"/>
  <c r="L780" i="36"/>
  <c r="L781" i="36"/>
  <c r="L782" i="36"/>
  <c r="L783" i="36"/>
  <c r="L784" i="36"/>
  <c r="L785" i="36"/>
  <c r="L786" i="36"/>
  <c r="L787" i="36"/>
  <c r="L788" i="36"/>
  <c r="L789" i="36"/>
  <c r="L790" i="36"/>
  <c r="L791" i="36"/>
  <c r="L792" i="36"/>
  <c r="L793" i="36"/>
  <c r="L794" i="36"/>
  <c r="L795" i="36"/>
  <c r="L796" i="36"/>
  <c r="L797" i="36"/>
  <c r="L798" i="36"/>
  <c r="L799" i="36"/>
  <c r="L800" i="36"/>
  <c r="L801" i="36"/>
  <c r="L802" i="36"/>
  <c r="L803" i="36"/>
  <c r="L804" i="36"/>
  <c r="L805" i="36"/>
  <c r="L806" i="36"/>
  <c r="L807" i="36"/>
  <c r="L808" i="36"/>
  <c r="L809" i="36"/>
  <c r="L810" i="36"/>
  <c r="L811" i="36"/>
  <c r="L812" i="36"/>
  <c r="L813" i="36"/>
  <c r="L814" i="36"/>
  <c r="L815" i="36"/>
  <c r="L816" i="36"/>
  <c r="L817" i="36"/>
  <c r="L818" i="36"/>
  <c r="L819" i="36"/>
  <c r="L820" i="36"/>
  <c r="L821" i="36"/>
  <c r="L822" i="36"/>
  <c r="L823" i="36"/>
  <c r="L824" i="36"/>
  <c r="L825" i="36"/>
  <c r="L826" i="36"/>
  <c r="L827" i="36"/>
  <c r="L828" i="36"/>
  <c r="L829" i="36"/>
  <c r="L830" i="36"/>
  <c r="L831" i="36"/>
  <c r="L832" i="36"/>
  <c r="L833" i="36"/>
  <c r="L834" i="36"/>
  <c r="L835" i="36"/>
  <c r="L836" i="36"/>
  <c r="L837" i="36"/>
  <c r="L838" i="36"/>
  <c r="L839" i="36"/>
  <c r="L840" i="36"/>
  <c r="L841" i="36"/>
  <c r="L842" i="36"/>
  <c r="L843" i="36"/>
  <c r="L844" i="36"/>
  <c r="L845" i="36"/>
  <c r="L846" i="36"/>
  <c r="L847" i="36"/>
  <c r="L848" i="36"/>
  <c r="L849" i="36"/>
  <c r="L850" i="36"/>
  <c r="L851" i="36"/>
  <c r="L852" i="36"/>
  <c r="L853" i="36"/>
  <c r="L854" i="36"/>
  <c r="L855" i="36"/>
  <c r="L856" i="36"/>
  <c r="L857" i="36"/>
  <c r="L858" i="36"/>
  <c r="L859" i="36"/>
  <c r="L860" i="36"/>
  <c r="L861" i="36"/>
  <c r="L862" i="36"/>
  <c r="L863" i="36"/>
  <c r="L864" i="36"/>
  <c r="L865" i="36"/>
  <c r="L866" i="36"/>
  <c r="L867" i="36"/>
  <c r="L868" i="36"/>
  <c r="L869" i="36"/>
  <c r="L870" i="36"/>
  <c r="L871" i="36"/>
  <c r="L872" i="36"/>
  <c r="L873" i="36"/>
  <c r="L874" i="36"/>
  <c r="L875" i="36"/>
  <c r="L876" i="36"/>
  <c r="L877" i="36"/>
  <c r="L878" i="36"/>
  <c r="L879" i="36"/>
  <c r="L880" i="36"/>
  <c r="L881" i="36"/>
  <c r="L882" i="36"/>
  <c r="L883" i="36"/>
  <c r="L884" i="36"/>
  <c r="L885" i="36"/>
  <c r="L886" i="36"/>
  <c r="L887" i="36"/>
  <c r="L888" i="36"/>
  <c r="L889" i="36"/>
  <c r="L890" i="36"/>
  <c r="L891" i="36"/>
  <c r="L892" i="36"/>
  <c r="L893" i="36"/>
  <c r="L894" i="36"/>
  <c r="L895" i="36"/>
  <c r="L896" i="36"/>
  <c r="L897" i="36"/>
  <c r="L898" i="36"/>
  <c r="L899" i="36"/>
  <c r="L900" i="36"/>
  <c r="L901" i="36"/>
  <c r="L902" i="36"/>
  <c r="L903" i="36"/>
  <c r="L904" i="36"/>
  <c r="L905" i="36"/>
  <c r="L906" i="36"/>
  <c r="L907" i="36"/>
  <c r="L908" i="36"/>
  <c r="L909" i="36"/>
  <c r="L910" i="36"/>
  <c r="L911" i="36"/>
  <c r="L912" i="36"/>
  <c r="L913" i="36"/>
  <c r="L914" i="36"/>
  <c r="L915" i="36"/>
  <c r="L916" i="36"/>
  <c r="L917" i="36"/>
  <c r="L918" i="36"/>
  <c r="L919" i="36"/>
  <c r="L920" i="36"/>
  <c r="L921" i="36"/>
  <c r="L922" i="36"/>
  <c r="L923" i="36"/>
  <c r="L924" i="36"/>
  <c r="L925" i="36"/>
  <c r="L926" i="36"/>
  <c r="L927" i="36"/>
  <c r="L928" i="36"/>
  <c r="L929" i="36"/>
  <c r="L930" i="36"/>
  <c r="L931" i="36"/>
  <c r="L932" i="36"/>
  <c r="L933" i="36"/>
  <c r="L934" i="36"/>
  <c r="L935" i="36"/>
  <c r="L936" i="36"/>
  <c r="L937" i="36"/>
  <c r="L938" i="36"/>
  <c r="L939" i="36"/>
  <c r="L940" i="36"/>
  <c r="L941" i="36"/>
  <c r="L942" i="36"/>
  <c r="L943" i="36"/>
  <c r="L944" i="36"/>
  <c r="L945" i="36"/>
  <c r="L946" i="36"/>
  <c r="L947" i="36"/>
  <c r="L948" i="36"/>
  <c r="L949" i="36"/>
  <c r="L950" i="36"/>
  <c r="L951" i="36"/>
  <c r="L952" i="36"/>
  <c r="L953" i="36"/>
  <c r="L954" i="36"/>
  <c r="L955" i="36"/>
  <c r="L956" i="36"/>
  <c r="L957" i="36"/>
  <c r="L958" i="36"/>
  <c r="L959" i="36"/>
  <c r="L960" i="36"/>
  <c r="L961" i="36"/>
  <c r="L962" i="36"/>
  <c r="L963" i="36"/>
  <c r="L964" i="36"/>
  <c r="L965" i="36"/>
  <c r="L966" i="36"/>
  <c r="L967" i="36"/>
  <c r="L968" i="36"/>
  <c r="L969" i="36"/>
  <c r="L970" i="36"/>
  <c r="L971" i="36"/>
  <c r="L972" i="36"/>
  <c r="L973" i="36"/>
  <c r="L974" i="36"/>
  <c r="L975" i="36"/>
  <c r="L976" i="36"/>
  <c r="L977" i="36"/>
  <c r="L978" i="36"/>
  <c r="L979" i="36"/>
  <c r="L980" i="36"/>
  <c r="L981" i="36"/>
  <c r="L982" i="36"/>
  <c r="L983" i="36"/>
  <c r="L984" i="36"/>
  <c r="L985" i="36"/>
  <c r="L986" i="36"/>
  <c r="L987" i="36"/>
  <c r="L988" i="36"/>
  <c r="L989" i="36"/>
  <c r="L990" i="36"/>
  <c r="L991" i="36"/>
  <c r="L992" i="36"/>
  <c r="L993" i="36"/>
  <c r="L994" i="36"/>
  <c r="L995" i="36"/>
  <c r="L996" i="36"/>
  <c r="L997" i="36"/>
  <c r="L998" i="36"/>
  <c r="L999" i="36"/>
  <c r="L1000" i="36"/>
  <c r="L1001" i="36"/>
  <c r="L1002" i="36"/>
  <c r="L1003" i="36"/>
  <c r="L1004" i="36"/>
  <c r="L1005" i="36"/>
  <c r="L1006" i="36"/>
  <c r="L1007" i="36"/>
  <c r="L1008" i="36"/>
  <c r="L1009" i="36"/>
  <c r="L1010" i="36"/>
  <c r="L1011" i="36"/>
  <c r="L1012" i="36"/>
  <c r="L1013" i="36"/>
  <c r="L1014" i="36"/>
  <c r="L1015" i="36"/>
  <c r="L1016" i="36"/>
  <c r="L1017" i="36"/>
  <c r="L1018" i="36"/>
  <c r="L1019" i="36"/>
  <c r="L1020" i="36"/>
  <c r="L1021" i="36"/>
  <c r="L1022" i="36"/>
  <c r="L1023" i="36"/>
  <c r="L1024" i="36"/>
  <c r="L1025" i="36"/>
  <c r="L1026" i="36"/>
  <c r="L1027" i="36"/>
  <c r="L1028" i="36"/>
  <c r="L1029" i="36"/>
  <c r="L1030" i="36"/>
  <c r="L1031" i="36"/>
  <c r="L1032" i="36"/>
  <c r="L1033" i="36"/>
  <c r="L1034" i="36"/>
  <c r="L1035" i="36"/>
  <c r="L1036" i="36"/>
  <c r="L1037" i="36"/>
  <c r="L1038" i="36"/>
  <c r="L1039" i="36"/>
  <c r="L1040" i="36"/>
  <c r="L1041" i="36"/>
  <c r="L1042" i="36"/>
  <c r="L1043" i="36"/>
  <c r="L1044" i="36"/>
  <c r="L1045" i="36"/>
  <c r="L1046" i="36"/>
  <c r="L1047" i="36"/>
  <c r="L1048" i="36"/>
  <c r="L1049" i="36"/>
  <c r="L1050" i="36"/>
  <c r="L1051" i="36"/>
  <c r="L1052" i="36"/>
  <c r="L1053" i="36"/>
  <c r="L1054" i="36"/>
  <c r="L1055" i="36"/>
  <c r="L1056" i="36"/>
  <c r="L1057" i="36"/>
  <c r="L1058" i="36"/>
  <c r="L1059" i="36"/>
  <c r="L1060" i="36"/>
  <c r="L1061" i="36"/>
  <c r="L1062" i="36"/>
  <c r="L1063" i="36"/>
  <c r="L1064" i="36"/>
  <c r="L1065" i="36"/>
  <c r="L1066" i="36"/>
  <c r="L1067" i="36"/>
  <c r="L1068" i="36"/>
  <c r="L1069" i="36"/>
  <c r="L1070" i="36"/>
  <c r="L1071" i="36"/>
  <c r="L1072" i="36"/>
  <c r="L1073" i="36"/>
  <c r="L1074" i="36"/>
  <c r="L1075" i="36"/>
  <c r="L1076" i="36"/>
  <c r="L1077" i="36"/>
  <c r="L1078" i="36"/>
  <c r="L1079" i="36"/>
  <c r="L1080" i="36"/>
  <c r="L1081" i="36"/>
  <c r="L1082" i="36"/>
  <c r="L1083" i="36"/>
  <c r="L1084" i="36"/>
  <c r="L1085" i="36"/>
  <c r="L1086" i="36"/>
  <c r="L1087" i="36"/>
  <c r="L1088" i="36"/>
  <c r="L1089" i="36"/>
  <c r="L1090" i="36"/>
  <c r="L1091" i="36"/>
  <c r="L1092" i="36"/>
  <c r="L1093" i="36"/>
  <c r="L1094" i="36"/>
  <c r="L1095" i="36"/>
  <c r="L1096" i="36"/>
  <c r="L1097" i="36"/>
  <c r="L1098" i="36"/>
  <c r="L1099" i="36"/>
  <c r="L1100" i="36"/>
  <c r="L1101" i="36"/>
  <c r="L1102" i="36"/>
  <c r="L1103" i="36"/>
  <c r="L1104" i="36"/>
  <c r="L1105" i="36"/>
  <c r="L1106" i="36"/>
  <c r="L1107" i="36"/>
  <c r="L1108" i="36"/>
  <c r="L1109" i="36"/>
  <c r="L1110" i="36"/>
  <c r="L1111" i="36"/>
  <c r="L1112" i="36"/>
  <c r="L1113" i="36"/>
  <c r="L1114" i="36"/>
  <c r="L1115" i="36"/>
  <c r="L1116" i="36"/>
  <c r="L1117" i="36"/>
  <c r="L1118" i="36"/>
  <c r="L1119" i="36"/>
  <c r="L1120" i="36"/>
  <c r="L1121" i="36"/>
  <c r="L1122" i="36"/>
  <c r="L1123" i="36"/>
  <c r="L1124" i="36"/>
  <c r="L1125" i="36"/>
  <c r="L1126" i="36"/>
  <c r="L1127" i="36"/>
  <c r="L1128" i="36"/>
  <c r="L1129" i="36"/>
  <c r="L1130" i="36"/>
  <c r="L1131" i="36"/>
  <c r="L1132" i="36"/>
  <c r="L1133" i="36"/>
  <c r="L1134" i="36"/>
  <c r="L1135" i="36"/>
  <c r="L1136" i="36"/>
  <c r="L1137" i="36"/>
  <c r="L1138" i="36"/>
  <c r="L1139" i="36"/>
  <c r="L1140" i="36"/>
  <c r="L1141" i="36"/>
  <c r="L1142" i="36"/>
  <c r="L1143" i="36"/>
  <c r="L1144" i="36"/>
  <c r="L1145" i="36"/>
  <c r="L1146" i="36"/>
  <c r="L1147" i="36"/>
  <c r="L1148" i="36"/>
  <c r="L1149" i="36"/>
  <c r="L1150" i="36"/>
  <c r="L1151" i="36"/>
  <c r="L1152" i="36"/>
  <c r="L1153" i="36"/>
  <c r="L1154" i="36"/>
  <c r="L1155" i="36"/>
  <c r="L1156" i="36"/>
  <c r="L1157" i="36"/>
  <c r="L1158" i="36"/>
  <c r="L1159" i="36"/>
  <c r="L1160" i="36"/>
  <c r="L1161" i="36"/>
  <c r="L1162" i="36"/>
  <c r="L1163" i="36"/>
  <c r="L1164" i="36"/>
  <c r="L1165" i="36"/>
  <c r="L1166" i="36"/>
  <c r="L1167" i="36"/>
  <c r="L1168" i="36"/>
  <c r="L1169" i="36"/>
  <c r="L1170" i="36"/>
  <c r="L1171" i="36"/>
  <c r="L1172" i="36"/>
  <c r="L1173" i="36"/>
  <c r="L1174" i="36"/>
  <c r="L1175" i="36"/>
  <c r="L1176" i="36"/>
  <c r="L1177" i="36"/>
  <c r="L1178" i="36"/>
  <c r="L1179" i="36"/>
  <c r="L1180" i="36"/>
  <c r="L1181" i="36"/>
  <c r="L1182" i="36"/>
  <c r="L1183" i="36"/>
  <c r="L1184" i="36"/>
  <c r="L1185" i="36"/>
  <c r="L1186" i="36"/>
  <c r="L1187" i="36"/>
  <c r="L1188" i="36"/>
  <c r="L1189" i="36"/>
  <c r="L1190" i="36"/>
  <c r="L1191" i="36"/>
  <c r="L1192" i="36"/>
  <c r="L1193" i="36"/>
  <c r="L1194" i="36"/>
  <c r="L1195" i="36"/>
  <c r="L1196" i="36"/>
  <c r="L1197" i="36"/>
  <c r="L1198" i="36"/>
  <c r="L1199" i="36"/>
  <c r="L1200" i="36"/>
  <c r="L1201" i="36"/>
  <c r="L1202" i="36"/>
  <c r="L1203" i="36"/>
  <c r="L1204" i="36"/>
  <c r="L1205" i="36"/>
  <c r="L1206" i="36"/>
  <c r="L1207" i="36"/>
  <c r="L1208" i="36"/>
  <c r="L1209" i="36"/>
  <c r="L1210" i="36"/>
  <c r="L1211" i="36"/>
  <c r="L1212" i="36"/>
  <c r="L1213" i="36"/>
  <c r="L1214" i="36"/>
  <c r="L1215" i="36"/>
  <c r="L1216" i="36"/>
  <c r="L1217" i="36"/>
  <c r="L1218" i="36"/>
  <c r="L1219" i="36"/>
  <c r="L1220" i="36"/>
  <c r="L1221" i="36"/>
  <c r="L1222" i="36"/>
  <c r="L1223" i="36"/>
  <c r="L1224" i="36"/>
  <c r="L1225" i="36"/>
  <c r="L1226" i="36"/>
  <c r="L1227" i="36"/>
  <c r="L1228" i="36"/>
  <c r="L1229" i="36"/>
  <c r="L1230" i="36"/>
  <c r="L1231" i="36"/>
  <c r="L1232" i="36"/>
  <c r="L1233" i="36"/>
  <c r="L1234" i="36"/>
  <c r="L1235" i="36"/>
  <c r="L1236" i="36"/>
  <c r="L1237" i="36"/>
  <c r="L1238" i="36"/>
  <c r="L1239" i="36"/>
  <c r="L1240" i="36"/>
  <c r="L1241" i="36"/>
  <c r="L1242" i="36"/>
  <c r="L1243" i="36"/>
  <c r="L1244" i="36"/>
  <c r="L1245" i="36"/>
  <c r="L1246" i="36"/>
  <c r="L1247" i="36"/>
  <c r="L1248" i="36"/>
  <c r="L1249" i="36"/>
  <c r="L1250" i="36"/>
  <c r="L1251" i="36"/>
  <c r="L1252" i="36"/>
  <c r="L1253" i="36"/>
  <c r="L1254" i="36"/>
  <c r="L1255" i="36"/>
  <c r="L1256" i="36"/>
  <c r="L1257" i="36"/>
  <c r="L1258" i="36"/>
  <c r="L1259" i="36"/>
  <c r="L1260" i="36"/>
  <c r="L1261" i="36"/>
  <c r="L1262" i="36"/>
  <c r="L1263" i="36"/>
  <c r="L1264" i="36"/>
  <c r="L1265" i="36"/>
  <c r="L1266" i="36"/>
  <c r="L1267" i="36"/>
  <c r="L1268" i="36"/>
  <c r="L1269" i="36"/>
  <c r="L1270" i="36"/>
  <c r="L1271" i="36"/>
  <c r="L1272" i="36"/>
  <c r="L1273" i="36"/>
  <c r="L1274" i="36"/>
  <c r="L1275" i="36"/>
  <c r="L1276" i="36"/>
  <c r="L1277" i="36"/>
  <c r="L1278" i="36"/>
  <c r="L1279" i="36"/>
  <c r="L1280" i="36"/>
  <c r="L1281" i="36"/>
  <c r="L1282" i="36"/>
  <c r="L1283" i="36"/>
  <c r="L1284" i="36"/>
  <c r="L1285" i="36"/>
  <c r="L1286" i="36"/>
  <c r="L1287" i="36"/>
  <c r="L1288" i="36"/>
  <c r="L1289" i="36"/>
  <c r="L1290" i="36"/>
  <c r="L1291" i="36"/>
  <c r="L1292" i="36"/>
  <c r="L1293" i="36"/>
  <c r="L1294" i="36"/>
  <c r="L1295" i="36"/>
  <c r="L1296" i="36"/>
  <c r="L1297" i="36"/>
  <c r="L1298" i="36"/>
  <c r="L1299" i="36"/>
  <c r="L1300" i="36"/>
  <c r="L1301" i="36"/>
  <c r="L1302" i="36"/>
  <c r="L1303" i="36"/>
  <c r="L1304" i="36"/>
  <c r="L1305" i="36"/>
  <c r="L1306" i="36"/>
  <c r="L1307" i="36"/>
  <c r="L1308" i="36"/>
  <c r="L1309" i="36"/>
  <c r="L1310" i="36"/>
  <c r="L1311" i="36"/>
  <c r="L1312" i="36"/>
  <c r="L1313" i="36"/>
  <c r="L1314" i="36"/>
  <c r="L1315" i="36"/>
  <c r="L1316" i="36"/>
  <c r="L1317" i="36"/>
  <c r="L1318" i="36"/>
  <c r="L1319" i="36"/>
  <c r="L1320" i="36"/>
  <c r="L1321" i="36"/>
  <c r="L1322" i="36"/>
  <c r="L1323" i="36"/>
  <c r="L1324" i="36"/>
  <c r="L1325" i="36"/>
  <c r="L1326" i="36"/>
  <c r="L1327" i="36"/>
  <c r="L1328" i="36"/>
  <c r="L1329" i="36"/>
  <c r="L1330" i="36"/>
  <c r="L1331" i="36"/>
  <c r="L1332" i="36"/>
  <c r="L1333" i="36"/>
  <c r="L1334" i="36"/>
  <c r="L1335" i="36"/>
  <c r="L1336" i="36"/>
  <c r="L1337" i="36"/>
  <c r="L1338" i="36"/>
  <c r="L1339" i="36"/>
  <c r="L1340" i="36"/>
  <c r="L1341" i="36"/>
  <c r="L1342" i="36"/>
  <c r="L1343" i="36"/>
  <c r="L1344" i="36"/>
  <c r="L1345" i="36"/>
  <c r="L1346" i="36"/>
  <c r="L1347" i="36"/>
  <c r="L1348" i="36"/>
  <c r="L1349" i="36"/>
  <c r="L1350" i="36"/>
  <c r="L1351" i="36"/>
  <c r="L1352" i="36"/>
  <c r="L1353" i="36"/>
  <c r="L1354" i="36"/>
  <c r="L1355" i="36"/>
  <c r="L1356" i="36"/>
  <c r="L1357" i="36"/>
  <c r="L1358" i="36"/>
  <c r="L1359" i="36"/>
  <c r="L1360" i="36"/>
  <c r="L1361" i="36"/>
  <c r="L1362" i="36"/>
  <c r="L1363" i="36"/>
  <c r="L1364" i="36"/>
  <c r="L1365" i="36"/>
  <c r="L1366" i="36"/>
  <c r="L1367" i="36"/>
  <c r="L1368" i="36"/>
  <c r="L1369" i="36"/>
  <c r="L1370" i="36"/>
  <c r="L1371" i="36"/>
  <c r="L1372" i="36"/>
  <c r="L1373" i="36"/>
  <c r="L1374" i="36"/>
  <c r="L1375" i="36"/>
  <c r="L1376" i="36"/>
  <c r="L1377" i="36"/>
  <c r="L1378" i="36"/>
  <c r="L1379" i="36"/>
  <c r="L1380" i="36"/>
  <c r="L1381" i="36"/>
  <c r="L1382" i="36"/>
  <c r="L1383" i="36"/>
  <c r="L1384" i="36"/>
  <c r="L1385" i="36"/>
  <c r="L1386" i="36"/>
  <c r="L1387" i="36"/>
  <c r="L1388" i="36"/>
  <c r="L1389" i="36"/>
  <c r="L1390" i="36"/>
  <c r="L1391" i="36"/>
  <c r="L1392" i="36"/>
  <c r="L1393" i="36"/>
  <c r="L1394" i="36"/>
  <c r="L1395" i="36"/>
  <c r="L1396" i="36"/>
  <c r="L1397" i="36"/>
  <c r="L1398" i="36"/>
  <c r="L1399" i="36"/>
  <c r="L1400" i="36"/>
  <c r="L1401" i="36"/>
  <c r="L1402" i="36"/>
  <c r="L1403" i="36"/>
  <c r="L1404" i="36"/>
  <c r="L1405" i="36"/>
  <c r="L1406" i="36"/>
  <c r="L1407" i="36"/>
  <c r="L1408" i="36"/>
  <c r="L1409" i="36"/>
  <c r="L1410" i="36"/>
  <c r="L1411" i="36"/>
  <c r="L1412" i="36"/>
  <c r="L1413" i="36"/>
  <c r="L1414" i="36"/>
  <c r="L1415" i="36"/>
  <c r="L1416" i="36"/>
  <c r="L1417" i="36"/>
  <c r="L1418" i="36"/>
  <c r="L1419" i="36"/>
  <c r="L1420" i="36"/>
  <c r="L1421" i="36"/>
  <c r="L1422" i="36"/>
  <c r="L1423" i="36"/>
  <c r="L1424" i="36"/>
  <c r="L1425" i="36"/>
  <c r="L1426" i="36"/>
  <c r="L1427" i="36"/>
  <c r="L1428" i="36"/>
  <c r="L1429" i="36"/>
  <c r="L1430" i="36"/>
  <c r="L1431" i="36"/>
  <c r="L1432" i="36"/>
  <c r="L1433" i="36"/>
  <c r="L1434" i="36"/>
  <c r="L1435" i="36"/>
  <c r="L1436" i="36"/>
  <c r="L1437" i="36"/>
  <c r="L1438" i="36"/>
  <c r="L1439" i="36"/>
  <c r="L1440" i="36"/>
  <c r="L1441" i="36"/>
  <c r="L1442" i="36"/>
  <c r="L1443" i="36"/>
  <c r="L1444" i="36"/>
  <c r="L1445" i="36"/>
  <c r="L1446" i="36"/>
  <c r="L1447" i="36"/>
  <c r="L1448" i="36"/>
  <c r="L1449" i="36"/>
  <c r="L1450" i="36"/>
  <c r="L1451" i="36"/>
  <c r="L1452" i="36"/>
  <c r="L1453" i="36"/>
  <c r="L1454" i="36"/>
  <c r="L1455" i="36"/>
  <c r="L1456" i="36"/>
  <c r="L1457" i="36"/>
  <c r="L1458" i="36"/>
  <c r="L1459" i="36"/>
  <c r="L1460" i="36"/>
  <c r="L1461" i="36"/>
  <c r="L1462" i="36"/>
  <c r="L1463" i="36"/>
  <c r="L1464" i="36"/>
  <c r="L1465" i="36"/>
  <c r="L1466" i="36"/>
  <c r="L1467" i="36"/>
  <c r="L1468" i="36"/>
  <c r="L1469" i="36"/>
  <c r="L1470" i="36"/>
  <c r="L1471" i="36"/>
  <c r="L1472" i="36"/>
  <c r="L1473" i="36"/>
  <c r="L1474" i="36"/>
  <c r="L1475" i="36"/>
  <c r="L1476" i="36"/>
  <c r="L1477" i="36"/>
  <c r="L1478" i="36"/>
  <c r="L1479" i="36"/>
  <c r="L1480" i="36"/>
  <c r="L1481" i="36"/>
  <c r="L1482" i="36"/>
  <c r="L1483" i="36"/>
  <c r="L1484" i="36"/>
  <c r="L1485" i="36"/>
  <c r="L1486" i="36"/>
  <c r="L1487" i="36"/>
  <c r="L1488" i="36"/>
  <c r="L1489" i="36"/>
  <c r="L1490" i="36"/>
  <c r="L1491" i="36"/>
  <c r="L1492" i="36"/>
  <c r="L1493" i="36"/>
  <c r="L1494" i="36"/>
  <c r="L1495" i="36"/>
  <c r="L1496" i="36"/>
  <c r="L1497" i="36"/>
  <c r="L1498" i="36"/>
  <c r="L1499" i="36"/>
  <c r="L1500" i="36"/>
  <c r="L1501" i="36"/>
  <c r="L1502" i="36"/>
  <c r="L1503" i="36"/>
  <c r="L1504" i="36"/>
  <c r="L1505" i="36"/>
  <c r="L1506" i="36"/>
  <c r="L1507" i="36"/>
  <c r="L1508" i="36"/>
  <c r="L1509" i="36"/>
  <c r="L1510" i="36"/>
  <c r="L1511" i="36"/>
  <c r="L1512" i="36"/>
  <c r="L1513" i="36"/>
  <c r="L1514" i="36"/>
  <c r="L1515" i="36"/>
  <c r="L1516" i="36"/>
  <c r="L1517" i="36"/>
  <c r="L1518" i="36"/>
  <c r="L1519" i="36"/>
  <c r="L1520" i="36"/>
  <c r="L1521" i="36"/>
  <c r="L1522" i="36"/>
  <c r="L1523" i="36"/>
  <c r="L1524" i="36"/>
  <c r="L1525" i="36"/>
  <c r="L1526" i="36"/>
  <c r="L1527" i="36"/>
  <c r="L1528" i="36"/>
  <c r="L1529" i="36"/>
  <c r="L1530" i="36"/>
  <c r="L1531" i="36"/>
  <c r="L1532" i="36"/>
  <c r="L1533" i="36"/>
  <c r="L1534" i="36"/>
  <c r="L1535" i="36"/>
  <c r="L1536" i="36"/>
  <c r="L1537" i="36"/>
  <c r="L1538" i="36"/>
  <c r="L1539" i="36"/>
  <c r="L1540" i="36"/>
  <c r="L1541" i="36"/>
  <c r="L1542" i="36"/>
  <c r="L1543" i="36"/>
  <c r="L1544" i="36"/>
  <c r="L1545" i="36"/>
  <c r="L1546" i="36"/>
  <c r="L1547" i="36"/>
  <c r="L1548" i="36"/>
  <c r="L1549" i="36"/>
  <c r="L1550" i="36"/>
  <c r="L1551" i="36"/>
  <c r="L1552" i="36"/>
  <c r="L1553" i="36"/>
  <c r="L1554" i="36"/>
  <c r="L1555" i="36"/>
  <c r="L1556" i="36"/>
  <c r="L1557" i="36"/>
  <c r="L1558" i="36"/>
  <c r="L1559" i="36"/>
  <c r="L1560" i="36"/>
  <c r="L1561" i="36"/>
  <c r="L1562" i="36"/>
  <c r="L1563" i="36"/>
  <c r="L1564" i="36"/>
  <c r="L1565" i="36"/>
  <c r="L1566" i="36"/>
  <c r="L1567" i="36"/>
  <c r="L1568" i="36"/>
  <c r="L1569" i="36"/>
  <c r="L1570" i="36"/>
  <c r="L1571" i="36"/>
  <c r="L1572" i="36"/>
  <c r="L1573" i="36"/>
  <c r="L1574" i="36"/>
  <c r="L1575" i="36"/>
  <c r="L1576" i="36"/>
  <c r="L1577" i="36"/>
  <c r="L1578" i="36"/>
  <c r="L1579" i="36"/>
  <c r="L1580" i="36"/>
  <c r="L1581" i="36"/>
  <c r="L1582" i="36"/>
  <c r="L1583" i="36"/>
  <c r="L1584" i="36"/>
  <c r="L1585" i="36"/>
  <c r="L1586" i="36"/>
  <c r="L1587" i="36"/>
  <c r="L1588" i="36"/>
  <c r="L1589" i="36"/>
  <c r="L1590" i="36"/>
  <c r="L1591" i="36"/>
  <c r="L1592" i="36"/>
  <c r="L1593" i="36"/>
  <c r="L1594" i="36"/>
  <c r="L1595" i="36"/>
  <c r="L1596" i="36"/>
  <c r="L1597" i="36"/>
  <c r="L1598" i="36"/>
  <c r="L1599" i="36"/>
  <c r="L1600" i="36"/>
  <c r="L1601" i="36"/>
  <c r="L1602" i="36"/>
  <c r="L1603" i="36"/>
  <c r="L1604" i="36"/>
  <c r="L1605" i="36"/>
  <c r="L1606" i="36"/>
  <c r="L1607" i="36"/>
  <c r="L1608" i="36"/>
  <c r="L1609" i="36"/>
  <c r="L1610" i="36"/>
  <c r="L1611" i="36"/>
  <c r="L1612" i="36"/>
  <c r="L1613" i="36"/>
  <c r="L1614" i="36"/>
  <c r="L1615" i="36"/>
  <c r="L1616" i="36"/>
  <c r="L1617" i="36"/>
  <c r="L1618" i="36"/>
  <c r="L1619" i="36"/>
  <c r="L1620" i="36"/>
  <c r="L1621" i="36"/>
  <c r="L1622" i="36"/>
  <c r="L1623" i="36"/>
  <c r="L1624" i="36"/>
  <c r="L1625" i="36"/>
  <c r="L1626" i="36"/>
  <c r="L1627" i="36"/>
  <c r="L1628" i="36"/>
  <c r="L1629" i="36"/>
  <c r="L1630" i="36"/>
  <c r="L1631" i="36"/>
  <c r="L1632" i="36"/>
  <c r="L1633" i="36"/>
  <c r="L1634" i="36"/>
  <c r="L1635" i="36"/>
  <c r="L1636" i="36"/>
  <c r="L1637" i="36"/>
  <c r="L1638" i="36"/>
  <c r="L1639" i="36"/>
  <c r="L1640" i="36"/>
  <c r="L1641" i="36"/>
  <c r="L1642" i="36"/>
  <c r="L1643" i="36"/>
  <c r="L1644" i="36"/>
  <c r="L1645" i="36"/>
  <c r="L1646" i="36"/>
  <c r="L1647" i="36"/>
  <c r="L1648" i="36"/>
  <c r="L1649" i="36"/>
  <c r="L1650" i="36"/>
  <c r="L1651" i="36"/>
  <c r="L1652" i="36"/>
  <c r="L1653" i="36"/>
  <c r="L1654" i="36"/>
  <c r="L1655" i="36"/>
  <c r="L1656" i="36"/>
  <c r="L1657" i="36"/>
  <c r="L1658" i="36"/>
  <c r="L1659" i="36"/>
  <c r="L1660" i="36"/>
  <c r="L1661" i="36"/>
  <c r="L1662" i="36"/>
  <c r="L1663" i="36"/>
  <c r="L1664" i="36"/>
  <c r="L1665" i="36"/>
  <c r="L1666" i="36"/>
  <c r="L1667" i="36"/>
  <c r="L1668" i="36"/>
  <c r="L1669" i="36"/>
  <c r="L1670" i="36"/>
  <c r="L1671" i="36"/>
  <c r="L1672" i="36"/>
  <c r="L1673" i="36"/>
  <c r="L1674" i="36"/>
  <c r="L1675" i="36"/>
  <c r="L1676" i="36"/>
  <c r="L1677" i="36"/>
  <c r="L1678" i="36"/>
  <c r="L1679" i="36"/>
  <c r="L1680" i="36"/>
  <c r="L1681" i="36"/>
  <c r="L1682" i="36"/>
  <c r="L1683" i="36"/>
  <c r="L1684" i="36"/>
  <c r="L1685" i="36"/>
  <c r="L1686" i="36"/>
  <c r="L1687" i="36"/>
  <c r="L1688" i="36"/>
  <c r="L1689" i="36"/>
  <c r="L1690" i="36"/>
  <c r="L1691" i="36"/>
  <c r="L1692" i="36"/>
  <c r="L1693" i="36"/>
  <c r="L1694" i="36"/>
  <c r="L1695" i="36"/>
  <c r="L1696" i="36"/>
  <c r="L1697" i="36"/>
  <c r="L1698" i="36"/>
  <c r="L1699" i="36"/>
  <c r="L1700" i="36"/>
  <c r="L1701" i="36"/>
  <c r="L1702" i="36"/>
  <c r="L1703" i="36"/>
  <c r="L1704" i="36"/>
  <c r="L1705" i="36"/>
  <c r="L1706" i="36"/>
  <c r="L1707" i="36"/>
  <c r="L1708" i="36"/>
  <c r="L1709" i="36"/>
  <c r="L1710" i="36"/>
  <c r="L1711" i="36"/>
  <c r="L1712" i="36"/>
  <c r="L1713" i="36"/>
  <c r="L1714" i="36"/>
  <c r="L1715" i="36"/>
  <c r="L1716" i="36"/>
  <c r="L1717" i="36"/>
  <c r="L1718" i="36"/>
  <c r="L1719" i="36"/>
  <c r="L1720" i="36"/>
  <c r="L1721" i="36"/>
  <c r="L1722" i="36"/>
  <c r="L1723" i="36"/>
  <c r="L1724" i="36"/>
  <c r="L1725" i="36"/>
  <c r="L1726" i="36"/>
  <c r="L1727" i="36"/>
  <c r="L1728" i="36"/>
  <c r="L1729" i="36"/>
  <c r="L1730" i="36"/>
  <c r="L1731" i="36"/>
  <c r="L1732" i="36"/>
  <c r="L1733" i="36"/>
  <c r="L1734" i="36"/>
  <c r="L1735" i="36"/>
  <c r="L1736" i="36"/>
  <c r="L1737" i="36"/>
  <c r="L1738" i="36"/>
  <c r="L1739" i="36"/>
  <c r="L1740" i="36"/>
  <c r="L1741" i="36"/>
  <c r="L1742" i="36"/>
  <c r="L1743" i="36"/>
  <c r="L1744" i="36"/>
  <c r="L1745" i="36"/>
  <c r="L1746" i="36"/>
  <c r="L1747" i="36"/>
  <c r="L1748" i="36"/>
  <c r="L1749" i="36"/>
  <c r="L1750" i="36"/>
  <c r="L1751" i="36"/>
  <c r="L1752" i="36"/>
  <c r="L1753" i="36"/>
  <c r="L1754" i="36"/>
  <c r="L1755" i="36"/>
  <c r="L1756" i="36"/>
  <c r="L1757" i="36"/>
  <c r="L1758" i="36"/>
  <c r="L1759" i="36"/>
  <c r="L1760" i="36"/>
  <c r="L1761" i="36"/>
  <c r="L1762" i="36"/>
  <c r="L1763" i="36"/>
  <c r="L1764" i="36"/>
  <c r="L1765" i="36"/>
  <c r="L1766" i="36"/>
  <c r="L1767" i="36"/>
  <c r="L1768" i="36"/>
  <c r="L1769" i="36"/>
  <c r="L1770" i="36"/>
  <c r="L1771" i="36"/>
  <c r="L1772" i="36"/>
  <c r="L1773" i="36"/>
  <c r="L1774" i="36"/>
  <c r="L1775" i="36"/>
  <c r="L1776" i="36"/>
  <c r="L1777" i="36"/>
  <c r="L1778" i="36"/>
  <c r="L1779" i="36"/>
  <c r="L1780" i="36"/>
  <c r="L1781" i="36"/>
  <c r="L1782" i="36"/>
  <c r="L1783" i="36"/>
  <c r="L1784" i="36"/>
  <c r="L1785" i="36"/>
  <c r="L1786" i="36"/>
  <c r="L1787" i="36"/>
  <c r="L1788" i="36"/>
  <c r="L1789" i="36"/>
  <c r="L1790" i="36"/>
  <c r="L1791" i="36"/>
  <c r="L1792" i="36"/>
  <c r="L1793" i="36"/>
  <c r="L1794" i="36"/>
  <c r="L1795" i="36"/>
  <c r="L1796" i="36"/>
  <c r="L1797" i="36"/>
  <c r="L1798" i="36"/>
  <c r="L1799" i="36"/>
  <c r="L1800" i="36"/>
  <c r="L1801" i="36"/>
  <c r="L1802" i="36"/>
  <c r="L1803" i="36"/>
  <c r="L1804" i="36"/>
  <c r="L1805" i="36"/>
  <c r="L1806" i="36"/>
  <c r="L1807" i="36"/>
  <c r="L1808" i="36"/>
  <c r="L1809" i="36"/>
  <c r="L1810" i="36"/>
  <c r="L1811" i="36"/>
  <c r="L1812" i="36"/>
  <c r="L1813" i="36"/>
  <c r="L1814" i="36"/>
  <c r="L1815" i="36"/>
  <c r="L1816" i="36"/>
  <c r="L1817" i="36"/>
  <c r="L1818" i="36"/>
  <c r="L1819" i="36"/>
  <c r="L1820" i="36"/>
  <c r="L1821" i="36"/>
  <c r="L1822" i="36"/>
  <c r="L1823" i="36"/>
  <c r="L1824" i="36"/>
  <c r="L1825" i="36"/>
  <c r="L1826" i="36"/>
  <c r="L1827" i="36"/>
  <c r="L1828" i="36"/>
  <c r="L1829" i="36"/>
  <c r="L1830" i="36"/>
  <c r="L1831" i="36"/>
  <c r="L1832" i="36"/>
  <c r="L1833" i="36"/>
  <c r="L1834" i="36"/>
  <c r="L1835" i="36"/>
  <c r="L1836" i="36"/>
  <c r="L1837" i="36"/>
  <c r="L1838" i="36"/>
  <c r="L1839" i="36"/>
  <c r="L1840" i="36"/>
  <c r="L1841" i="36"/>
  <c r="L1842" i="36"/>
  <c r="L1843" i="36"/>
  <c r="L1844" i="36"/>
  <c r="L1845" i="36"/>
  <c r="L1846" i="36"/>
  <c r="L1847" i="36"/>
  <c r="L1848" i="36"/>
  <c r="L1849" i="36"/>
  <c r="L1850" i="36"/>
  <c r="L1851" i="36"/>
  <c r="L1852" i="36"/>
  <c r="L1853" i="36"/>
  <c r="L1854" i="36"/>
  <c r="L1855" i="36"/>
  <c r="L1856" i="36"/>
  <c r="L1857" i="36"/>
  <c r="L1858" i="36"/>
  <c r="L1859" i="36"/>
  <c r="L1860" i="36"/>
  <c r="L1861" i="36"/>
  <c r="L1862" i="36"/>
  <c r="L1863" i="36"/>
  <c r="L1864" i="36"/>
  <c r="L1865" i="36"/>
  <c r="L1866" i="36"/>
  <c r="L1867" i="36"/>
  <c r="L1868" i="36"/>
  <c r="L1869" i="36"/>
  <c r="L1870" i="36"/>
  <c r="L1871" i="36"/>
  <c r="L1872" i="36"/>
  <c r="L1873" i="36"/>
  <c r="L1874" i="36"/>
  <c r="L1875" i="36"/>
  <c r="L1876" i="36"/>
  <c r="L1877" i="36"/>
  <c r="L1878" i="36"/>
  <c r="L1879" i="36"/>
  <c r="L1880" i="36"/>
  <c r="L1881" i="36"/>
  <c r="L1882" i="36"/>
  <c r="L1883" i="36"/>
  <c r="L1884" i="36"/>
  <c r="L1885" i="36"/>
  <c r="L1886" i="36"/>
  <c r="L1887" i="36"/>
  <c r="L1888" i="36"/>
  <c r="L1889" i="36"/>
  <c r="L1890" i="36"/>
  <c r="L1891" i="36"/>
  <c r="L1892" i="36"/>
  <c r="L1893" i="36"/>
  <c r="L1894" i="36"/>
  <c r="L1895" i="36"/>
  <c r="L1896" i="36"/>
  <c r="L1897" i="36"/>
  <c r="L1898" i="36"/>
  <c r="L1899" i="36"/>
  <c r="L1900" i="36"/>
  <c r="L1901" i="36"/>
  <c r="L1902" i="36"/>
  <c r="L1903" i="36"/>
  <c r="L1904" i="36"/>
  <c r="L1905" i="36"/>
  <c r="L1906" i="36"/>
  <c r="L1907" i="36"/>
  <c r="L1908" i="36"/>
  <c r="L1909" i="36"/>
  <c r="L1910" i="36"/>
  <c r="L1911" i="36"/>
  <c r="L1912" i="36"/>
  <c r="L1913" i="36"/>
  <c r="L1914" i="36"/>
  <c r="L1915" i="36"/>
  <c r="L1916" i="36"/>
  <c r="L1917" i="36"/>
  <c r="L1918" i="36"/>
  <c r="L1919" i="36"/>
  <c r="L1920" i="36"/>
  <c r="L1921" i="36"/>
  <c r="L1922" i="36"/>
  <c r="L1923" i="36"/>
  <c r="L1924" i="36"/>
  <c r="L1925" i="36"/>
  <c r="L1926" i="36"/>
  <c r="L1927" i="36"/>
  <c r="L1928" i="36"/>
  <c r="L1929" i="36"/>
  <c r="L1930" i="36"/>
  <c r="L1931" i="36"/>
  <c r="L1932" i="36"/>
  <c r="L1933" i="36"/>
  <c r="L1934" i="36"/>
  <c r="L1935" i="36"/>
  <c r="L1936" i="36"/>
  <c r="L1937" i="36"/>
  <c r="L1938" i="36"/>
  <c r="L1939" i="36"/>
  <c r="L1940" i="36"/>
  <c r="L1941" i="36"/>
  <c r="L1942" i="36"/>
  <c r="L1943" i="36"/>
  <c r="L1944" i="36"/>
  <c r="L1945" i="36"/>
  <c r="L1946" i="36"/>
  <c r="L1947" i="36"/>
  <c r="L1948" i="36"/>
  <c r="L1949" i="36"/>
  <c r="L1950" i="36"/>
  <c r="L1951" i="36"/>
  <c r="L1952" i="36"/>
  <c r="L1953" i="36"/>
  <c r="L1954" i="36"/>
  <c r="L1955" i="36"/>
  <c r="L1956" i="36"/>
  <c r="L1957" i="36"/>
  <c r="L1958" i="36"/>
  <c r="L1959" i="36"/>
  <c r="L1960" i="36"/>
  <c r="L1961" i="36"/>
  <c r="L1962" i="36"/>
  <c r="L1963" i="36"/>
  <c r="L1964" i="36"/>
  <c r="L1965" i="36"/>
  <c r="L1966" i="36"/>
  <c r="L1967" i="36"/>
  <c r="L1968" i="36"/>
  <c r="L1969" i="36"/>
  <c r="L1970" i="36"/>
  <c r="L1971" i="36"/>
  <c r="L1972" i="36"/>
  <c r="L1973" i="36"/>
  <c r="L1974" i="36"/>
  <c r="L1975" i="36"/>
  <c r="L1976" i="36"/>
  <c r="L1977" i="36"/>
  <c r="L1978" i="36"/>
  <c r="L1979" i="36"/>
  <c r="L1980" i="36"/>
  <c r="L1981" i="36"/>
  <c r="L1982" i="36"/>
  <c r="L1983" i="36"/>
  <c r="L1984" i="36"/>
  <c r="L1985" i="36"/>
  <c r="L1986" i="36"/>
  <c r="L1987" i="36"/>
  <c r="L1988" i="36"/>
  <c r="L1989" i="36"/>
  <c r="L1990" i="36"/>
  <c r="L1991" i="36"/>
  <c r="L1992" i="36"/>
  <c r="L1993" i="36"/>
  <c r="L1994" i="36"/>
  <c r="L1995" i="36"/>
  <c r="L1996" i="36"/>
  <c r="L1997" i="36"/>
  <c r="L1998" i="36"/>
  <c r="L1999" i="36"/>
  <c r="L2000" i="36"/>
  <c r="L2001" i="36"/>
  <c r="L2002" i="36"/>
  <c r="L2003" i="36"/>
  <c r="L2004" i="36"/>
  <c r="L2005" i="36"/>
  <c r="L2006" i="36"/>
  <c r="L2007" i="36"/>
  <c r="L2008" i="36"/>
  <c r="L2009" i="36"/>
  <c r="L2010" i="36"/>
  <c r="L2011" i="36"/>
  <c r="L2012" i="36"/>
  <c r="L2013" i="36"/>
  <c r="L2014" i="36"/>
  <c r="L2015" i="36"/>
  <c r="L2016" i="36"/>
  <c r="L2017" i="36"/>
  <c r="L2018" i="36"/>
  <c r="L2019" i="36"/>
  <c r="L2020" i="36"/>
  <c r="L2021" i="36"/>
  <c r="L2022" i="36"/>
  <c r="L2023" i="36"/>
  <c r="L2024" i="36"/>
  <c r="L2025" i="36"/>
  <c r="L2026" i="36"/>
  <c r="L2027" i="36"/>
  <c r="L2028" i="36"/>
  <c r="L2029" i="36"/>
  <c r="L2030" i="36"/>
  <c r="L2031" i="36"/>
  <c r="L2032" i="36"/>
  <c r="L2033" i="36"/>
  <c r="L2034" i="36"/>
  <c r="L2035" i="36"/>
  <c r="L2036" i="36"/>
  <c r="L2037" i="36"/>
  <c r="L2038" i="36"/>
  <c r="L2039" i="36"/>
  <c r="L2040" i="36"/>
  <c r="L2041" i="36"/>
  <c r="L2042" i="36"/>
  <c r="L2043" i="36"/>
  <c r="L2044" i="36"/>
  <c r="L2045" i="36"/>
  <c r="L2046" i="36"/>
  <c r="L2047" i="36"/>
  <c r="L2048" i="36"/>
  <c r="L2049" i="36"/>
  <c r="L2050" i="36"/>
  <c r="L2051" i="36"/>
  <c r="L2052" i="36"/>
  <c r="L2053" i="36"/>
  <c r="L2054" i="36"/>
  <c r="L2055" i="36"/>
  <c r="L2056" i="36"/>
  <c r="L2057" i="36"/>
  <c r="L2058" i="36"/>
  <c r="L2059" i="36"/>
  <c r="L2060" i="36"/>
  <c r="L2061" i="36"/>
  <c r="L2062" i="36"/>
  <c r="L2063" i="36"/>
  <c r="L2064" i="36"/>
  <c r="L2065" i="36"/>
  <c r="L2066" i="36"/>
  <c r="L2067" i="36"/>
  <c r="L2068" i="36"/>
  <c r="L2069" i="36"/>
  <c r="L2070" i="36"/>
  <c r="L2071" i="36"/>
  <c r="L2072" i="36"/>
  <c r="L2073" i="36"/>
  <c r="L2074" i="36"/>
  <c r="L2075" i="36"/>
  <c r="L2076" i="36"/>
  <c r="L2077" i="36"/>
  <c r="L2078" i="36"/>
  <c r="L2079" i="36"/>
  <c r="L2080" i="36"/>
  <c r="L2081" i="36"/>
  <c r="L2082" i="36"/>
  <c r="L2083" i="36"/>
  <c r="L2084" i="36"/>
  <c r="L2085" i="36"/>
  <c r="L2086" i="36"/>
  <c r="L2087" i="36"/>
  <c r="L2088" i="36"/>
  <c r="L2089" i="36"/>
  <c r="L2090" i="36"/>
  <c r="L2091" i="36"/>
  <c r="L2092" i="36"/>
  <c r="L2093" i="36"/>
  <c r="L2094" i="36"/>
  <c r="L2095" i="36"/>
  <c r="L2096" i="36"/>
  <c r="L2097" i="36"/>
  <c r="L2098" i="36"/>
  <c r="L2099" i="36"/>
  <c r="L2100" i="36"/>
  <c r="L2101" i="36"/>
  <c r="L2102" i="36"/>
  <c r="L2103" i="36"/>
  <c r="L2104" i="36"/>
  <c r="L2105" i="36"/>
  <c r="L2106" i="36"/>
  <c r="L2107" i="36"/>
  <c r="L2108" i="36"/>
  <c r="L2109" i="36"/>
  <c r="L2110" i="36"/>
  <c r="L2111" i="36"/>
  <c r="L2112" i="36"/>
  <c r="L2113" i="36"/>
  <c r="L2114" i="36"/>
  <c r="L2115" i="36"/>
  <c r="L2116" i="36"/>
  <c r="L2117" i="36"/>
  <c r="L2118" i="36"/>
  <c r="L2119" i="36"/>
  <c r="L2120" i="36"/>
  <c r="L2121" i="36"/>
  <c r="L2122" i="36"/>
  <c r="L2123" i="36"/>
  <c r="L2124" i="36"/>
  <c r="L2125" i="36"/>
  <c r="L2126" i="36"/>
  <c r="L2127" i="36"/>
  <c r="L2128" i="36"/>
  <c r="L2129" i="36"/>
  <c r="L2130" i="36"/>
  <c r="L2131" i="36"/>
  <c r="L2132" i="36"/>
  <c r="L2133" i="36"/>
  <c r="L2134" i="36"/>
  <c r="L2135" i="36"/>
  <c r="L2136" i="36"/>
  <c r="L2137" i="36"/>
  <c r="L2138" i="36"/>
  <c r="L2139" i="36"/>
  <c r="L2140" i="36"/>
  <c r="L2141" i="36"/>
  <c r="L2142" i="36"/>
  <c r="L2143" i="36"/>
  <c r="L2144" i="36"/>
  <c r="L2145" i="36"/>
  <c r="L2146" i="36"/>
  <c r="L2147" i="36"/>
  <c r="L2148" i="36"/>
  <c r="L2149" i="36"/>
  <c r="L2150" i="36"/>
  <c r="L2151" i="36"/>
  <c r="L2152" i="36"/>
  <c r="L2153" i="36"/>
  <c r="L2154" i="36"/>
  <c r="L2155" i="36"/>
  <c r="L2156" i="36"/>
  <c r="L2157" i="36"/>
  <c r="L2158" i="36"/>
  <c r="L2159" i="36"/>
  <c r="L2160" i="36"/>
  <c r="L2161" i="36"/>
  <c r="L2162" i="36"/>
  <c r="L2163" i="36"/>
  <c r="L2164" i="36"/>
  <c r="L2165" i="36"/>
  <c r="L2166" i="36"/>
  <c r="L2167" i="36"/>
  <c r="L2168" i="36"/>
  <c r="L2169" i="36"/>
  <c r="L2170" i="36"/>
  <c r="L2171" i="36"/>
  <c r="L2172" i="36"/>
  <c r="L2173" i="36"/>
  <c r="L2174" i="36"/>
  <c r="L2175" i="36"/>
  <c r="L2176" i="36"/>
  <c r="L2177" i="36"/>
  <c r="L2178" i="36"/>
  <c r="L2179" i="36"/>
  <c r="L2180" i="36"/>
  <c r="L2181" i="36"/>
  <c r="L2182" i="36"/>
  <c r="L2183" i="36"/>
  <c r="L2184" i="36"/>
  <c r="L2185" i="36"/>
  <c r="L2186" i="36"/>
  <c r="L2187" i="36"/>
  <c r="L2188" i="36"/>
  <c r="L2189" i="36"/>
  <c r="L2190" i="36"/>
  <c r="L2191" i="36"/>
  <c r="L2192" i="36"/>
  <c r="L2193" i="36"/>
  <c r="L2194" i="36"/>
  <c r="L2195" i="36"/>
  <c r="L2196" i="36"/>
  <c r="L2197" i="36"/>
  <c r="L2198" i="36"/>
  <c r="L2199" i="36"/>
  <c r="L2200" i="36"/>
  <c r="L2201" i="36"/>
  <c r="L2202" i="36"/>
  <c r="L2203" i="36"/>
  <c r="L2204" i="36"/>
  <c r="L2205" i="36"/>
  <c r="L2206" i="36"/>
  <c r="L2207" i="36"/>
  <c r="L2208" i="36"/>
  <c r="L2209" i="36"/>
  <c r="L2210" i="36"/>
  <c r="L2211" i="36"/>
  <c r="L2212" i="36"/>
  <c r="L2213" i="36"/>
  <c r="L2214" i="36"/>
  <c r="L2215" i="36"/>
  <c r="L2216" i="36"/>
  <c r="L2217" i="36"/>
  <c r="L2218" i="36"/>
  <c r="L2219" i="36"/>
  <c r="L2220" i="36"/>
  <c r="L2221" i="36"/>
  <c r="L2222" i="36"/>
  <c r="L2223" i="36"/>
  <c r="L2224" i="36"/>
  <c r="L2225" i="36"/>
  <c r="L2226" i="36"/>
  <c r="L2227" i="36"/>
  <c r="L2228" i="36"/>
  <c r="L2229" i="36"/>
  <c r="L2230" i="36"/>
  <c r="L2231" i="36"/>
  <c r="L2232" i="36"/>
  <c r="L2233" i="36"/>
  <c r="L2234" i="36"/>
  <c r="L2235" i="36"/>
  <c r="L2236" i="36"/>
  <c r="L2237" i="36"/>
  <c r="L2238" i="36"/>
  <c r="L2239" i="36"/>
  <c r="L2240" i="36"/>
  <c r="L2241" i="36"/>
  <c r="L2242" i="36"/>
  <c r="L2243" i="36"/>
  <c r="L2244" i="36"/>
  <c r="L2245" i="36"/>
  <c r="L2246" i="36"/>
  <c r="L2247" i="36"/>
  <c r="L2248" i="36"/>
  <c r="L2249" i="36"/>
  <c r="L2250" i="36"/>
  <c r="L2251" i="36"/>
  <c r="L2252" i="36"/>
  <c r="L2253" i="36"/>
  <c r="L2254" i="36"/>
  <c r="L2255" i="36"/>
  <c r="L2256" i="36"/>
  <c r="L2257" i="36"/>
  <c r="L2258" i="36"/>
  <c r="L2259" i="36"/>
  <c r="L2260" i="36"/>
  <c r="L2261" i="36"/>
  <c r="L2262" i="36"/>
  <c r="L2263" i="36"/>
  <c r="L2264" i="36"/>
  <c r="L2265" i="36"/>
  <c r="L2266" i="36"/>
  <c r="L2267" i="36"/>
  <c r="L2268" i="36"/>
  <c r="L2269" i="36"/>
  <c r="L2270" i="36"/>
  <c r="L2271" i="36"/>
  <c r="L2272" i="36"/>
  <c r="L2273" i="36"/>
  <c r="L2274" i="36"/>
  <c r="L2275" i="36"/>
  <c r="L2276" i="36"/>
  <c r="L2277" i="36"/>
  <c r="L2278" i="36"/>
  <c r="L2279" i="36"/>
  <c r="L2280" i="36"/>
  <c r="L2281" i="36"/>
  <c r="L2282" i="36"/>
  <c r="L2283" i="36"/>
  <c r="L2284" i="36"/>
  <c r="L2285" i="36"/>
  <c r="L2286" i="36"/>
  <c r="L2287" i="36"/>
  <c r="L2288" i="36"/>
  <c r="L2289" i="36"/>
  <c r="L2290" i="36"/>
  <c r="L2291" i="36"/>
  <c r="L2292" i="36"/>
  <c r="L2293" i="36"/>
  <c r="L2294" i="36"/>
  <c r="L2295" i="36"/>
  <c r="L2296" i="36"/>
  <c r="L2297" i="36"/>
  <c r="L2298" i="36"/>
  <c r="L2299" i="36"/>
  <c r="L2300" i="36"/>
  <c r="L2301" i="36"/>
  <c r="L2302" i="36"/>
  <c r="L2303" i="36"/>
  <c r="L2304" i="36"/>
  <c r="L2305" i="36"/>
  <c r="L2306" i="36"/>
  <c r="L2307" i="36"/>
  <c r="L2308" i="36"/>
  <c r="L2309" i="36"/>
  <c r="L2310" i="36"/>
  <c r="L2311" i="36"/>
  <c r="L2312" i="36"/>
  <c r="L2313" i="36"/>
  <c r="L2314" i="36"/>
  <c r="L2315" i="36"/>
  <c r="L2316" i="36"/>
  <c r="L2317" i="36"/>
  <c r="L2318" i="36"/>
  <c r="L2319" i="36"/>
  <c r="L2320" i="36"/>
  <c r="L2321" i="36"/>
  <c r="L2322" i="36"/>
  <c r="L2323" i="36"/>
  <c r="L2324" i="36"/>
  <c r="L2325" i="36"/>
  <c r="L2326" i="36"/>
  <c r="L2327" i="36"/>
  <c r="L2328" i="36"/>
  <c r="L2329" i="36"/>
  <c r="L2330" i="36"/>
  <c r="L2331" i="36"/>
  <c r="L2332" i="36"/>
  <c r="L2333" i="36"/>
  <c r="L2334" i="36"/>
  <c r="L2335" i="36"/>
  <c r="L2336" i="36"/>
  <c r="L2337" i="36"/>
  <c r="L2338" i="36"/>
  <c r="L2339" i="36"/>
  <c r="L2340" i="36"/>
  <c r="L2341" i="36"/>
  <c r="L2342" i="36"/>
  <c r="L2343" i="36"/>
  <c r="L2344" i="36"/>
  <c r="L2345" i="36"/>
  <c r="L2346" i="36"/>
  <c r="L2347" i="36"/>
  <c r="L2348" i="36"/>
  <c r="L2349" i="36"/>
  <c r="L2350" i="36"/>
  <c r="L2351" i="36"/>
  <c r="L2352" i="36"/>
  <c r="L2353" i="36"/>
  <c r="L2354" i="36"/>
  <c r="L2355" i="36"/>
  <c r="L2356" i="36"/>
  <c r="L2357" i="36"/>
  <c r="L2358" i="36"/>
  <c r="L2359" i="36"/>
  <c r="L2360" i="36"/>
  <c r="L2361" i="36"/>
  <c r="L2362" i="36"/>
  <c r="L2363" i="36"/>
  <c r="L2364" i="36"/>
  <c r="L2365" i="36"/>
  <c r="L2366" i="36"/>
  <c r="L2367" i="36"/>
  <c r="L2368" i="36"/>
  <c r="L2369" i="36"/>
  <c r="L2370" i="36"/>
  <c r="L2371" i="36"/>
  <c r="L2372" i="36"/>
  <c r="L2373" i="36"/>
  <c r="L2374" i="36"/>
  <c r="L2375" i="36"/>
  <c r="L2376" i="36"/>
  <c r="L2377" i="36"/>
  <c r="L2378" i="36"/>
  <c r="L2379" i="36"/>
  <c r="L2380" i="36"/>
  <c r="L2381" i="36"/>
  <c r="L2382" i="36"/>
  <c r="L2383" i="36"/>
  <c r="L2384" i="36"/>
  <c r="L2385" i="36"/>
  <c r="L2386" i="36"/>
  <c r="L2387" i="36"/>
  <c r="L2388" i="36"/>
  <c r="L2389" i="36"/>
  <c r="L2390" i="36"/>
  <c r="L2391" i="36"/>
  <c r="L2392" i="36"/>
  <c r="L2393" i="36"/>
  <c r="L2394" i="36"/>
  <c r="L2395" i="36"/>
  <c r="L2396" i="36"/>
  <c r="L2397" i="36"/>
  <c r="L2398" i="36"/>
  <c r="L2399" i="36"/>
  <c r="L2400" i="36"/>
  <c r="L2401" i="36"/>
  <c r="L2402" i="36"/>
  <c r="L2403" i="36"/>
  <c r="L2404" i="36"/>
  <c r="L2405" i="36"/>
  <c r="L2406" i="36"/>
  <c r="L2407" i="36"/>
  <c r="L2408" i="36"/>
  <c r="L2409" i="36"/>
  <c r="L2410" i="36"/>
  <c r="L2411" i="36"/>
  <c r="L2412" i="36"/>
  <c r="L2413" i="36"/>
  <c r="L2414" i="36"/>
  <c r="L2415" i="36"/>
  <c r="L2416" i="36"/>
  <c r="L2417" i="36"/>
  <c r="L2418" i="36"/>
  <c r="L2419" i="36"/>
  <c r="L2420" i="36"/>
  <c r="L2421" i="36"/>
  <c r="L2422" i="36"/>
  <c r="L2423" i="36"/>
  <c r="L2424" i="36"/>
  <c r="L2425" i="36"/>
  <c r="L2426" i="36"/>
  <c r="L2427" i="36"/>
  <c r="L2428" i="36"/>
  <c r="L2429" i="36"/>
  <c r="L2430" i="36"/>
  <c r="L2431" i="36"/>
  <c r="L2432" i="36"/>
  <c r="L2433" i="36"/>
  <c r="L2434" i="36"/>
  <c r="L2435" i="36"/>
  <c r="L2436" i="36"/>
  <c r="L2437" i="36"/>
  <c r="L2438" i="36"/>
  <c r="L2439" i="36"/>
  <c r="L2440" i="36"/>
  <c r="L2441" i="36"/>
  <c r="L2442" i="36"/>
  <c r="L2443" i="36"/>
  <c r="L2444" i="36"/>
  <c r="L2445" i="36"/>
  <c r="L2446" i="36"/>
  <c r="L2447" i="36"/>
  <c r="L2448" i="36"/>
  <c r="L2449" i="36"/>
  <c r="L2450" i="36"/>
  <c r="L2451" i="36"/>
  <c r="L2452" i="36"/>
  <c r="L2453" i="36"/>
  <c r="L2454" i="36"/>
  <c r="L2455" i="36"/>
  <c r="L2456" i="36"/>
  <c r="L2457" i="36"/>
  <c r="L2458" i="36"/>
  <c r="L2459" i="36"/>
  <c r="L2460" i="36"/>
  <c r="L2461" i="36"/>
  <c r="L2462" i="36"/>
  <c r="L2463" i="36"/>
  <c r="L2464" i="36"/>
  <c r="L2465" i="36"/>
  <c r="L2466" i="36"/>
  <c r="L2467" i="36"/>
  <c r="L2468" i="36"/>
  <c r="L2469" i="36"/>
  <c r="L2470" i="36"/>
  <c r="L2471" i="36"/>
  <c r="L2472" i="36"/>
  <c r="L2473" i="36"/>
  <c r="L2474" i="36"/>
  <c r="L2475" i="36"/>
  <c r="L2476" i="36"/>
  <c r="L2477" i="36"/>
  <c r="L2478" i="36"/>
  <c r="L2479" i="36"/>
  <c r="L2480" i="36"/>
  <c r="L2481" i="36"/>
  <c r="L2482" i="36"/>
  <c r="L2483" i="36"/>
  <c r="L2484" i="36"/>
  <c r="L2485" i="36"/>
  <c r="L2486" i="36"/>
  <c r="L2487" i="36"/>
  <c r="L2488" i="36"/>
  <c r="L2489" i="36"/>
  <c r="L2490" i="36"/>
  <c r="L2491" i="36"/>
  <c r="L2492" i="36"/>
  <c r="L2493" i="36"/>
  <c r="L2494" i="36"/>
  <c r="L2495" i="36"/>
  <c r="L2496" i="36"/>
  <c r="L2497" i="36"/>
  <c r="L2498" i="36"/>
  <c r="L2499" i="36"/>
  <c r="L2500" i="36"/>
  <c r="L2501" i="36"/>
  <c r="L2502" i="36"/>
  <c r="L2503" i="36"/>
  <c r="L2504" i="36"/>
  <c r="L2505" i="36"/>
  <c r="L2506" i="36"/>
  <c r="L2507" i="36"/>
  <c r="L2508" i="36"/>
  <c r="L2509" i="36"/>
  <c r="L2510" i="36"/>
  <c r="L2511" i="36"/>
  <c r="L2512" i="36"/>
  <c r="L2513" i="36"/>
  <c r="L2514" i="36"/>
  <c r="L2515" i="36"/>
  <c r="L2516" i="36"/>
  <c r="L2517" i="36"/>
  <c r="L2518" i="36"/>
  <c r="L2519" i="36"/>
  <c r="L2520" i="36"/>
  <c r="L2521" i="36"/>
  <c r="L2522" i="36"/>
  <c r="L2523" i="36"/>
  <c r="L2524" i="36"/>
  <c r="L2525" i="36"/>
  <c r="L2526" i="36"/>
  <c r="L2527" i="36"/>
  <c r="L2528" i="36"/>
  <c r="L2529" i="36"/>
  <c r="L2530" i="36"/>
  <c r="L2531" i="36"/>
  <c r="L2532" i="36"/>
  <c r="L2533" i="36"/>
  <c r="L2534" i="36"/>
  <c r="L2535" i="36"/>
  <c r="L2536" i="36"/>
  <c r="L2537" i="36"/>
  <c r="L2538" i="36"/>
  <c r="L2539" i="36"/>
  <c r="L2540" i="36"/>
  <c r="L2541" i="36"/>
  <c r="L2542" i="36"/>
  <c r="L2543" i="36"/>
  <c r="L2544" i="36"/>
  <c r="L2545" i="36"/>
  <c r="L2546" i="36"/>
  <c r="L2547" i="36"/>
  <c r="L2548" i="36"/>
  <c r="L2549" i="36"/>
  <c r="L2550" i="36"/>
  <c r="L2551" i="36"/>
  <c r="L2552" i="36"/>
  <c r="L2553" i="36"/>
  <c r="L2554" i="36"/>
  <c r="L2555" i="36"/>
  <c r="L2556" i="36"/>
  <c r="L2557" i="36"/>
  <c r="L2558" i="36"/>
  <c r="L2559" i="36"/>
  <c r="L2560" i="36"/>
  <c r="L2561" i="36"/>
  <c r="L2562" i="36"/>
  <c r="L2563" i="36"/>
  <c r="L2564" i="36"/>
  <c r="L2565" i="36"/>
  <c r="L2566" i="36"/>
  <c r="L2567" i="36"/>
  <c r="L2568" i="36"/>
  <c r="L2569" i="36"/>
  <c r="L2570" i="36"/>
  <c r="L2571" i="36"/>
  <c r="L2572" i="36"/>
  <c r="L2573" i="36"/>
  <c r="L2574" i="36"/>
  <c r="L2575" i="36"/>
  <c r="L2576" i="36"/>
  <c r="L2577" i="36"/>
  <c r="L2578" i="36"/>
  <c r="L2579" i="36"/>
  <c r="L2580" i="36"/>
  <c r="L2581" i="36"/>
  <c r="L2582" i="36"/>
  <c r="L2583" i="36"/>
  <c r="L2584" i="36"/>
  <c r="L2585" i="36"/>
  <c r="L2586" i="36"/>
  <c r="L2587" i="36"/>
  <c r="L2588" i="36"/>
  <c r="L2589" i="36"/>
  <c r="L2590" i="36"/>
  <c r="L2591" i="36"/>
  <c r="L2592" i="36"/>
  <c r="L2593" i="36"/>
  <c r="L2594" i="36"/>
  <c r="L2595" i="36"/>
  <c r="L2596" i="36"/>
  <c r="L2597" i="36"/>
  <c r="L2598" i="36"/>
  <c r="L2599" i="36"/>
  <c r="L2600" i="36"/>
  <c r="L2601" i="36"/>
  <c r="L2602" i="36"/>
  <c r="L2603" i="36"/>
  <c r="L2604" i="36"/>
  <c r="L2605" i="36"/>
  <c r="L2606" i="36"/>
  <c r="L2607" i="36"/>
  <c r="L2608" i="36"/>
  <c r="L2609" i="36"/>
  <c r="L2610" i="36"/>
  <c r="L2611" i="36"/>
  <c r="L2612" i="36"/>
  <c r="L2613" i="36"/>
  <c r="L2614" i="36"/>
  <c r="L2615" i="36"/>
  <c r="L2616" i="36"/>
  <c r="L2617" i="36"/>
  <c r="L2618" i="36"/>
  <c r="L2619" i="36"/>
  <c r="L2620" i="36"/>
  <c r="L2621" i="36"/>
  <c r="L2622" i="36"/>
  <c r="L2623" i="36"/>
  <c r="L2624" i="36"/>
  <c r="L2625" i="36"/>
  <c r="L2626" i="36"/>
  <c r="L2627" i="36"/>
  <c r="L2628" i="36"/>
  <c r="L2629" i="36"/>
  <c r="L2630" i="36"/>
  <c r="L2631" i="36"/>
  <c r="L2632" i="36"/>
  <c r="L2633" i="36"/>
  <c r="L2634" i="36"/>
  <c r="L2635" i="36"/>
  <c r="L2636" i="36"/>
  <c r="L2637" i="36"/>
  <c r="L2638" i="36"/>
  <c r="L2639" i="36"/>
  <c r="L2640" i="36"/>
  <c r="L2641" i="36"/>
  <c r="L2642" i="36"/>
  <c r="L2643" i="36"/>
  <c r="L2644" i="36"/>
  <c r="L2645" i="36"/>
  <c r="L2646" i="36"/>
  <c r="L2647" i="36"/>
  <c r="L2648" i="36"/>
  <c r="L2649" i="36"/>
  <c r="L2650" i="36"/>
  <c r="L2651" i="36"/>
  <c r="L2652" i="36"/>
  <c r="L2653" i="36"/>
  <c r="L2654" i="36"/>
  <c r="L2655" i="36"/>
  <c r="L2656" i="36"/>
  <c r="L2657" i="36"/>
  <c r="L2658" i="36"/>
  <c r="L2659" i="36"/>
  <c r="L2660" i="36"/>
  <c r="L2661" i="36"/>
  <c r="L2662" i="36"/>
  <c r="L2663" i="36"/>
  <c r="L2664" i="36"/>
  <c r="L2665" i="36"/>
  <c r="L2666" i="36"/>
  <c r="L2667" i="36"/>
  <c r="L2668" i="36"/>
  <c r="L2669" i="36"/>
  <c r="L2670" i="36"/>
  <c r="L2671" i="36"/>
  <c r="L2672" i="36"/>
  <c r="L2673" i="36"/>
  <c r="L2674" i="36"/>
  <c r="L2675" i="36"/>
  <c r="L2676" i="36"/>
  <c r="L2677" i="36"/>
  <c r="L2678" i="36"/>
  <c r="L2679" i="36"/>
  <c r="L2680" i="36"/>
  <c r="L2681" i="36"/>
  <c r="L2682" i="36"/>
  <c r="L2683" i="36"/>
  <c r="L2684" i="36"/>
  <c r="L2685" i="36"/>
  <c r="L2686" i="36"/>
  <c r="L2687" i="36"/>
  <c r="L2688" i="36"/>
  <c r="L2689" i="36"/>
  <c r="L2690" i="36"/>
  <c r="L2691" i="36"/>
  <c r="L2692" i="36"/>
  <c r="L2693" i="36"/>
  <c r="L2694" i="36"/>
  <c r="L2695" i="36"/>
  <c r="L2696" i="36"/>
  <c r="L2697" i="36"/>
  <c r="L2698" i="36"/>
  <c r="L2699" i="36"/>
  <c r="L2700" i="36"/>
  <c r="L2701" i="36"/>
  <c r="L2702" i="36"/>
  <c r="L2703" i="36"/>
  <c r="L2704" i="36"/>
  <c r="L2705" i="36"/>
  <c r="L2706" i="36"/>
  <c r="L2707" i="36"/>
  <c r="L2708" i="36"/>
  <c r="L2709" i="36"/>
  <c r="L2710" i="36"/>
  <c r="L2711" i="36"/>
  <c r="L2712" i="36"/>
  <c r="L2713" i="36"/>
  <c r="L2714" i="36"/>
  <c r="L2715" i="36"/>
  <c r="L2716" i="36"/>
  <c r="L2717" i="36"/>
  <c r="L2718" i="36"/>
  <c r="L2719" i="36"/>
  <c r="L2720" i="36"/>
  <c r="L2721" i="36"/>
  <c r="L2722" i="36"/>
  <c r="L2723" i="36"/>
  <c r="L2724" i="36"/>
  <c r="L2725" i="36"/>
  <c r="L2726" i="36"/>
  <c r="L2727" i="36"/>
  <c r="L2728" i="36"/>
  <c r="L2729" i="36"/>
  <c r="L2730" i="36"/>
  <c r="L2731" i="36"/>
  <c r="L2732" i="36"/>
  <c r="L2733" i="36"/>
  <c r="L2734" i="36"/>
  <c r="L2735" i="36"/>
  <c r="L2736" i="36"/>
  <c r="L2737" i="36"/>
  <c r="L2738" i="36"/>
  <c r="L2739" i="36"/>
  <c r="L2740" i="36"/>
  <c r="L2741" i="36"/>
  <c r="L2742" i="36"/>
  <c r="L2743" i="36"/>
  <c r="L2744" i="36"/>
  <c r="L2745" i="36"/>
  <c r="L2746" i="36"/>
  <c r="L2747" i="36"/>
  <c r="L2748" i="36"/>
  <c r="L2749" i="36"/>
  <c r="L2750" i="36"/>
  <c r="L2751" i="36"/>
  <c r="L2752" i="36"/>
  <c r="L2753" i="36"/>
  <c r="L2754" i="36"/>
  <c r="L2755" i="36"/>
  <c r="L2756" i="36"/>
  <c r="L2757" i="36"/>
  <c r="L2758" i="36"/>
  <c r="L2759" i="36"/>
  <c r="L2760" i="36"/>
  <c r="L2761" i="36"/>
  <c r="L2762" i="36"/>
  <c r="L2763" i="36"/>
  <c r="L2764" i="36"/>
  <c r="L2765" i="36"/>
  <c r="L2766" i="36"/>
  <c r="L2767" i="36"/>
  <c r="L2768" i="36"/>
  <c r="L2769" i="36"/>
  <c r="L2770" i="36"/>
  <c r="L2771" i="36"/>
  <c r="L2772" i="36"/>
  <c r="L2773" i="36"/>
  <c r="L2774" i="36"/>
  <c r="L2775" i="36"/>
  <c r="L2776" i="36"/>
  <c r="L2777" i="36"/>
  <c r="L2778" i="36"/>
  <c r="L2779" i="36"/>
  <c r="L2780" i="36"/>
  <c r="L2781" i="36"/>
  <c r="L2782" i="36"/>
  <c r="L2783" i="36"/>
  <c r="L2784" i="36"/>
  <c r="L2785" i="36"/>
  <c r="L2786" i="36"/>
  <c r="L2787" i="36"/>
  <c r="L2788" i="36"/>
  <c r="L2789" i="36"/>
  <c r="L2790" i="36"/>
  <c r="L2791" i="36"/>
  <c r="L2792" i="36"/>
  <c r="L2793" i="36"/>
  <c r="L2794" i="36"/>
  <c r="L2795" i="36"/>
  <c r="L2796" i="36"/>
  <c r="L2797" i="36"/>
  <c r="L2798" i="36"/>
  <c r="L2799" i="36"/>
  <c r="L2800" i="36"/>
  <c r="L2801" i="36"/>
  <c r="L2802" i="36"/>
  <c r="L2803" i="36"/>
  <c r="L2804" i="36"/>
  <c r="L2805" i="36"/>
  <c r="L2806" i="36"/>
  <c r="L2807" i="36"/>
  <c r="L2808" i="36"/>
  <c r="L2809" i="36"/>
  <c r="L2810" i="36"/>
  <c r="L2811" i="36"/>
  <c r="L2812" i="36"/>
  <c r="L2813" i="36"/>
  <c r="L2814" i="36"/>
  <c r="L2815" i="36"/>
  <c r="L2816" i="36"/>
  <c r="L2817" i="36"/>
  <c r="L2818" i="36"/>
  <c r="L2819" i="36"/>
  <c r="L2820" i="36"/>
  <c r="L2821" i="36"/>
  <c r="L2822" i="36"/>
  <c r="L2823" i="36"/>
  <c r="L2824" i="36"/>
  <c r="L2825" i="36"/>
  <c r="L2826" i="36"/>
  <c r="L2827" i="36"/>
  <c r="L2828" i="36"/>
  <c r="L2829" i="36"/>
  <c r="L2830" i="36"/>
  <c r="L2831" i="36"/>
  <c r="L2832" i="36"/>
  <c r="L2833" i="36"/>
  <c r="L2834" i="36"/>
  <c r="L2835" i="36"/>
  <c r="L2836" i="36"/>
  <c r="L2837" i="36"/>
  <c r="L2838" i="36"/>
  <c r="L2839" i="36"/>
  <c r="L2840" i="36"/>
  <c r="L2841" i="36"/>
  <c r="L2842" i="36"/>
  <c r="L2843" i="36"/>
  <c r="L2844" i="36"/>
  <c r="L2845" i="36"/>
  <c r="L2846" i="36"/>
  <c r="L2847" i="36"/>
  <c r="L2848" i="36"/>
  <c r="L2849" i="36"/>
  <c r="L2850" i="36"/>
  <c r="L2851" i="36"/>
  <c r="L2852" i="36"/>
  <c r="L2853" i="36"/>
  <c r="L2854" i="36"/>
  <c r="L2855" i="36"/>
  <c r="L2856" i="36"/>
  <c r="L2857" i="36"/>
  <c r="L2858" i="36"/>
  <c r="L2859" i="36"/>
  <c r="L2860" i="36"/>
  <c r="L2861" i="36"/>
  <c r="L2862" i="36"/>
  <c r="L2863" i="36"/>
  <c r="L2864" i="36"/>
  <c r="L2865" i="36"/>
  <c r="L2866" i="36"/>
  <c r="L2867" i="36"/>
  <c r="L2868" i="36"/>
  <c r="L2869" i="36"/>
  <c r="L2870" i="36"/>
  <c r="L2871" i="36"/>
  <c r="L2872" i="36"/>
  <c r="L2873" i="36"/>
  <c r="L2874" i="36"/>
  <c r="L2875" i="36"/>
  <c r="L2876" i="36"/>
  <c r="L2877" i="36"/>
  <c r="L2878" i="36"/>
  <c r="L2879" i="36"/>
  <c r="L2880" i="36"/>
  <c r="L2881" i="36"/>
  <c r="L2882" i="36"/>
  <c r="L2883" i="36"/>
  <c r="L2884" i="36"/>
  <c r="L2885" i="36"/>
  <c r="L2886" i="36"/>
  <c r="L2887" i="36"/>
  <c r="L2888" i="36"/>
  <c r="L2889" i="36"/>
  <c r="L2890" i="36"/>
  <c r="L2891" i="36"/>
  <c r="L2892" i="36"/>
  <c r="L2893" i="36"/>
  <c r="L2894" i="36"/>
  <c r="L2895" i="36"/>
  <c r="L2896" i="36"/>
  <c r="L2897" i="36"/>
  <c r="L2898" i="36"/>
  <c r="L2899" i="36"/>
  <c r="L2900" i="36"/>
  <c r="L2901" i="36"/>
  <c r="L2902" i="36"/>
  <c r="L2903" i="36"/>
  <c r="L2904" i="36"/>
  <c r="L2905" i="36"/>
  <c r="L2906" i="36"/>
  <c r="L2907" i="36"/>
  <c r="L2908" i="36"/>
  <c r="L2909" i="36"/>
  <c r="L2910" i="36"/>
  <c r="L2911" i="36"/>
  <c r="L2912" i="36"/>
  <c r="L2913" i="36"/>
  <c r="L2914" i="36"/>
  <c r="L2915" i="36"/>
  <c r="L2916" i="36"/>
  <c r="L2917" i="36"/>
  <c r="L2918" i="36"/>
  <c r="L2919" i="36"/>
  <c r="L2920" i="36"/>
  <c r="L2921" i="36"/>
  <c r="L2922" i="36"/>
  <c r="L2923" i="36"/>
  <c r="L2924" i="36"/>
  <c r="L2925" i="36"/>
  <c r="L2926" i="36"/>
  <c r="L2927" i="36"/>
  <c r="L2928" i="36"/>
  <c r="L2929" i="36"/>
  <c r="L2930" i="36"/>
  <c r="L2931" i="36"/>
  <c r="L2932" i="36"/>
  <c r="L2933" i="36"/>
  <c r="L2934" i="36"/>
  <c r="L2935" i="36"/>
  <c r="L2936" i="36"/>
  <c r="L2937" i="36"/>
  <c r="L2938" i="36"/>
  <c r="L2939" i="36"/>
  <c r="L2940" i="36"/>
  <c r="L2941" i="36"/>
  <c r="L2942" i="36"/>
  <c r="L2943" i="36"/>
  <c r="L2944" i="36"/>
  <c r="L2945" i="36"/>
  <c r="L2946" i="36"/>
  <c r="L2947" i="36"/>
  <c r="L2948" i="36"/>
  <c r="L2949" i="36"/>
  <c r="L2950" i="36"/>
  <c r="L2951" i="36"/>
  <c r="L2952" i="36"/>
  <c r="L2953" i="36"/>
  <c r="L2954" i="36"/>
  <c r="L2955" i="36"/>
  <c r="L2956" i="36"/>
  <c r="L2957" i="36"/>
  <c r="L2958" i="36"/>
  <c r="L2959" i="36"/>
  <c r="L2960" i="36"/>
  <c r="L2961" i="36"/>
  <c r="L2962" i="36"/>
  <c r="L2963" i="36"/>
  <c r="L2964" i="36"/>
  <c r="L2965" i="36"/>
  <c r="L2966" i="36"/>
  <c r="L2967" i="36"/>
  <c r="L2968" i="36"/>
  <c r="L2969" i="36"/>
  <c r="L2970" i="36"/>
  <c r="L2971" i="36"/>
  <c r="L2972" i="36"/>
  <c r="L2973" i="36"/>
  <c r="L2974" i="36"/>
  <c r="L2975" i="36"/>
  <c r="L2976" i="36"/>
  <c r="L2977" i="36"/>
  <c r="L2978" i="36"/>
  <c r="L2979" i="36"/>
  <c r="L2980" i="36"/>
  <c r="L2981" i="36"/>
  <c r="L2982" i="36"/>
  <c r="L2983" i="36"/>
  <c r="L2984" i="36"/>
  <c r="L2985" i="36"/>
  <c r="L2986" i="36"/>
  <c r="L2987" i="36"/>
  <c r="L2988" i="36"/>
  <c r="L2989" i="36"/>
  <c r="L2990" i="36"/>
  <c r="L2991" i="36"/>
  <c r="L2992" i="36"/>
  <c r="L2993" i="36"/>
  <c r="L2994" i="36"/>
  <c r="L2995" i="36"/>
  <c r="L2996" i="36"/>
  <c r="L2997" i="36"/>
  <c r="L2998" i="36"/>
  <c r="L2999" i="36"/>
  <c r="L3000" i="36"/>
  <c r="L3001" i="36"/>
  <c r="L3002" i="36"/>
  <c r="L3003" i="36"/>
  <c r="L3004" i="36"/>
  <c r="L3005" i="36"/>
  <c r="L3006" i="36"/>
  <c r="L3007" i="36"/>
  <c r="L3008" i="36"/>
  <c r="L3009" i="36"/>
  <c r="L3010" i="36"/>
  <c r="L3011" i="36"/>
  <c r="L3012" i="36"/>
  <c r="L3013" i="36"/>
  <c r="L3014" i="36"/>
  <c r="L3015" i="36"/>
  <c r="L3016" i="36"/>
  <c r="L3017" i="36"/>
  <c r="L3018" i="36"/>
  <c r="L3019" i="36"/>
  <c r="L3020" i="36"/>
  <c r="L3021" i="36"/>
  <c r="L3022" i="36"/>
  <c r="L3023" i="36"/>
  <c r="L3024" i="36"/>
  <c r="L3025" i="36"/>
  <c r="L3026" i="36"/>
  <c r="L3027" i="36"/>
  <c r="L3028" i="36"/>
  <c r="L3029" i="36"/>
  <c r="L3030" i="36"/>
  <c r="L3031" i="36"/>
  <c r="L3032" i="36"/>
  <c r="L3033" i="36"/>
  <c r="L3034" i="36"/>
  <c r="L3035" i="36"/>
  <c r="L3036" i="36"/>
  <c r="L3037" i="36"/>
  <c r="L3038" i="36"/>
  <c r="L3039" i="36"/>
  <c r="L3040" i="36"/>
  <c r="L3041" i="36"/>
  <c r="L3042" i="36"/>
  <c r="L3043" i="36"/>
  <c r="L3044" i="36"/>
  <c r="L3045" i="36"/>
  <c r="L3046" i="36"/>
  <c r="L3047" i="36"/>
  <c r="L3048" i="36"/>
  <c r="L3049" i="36"/>
  <c r="L3050" i="36"/>
  <c r="L3051" i="36"/>
  <c r="L3052" i="36"/>
  <c r="L3053" i="36"/>
  <c r="L3054" i="36"/>
  <c r="L3055" i="36"/>
  <c r="L3056" i="36"/>
  <c r="L3057" i="36"/>
  <c r="L3058" i="36"/>
  <c r="L3059" i="36"/>
  <c r="L3060" i="36"/>
  <c r="L3061" i="36"/>
  <c r="L3062" i="36"/>
  <c r="L3063" i="36"/>
  <c r="L3064" i="36"/>
  <c r="L3065" i="36"/>
  <c r="L3066" i="36"/>
  <c r="L3067" i="36"/>
  <c r="L3068" i="36"/>
  <c r="L3069" i="36"/>
  <c r="L3070" i="36"/>
  <c r="L3071" i="36"/>
  <c r="L3072" i="36"/>
  <c r="L3073" i="36"/>
  <c r="L3074" i="36"/>
  <c r="L3075" i="36"/>
  <c r="L3076" i="36"/>
  <c r="L3077" i="36"/>
  <c r="L3078" i="36"/>
  <c r="L3079" i="36"/>
  <c r="L3080" i="36"/>
  <c r="L3081" i="36"/>
  <c r="L3082" i="36"/>
  <c r="L3083" i="36"/>
  <c r="L3084" i="36"/>
  <c r="L3085" i="36"/>
  <c r="L3086" i="36"/>
  <c r="L3087" i="36"/>
  <c r="L3088" i="36"/>
  <c r="L3089" i="36"/>
  <c r="L3090" i="36"/>
  <c r="L3091" i="36"/>
  <c r="L3092" i="36"/>
  <c r="L3093" i="36"/>
  <c r="L3094" i="36"/>
  <c r="L3095" i="36"/>
  <c r="L3096" i="36"/>
  <c r="L3097" i="36"/>
  <c r="L3098" i="36"/>
  <c r="L3099" i="36"/>
  <c r="L3100" i="36"/>
  <c r="L3101" i="36"/>
  <c r="L3102" i="36"/>
  <c r="L3103" i="36"/>
  <c r="L3104" i="36"/>
  <c r="L3105" i="36"/>
  <c r="L3106" i="36"/>
  <c r="L3107" i="36"/>
  <c r="L3108" i="36"/>
  <c r="L3109" i="36"/>
  <c r="L3110" i="36"/>
  <c r="L3111" i="36"/>
  <c r="L3112" i="36"/>
  <c r="L3113" i="36"/>
  <c r="L3114" i="36"/>
  <c r="L3115" i="36"/>
  <c r="L3116" i="36"/>
  <c r="L3117" i="36"/>
  <c r="L3118" i="36"/>
  <c r="L3119" i="36"/>
  <c r="L3120" i="36"/>
  <c r="L3121" i="36"/>
  <c r="L3122" i="36"/>
  <c r="L3123" i="36"/>
  <c r="L3124" i="36"/>
  <c r="L3125" i="36"/>
  <c r="L3126" i="36"/>
  <c r="L3127" i="36"/>
  <c r="L3128" i="36"/>
  <c r="L3129" i="36"/>
  <c r="L3130" i="36"/>
  <c r="L3131" i="36"/>
  <c r="L3132" i="36"/>
  <c r="L3133" i="36"/>
  <c r="L3134" i="36"/>
  <c r="L3135" i="36"/>
  <c r="L3136" i="36"/>
  <c r="L3137" i="36"/>
  <c r="L3138" i="36"/>
  <c r="L3139" i="36"/>
  <c r="L3140" i="36"/>
  <c r="L3141" i="36"/>
  <c r="L3142" i="36"/>
  <c r="L3143" i="36"/>
  <c r="L3144" i="36"/>
  <c r="L3145" i="36"/>
  <c r="L3146" i="36"/>
  <c r="L3147" i="36"/>
  <c r="L3148" i="36"/>
  <c r="L3149" i="36"/>
  <c r="L3150" i="36"/>
  <c r="L3151" i="36"/>
  <c r="L3152" i="36"/>
  <c r="L3153" i="36"/>
  <c r="L3154" i="36"/>
  <c r="L3155" i="36"/>
  <c r="L3156" i="36"/>
  <c r="L3157" i="36"/>
  <c r="L3158" i="36"/>
  <c r="L3159" i="36"/>
  <c r="L3160" i="36"/>
  <c r="L3161" i="36"/>
  <c r="L3162" i="36"/>
  <c r="L3163" i="36"/>
  <c r="L3164" i="36"/>
  <c r="L3165" i="36"/>
  <c r="L3166" i="36"/>
  <c r="L3167" i="36"/>
  <c r="L3168" i="36"/>
  <c r="L3169" i="36"/>
  <c r="L3170" i="36"/>
  <c r="L3171" i="36"/>
  <c r="L3172" i="36"/>
  <c r="L3173" i="36"/>
  <c r="L3174" i="36"/>
  <c r="L3175" i="36"/>
  <c r="L3176" i="36"/>
  <c r="L3177" i="36"/>
  <c r="L3178" i="36"/>
  <c r="L3179" i="36"/>
  <c r="L3180" i="36"/>
  <c r="L3181" i="36"/>
  <c r="L3182" i="36"/>
  <c r="L3183" i="36"/>
  <c r="L3184" i="36"/>
  <c r="L3185" i="36"/>
  <c r="L3186" i="36"/>
  <c r="L3187" i="36"/>
  <c r="L3188" i="36"/>
  <c r="L3189" i="36"/>
  <c r="L3190" i="36"/>
  <c r="L3191" i="36"/>
  <c r="L3192" i="36"/>
  <c r="L3193" i="36"/>
  <c r="L3194" i="36"/>
  <c r="L3195" i="36"/>
  <c r="L3196" i="36"/>
  <c r="L3197" i="36"/>
  <c r="L3198" i="36"/>
  <c r="L3199" i="36"/>
  <c r="L3200" i="36"/>
  <c r="L3201" i="36"/>
  <c r="L3202" i="36"/>
  <c r="L3203" i="36"/>
  <c r="L3204" i="36"/>
  <c r="L3205" i="36"/>
  <c r="L3206" i="36"/>
  <c r="L3207" i="36"/>
  <c r="L3208" i="36"/>
  <c r="L3209" i="36"/>
  <c r="L3210" i="36"/>
  <c r="L3211" i="36"/>
  <c r="L3212" i="36"/>
  <c r="L3213" i="36"/>
  <c r="L3214" i="36"/>
  <c r="L3215" i="36"/>
  <c r="L3216" i="36"/>
  <c r="L3217" i="36"/>
  <c r="L3218" i="36"/>
  <c r="L3219" i="36"/>
  <c r="L3220" i="36"/>
  <c r="L3221" i="36"/>
  <c r="L3222" i="36"/>
  <c r="L3223" i="36"/>
  <c r="L3224" i="36"/>
  <c r="L3225" i="36"/>
  <c r="L3226" i="36"/>
  <c r="L3227" i="36"/>
  <c r="L3228" i="36"/>
  <c r="L3229" i="36"/>
  <c r="L3230" i="36"/>
  <c r="L3231" i="36"/>
  <c r="L3232" i="36"/>
  <c r="L3233" i="36"/>
  <c r="L3234" i="36"/>
  <c r="L3235" i="36"/>
  <c r="L3236" i="36"/>
  <c r="L3237" i="36"/>
  <c r="L3238" i="36"/>
  <c r="L3239" i="36"/>
  <c r="L3240" i="36"/>
  <c r="L3241" i="36"/>
  <c r="L3242" i="36"/>
  <c r="L3243" i="36"/>
  <c r="L3244" i="36"/>
  <c r="L3245" i="36"/>
  <c r="L3246" i="36"/>
  <c r="L3247" i="36"/>
  <c r="L3248" i="36"/>
  <c r="L3249" i="36"/>
  <c r="L3250" i="36"/>
  <c r="L3251" i="36"/>
  <c r="L3252" i="36"/>
  <c r="L3253" i="36"/>
  <c r="L3254" i="36"/>
  <c r="L3255" i="36"/>
  <c r="L3256" i="36"/>
  <c r="L3257" i="36"/>
  <c r="L3258" i="36"/>
  <c r="L3259" i="36"/>
  <c r="L3260" i="36"/>
  <c r="L3261" i="36"/>
  <c r="L3262" i="36"/>
  <c r="L3263" i="36"/>
  <c r="L3264" i="36"/>
  <c r="L3265" i="36"/>
  <c r="L3266" i="36"/>
  <c r="L3267" i="36"/>
  <c r="L3268" i="36"/>
  <c r="L3269" i="36"/>
  <c r="L3270" i="36"/>
  <c r="L3271" i="36"/>
  <c r="L3272" i="36"/>
  <c r="L3273" i="36"/>
  <c r="L3274" i="36"/>
  <c r="L3275" i="36"/>
  <c r="L3276" i="36"/>
  <c r="L3277" i="36"/>
  <c r="L3278" i="36"/>
  <c r="L3279" i="36"/>
  <c r="L3280" i="36"/>
  <c r="L3281" i="36"/>
  <c r="L3282" i="36"/>
  <c r="L3283" i="36"/>
  <c r="L3284" i="36"/>
  <c r="L3285" i="36"/>
  <c r="L3286" i="36"/>
  <c r="L3287" i="36"/>
  <c r="L3288" i="36"/>
  <c r="L3289" i="36"/>
  <c r="L3290" i="36"/>
  <c r="L3291" i="36"/>
  <c r="L3292" i="36"/>
  <c r="L3293" i="36"/>
  <c r="L3294" i="36"/>
  <c r="L3295" i="36"/>
  <c r="L3296" i="36"/>
  <c r="L3297" i="36"/>
  <c r="L3298" i="36"/>
  <c r="L3299" i="36"/>
  <c r="L3300" i="36"/>
  <c r="L3301" i="36"/>
  <c r="L3302" i="36"/>
  <c r="L3303" i="36"/>
  <c r="L3304" i="36"/>
  <c r="L3305" i="36"/>
  <c r="L3306" i="36"/>
  <c r="L3307" i="36"/>
  <c r="L3308" i="36"/>
  <c r="L3309" i="36"/>
  <c r="L3310" i="36"/>
  <c r="L3311" i="36"/>
  <c r="L3312" i="36"/>
  <c r="L3313" i="36"/>
  <c r="L3314" i="36"/>
  <c r="L3315" i="36"/>
  <c r="L3316" i="36"/>
  <c r="L3317" i="36"/>
  <c r="L3318" i="36"/>
  <c r="L3319" i="36"/>
  <c r="L3320" i="36"/>
  <c r="L3321" i="36"/>
  <c r="L3322" i="36"/>
  <c r="L3323" i="36"/>
  <c r="L3324" i="36"/>
  <c r="L3325" i="36"/>
  <c r="L3326" i="36"/>
  <c r="L3327" i="36"/>
  <c r="L3328" i="36"/>
  <c r="L3329" i="36"/>
  <c r="L3330" i="36"/>
  <c r="L3331" i="36"/>
  <c r="L3332" i="36"/>
  <c r="L3333" i="36"/>
  <c r="L3334" i="36"/>
  <c r="L3335" i="36"/>
  <c r="L3336" i="36"/>
  <c r="L3337" i="36"/>
  <c r="L3338" i="36"/>
  <c r="L3339" i="36"/>
  <c r="L3340" i="36"/>
  <c r="L3341" i="36"/>
  <c r="L3342" i="36"/>
  <c r="L3343" i="36"/>
  <c r="L3344" i="36"/>
  <c r="L3345" i="36"/>
  <c r="L3346" i="36"/>
  <c r="L3347" i="36"/>
  <c r="L3348" i="36"/>
  <c r="L3349" i="36"/>
  <c r="L3350" i="36"/>
  <c r="L3351" i="36"/>
  <c r="L3352" i="36"/>
  <c r="L3353" i="36"/>
  <c r="L3354" i="36"/>
  <c r="L3355" i="36"/>
  <c r="L3356" i="36"/>
  <c r="L3357" i="36"/>
  <c r="L3358" i="36"/>
  <c r="L3359" i="36"/>
  <c r="L3360" i="36"/>
  <c r="L3361" i="36"/>
  <c r="L3362" i="36"/>
  <c r="L3363" i="36"/>
  <c r="L3364" i="36"/>
  <c r="L3365" i="36"/>
  <c r="L3366" i="36"/>
  <c r="L3367" i="36"/>
  <c r="L3368" i="36"/>
  <c r="L3369" i="36"/>
  <c r="L3370" i="36"/>
  <c r="L3371" i="36"/>
  <c r="L3372" i="36"/>
  <c r="L3373" i="36"/>
  <c r="L3374" i="36"/>
  <c r="L3375" i="36"/>
  <c r="L3376" i="36"/>
  <c r="L3377" i="36"/>
  <c r="L3378" i="36"/>
  <c r="L3379" i="36"/>
  <c r="L3380" i="36"/>
  <c r="L3381" i="36"/>
  <c r="L3382" i="36"/>
  <c r="L3383" i="36"/>
  <c r="L3384" i="36"/>
  <c r="L3385" i="36"/>
  <c r="L3386" i="36"/>
  <c r="L3387" i="36"/>
  <c r="L3388" i="36"/>
  <c r="L3389" i="36"/>
  <c r="L3390" i="36"/>
  <c r="L3391" i="36"/>
  <c r="L3392" i="36"/>
  <c r="L3393" i="36"/>
  <c r="L3394" i="36"/>
  <c r="L3395" i="36"/>
  <c r="L3396" i="36"/>
  <c r="L3397" i="36"/>
  <c r="L3398" i="36"/>
  <c r="L3399" i="36"/>
  <c r="L3400" i="36"/>
  <c r="L3401" i="36"/>
  <c r="L3402" i="36"/>
  <c r="L3403" i="36"/>
  <c r="L3404" i="36"/>
  <c r="L3405" i="36"/>
  <c r="L3406" i="36"/>
  <c r="L3407" i="36"/>
  <c r="L3408" i="36"/>
  <c r="L3409" i="36"/>
  <c r="L3410" i="36"/>
  <c r="L3411" i="36"/>
  <c r="L3412" i="36"/>
  <c r="L3413" i="36"/>
  <c r="L3414" i="36"/>
  <c r="L3415" i="36"/>
  <c r="L3416" i="36"/>
  <c r="L3417" i="36"/>
  <c r="L3418" i="36"/>
  <c r="L3419" i="36"/>
  <c r="L3420" i="36"/>
  <c r="L3421" i="36"/>
  <c r="L3422" i="36"/>
  <c r="L3423" i="36"/>
  <c r="L3424" i="36"/>
  <c r="L3425" i="36"/>
  <c r="L3426" i="36"/>
  <c r="L3427" i="36"/>
  <c r="L3428" i="36"/>
  <c r="L3429" i="36"/>
  <c r="L3430" i="36"/>
  <c r="L3431" i="36"/>
  <c r="L3432" i="36"/>
  <c r="L3433" i="36"/>
  <c r="L3434" i="36"/>
  <c r="L3435" i="36"/>
  <c r="L3436" i="36"/>
  <c r="L3437" i="36"/>
  <c r="L3438" i="36"/>
  <c r="L3439" i="36"/>
  <c r="L3440" i="36"/>
  <c r="L3441" i="36"/>
  <c r="L3442" i="36"/>
  <c r="L3443" i="36"/>
  <c r="L3444" i="36"/>
  <c r="L3445" i="36"/>
  <c r="L3446" i="36"/>
  <c r="L3447" i="36"/>
  <c r="L3448" i="36"/>
  <c r="L3449" i="36"/>
  <c r="L3450" i="36"/>
  <c r="L3451" i="36"/>
  <c r="L3452" i="36"/>
  <c r="L3453" i="36"/>
  <c r="L3454" i="36"/>
  <c r="L3455" i="36"/>
  <c r="L3456" i="36"/>
  <c r="L3457" i="36"/>
  <c r="L3458" i="36"/>
  <c r="L3459" i="36"/>
  <c r="L3460" i="36"/>
  <c r="L3461" i="36"/>
  <c r="L3462" i="36"/>
  <c r="L3463" i="36"/>
  <c r="L3464" i="36"/>
  <c r="L3465" i="36"/>
  <c r="L3466" i="36"/>
  <c r="L3467" i="36"/>
  <c r="L3468" i="36"/>
  <c r="L3469" i="36"/>
  <c r="L3470" i="36"/>
  <c r="L3471" i="36"/>
  <c r="L3472" i="36"/>
  <c r="L3473" i="36"/>
  <c r="L3474" i="36"/>
  <c r="L3475" i="36"/>
  <c r="L3476" i="36"/>
  <c r="L3477" i="36"/>
  <c r="L3478" i="36"/>
  <c r="L3479" i="36"/>
  <c r="L3480" i="36"/>
  <c r="L3481" i="36"/>
  <c r="L3482" i="36"/>
  <c r="L3483" i="36"/>
  <c r="L3484" i="36"/>
  <c r="L3485" i="36"/>
  <c r="L3486" i="36"/>
  <c r="L3487" i="36"/>
  <c r="L3488" i="36"/>
  <c r="L3489" i="36"/>
  <c r="L3490" i="36"/>
  <c r="L3491" i="36"/>
  <c r="L3492" i="36"/>
  <c r="L3493" i="36"/>
  <c r="L3494" i="36"/>
  <c r="L3495" i="36"/>
  <c r="L3496" i="36"/>
  <c r="L3497" i="36"/>
  <c r="L3498" i="36"/>
  <c r="L3499" i="36"/>
  <c r="L3500" i="36"/>
  <c r="L3501" i="36"/>
  <c r="L3502" i="36"/>
  <c r="L3503" i="36"/>
  <c r="L3504" i="36"/>
  <c r="L3505" i="36"/>
  <c r="L3506" i="36"/>
  <c r="L3507" i="36"/>
  <c r="L3508" i="36"/>
  <c r="L3509" i="36"/>
  <c r="L3510" i="36"/>
  <c r="L3511" i="36"/>
  <c r="L3512" i="36"/>
  <c r="L3513" i="36"/>
  <c r="L3514" i="36"/>
  <c r="L3515" i="36"/>
  <c r="L3516" i="36"/>
  <c r="L3517" i="36"/>
  <c r="L3518" i="36"/>
  <c r="L3519" i="36"/>
  <c r="L3520" i="36"/>
  <c r="L3521" i="36"/>
  <c r="L3522" i="36"/>
  <c r="L3523" i="36"/>
  <c r="L3524" i="36"/>
  <c r="L3525" i="36"/>
  <c r="L3526" i="36"/>
  <c r="L3527" i="36"/>
  <c r="L3528" i="36"/>
  <c r="L3529" i="36"/>
  <c r="L3530" i="36"/>
  <c r="L3531" i="36"/>
  <c r="L3532" i="36"/>
  <c r="L3533" i="36"/>
  <c r="L3534" i="36"/>
  <c r="L3535" i="36"/>
  <c r="L3536" i="36"/>
  <c r="L3537" i="36"/>
  <c r="L3538" i="36"/>
  <c r="L3539" i="36"/>
  <c r="L3540" i="36"/>
  <c r="L3541" i="36"/>
  <c r="L3542" i="36"/>
  <c r="L3543" i="36"/>
  <c r="L3544" i="36"/>
  <c r="L3545" i="36"/>
  <c r="L3546" i="36"/>
  <c r="L3547" i="36"/>
  <c r="L3548" i="36"/>
  <c r="L3549" i="36"/>
  <c r="L3550" i="36"/>
  <c r="L3551" i="36"/>
  <c r="L3552" i="36"/>
  <c r="L3553" i="36"/>
  <c r="L3554" i="36"/>
  <c r="L3555" i="36"/>
  <c r="L3556" i="36"/>
  <c r="L3557" i="36"/>
  <c r="L3558" i="36"/>
  <c r="L3559" i="36"/>
  <c r="L3560" i="36"/>
  <c r="L3561" i="36"/>
  <c r="L3562" i="36"/>
  <c r="L3563" i="36"/>
  <c r="L3564" i="36"/>
  <c r="L3565" i="36"/>
  <c r="L3566" i="36"/>
  <c r="L3567" i="36"/>
  <c r="L3568" i="36"/>
  <c r="L3569" i="36"/>
  <c r="L3570" i="36"/>
  <c r="L3571" i="36"/>
  <c r="L3572" i="36"/>
  <c r="L3573" i="36"/>
  <c r="L3574" i="36"/>
  <c r="L3575" i="36"/>
  <c r="L3576" i="36"/>
  <c r="L3577" i="36"/>
  <c r="L3578" i="36"/>
  <c r="L3579" i="36"/>
  <c r="L3580" i="36"/>
  <c r="L3581" i="36"/>
  <c r="L3582" i="36"/>
  <c r="L3583" i="36"/>
  <c r="L3584" i="36"/>
  <c r="L3585" i="36"/>
  <c r="L3586" i="36"/>
  <c r="L3587" i="36"/>
  <c r="L3588" i="36"/>
  <c r="L3589" i="36"/>
  <c r="L3590" i="36"/>
  <c r="L3591" i="36"/>
  <c r="L3592" i="36"/>
  <c r="L3593" i="36"/>
  <c r="L3594" i="36"/>
  <c r="L3595" i="36"/>
  <c r="L3596" i="36"/>
  <c r="L3597" i="36"/>
  <c r="L3598" i="36"/>
  <c r="L3599" i="36"/>
  <c r="L3600" i="36"/>
  <c r="L3601" i="36"/>
  <c r="L3602" i="36"/>
  <c r="L3603" i="36"/>
  <c r="L3604" i="36"/>
  <c r="L3605" i="36"/>
  <c r="L3606" i="36"/>
  <c r="L3607" i="36"/>
  <c r="L3608" i="36"/>
  <c r="L3609" i="36"/>
  <c r="L3610" i="36"/>
  <c r="L3611" i="36"/>
  <c r="L3612" i="36"/>
  <c r="L3613" i="36"/>
  <c r="L3614" i="36"/>
  <c r="L3615" i="36"/>
  <c r="L3616" i="36"/>
  <c r="L3617" i="36"/>
  <c r="L3618" i="36"/>
  <c r="L3619" i="36"/>
  <c r="L3620" i="36"/>
  <c r="L3621" i="36"/>
  <c r="L3622" i="36"/>
  <c r="L3623" i="36"/>
  <c r="L3624" i="36"/>
  <c r="L3625" i="36"/>
  <c r="L3626" i="36"/>
  <c r="L3627" i="36"/>
  <c r="L3628" i="36"/>
  <c r="L3629" i="36"/>
  <c r="L3630" i="36"/>
  <c r="L3631" i="36"/>
  <c r="L3632" i="36"/>
  <c r="L3633" i="36"/>
  <c r="L3634" i="36"/>
  <c r="L3635" i="36"/>
  <c r="L3636" i="36"/>
  <c r="L3637" i="36"/>
  <c r="L3638" i="36"/>
  <c r="L3639" i="36"/>
  <c r="L3640" i="36"/>
  <c r="L3641" i="36"/>
  <c r="L3642" i="36"/>
  <c r="L3643" i="36"/>
  <c r="L3644" i="36"/>
  <c r="L3645" i="36"/>
  <c r="L3646" i="36"/>
  <c r="L3647" i="36"/>
  <c r="L3648" i="36"/>
  <c r="L3649" i="36"/>
  <c r="L3650" i="36"/>
  <c r="L3651" i="36"/>
  <c r="L3652" i="36"/>
  <c r="L3653" i="36"/>
  <c r="L3654" i="36"/>
  <c r="L3655" i="36"/>
  <c r="L3656" i="36"/>
  <c r="L3657" i="36"/>
  <c r="L3658" i="36"/>
  <c r="L3659" i="36"/>
  <c r="L3660" i="36"/>
  <c r="L3661" i="36"/>
  <c r="L3662" i="36"/>
  <c r="L3663" i="36"/>
  <c r="L3664" i="36"/>
  <c r="L3665" i="36"/>
  <c r="L3666" i="36"/>
  <c r="L3667" i="36"/>
  <c r="L3668" i="36"/>
  <c r="L3669" i="36"/>
  <c r="L3670" i="36"/>
  <c r="L3671" i="36"/>
  <c r="L3672" i="36"/>
  <c r="L3673" i="36"/>
  <c r="L3674" i="36"/>
  <c r="L3675" i="36"/>
  <c r="L3676" i="36"/>
  <c r="L3677" i="36"/>
  <c r="L3678" i="36"/>
  <c r="L3679" i="36"/>
  <c r="L3680" i="36"/>
  <c r="L3681" i="36"/>
  <c r="L3682" i="36"/>
  <c r="L3683" i="36"/>
  <c r="L3684" i="36"/>
  <c r="L3685" i="36"/>
  <c r="L3686" i="36"/>
  <c r="L3687" i="36"/>
  <c r="L3688" i="36"/>
  <c r="L3689" i="36"/>
  <c r="L3690" i="36"/>
  <c r="L3691" i="36"/>
  <c r="L3692" i="36"/>
  <c r="L3693" i="36"/>
  <c r="L3694" i="36"/>
  <c r="L3695" i="36"/>
  <c r="L3696" i="36"/>
  <c r="L3697" i="36"/>
  <c r="L3698" i="36"/>
  <c r="L3699" i="36"/>
  <c r="L3700" i="36"/>
  <c r="L3701" i="36"/>
  <c r="L3702" i="36"/>
  <c r="L3703" i="36"/>
  <c r="L3704" i="36"/>
  <c r="L3705" i="36"/>
  <c r="L3706" i="36"/>
  <c r="L3707" i="36"/>
  <c r="L3708" i="36"/>
  <c r="L3709" i="36"/>
  <c r="L3710" i="36"/>
  <c r="L3711" i="36"/>
  <c r="L3712" i="36"/>
  <c r="L3713" i="36"/>
  <c r="L3714" i="36"/>
  <c r="L3715" i="36"/>
  <c r="L3716" i="36"/>
  <c r="L3717" i="36"/>
  <c r="L3718" i="36"/>
  <c r="L3719" i="36"/>
  <c r="L3720" i="36"/>
  <c r="L3721" i="36"/>
  <c r="L3722" i="36"/>
  <c r="L3723" i="36"/>
  <c r="L3724" i="36"/>
  <c r="L3725" i="36"/>
  <c r="L3726" i="36"/>
  <c r="L3727" i="36"/>
  <c r="L3728" i="36"/>
  <c r="L3729" i="36"/>
  <c r="L3730" i="36"/>
  <c r="L3731" i="36"/>
  <c r="L3732" i="36"/>
  <c r="L3733" i="36"/>
  <c r="L3734" i="36"/>
  <c r="L3735" i="36"/>
  <c r="L3736" i="36"/>
  <c r="L3737" i="36"/>
  <c r="L3738" i="36"/>
  <c r="L3739" i="36"/>
  <c r="L3740" i="36"/>
  <c r="L3741" i="36"/>
  <c r="L3742" i="36"/>
  <c r="L3743" i="36"/>
  <c r="L3744" i="36"/>
  <c r="L3745" i="36"/>
  <c r="L3746" i="36"/>
  <c r="L3747" i="36"/>
  <c r="L3748" i="36"/>
  <c r="L3749" i="36"/>
  <c r="L3750" i="36"/>
  <c r="L3751" i="36"/>
  <c r="L3752" i="36"/>
  <c r="L3753" i="36"/>
  <c r="L3754" i="36"/>
  <c r="L3755" i="36"/>
  <c r="L3756" i="36"/>
  <c r="L3757" i="36"/>
  <c r="L3758" i="36"/>
  <c r="L3759" i="36"/>
  <c r="L3760" i="36"/>
  <c r="L3761" i="36"/>
  <c r="L3762" i="36"/>
  <c r="L3763" i="36"/>
  <c r="L3764" i="36"/>
  <c r="L3765" i="36"/>
  <c r="L3766" i="36"/>
  <c r="L3767" i="36"/>
  <c r="L3768" i="36"/>
  <c r="L3769" i="36"/>
  <c r="L3770" i="36"/>
  <c r="L3771" i="36"/>
  <c r="L3772" i="36"/>
  <c r="L3773" i="36"/>
  <c r="L3774" i="36"/>
  <c r="L3775" i="36"/>
  <c r="L3776" i="36"/>
  <c r="L3777" i="36"/>
  <c r="L3778" i="36"/>
  <c r="L3779" i="36"/>
  <c r="L3780" i="36"/>
  <c r="L3781" i="36"/>
  <c r="L3782" i="36"/>
  <c r="L3783" i="36"/>
  <c r="L3784" i="36"/>
  <c r="L3785" i="36"/>
  <c r="L3786" i="36"/>
  <c r="L3787" i="36"/>
  <c r="L3788" i="36"/>
  <c r="L3789" i="36"/>
  <c r="L3790" i="36"/>
  <c r="L3791" i="36"/>
  <c r="L3792" i="36"/>
  <c r="L3793" i="36"/>
  <c r="L3794" i="36"/>
  <c r="L3795" i="36"/>
  <c r="L3796" i="36"/>
  <c r="L3797" i="36"/>
  <c r="L3798" i="36"/>
  <c r="L3799" i="36"/>
  <c r="L3800" i="36"/>
  <c r="L3801" i="36"/>
  <c r="L3802" i="36"/>
  <c r="L3803" i="36"/>
  <c r="L3804" i="36"/>
  <c r="L3805" i="36"/>
  <c r="L3806" i="36"/>
  <c r="L3807" i="36"/>
  <c r="L3808" i="36"/>
  <c r="L3809" i="36"/>
  <c r="L3810" i="36"/>
  <c r="L3811" i="36"/>
  <c r="L3812" i="36"/>
  <c r="L3813" i="36"/>
  <c r="L3814" i="36"/>
  <c r="L3815" i="36"/>
  <c r="L3816" i="36"/>
  <c r="L3817" i="36"/>
  <c r="L3818" i="36"/>
  <c r="L3819" i="36"/>
  <c r="L3820" i="36"/>
  <c r="L3821" i="36"/>
  <c r="L3822" i="36"/>
  <c r="L3823" i="36"/>
  <c r="L3824" i="36"/>
  <c r="L3825" i="36"/>
  <c r="L3826" i="36"/>
  <c r="L3827" i="36"/>
  <c r="L3828" i="36"/>
  <c r="L3829" i="36"/>
  <c r="L3830" i="36"/>
  <c r="L3831" i="36"/>
  <c r="L3832" i="36"/>
  <c r="L3833" i="36"/>
  <c r="L3834" i="36"/>
  <c r="L3835" i="36"/>
  <c r="L3836" i="36"/>
  <c r="L3837" i="36"/>
  <c r="L3838" i="36"/>
  <c r="L3839" i="36"/>
  <c r="L3840" i="36"/>
  <c r="L3841" i="36"/>
  <c r="L3842" i="36"/>
  <c r="L3843" i="36"/>
  <c r="L3844" i="36"/>
  <c r="L3845" i="36"/>
  <c r="L3846" i="36"/>
  <c r="L3847" i="36"/>
  <c r="L3848" i="36"/>
  <c r="L3849" i="36"/>
  <c r="L3850" i="36"/>
  <c r="L3851" i="36"/>
  <c r="L3852" i="36"/>
  <c r="L3853" i="36"/>
  <c r="L3854" i="36"/>
  <c r="L3855" i="36"/>
  <c r="L3856" i="36"/>
  <c r="L3857" i="36"/>
  <c r="L3858" i="36"/>
  <c r="L3859" i="36"/>
  <c r="L3860" i="36"/>
  <c r="L3861" i="36"/>
  <c r="L3862" i="36"/>
  <c r="L3863" i="36"/>
  <c r="L3864" i="36"/>
  <c r="L3865" i="36"/>
  <c r="L3866" i="36"/>
  <c r="L3867" i="36"/>
  <c r="L3868" i="36"/>
  <c r="L3869" i="36"/>
  <c r="L3870" i="36"/>
  <c r="L3871" i="36"/>
  <c r="L3872" i="36"/>
  <c r="L3873" i="36"/>
  <c r="L3874" i="36"/>
  <c r="L3875" i="36"/>
  <c r="L3876" i="36"/>
  <c r="L3877" i="36"/>
  <c r="L3878" i="36"/>
  <c r="L3879" i="36"/>
  <c r="L3880" i="36"/>
  <c r="L3881" i="36"/>
  <c r="L3882" i="36"/>
  <c r="L3883" i="36"/>
  <c r="L3884" i="36"/>
  <c r="L3885" i="36"/>
  <c r="L3886" i="36"/>
  <c r="L3887" i="36"/>
  <c r="L3888" i="36"/>
  <c r="L3889" i="36"/>
  <c r="L3890" i="36"/>
  <c r="L3891" i="36"/>
  <c r="L3892" i="36"/>
  <c r="L3893" i="36"/>
  <c r="L3894" i="36"/>
  <c r="L3895" i="36"/>
  <c r="L3896" i="36"/>
  <c r="L3897" i="36"/>
  <c r="L3898" i="36"/>
  <c r="L3899" i="36"/>
  <c r="L3900" i="36"/>
  <c r="L3901" i="36"/>
  <c r="L3902" i="36"/>
  <c r="L3903" i="36"/>
  <c r="L3904" i="36"/>
  <c r="L3905" i="36"/>
  <c r="L3906" i="36"/>
  <c r="L3907" i="36"/>
  <c r="L3908" i="36"/>
  <c r="L3909" i="36"/>
  <c r="L3910" i="36"/>
  <c r="L3911" i="36"/>
  <c r="L3912" i="36"/>
  <c r="L3913" i="36"/>
  <c r="L3914" i="36"/>
  <c r="L3915" i="36"/>
  <c r="L3916" i="36"/>
  <c r="L3917" i="36"/>
  <c r="L3918" i="36"/>
  <c r="L3919" i="36"/>
  <c r="L3920" i="36"/>
  <c r="L3921" i="36"/>
  <c r="L3922" i="36"/>
  <c r="L3923" i="36"/>
  <c r="L3924" i="36"/>
  <c r="L3925" i="36"/>
  <c r="L3926" i="36"/>
  <c r="L3927" i="36"/>
  <c r="L3928" i="36"/>
  <c r="L3929" i="36"/>
  <c r="L3930" i="36"/>
  <c r="L3931" i="36"/>
  <c r="L3932" i="36"/>
  <c r="L3933" i="36"/>
  <c r="L3934" i="36"/>
  <c r="L3935" i="36"/>
  <c r="L3936" i="36"/>
  <c r="L3937" i="36"/>
  <c r="L3938" i="36"/>
  <c r="L3939" i="36"/>
  <c r="L3940" i="36"/>
  <c r="L3941" i="36"/>
  <c r="L3942" i="36"/>
  <c r="L3943" i="36"/>
  <c r="L3944" i="36"/>
  <c r="L3945" i="36"/>
  <c r="L3946" i="36"/>
  <c r="L3947" i="36"/>
  <c r="L3948" i="36"/>
  <c r="L3949" i="36"/>
  <c r="L3950" i="36"/>
  <c r="L3951" i="36"/>
  <c r="L3952" i="36"/>
  <c r="L3953" i="36"/>
  <c r="L3954" i="36"/>
  <c r="L3955" i="36"/>
  <c r="L3956" i="36"/>
  <c r="L3957" i="36"/>
  <c r="L3958" i="36"/>
  <c r="L3959" i="36"/>
  <c r="L3960" i="36"/>
  <c r="L3961" i="36"/>
  <c r="L3962" i="36"/>
  <c r="L3963" i="36"/>
  <c r="L3964" i="36"/>
  <c r="L3965" i="36"/>
  <c r="L3966" i="36"/>
  <c r="L3967" i="36"/>
  <c r="L3968" i="36"/>
  <c r="L3969" i="36"/>
  <c r="L3970" i="36"/>
  <c r="L3971" i="36"/>
  <c r="L3972" i="36"/>
  <c r="L3973" i="36"/>
  <c r="L3974" i="36"/>
  <c r="L3975" i="36"/>
  <c r="L3976" i="36"/>
  <c r="L3977" i="36"/>
  <c r="L3978" i="36"/>
  <c r="L3979" i="36"/>
  <c r="L3980" i="36"/>
  <c r="L3981" i="36"/>
  <c r="L3982" i="36"/>
  <c r="L3983" i="36"/>
  <c r="L3984" i="36"/>
  <c r="L3985" i="36"/>
  <c r="L3986" i="36"/>
  <c r="L3987" i="36"/>
  <c r="L3988" i="36"/>
  <c r="L3989" i="36"/>
  <c r="L3990" i="36"/>
  <c r="L3991" i="36"/>
  <c r="L3992" i="36"/>
  <c r="L3993" i="36"/>
  <c r="L3994" i="36"/>
  <c r="L3995" i="36"/>
  <c r="L3996" i="36"/>
  <c r="L3997" i="36"/>
  <c r="L3998" i="36"/>
  <c r="L3999" i="36"/>
  <c r="L4000" i="36"/>
  <c r="L4001" i="36"/>
  <c r="L4002" i="36"/>
  <c r="L4003" i="36"/>
  <c r="L4004" i="36"/>
  <c r="L4005" i="36"/>
  <c r="L4006" i="36"/>
  <c r="L4007" i="36"/>
  <c r="L4008" i="36"/>
  <c r="L4009" i="36"/>
  <c r="L4010" i="36"/>
  <c r="L4011" i="36"/>
  <c r="L4012" i="36"/>
  <c r="L4013" i="36"/>
  <c r="L4014" i="36"/>
  <c r="L4015" i="36"/>
  <c r="L4016" i="36"/>
  <c r="L4017" i="36"/>
  <c r="L4018" i="36"/>
  <c r="L4019" i="36"/>
  <c r="L4020" i="36"/>
  <c r="L4021" i="36"/>
  <c r="L4022" i="36"/>
  <c r="L4023" i="36"/>
  <c r="L4024" i="36"/>
  <c r="L4025" i="36"/>
  <c r="L4026" i="36"/>
  <c r="L4027" i="36"/>
  <c r="L4028" i="36"/>
  <c r="L4029" i="36"/>
  <c r="L4030" i="36"/>
  <c r="L4031" i="36"/>
  <c r="L4032" i="36"/>
  <c r="L4033" i="36"/>
  <c r="L4034" i="36"/>
  <c r="L4035" i="36"/>
  <c r="L4036" i="36"/>
  <c r="L4037" i="36"/>
  <c r="L4038" i="36"/>
  <c r="L4039" i="36"/>
  <c r="L4040" i="36"/>
  <c r="L4041" i="36"/>
  <c r="L4042" i="36"/>
  <c r="L4043" i="36"/>
  <c r="L4044" i="36"/>
  <c r="L4045" i="36"/>
  <c r="L4046" i="36"/>
  <c r="L4047" i="36"/>
  <c r="L4048" i="36"/>
  <c r="L4049" i="36"/>
  <c r="L4050" i="36"/>
  <c r="L4051" i="36"/>
  <c r="L4052" i="36"/>
  <c r="L4053" i="36"/>
  <c r="L4054" i="36"/>
  <c r="L4055" i="36"/>
  <c r="L4056" i="36"/>
  <c r="L4057" i="36"/>
  <c r="L4058" i="36"/>
  <c r="L4059" i="36"/>
  <c r="L4060" i="36"/>
  <c r="D3" i="37"/>
  <c r="D4" i="37"/>
  <c r="D5" i="37"/>
  <c r="D6" i="37"/>
  <c r="D7" i="37"/>
  <c r="D8" i="37"/>
  <c r="D9" i="37"/>
  <c r="D10" i="37"/>
  <c r="D11" i="37"/>
  <c r="G11" i="37" s="1"/>
  <c r="D12" i="37"/>
  <c r="D13" i="37"/>
  <c r="D14" i="37"/>
  <c r="D15" i="37"/>
  <c r="D16" i="37"/>
  <c r="D17" i="37"/>
  <c r="D18" i="37"/>
  <c r="D19" i="37"/>
  <c r="G19" i="37" s="1"/>
  <c r="G20" i="37" s="1"/>
  <c r="H20" i="37" s="1"/>
  <c r="D20" i="37"/>
  <c r="D21" i="37"/>
  <c r="D22" i="37"/>
  <c r="D23" i="37"/>
  <c r="D24" i="37"/>
  <c r="D25" i="37"/>
  <c r="D26" i="37"/>
  <c r="D27" i="37"/>
  <c r="D28" i="37"/>
  <c r="D29" i="37"/>
  <c r="D30" i="37"/>
  <c r="D31" i="37"/>
  <c r="D32" i="37"/>
  <c r="D33" i="37"/>
  <c r="D34" i="37"/>
  <c r="D35" i="37"/>
  <c r="D36" i="37"/>
  <c r="D37" i="37"/>
  <c r="D38" i="37"/>
  <c r="D39" i="37"/>
  <c r="D40" i="37"/>
  <c r="D41" i="37"/>
  <c r="D42" i="37"/>
  <c r="D43" i="37"/>
  <c r="G43" i="37" s="1"/>
  <c r="H43" i="37" s="1"/>
  <c r="D44" i="37"/>
  <c r="D45" i="37"/>
  <c r="D46" i="37"/>
  <c r="D47" i="37"/>
  <c r="D48" i="37"/>
  <c r="D49" i="37"/>
  <c r="D50" i="37"/>
  <c r="D51" i="37"/>
  <c r="D52" i="37"/>
  <c r="D53" i="37"/>
  <c r="D54" i="37"/>
  <c r="D55" i="37"/>
  <c r="D56" i="37"/>
  <c r="D57" i="37"/>
  <c r="D58" i="37"/>
  <c r="D59" i="37"/>
  <c r="D60" i="37"/>
  <c r="D61" i="37"/>
  <c r="D62" i="37"/>
  <c r="D63" i="37"/>
  <c r="D64" i="37"/>
  <c r="G64" i="37" s="1"/>
  <c r="H64" i="37" s="1"/>
  <c r="D65" i="37"/>
  <c r="D66" i="37"/>
  <c r="D67" i="37"/>
  <c r="G67" i="37" s="1"/>
  <c r="H67" i="37" s="1"/>
  <c r="D68" i="37"/>
  <c r="D69" i="37"/>
  <c r="D70" i="37"/>
  <c r="D71" i="37"/>
  <c r="D72" i="37"/>
  <c r="D73" i="37"/>
  <c r="D74" i="37"/>
  <c r="D75" i="37"/>
  <c r="D76" i="37"/>
  <c r="D77" i="37"/>
  <c r="D78" i="37"/>
  <c r="D79" i="37"/>
  <c r="D80" i="37"/>
  <c r="D81" i="37"/>
  <c r="D82" i="37"/>
  <c r="D83" i="37"/>
  <c r="D84" i="37"/>
  <c r="D85" i="37"/>
  <c r="D86" i="37"/>
  <c r="D87" i="37"/>
  <c r="D88" i="37"/>
  <c r="D89" i="37"/>
  <c r="D90" i="37"/>
  <c r="D91" i="37"/>
  <c r="G91" i="37" s="1"/>
  <c r="H91" i="37" s="1"/>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D118" i="37"/>
  <c r="D119" i="37"/>
  <c r="D120" i="37"/>
  <c r="D121" i="37"/>
  <c r="D122" i="37"/>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G160" i="37" s="1"/>
  <c r="G161" i="37" s="1"/>
  <c r="H161" i="37" s="1"/>
  <c r="D161" i="37"/>
  <c r="D162" i="37"/>
  <c r="D163" i="37"/>
  <c r="D164" i="37"/>
  <c r="D165" i="37"/>
  <c r="D166" i="37"/>
  <c r="D167" i="37"/>
  <c r="D168" i="37"/>
  <c r="D169" i="37"/>
  <c r="D170" i="37"/>
  <c r="D171" i="37"/>
  <c r="D172" i="37"/>
  <c r="D173" i="37"/>
  <c r="D174" i="37"/>
  <c r="D175" i="37"/>
  <c r="D176" i="37"/>
  <c r="D177" i="37"/>
  <c r="D178" i="37"/>
  <c r="D179" i="37"/>
  <c r="D180" i="37"/>
  <c r="D181" i="37"/>
  <c r="D182" i="37"/>
  <c r="D183" i="37"/>
  <c r="D184" i="37"/>
  <c r="G184" i="37" s="1"/>
  <c r="D185" i="37"/>
  <c r="D186" i="37"/>
  <c r="D187" i="37"/>
  <c r="D188" i="37"/>
  <c r="D189" i="37"/>
  <c r="D190" i="37"/>
  <c r="D191" i="37"/>
  <c r="D192" i="37"/>
  <c r="D193" i="37"/>
  <c r="D194" i="37"/>
  <c r="D195" i="37"/>
  <c r="D196" i="37"/>
  <c r="D197" i="37"/>
  <c r="D198" i="37"/>
  <c r="D199" i="37"/>
  <c r="D200" i="37"/>
  <c r="D201" i="37"/>
  <c r="D202" i="37"/>
  <c r="D203" i="37"/>
  <c r="D204" i="37"/>
  <c r="D205" i="37"/>
  <c r="D206" i="37"/>
  <c r="D207" i="37"/>
  <c r="D208" i="37"/>
  <c r="D209" i="37"/>
  <c r="D210" i="37"/>
  <c r="D211" i="37"/>
  <c r="D212" i="37"/>
  <c r="D213" i="37"/>
  <c r="D214" i="37"/>
  <c r="D215" i="37"/>
  <c r="D216" i="37"/>
  <c r="D217" i="37"/>
  <c r="D218" i="37"/>
  <c r="D219" i="37"/>
  <c r="D220" i="37"/>
  <c r="D221" i="37"/>
  <c r="D222" i="37"/>
  <c r="D223" i="37"/>
  <c r="D224" i="37"/>
  <c r="D225" i="37"/>
  <c r="D226" i="37"/>
  <c r="D227" i="37"/>
  <c r="D228" i="37"/>
  <c r="D229" i="37"/>
  <c r="D230" i="37"/>
  <c r="D231" i="37"/>
  <c r="D232" i="37"/>
  <c r="D233" i="37"/>
  <c r="D234" i="37"/>
  <c r="D235" i="37"/>
  <c r="D236" i="37"/>
  <c r="D237" i="37"/>
  <c r="D238" i="37"/>
  <c r="D239" i="37"/>
  <c r="D240" i="37"/>
  <c r="D241" i="37"/>
  <c r="D242" i="37"/>
  <c r="D243" i="37"/>
  <c r="D244" i="37"/>
  <c r="D245" i="37"/>
  <c r="D246" i="37"/>
  <c r="D247" i="37"/>
  <c r="D248" i="37"/>
  <c r="D249" i="37"/>
  <c r="D250" i="37"/>
  <c r="D251" i="37"/>
  <c r="D252" i="37"/>
  <c r="D253" i="37"/>
  <c r="D254" i="37"/>
  <c r="D255" i="37"/>
  <c r="D256" i="37"/>
  <c r="D257" i="37"/>
  <c r="D258" i="37"/>
  <c r="D259" i="37"/>
  <c r="D260" i="37"/>
  <c r="D261" i="37"/>
  <c r="D262" i="37"/>
  <c r="D263" i="37"/>
  <c r="D264" i="37"/>
  <c r="D265" i="37"/>
  <c r="D266" i="37"/>
  <c r="D267" i="37"/>
  <c r="D268" i="37"/>
  <c r="D269" i="37"/>
  <c r="D270" i="37"/>
  <c r="D271" i="37"/>
  <c r="D272" i="37"/>
  <c r="D273" i="37"/>
  <c r="D274" i="37"/>
  <c r="D275" i="37"/>
  <c r="D276" i="37"/>
  <c r="D277" i="37"/>
  <c r="D278" i="37"/>
  <c r="D279" i="37"/>
  <c r="D280" i="37"/>
  <c r="D281" i="37"/>
  <c r="D282" i="37"/>
  <c r="D283" i="37"/>
  <c r="G283" i="37" s="1"/>
  <c r="D284" i="37"/>
  <c r="D285" i="37"/>
  <c r="D286" i="37"/>
  <c r="D287" i="37"/>
  <c r="D288" i="37"/>
  <c r="D289" i="37"/>
  <c r="D290" i="37"/>
  <c r="D291" i="37"/>
  <c r="D292" i="37"/>
  <c r="D293" i="37"/>
  <c r="D294" i="37"/>
  <c r="D295" i="37"/>
  <c r="D296" i="37"/>
  <c r="D297" i="37"/>
  <c r="D298" i="37"/>
  <c r="D299" i="37"/>
  <c r="D300" i="37"/>
  <c r="D301" i="37"/>
  <c r="D302" i="37"/>
  <c r="D303" i="37"/>
  <c r="D304" i="37"/>
  <c r="G304" i="37" s="1"/>
  <c r="H304" i="37" s="1"/>
  <c r="D305" i="37"/>
  <c r="D306" i="37"/>
  <c r="D307" i="37"/>
  <c r="D308" i="37"/>
  <c r="D309" i="37"/>
  <c r="D310" i="37"/>
  <c r="D311" i="37"/>
  <c r="D312" i="37"/>
  <c r="D313" i="37"/>
  <c r="D314" i="37"/>
  <c r="D315" i="37"/>
  <c r="D316" i="37"/>
  <c r="D317" i="37"/>
  <c r="D318" i="37"/>
  <c r="D319" i="37"/>
  <c r="D320" i="37"/>
  <c r="G320" i="37" s="1"/>
  <c r="H320" i="37" s="1"/>
  <c r="D321" i="37"/>
  <c r="D322" i="37"/>
  <c r="D323" i="37"/>
  <c r="D324" i="37"/>
  <c r="D325" i="37"/>
  <c r="D326" i="37"/>
  <c r="D327" i="37"/>
  <c r="D328" i="37"/>
  <c r="G328" i="37" s="1"/>
  <c r="D329" i="37"/>
  <c r="D330" i="37"/>
  <c r="D331" i="37"/>
  <c r="D332" i="37"/>
  <c r="D333" i="37"/>
  <c r="D334" i="37"/>
  <c r="D335" i="37"/>
  <c r="D336" i="37"/>
  <c r="D337" i="37"/>
  <c r="D338" i="37"/>
  <c r="D339" i="37"/>
  <c r="D340" i="37"/>
  <c r="D341" i="37"/>
  <c r="D342" i="37"/>
  <c r="D343" i="37"/>
  <c r="D344" i="37"/>
  <c r="D345" i="37"/>
  <c r="D346" i="37"/>
  <c r="D347" i="37"/>
  <c r="D348" i="37"/>
  <c r="D349" i="37"/>
  <c r="D350" i="37"/>
  <c r="D351" i="37"/>
  <c r="D352" i="37"/>
  <c r="D353" i="37"/>
  <c r="D354" i="37"/>
  <c r="D355" i="37"/>
  <c r="D356" i="37"/>
  <c r="D357" i="37"/>
  <c r="D358" i="37"/>
  <c r="D359" i="37"/>
  <c r="D360" i="37"/>
  <c r="D361" i="37"/>
  <c r="D362" i="37"/>
  <c r="D363" i="37"/>
  <c r="D364" i="37"/>
  <c r="D365" i="37"/>
  <c r="D366" i="37"/>
  <c r="D367" i="37"/>
  <c r="D368" i="37"/>
  <c r="D369" i="37"/>
  <c r="D370" i="37"/>
  <c r="D371" i="37"/>
  <c r="D372" i="37"/>
  <c r="D373" i="37"/>
  <c r="D374" i="37"/>
  <c r="D375" i="37"/>
  <c r="D376" i="37"/>
  <c r="D377" i="37"/>
  <c r="D378" i="37"/>
  <c r="D379" i="37"/>
  <c r="D380" i="37"/>
  <c r="D381" i="37"/>
  <c r="D382" i="37"/>
  <c r="D383" i="37"/>
  <c r="D384" i="37"/>
  <c r="D385" i="37"/>
  <c r="D386" i="37"/>
  <c r="D387" i="37"/>
  <c r="D388" i="37"/>
  <c r="D389" i="37"/>
  <c r="D390" i="37"/>
  <c r="D391" i="37"/>
  <c r="D392" i="37"/>
  <c r="D393" i="37"/>
  <c r="D394" i="37"/>
  <c r="D395" i="37"/>
  <c r="D396" i="37"/>
  <c r="D397" i="37"/>
  <c r="D398" i="37"/>
  <c r="D399" i="37"/>
  <c r="D400" i="37"/>
  <c r="G400" i="37" s="1"/>
  <c r="H400" i="37" s="1"/>
  <c r="D401" i="37"/>
  <c r="D402" i="37"/>
  <c r="D403" i="37"/>
  <c r="D404" i="37"/>
  <c r="D405" i="37"/>
  <c r="D406" i="37"/>
  <c r="D407" i="37"/>
  <c r="D408" i="37"/>
  <c r="D409" i="37"/>
  <c r="D410" i="37"/>
  <c r="D411" i="37"/>
  <c r="D412" i="37"/>
  <c r="D413" i="37"/>
  <c r="D414" i="37"/>
  <c r="D415" i="37"/>
  <c r="D416" i="37"/>
  <c r="D417" i="37"/>
  <c r="D418" i="37"/>
  <c r="D419" i="37"/>
  <c r="D420" i="37"/>
  <c r="D421" i="37"/>
  <c r="D422" i="37"/>
  <c r="D423" i="37"/>
  <c r="D424" i="37"/>
  <c r="D425" i="37"/>
  <c r="D426" i="37"/>
  <c r="D427" i="37"/>
  <c r="D428" i="37"/>
  <c r="D429" i="37"/>
  <c r="D430" i="37"/>
  <c r="D431" i="37"/>
  <c r="D432" i="37"/>
  <c r="D433" i="37"/>
  <c r="D434" i="37"/>
  <c r="D435" i="37"/>
  <c r="D436" i="37"/>
  <c r="D437" i="37"/>
  <c r="D438" i="37"/>
  <c r="D439" i="37"/>
  <c r="D440" i="37"/>
  <c r="D441" i="37"/>
  <c r="D442" i="37"/>
  <c r="D443" i="37"/>
  <c r="D444" i="37"/>
  <c r="D445" i="37"/>
  <c r="D446" i="37"/>
  <c r="D447" i="37"/>
  <c r="D448" i="37"/>
  <c r="D449" i="37"/>
  <c r="D450" i="37"/>
  <c r="D451" i="37"/>
  <c r="D452" i="37"/>
  <c r="D453" i="37"/>
  <c r="D454" i="37"/>
  <c r="D455" i="37"/>
  <c r="D456" i="37"/>
  <c r="D457" i="37"/>
  <c r="D458" i="37"/>
  <c r="D459" i="37"/>
  <c r="D460" i="37"/>
  <c r="D461" i="37"/>
  <c r="D462" i="37"/>
  <c r="D463" i="37"/>
  <c r="D464" i="37"/>
  <c r="D465" i="37"/>
  <c r="D466" i="37"/>
  <c r="D467" i="37"/>
  <c r="D468" i="37"/>
  <c r="D469" i="37"/>
  <c r="D470" i="37"/>
  <c r="D471" i="37"/>
  <c r="D472" i="37"/>
  <c r="D473" i="37"/>
  <c r="D474" i="37"/>
  <c r="D475" i="37"/>
  <c r="G475" i="37" s="1"/>
  <c r="H475" i="37" s="1"/>
  <c r="D476" i="37"/>
  <c r="D477" i="37"/>
  <c r="D478" i="37"/>
  <c r="D479" i="37"/>
  <c r="D480" i="37"/>
  <c r="D481" i="37"/>
  <c r="D482" i="37"/>
  <c r="D483" i="37"/>
  <c r="D484" i="37"/>
  <c r="D485" i="37"/>
  <c r="D486" i="37"/>
  <c r="D487" i="37"/>
  <c r="D488" i="37"/>
  <c r="D489" i="37"/>
  <c r="D490" i="37"/>
  <c r="D491" i="37"/>
  <c r="D492" i="37"/>
  <c r="D493" i="37"/>
  <c r="D494" i="37"/>
  <c r="D495" i="37"/>
  <c r="D496" i="37"/>
  <c r="D497" i="37"/>
  <c r="D498" i="37"/>
  <c r="D499" i="37"/>
  <c r="D500" i="37"/>
  <c r="D501" i="37"/>
  <c r="D502" i="37"/>
  <c r="D503" i="37"/>
  <c r="D504" i="37"/>
  <c r="D505" i="37"/>
  <c r="D506" i="37"/>
  <c r="D507" i="37"/>
  <c r="D508" i="37"/>
  <c r="D509" i="37"/>
  <c r="D510" i="37"/>
  <c r="D511" i="37"/>
  <c r="D512" i="37"/>
  <c r="D513" i="37"/>
  <c r="D514" i="37"/>
  <c r="D515" i="37"/>
  <c r="D516" i="37"/>
  <c r="D517" i="37"/>
  <c r="D518" i="37"/>
  <c r="D519" i="37"/>
  <c r="D520" i="37"/>
  <c r="G520" i="37" s="1"/>
  <c r="D521" i="37"/>
  <c r="D522" i="37"/>
  <c r="D523" i="37"/>
  <c r="G523" i="37" s="1"/>
  <c r="H523" i="37" s="1"/>
  <c r="D524" i="37"/>
  <c r="D525" i="37"/>
  <c r="D526" i="37"/>
  <c r="D527" i="37"/>
  <c r="D528" i="37"/>
  <c r="D529" i="37"/>
  <c r="D530" i="37"/>
  <c r="D531" i="37"/>
  <c r="D532" i="37"/>
  <c r="D533" i="37"/>
  <c r="D534" i="37"/>
  <c r="D535" i="37"/>
  <c r="D536" i="37"/>
  <c r="D537" i="37"/>
  <c r="D538" i="37"/>
  <c r="D539" i="37"/>
  <c r="D540" i="37"/>
  <c r="D541" i="37"/>
  <c r="D542" i="37"/>
  <c r="G543" i="37" s="1"/>
  <c r="H543" i="37" s="1"/>
  <c r="D543" i="37"/>
  <c r="D544" i="37"/>
  <c r="G544" i="37" s="1"/>
  <c r="H544" i="37" s="1"/>
  <c r="D545" i="37"/>
  <c r="D546" i="37"/>
  <c r="D547" i="37"/>
  <c r="D548" i="37"/>
  <c r="D549" i="37"/>
  <c r="G549" i="37" s="1"/>
  <c r="H549" i="37" s="1"/>
  <c r="D550" i="37"/>
  <c r="D551" i="37"/>
  <c r="D552" i="37"/>
  <c r="D553" i="37"/>
  <c r="D554" i="37"/>
  <c r="D555" i="37"/>
  <c r="D556" i="37"/>
  <c r="D557" i="37"/>
  <c r="D558" i="37"/>
  <c r="D559" i="37"/>
  <c r="D560" i="37"/>
  <c r="D561" i="37"/>
  <c r="D562" i="37"/>
  <c r="D563" i="37"/>
  <c r="D564" i="37"/>
  <c r="D565" i="37"/>
  <c r="D566" i="37"/>
  <c r="D567" i="37"/>
  <c r="D568" i="37"/>
  <c r="G568" i="37" s="1"/>
  <c r="H568" i="37" s="1"/>
  <c r="D569" i="37"/>
  <c r="D570" i="37"/>
  <c r="D571" i="37"/>
  <c r="D572" i="37"/>
  <c r="D573" i="37"/>
  <c r="D574" i="37"/>
  <c r="D575" i="37"/>
  <c r="D576" i="37"/>
  <c r="D577" i="37"/>
  <c r="D578" i="37"/>
  <c r="D579" i="37"/>
  <c r="D580" i="37"/>
  <c r="D581" i="37"/>
  <c r="D582" i="37"/>
  <c r="D583" i="37"/>
  <c r="D584" i="37"/>
  <c r="D585" i="37"/>
  <c r="D586" i="37"/>
  <c r="D587" i="37"/>
  <c r="D588" i="37"/>
  <c r="D589" i="37"/>
  <c r="D590" i="37"/>
  <c r="D591" i="37"/>
  <c r="D592" i="37"/>
  <c r="D593" i="37"/>
  <c r="D594" i="37"/>
  <c r="D595" i="37"/>
  <c r="D596" i="37"/>
  <c r="D597" i="37"/>
  <c r="D598" i="37"/>
  <c r="D599" i="37"/>
  <c r="D600" i="37"/>
  <c r="D601" i="37"/>
  <c r="D602" i="37"/>
  <c r="D603" i="37"/>
  <c r="D604" i="37"/>
  <c r="D605" i="37"/>
  <c r="D606" i="37"/>
  <c r="D607" i="37"/>
  <c r="D608" i="37"/>
  <c r="D609" i="37"/>
  <c r="D610" i="37"/>
  <c r="D611" i="37"/>
  <c r="D612" i="37"/>
  <c r="D613" i="37"/>
  <c r="D614" i="37"/>
  <c r="D615" i="37"/>
  <c r="D616" i="37"/>
  <c r="D617" i="37"/>
  <c r="D618" i="37"/>
  <c r="D619" i="37"/>
  <c r="G619" i="37" s="1"/>
  <c r="D620" i="37"/>
  <c r="D621" i="37"/>
  <c r="G621" i="37" s="1"/>
  <c r="D622" i="37"/>
  <c r="D623" i="37"/>
  <c r="D624" i="37"/>
  <c r="D625" i="37"/>
  <c r="D626" i="37"/>
  <c r="D627" i="37"/>
  <c r="D628" i="37"/>
  <c r="D629" i="37"/>
  <c r="D630" i="37"/>
  <c r="D631" i="37"/>
  <c r="D632" i="37"/>
  <c r="D633" i="37"/>
  <c r="D634" i="37"/>
  <c r="D635" i="37"/>
  <c r="D636" i="37"/>
  <c r="D637" i="37"/>
  <c r="D638" i="37"/>
  <c r="D639" i="37"/>
  <c r="D640" i="37"/>
  <c r="D641" i="37"/>
  <c r="D642" i="37"/>
  <c r="D643" i="37"/>
  <c r="D644" i="37"/>
  <c r="D645" i="37"/>
  <c r="D646" i="37"/>
  <c r="G646" i="37" s="1"/>
  <c r="H646" i="37" s="1"/>
  <c r="D647" i="37"/>
  <c r="D648" i="37"/>
  <c r="D649" i="37"/>
  <c r="D650" i="37"/>
  <c r="D651" i="37"/>
  <c r="D652" i="37"/>
  <c r="D653" i="37"/>
  <c r="D654" i="37"/>
  <c r="D655" i="37"/>
  <c r="D656" i="37"/>
  <c r="D657" i="37"/>
  <c r="D658" i="37"/>
  <c r="D659" i="37"/>
  <c r="D660" i="37"/>
  <c r="D661" i="37"/>
  <c r="D662" i="37"/>
  <c r="D663" i="37"/>
  <c r="D664" i="37"/>
  <c r="D665" i="37"/>
  <c r="D666" i="37"/>
  <c r="D667" i="37"/>
  <c r="D668" i="37"/>
  <c r="D669" i="37"/>
  <c r="D670" i="37"/>
  <c r="D671" i="37"/>
  <c r="D672" i="37"/>
  <c r="D673" i="37"/>
  <c r="D674" i="37"/>
  <c r="D675" i="37"/>
  <c r="D676" i="37"/>
  <c r="D677" i="37"/>
  <c r="D678" i="37"/>
  <c r="D679" i="37"/>
  <c r="D680" i="37"/>
  <c r="D681" i="37"/>
  <c r="D682" i="37"/>
  <c r="D683" i="37"/>
  <c r="D684" i="37"/>
  <c r="D685" i="37"/>
  <c r="D686" i="37"/>
  <c r="D687" i="37"/>
  <c r="D688" i="37"/>
  <c r="D689" i="37"/>
  <c r="D690" i="37"/>
  <c r="D691" i="37"/>
  <c r="D692" i="37"/>
  <c r="D693" i="37"/>
  <c r="D694" i="37"/>
  <c r="G694" i="37" s="1"/>
  <c r="H694" i="37" s="1"/>
  <c r="D695" i="37"/>
  <c r="D696" i="37"/>
  <c r="D697" i="37"/>
  <c r="D698" i="37"/>
  <c r="D699" i="37"/>
  <c r="D700" i="37"/>
  <c r="D701" i="37"/>
  <c r="D702" i="37"/>
  <c r="D703" i="37"/>
  <c r="D704" i="37"/>
  <c r="D705" i="37"/>
  <c r="D706" i="37"/>
  <c r="G706" i="37" s="1"/>
  <c r="H706" i="37" s="1"/>
  <c r="D707" i="37"/>
  <c r="D708" i="37"/>
  <c r="D709" i="37"/>
  <c r="D710" i="37"/>
  <c r="D711" i="37"/>
  <c r="D712" i="37"/>
  <c r="D713" i="37"/>
  <c r="D714" i="37"/>
  <c r="D715" i="37"/>
  <c r="D716" i="37"/>
  <c r="D717" i="37"/>
  <c r="D718" i="37"/>
  <c r="G718" i="37" s="1"/>
  <c r="H718" i="37" s="1"/>
  <c r="D719" i="37"/>
  <c r="D720" i="37"/>
  <c r="D721" i="37"/>
  <c r="D722" i="37"/>
  <c r="D723" i="37"/>
  <c r="D724" i="37"/>
  <c r="D725" i="37"/>
  <c r="D726" i="37"/>
  <c r="D727" i="37"/>
  <c r="D728" i="37"/>
  <c r="D729" i="37"/>
  <c r="D730" i="37"/>
  <c r="D731" i="37"/>
  <c r="D732" i="37"/>
  <c r="D733" i="37"/>
  <c r="D734" i="37"/>
  <c r="D735" i="37"/>
  <c r="D736" i="37"/>
  <c r="D737" i="37"/>
  <c r="D738" i="37"/>
  <c r="D739" i="37"/>
  <c r="D2" i="37"/>
  <c r="G2" i="37" s="1"/>
  <c r="H2" i="37" s="1"/>
  <c r="S22" i="2"/>
  <c r="R22" i="2"/>
  <c r="Q22" i="2"/>
  <c r="S21" i="2"/>
  <c r="R21" i="2"/>
  <c r="Q21" i="2"/>
  <c r="B6" i="28"/>
  <c r="H6" i="13"/>
  <c r="I6" i="13" s="1"/>
  <c r="J6" i="13" s="1"/>
  <c r="K6" i="13" s="1"/>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Q21" i="22"/>
  <c r="R21" i="22"/>
  <c r="S21" i="22"/>
  <c r="Q22" i="22"/>
  <c r="R22" i="22"/>
  <c r="S22" i="22"/>
  <c r="R8" i="22"/>
  <c r="R24" i="22" s="1"/>
  <c r="S8" i="22"/>
  <c r="Q8" i="2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8" i="2"/>
  <c r="S8" i="2"/>
  <c r="H24" i="2"/>
  <c r="I24" i="2"/>
  <c r="L24" i="2"/>
  <c r="M24" i="2"/>
  <c r="Q8" i="2"/>
  <c r="B24" i="2"/>
  <c r="N19" i="16"/>
  <c r="N20" i="16"/>
  <c r="N21" i="16" s="1"/>
  <c r="N22" i="16" s="1"/>
  <c r="N23" i="16" s="1"/>
  <c r="N24" i="16" s="1"/>
  <c r="H16" i="16"/>
  <c r="B24" i="22"/>
  <c r="L1" i="2"/>
  <c r="B6" i="2" s="1"/>
  <c r="N6" i="2" s="1"/>
  <c r="Q2" i="10"/>
  <c r="D10" i="9"/>
  <c r="D9" i="9"/>
  <c r="D8" i="9"/>
  <c r="L2" i="2"/>
  <c r="L2" i="22"/>
  <c r="L1" i="22"/>
  <c r="B6" i="22" s="1"/>
  <c r="Q1" i="10"/>
  <c r="G6" i="10" s="1"/>
  <c r="F1" i="13"/>
  <c r="F22" i="10"/>
  <c r="C24" i="2"/>
  <c r="D24" i="2"/>
  <c r="E24" i="2"/>
  <c r="F24" i="2"/>
  <c r="G24" i="2"/>
  <c r="J24" i="2"/>
  <c r="K24" i="2"/>
  <c r="N24" i="2"/>
  <c r="O24" i="2"/>
  <c r="P24" i="2"/>
  <c r="Q24" i="22" l="1"/>
  <c r="G123" i="37"/>
  <c r="H123" i="37" s="1"/>
  <c r="S24" i="22"/>
  <c r="G729" i="37"/>
  <c r="H729" i="37" s="1"/>
  <c r="G705" i="37"/>
  <c r="H705" i="37" s="1"/>
  <c r="G657" i="37"/>
  <c r="G633" i="37"/>
  <c r="G393" i="37"/>
  <c r="H393" i="37" s="1"/>
  <c r="G225" i="37"/>
  <c r="H225" i="37" s="1"/>
  <c r="G631" i="37"/>
  <c r="G535" i="37"/>
  <c r="H535" i="37" s="1"/>
  <c r="G511" i="37"/>
  <c r="H511" i="37" s="1"/>
  <c r="G463" i="37"/>
  <c r="G464" i="37" s="1"/>
  <c r="H464" i="37" s="1"/>
  <c r="G343" i="37"/>
  <c r="G199" i="37"/>
  <c r="G200" i="37" s="1"/>
  <c r="G201" i="37" s="1"/>
  <c r="G175" i="37"/>
  <c r="G669" i="37"/>
  <c r="H669" i="37" s="1"/>
  <c r="G358" i="37"/>
  <c r="H358" i="37" s="1"/>
  <c r="G309" i="37"/>
  <c r="G117" i="37"/>
  <c r="G118" i="37" s="1"/>
  <c r="G21" i="37"/>
  <c r="H21" i="37" s="1"/>
  <c r="G604" i="37"/>
  <c r="G508" i="37"/>
  <c r="G340" i="37"/>
  <c r="G316" i="37"/>
  <c r="G268" i="37"/>
  <c r="H268" i="37" s="1"/>
  <c r="G220" i="37"/>
  <c r="G52" i="37"/>
  <c r="G53" i="37" s="1"/>
  <c r="G54" i="37" s="1"/>
  <c r="G55" i="37" s="1"/>
  <c r="G56" i="37" s="1"/>
  <c r="G57" i="37" s="1"/>
  <c r="H57" i="37" s="1"/>
  <c r="G28" i="37"/>
  <c r="G29" i="37" s="1"/>
  <c r="J2" i="43"/>
  <c r="C2" i="49"/>
  <c r="K7" i="43"/>
  <c r="B7" i="49"/>
  <c r="L7" i="49"/>
  <c r="G7" i="49"/>
  <c r="Q7" i="49"/>
  <c r="G491" i="37"/>
  <c r="G492" i="37" s="1"/>
  <c r="G467" i="37"/>
  <c r="G275" i="37"/>
  <c r="G586" i="37"/>
  <c r="H586" i="37" s="1"/>
  <c r="G550" i="37"/>
  <c r="H550" i="37" s="1"/>
  <c r="G514" i="37"/>
  <c r="H514" i="37" s="1"/>
  <c r="G490" i="37"/>
  <c r="H490" i="37" s="1"/>
  <c r="G430" i="37"/>
  <c r="H430" i="37" s="1"/>
  <c r="G382" i="37"/>
  <c r="H382" i="37" s="1"/>
  <c r="G334" i="37"/>
  <c r="H334" i="37" s="1"/>
  <c r="G286" i="37"/>
  <c r="H286" i="37" s="1"/>
  <c r="G262" i="37"/>
  <c r="H262" i="37" s="1"/>
  <c r="G226" i="37"/>
  <c r="H226" i="37" s="1"/>
  <c r="G214" i="37"/>
  <c r="H214" i="37" s="1"/>
  <c r="G166" i="37"/>
  <c r="H166" i="37" s="1"/>
  <c r="G70" i="37"/>
  <c r="H70" i="37" s="1"/>
  <c r="G58" i="37"/>
  <c r="H58" i="37" s="1"/>
  <c r="G34" i="37"/>
  <c r="H34" i="37" s="1"/>
  <c r="G22" i="37"/>
  <c r="G596" i="37"/>
  <c r="H596" i="37" s="1"/>
  <c r="G572" i="37"/>
  <c r="H572" i="37" s="1"/>
  <c r="G260" i="37"/>
  <c r="H260" i="37" s="1"/>
  <c r="G224" i="37"/>
  <c r="H224" i="37" s="1"/>
  <c r="G128" i="37"/>
  <c r="H128" i="37" s="1"/>
  <c r="G104" i="37"/>
  <c r="H104" i="37" s="1"/>
  <c r="G92" i="37"/>
  <c r="H92" i="37" s="1"/>
  <c r="G68" i="37"/>
  <c r="H68" i="37" s="1"/>
  <c r="G44" i="37"/>
  <c r="H44" i="37" s="1"/>
  <c r="G32" i="37"/>
  <c r="H32" i="37" s="1"/>
  <c r="G426" i="37"/>
  <c r="G402" i="37"/>
  <c r="H402" i="37" s="1"/>
  <c r="G306" i="37"/>
  <c r="G307" i="37" s="1"/>
  <c r="G308" i="37" s="1"/>
  <c r="H308" i="37" s="1"/>
  <c r="G234" i="37"/>
  <c r="G222" i="37"/>
  <c r="G210" i="37"/>
  <c r="G162" i="37"/>
  <c r="H162" i="37" s="1"/>
  <c r="G126" i="37"/>
  <c r="G78" i="37"/>
  <c r="G66" i="37"/>
  <c r="H66" i="37" s="1"/>
  <c r="G365" i="37"/>
  <c r="G366" i="37" s="1"/>
  <c r="G367" i="37" s="1"/>
  <c r="G368" i="37" s="1"/>
  <c r="H368" i="37" s="1"/>
  <c r="G665" i="37"/>
  <c r="G734" i="37"/>
  <c r="H734" i="37" s="1"/>
  <c r="G602" i="37"/>
  <c r="G566" i="37"/>
  <c r="G567" i="37" s="1"/>
  <c r="H567" i="37" s="1"/>
  <c r="G518" i="37"/>
  <c r="G458" i="37"/>
  <c r="G386" i="37"/>
  <c r="G387" i="37" s="1"/>
  <c r="G290" i="37"/>
  <c r="G266" i="37"/>
  <c r="H266" i="37" s="1"/>
  <c r="G218" i="37"/>
  <c r="H218" i="37" s="1"/>
  <c r="G194" i="37"/>
  <c r="G182" i="37"/>
  <c r="H182" i="37" s="1"/>
  <c r="G146" i="37"/>
  <c r="G134" i="37"/>
  <c r="G74" i="37"/>
  <c r="H74" i="37" s="1"/>
  <c r="G431" i="37"/>
  <c r="H431" i="37" s="1"/>
  <c r="G394" i="37"/>
  <c r="H394" i="37" s="1"/>
  <c r="G660" i="37"/>
  <c r="H660" i="37" s="1"/>
  <c r="G576" i="37"/>
  <c r="H576" i="37" s="1"/>
  <c r="G564" i="37"/>
  <c r="H564" i="37" s="1"/>
  <c r="G552" i="37"/>
  <c r="H552" i="37" s="1"/>
  <c r="G480" i="37"/>
  <c r="H480" i="37" s="1"/>
  <c r="G456" i="37"/>
  <c r="H456" i="37" s="1"/>
  <c r="G420" i="37"/>
  <c r="H420" i="37" s="1"/>
  <c r="G408" i="37"/>
  <c r="H408" i="37" s="1"/>
  <c r="G372" i="37"/>
  <c r="H372" i="37" s="1"/>
  <c r="G349" i="37"/>
  <c r="G350" i="37" s="1"/>
  <c r="G351" i="37" s="1"/>
  <c r="G252" i="37"/>
  <c r="H252" i="37" s="1"/>
  <c r="G228" i="37"/>
  <c r="H228" i="37" s="1"/>
  <c r="G180" i="37"/>
  <c r="H180" i="37" s="1"/>
  <c r="G156" i="37"/>
  <c r="H156" i="37" s="1"/>
  <c r="G120" i="37"/>
  <c r="H120" i="37" s="1"/>
  <c r="G73" i="37"/>
  <c r="H73" i="37" s="1"/>
  <c r="G60" i="37"/>
  <c r="H60" i="37" s="1"/>
  <c r="G719" i="37"/>
  <c r="G707" i="37"/>
  <c r="G695" i="37"/>
  <c r="G696" i="37" s="1"/>
  <c r="G683" i="37"/>
  <c r="G684" i="37" s="1"/>
  <c r="H684" i="37" s="1"/>
  <c r="G671" i="37"/>
  <c r="G672" i="37" s="1"/>
  <c r="G647" i="37"/>
  <c r="H647" i="37" s="1"/>
  <c r="G635" i="37"/>
  <c r="G623" i="37"/>
  <c r="G611" i="37"/>
  <c r="G587" i="37"/>
  <c r="G551" i="37"/>
  <c r="H551" i="37" s="1"/>
  <c r="G539" i="37"/>
  <c r="G540" i="37" s="1"/>
  <c r="H540" i="37" s="1"/>
  <c r="G527" i="37"/>
  <c r="G515" i="37"/>
  <c r="H515" i="37" s="1"/>
  <c r="G479" i="37"/>
  <c r="H479" i="37" s="1"/>
  <c r="G455" i="37"/>
  <c r="H455" i="37" s="1"/>
  <c r="G359" i="37"/>
  <c r="G335" i="37"/>
  <c r="G263" i="37"/>
  <c r="G264" i="37" s="1"/>
  <c r="G227" i="37"/>
  <c r="H227" i="37" s="1"/>
  <c r="G215" i="37"/>
  <c r="G167" i="37"/>
  <c r="G71" i="37"/>
  <c r="G597" i="37"/>
  <c r="H597" i="37" s="1"/>
  <c r="G573" i="37"/>
  <c r="G574" i="37" s="1"/>
  <c r="G525" i="37"/>
  <c r="G526" i="37" s="1"/>
  <c r="H526" i="37" s="1"/>
  <c r="G369" i="37"/>
  <c r="G321" i="37"/>
  <c r="G297" i="37"/>
  <c r="G261" i="37"/>
  <c r="H261" i="37" s="1"/>
  <c r="G249" i="37"/>
  <c r="G177" i="37"/>
  <c r="G69" i="37"/>
  <c r="H69" i="37" s="1"/>
  <c r="G45" i="37"/>
  <c r="G46" i="37" s="1"/>
  <c r="G33" i="37"/>
  <c r="H33" i="37" s="1"/>
  <c r="G692" i="37"/>
  <c r="H692" i="37" s="1"/>
  <c r="G584" i="37"/>
  <c r="H584" i="37" s="1"/>
  <c r="G536" i="37"/>
  <c r="H536" i="37" s="1"/>
  <c r="G524" i="37"/>
  <c r="H524" i="37" s="1"/>
  <c r="G512" i="37"/>
  <c r="H512" i="37" s="1"/>
  <c r="G488" i="37"/>
  <c r="H488" i="37" s="1"/>
  <c r="G476" i="37"/>
  <c r="H476" i="37" s="1"/>
  <c r="G272" i="37"/>
  <c r="G236" i="37"/>
  <c r="H236" i="37" s="1"/>
  <c r="G670" i="37"/>
  <c r="H670" i="37" s="1"/>
  <c r="G163" i="37"/>
  <c r="H163" i="37" s="1"/>
  <c r="G726" i="37"/>
  <c r="G727" i="37" s="1"/>
  <c r="G582" i="37"/>
  <c r="H582" i="37" s="1"/>
  <c r="G558" i="37"/>
  <c r="H558" i="37" s="1"/>
  <c r="G701" i="37"/>
  <c r="G689" i="37"/>
  <c r="G690" i="37" s="1"/>
  <c r="G569" i="37"/>
  <c r="G545" i="37"/>
  <c r="G401" i="37"/>
  <c r="H401" i="37" s="1"/>
  <c r="G305" i="37"/>
  <c r="H305" i="37" s="1"/>
  <c r="G269" i="37"/>
  <c r="G257" i="37"/>
  <c r="G258" i="37" s="1"/>
  <c r="G77" i="37"/>
  <c r="H77" i="37" s="1"/>
  <c r="G65" i="37"/>
  <c r="H65" i="37" s="1"/>
  <c r="G640" i="37"/>
  <c r="H640" i="37" s="1"/>
  <c r="G124" i="37"/>
  <c r="G723" i="37"/>
  <c r="H723" i="37" s="1"/>
  <c r="G639" i="37"/>
  <c r="H639" i="37" s="1"/>
  <c r="G615" i="37"/>
  <c r="H615" i="37" s="1"/>
  <c r="G579" i="37"/>
  <c r="H579" i="37" s="1"/>
  <c r="G507" i="37"/>
  <c r="H507" i="37" s="1"/>
  <c r="G471" i="37"/>
  <c r="G472" i="37" s="1"/>
  <c r="G447" i="37"/>
  <c r="H447" i="37" s="1"/>
  <c r="G375" i="37"/>
  <c r="H375" i="37" s="1"/>
  <c r="G339" i="37"/>
  <c r="H339" i="37" s="1"/>
  <c r="G279" i="37"/>
  <c r="G267" i="37"/>
  <c r="H267" i="37" s="1"/>
  <c r="G243" i="37"/>
  <c r="H243" i="37" s="1"/>
  <c r="G219" i="37"/>
  <c r="H219" i="37" s="1"/>
  <c r="G171" i="37"/>
  <c r="H171" i="37" s="1"/>
  <c r="G3" i="37"/>
  <c r="H3" i="37" s="1"/>
  <c r="M6" i="44"/>
  <c r="D6" i="46"/>
  <c r="S6" i="46" s="1"/>
  <c r="R6" i="47"/>
  <c r="O6" i="46"/>
  <c r="I6" i="47"/>
  <c r="R6" i="46"/>
  <c r="D6" i="47"/>
  <c r="J6" i="47" s="1"/>
  <c r="P6" i="48"/>
  <c r="J6" i="48"/>
  <c r="D2" i="46"/>
  <c r="D2" i="47"/>
  <c r="D2" i="44"/>
  <c r="J2" i="42"/>
  <c r="D2" i="48"/>
  <c r="G7" i="43"/>
  <c r="J7" i="43"/>
  <c r="J7" i="42"/>
  <c r="K7" i="42"/>
  <c r="G7" i="42"/>
  <c r="D1" i="47"/>
  <c r="F6" i="47"/>
  <c r="K6" i="47" s="1"/>
  <c r="P6" i="44"/>
  <c r="J6" i="44"/>
  <c r="S6" i="44"/>
  <c r="L6" i="44"/>
  <c r="F6" i="44"/>
  <c r="Q24" i="2"/>
  <c r="R24" i="2"/>
  <c r="M6" i="43"/>
  <c r="L7" i="43"/>
  <c r="F7" i="43"/>
  <c r="E6" i="43"/>
  <c r="M6" i="42"/>
  <c r="L7" i="42"/>
  <c r="E6" i="42"/>
  <c r="F7" i="42"/>
  <c r="B7" i="28"/>
  <c r="B20" i="8"/>
  <c r="AA3" i="16"/>
  <c r="U9" i="16"/>
  <c r="AA45" i="16"/>
  <c r="B11" i="8"/>
  <c r="M5" i="13"/>
  <c r="AA28" i="16"/>
  <c r="H170" i="16"/>
  <c r="H97" i="16"/>
  <c r="A33" i="15"/>
  <c r="A42" i="8" s="1"/>
  <c r="H191" i="16"/>
  <c r="H149" i="16"/>
  <c r="A15" i="9"/>
  <c r="A57" i="8"/>
  <c r="A29" i="15"/>
  <c r="A38" i="8" s="1"/>
  <c r="N4" i="16"/>
  <c r="A4" i="15"/>
  <c r="A6" i="8" s="1"/>
  <c r="C2" i="28"/>
  <c r="C9" i="28" s="1"/>
  <c r="AA9" i="16"/>
  <c r="AA44" i="16"/>
  <c r="H146" i="16"/>
  <c r="H37" i="16"/>
  <c r="H179" i="16"/>
  <c r="H106" i="16"/>
  <c r="H188" i="16"/>
  <c r="H53" i="16"/>
  <c r="H118" i="16"/>
  <c r="A27" i="28"/>
  <c r="B57" i="8"/>
  <c r="A43" i="15"/>
  <c r="A53" i="8" s="1"/>
  <c r="K1" i="13"/>
  <c r="A61" i="8"/>
  <c r="A16" i="9"/>
  <c r="A21" i="15"/>
  <c r="N3" i="16"/>
  <c r="AA14" i="16"/>
  <c r="AA49" i="16"/>
  <c r="H127" i="16"/>
  <c r="H134" i="16"/>
  <c r="H67" i="16"/>
  <c r="H155" i="16"/>
  <c r="H46" i="16"/>
  <c r="H176" i="16"/>
  <c r="H41" i="16"/>
  <c r="AA20" i="16"/>
  <c r="H207" i="16"/>
  <c r="H74" i="16"/>
  <c r="H174" i="16"/>
  <c r="H143" i="16"/>
  <c r="H10" i="16"/>
  <c r="H152" i="16"/>
  <c r="H17" i="16"/>
  <c r="N11" i="16"/>
  <c r="B44" i="8"/>
  <c r="A35" i="15"/>
  <c r="A44" i="8" s="1"/>
  <c r="A30" i="15"/>
  <c r="A39" i="8" s="1"/>
  <c r="U15" i="16"/>
  <c r="AA7" i="16"/>
  <c r="AA25" i="16"/>
  <c r="H195" i="16"/>
  <c r="H38" i="16"/>
  <c r="H204" i="16"/>
  <c r="H83" i="16"/>
  <c r="H139" i="16"/>
  <c r="H140" i="16"/>
  <c r="H5" i="16"/>
  <c r="B32" i="8"/>
  <c r="A7" i="13"/>
  <c r="A31" i="15"/>
  <c r="A40" i="8" s="1"/>
  <c r="A22" i="8"/>
  <c r="B54" i="8"/>
  <c r="U5" i="16"/>
  <c r="AA11" i="16"/>
  <c r="AA30" i="16"/>
  <c r="H135" i="16"/>
  <c r="H26" i="16"/>
  <c r="H192" i="16"/>
  <c r="H47" i="16"/>
  <c r="H78" i="16"/>
  <c r="H44" i="16"/>
  <c r="H184" i="16"/>
  <c r="B48" i="8"/>
  <c r="A39" i="15"/>
  <c r="A48" i="8" s="1"/>
  <c r="A14" i="13"/>
  <c r="B22" i="8"/>
  <c r="A27" i="15"/>
  <c r="A36" i="8" s="1"/>
  <c r="A11" i="15"/>
  <c r="N6" i="16"/>
  <c r="AA31" i="16"/>
  <c r="AA10" i="16"/>
  <c r="H99" i="16"/>
  <c r="H187" i="16"/>
  <c r="H132" i="16"/>
  <c r="H35" i="16"/>
  <c r="H201" i="16"/>
  <c r="H32" i="16"/>
  <c r="H172" i="16"/>
  <c r="A42" i="10"/>
  <c r="A42" i="15"/>
  <c r="A36" i="15"/>
  <c r="A45" i="8" s="1"/>
  <c r="B61" i="8"/>
  <c r="A12" i="15"/>
  <c r="A19" i="8" s="1"/>
  <c r="A6" i="15"/>
  <c r="A25" i="8" s="1"/>
  <c r="N15" i="16"/>
  <c r="AA43" i="16"/>
  <c r="AA26" i="16"/>
  <c r="H87" i="16"/>
  <c r="H55" i="16"/>
  <c r="H96" i="16"/>
  <c r="H11" i="16"/>
  <c r="H141" i="16"/>
  <c r="H8" i="16"/>
  <c r="H148" i="16"/>
  <c r="H91" i="16"/>
  <c r="A11" i="13"/>
  <c r="A10" i="13"/>
  <c r="A24" i="8"/>
  <c r="B56" i="8"/>
  <c r="F1" i="28"/>
  <c r="A6" i="9"/>
  <c r="B19" i="8"/>
  <c r="U6" i="16"/>
  <c r="AA47" i="16"/>
  <c r="AA32" i="16"/>
  <c r="H63" i="16"/>
  <c r="H181" i="16"/>
  <c r="H84" i="16"/>
  <c r="H163" i="16"/>
  <c r="H105" i="16"/>
  <c r="H7" i="16"/>
  <c r="H136" i="16"/>
  <c r="A8" i="15"/>
  <c r="A59" i="8" s="1"/>
  <c r="B52" i="8"/>
  <c r="B51" i="8"/>
  <c r="B53" i="8"/>
  <c r="A45" i="15"/>
  <c r="A55" i="8" s="1"/>
  <c r="U3" i="16"/>
  <c r="AA8" i="16"/>
  <c r="AA37" i="16"/>
  <c r="H51" i="16"/>
  <c r="H145" i="16"/>
  <c r="H60" i="16"/>
  <c r="H190" i="16"/>
  <c r="H93" i="16"/>
  <c r="H197" i="16"/>
  <c r="H40" i="16"/>
  <c r="A5" i="15"/>
  <c r="A17" i="8" s="1"/>
  <c r="B47" i="8"/>
  <c r="B18" i="8"/>
  <c r="A41" i="15"/>
  <c r="N7" i="16"/>
  <c r="AA13" i="16"/>
  <c r="AA42" i="16"/>
  <c r="H102" i="16"/>
  <c r="H133" i="16"/>
  <c r="H48" i="16"/>
  <c r="H154" i="16"/>
  <c r="H69" i="16"/>
  <c r="H185" i="16"/>
  <c r="H28" i="16"/>
  <c r="B27" i="8"/>
  <c r="B24" i="8"/>
  <c r="A32" i="15"/>
  <c r="A41" i="8" s="1"/>
  <c r="A37" i="15"/>
  <c r="A46" i="8" s="1"/>
  <c r="N14" i="16"/>
  <c r="AA18" i="16"/>
  <c r="AA48" i="16"/>
  <c r="H182" i="16"/>
  <c r="H109" i="16"/>
  <c r="H115" i="16"/>
  <c r="H142" i="16"/>
  <c r="H57" i="16"/>
  <c r="H161" i="16"/>
  <c r="H4" i="16"/>
  <c r="J2" i="10"/>
  <c r="H2" i="13"/>
  <c r="D2" i="22"/>
  <c r="D2" i="2"/>
  <c r="H90" i="16"/>
  <c r="H75" i="16"/>
  <c r="H158" i="16"/>
  <c r="H14" i="16"/>
  <c r="H121" i="16"/>
  <c r="H42" i="16"/>
  <c r="H72" i="16"/>
  <c r="H167" i="16"/>
  <c r="H23" i="16"/>
  <c r="H130" i="16"/>
  <c r="H19" i="16"/>
  <c r="H81" i="16"/>
  <c r="H164" i="16"/>
  <c r="H20" i="16"/>
  <c r="H173" i="16"/>
  <c r="H29" i="16"/>
  <c r="H160" i="16"/>
  <c r="AG3" i="16"/>
  <c r="AG6" i="16"/>
  <c r="AG9" i="16"/>
  <c r="AG5" i="16"/>
  <c r="AG4" i="16"/>
  <c r="AG7" i="16"/>
  <c r="AG8" i="16"/>
  <c r="AG10" i="16"/>
  <c r="G1" i="22"/>
  <c r="A56" i="8"/>
  <c r="A12" i="13"/>
  <c r="B45" i="8"/>
  <c r="A25" i="15"/>
  <c r="A34" i="8" s="1"/>
  <c r="N13" i="16"/>
  <c r="A4" i="8"/>
  <c r="AA15" i="16"/>
  <c r="AA24" i="16"/>
  <c r="AA36" i="16"/>
  <c r="AA6" i="16"/>
  <c r="H183" i="16"/>
  <c r="H39" i="16"/>
  <c r="H122" i="16"/>
  <c r="H162" i="16"/>
  <c r="H85" i="16"/>
  <c r="H180" i="16"/>
  <c r="H36" i="16"/>
  <c r="H131" i="16"/>
  <c r="H43" i="16"/>
  <c r="H94" i="16"/>
  <c r="H189" i="16"/>
  <c r="H45" i="16"/>
  <c r="H128" i="16"/>
  <c r="H6" i="16"/>
  <c r="H137" i="16"/>
  <c r="H151" i="16"/>
  <c r="H124" i="16"/>
  <c r="H7" i="13"/>
  <c r="AA29" i="16"/>
  <c r="H54" i="16"/>
  <c r="H24" i="16"/>
  <c r="H82" i="16"/>
  <c r="H33" i="16"/>
  <c r="H112" i="16"/>
  <c r="N17" i="16"/>
  <c r="AA19" i="16"/>
  <c r="AA12" i="16"/>
  <c r="H171" i="16"/>
  <c r="H110" i="16"/>
  <c r="H168" i="16"/>
  <c r="H186" i="16"/>
  <c r="H177" i="16"/>
  <c r="H175" i="16"/>
  <c r="H125" i="16"/>
  <c r="H31" i="16"/>
  <c r="A40" i="10"/>
  <c r="A38" i="15"/>
  <c r="A47" i="8" s="1"/>
  <c r="A14" i="15"/>
  <c r="A21" i="8" s="1"/>
  <c r="U11" i="16"/>
  <c r="N10" i="16"/>
  <c r="AA34" i="16"/>
  <c r="AA46" i="16"/>
  <c r="H15" i="16"/>
  <c r="H205" i="16"/>
  <c r="H156" i="16"/>
  <c r="H107" i="16"/>
  <c r="H165" i="16"/>
  <c r="H104" i="16"/>
  <c r="H100" i="16"/>
  <c r="AA41" i="16"/>
  <c r="H27" i="16"/>
  <c r="H73" i="16"/>
  <c r="H119" i="16"/>
  <c r="H116" i="16"/>
  <c r="A23" i="15"/>
  <c r="A32" i="8" s="1"/>
  <c r="B60" i="8"/>
  <c r="AA23" i="16"/>
  <c r="AA17" i="16"/>
  <c r="H159" i="16"/>
  <c r="H98" i="16"/>
  <c r="H61" i="16"/>
  <c r="H12" i="16"/>
  <c r="H66" i="16"/>
  <c r="H70" i="16"/>
  <c r="H21" i="16"/>
  <c r="H79" i="16"/>
  <c r="H113" i="16"/>
  <c r="H138" i="16"/>
  <c r="D12" i="9"/>
  <c r="A40" i="15"/>
  <c r="A50" i="8" s="1"/>
  <c r="A23" i="8"/>
  <c r="B55" i="8"/>
  <c r="A34" i="15"/>
  <c r="A43" i="8" s="1"/>
  <c r="A44" i="15"/>
  <c r="A54" i="8" s="1"/>
  <c r="B23" i="8"/>
  <c r="A9" i="15"/>
  <c r="A11" i="8" s="1"/>
  <c r="N9" i="16"/>
  <c r="N5" i="16"/>
  <c r="AA27" i="16"/>
  <c r="AA40" i="16"/>
  <c r="AA5" i="16"/>
  <c r="AA22" i="16"/>
  <c r="H147" i="16"/>
  <c r="H103" i="16"/>
  <c r="H86" i="16"/>
  <c r="H193" i="16"/>
  <c r="H49" i="16"/>
  <c r="H144" i="16"/>
  <c r="H199" i="16"/>
  <c r="H95" i="16"/>
  <c r="H202" i="16"/>
  <c r="H58" i="16"/>
  <c r="H153" i="16"/>
  <c r="H9" i="16"/>
  <c r="H92" i="16"/>
  <c r="H198" i="16"/>
  <c r="H101" i="16"/>
  <c r="H30" i="16"/>
  <c r="H88" i="16"/>
  <c r="H80" i="16"/>
  <c r="H126" i="16"/>
  <c r="H89" i="16"/>
  <c r="H3" i="16"/>
  <c r="H76" i="16"/>
  <c r="A28" i="15"/>
  <c r="A37" i="8" s="1"/>
  <c r="B5" i="10"/>
  <c r="B21" i="8"/>
  <c r="A7" i="15"/>
  <c r="A49" i="8" s="1"/>
  <c r="A13" i="13"/>
  <c r="B46" i="8"/>
  <c r="A26" i="15"/>
  <c r="A35" i="8" s="1"/>
  <c r="A13" i="15"/>
  <c r="A11" i="10"/>
  <c r="U14" i="16"/>
  <c r="U10" i="16"/>
  <c r="AA35" i="16"/>
  <c r="AA50" i="16"/>
  <c r="AA16" i="16"/>
  <c r="AA33" i="16"/>
  <c r="H123" i="16"/>
  <c r="H206" i="16"/>
  <c r="H62" i="16"/>
  <c r="H169" i="16"/>
  <c r="H25" i="16"/>
  <c r="H120" i="16"/>
  <c r="H114" i="16"/>
  <c r="H71" i="16"/>
  <c r="H178" i="16"/>
  <c r="H34" i="16"/>
  <c r="H129" i="16"/>
  <c r="H150" i="16"/>
  <c r="H68" i="16"/>
  <c r="H18" i="16"/>
  <c r="H77" i="16"/>
  <c r="H208" i="16"/>
  <c r="H64" i="16"/>
  <c r="A15" i="13"/>
  <c r="A24" i="15"/>
  <c r="A33" i="8" s="1"/>
  <c r="A21" i="10"/>
  <c r="A1" i="13"/>
  <c r="B40" i="8"/>
  <c r="A22" i="15"/>
  <c r="A31" i="8" s="1"/>
  <c r="A1" i="10"/>
  <c r="A60" i="8"/>
  <c r="U4" i="16"/>
  <c r="U13" i="16"/>
  <c r="AA39" i="16"/>
  <c r="AA4" i="16"/>
  <c r="AA21" i="16"/>
  <c r="AA38" i="16"/>
  <c r="H111" i="16"/>
  <c r="H194" i="16"/>
  <c r="H50" i="16"/>
  <c r="H157" i="16"/>
  <c r="H13" i="16"/>
  <c r="H108" i="16"/>
  <c r="H203" i="16"/>
  <c r="H59" i="16"/>
  <c r="H166" i="16"/>
  <c r="H22" i="16"/>
  <c r="H117" i="16"/>
  <c r="H200" i="16"/>
  <c r="H56" i="16"/>
  <c r="H209" i="16"/>
  <c r="H65" i="16"/>
  <c r="H196" i="16"/>
  <c r="H52" i="16"/>
  <c r="I7" i="13"/>
  <c r="G6" i="13"/>
  <c r="G7" i="13" s="1"/>
  <c r="S24" i="2"/>
  <c r="L39" i="10"/>
  <c r="L40" i="10" s="1"/>
  <c r="L42" i="10" s="1"/>
  <c r="J39" i="10"/>
  <c r="J40" i="10" s="1"/>
  <c r="J42" i="10" s="1"/>
  <c r="K39" i="10"/>
  <c r="K40" i="10" s="1"/>
  <c r="K42" i="10" s="1"/>
  <c r="N39" i="10"/>
  <c r="N40" i="10" s="1"/>
  <c r="N42" i="10" s="1"/>
  <c r="Q6" i="2"/>
  <c r="H6" i="2"/>
  <c r="G6" i="2" s="1"/>
  <c r="L6" i="2" s="1"/>
  <c r="C6" i="2"/>
  <c r="Q6" i="22"/>
  <c r="C6" i="22"/>
  <c r="H6" i="22"/>
  <c r="G6" i="22" s="1"/>
  <c r="F6" i="22" s="1"/>
  <c r="E6" i="22" s="1"/>
  <c r="N6" i="22"/>
  <c r="M6" i="22" s="1"/>
  <c r="L6" i="22" s="1"/>
  <c r="K6" i="22" s="1"/>
  <c r="E6" i="28"/>
  <c r="G6" i="28" s="1"/>
  <c r="I6" i="28" s="1"/>
  <c r="I7" i="28" s="1"/>
  <c r="H689" i="37"/>
  <c r="G570" i="37"/>
  <c r="H569" i="37"/>
  <c r="G125" i="37"/>
  <c r="H125" i="37" s="1"/>
  <c r="H124" i="37"/>
  <c r="H279" i="37"/>
  <c r="G280" i="37"/>
  <c r="G603" i="37"/>
  <c r="H603" i="37" s="1"/>
  <c r="H602" i="37"/>
  <c r="G459" i="37"/>
  <c r="H458" i="37"/>
  <c r="G291" i="37"/>
  <c r="H290" i="37"/>
  <c r="G195" i="37"/>
  <c r="H194" i="37"/>
  <c r="G147" i="37"/>
  <c r="H146" i="37"/>
  <c r="G135" i="37"/>
  <c r="H134" i="37"/>
  <c r="G509" i="37"/>
  <c r="H508" i="37"/>
  <c r="G317" i="37"/>
  <c r="H316" i="37"/>
  <c r="G185" i="37"/>
  <c r="H184" i="37"/>
  <c r="G685" i="37"/>
  <c r="G661" i="37"/>
  <c r="G637" i="37"/>
  <c r="G577" i="37"/>
  <c r="G565" i="37"/>
  <c r="H565" i="37" s="1"/>
  <c r="G553" i="37"/>
  <c r="G541" i="37"/>
  <c r="G481" i="37"/>
  <c r="G457" i="37"/>
  <c r="H457" i="37" s="1"/>
  <c r="G445" i="37"/>
  <c r="G421" i="37"/>
  <c r="G409" i="37"/>
  <c r="G373" i="37"/>
  <c r="G325" i="37"/>
  <c r="G289" i="37"/>
  <c r="H289" i="37" s="1"/>
  <c r="G229" i="37"/>
  <c r="G205" i="37"/>
  <c r="G181" i="37"/>
  <c r="H181" i="37" s="1"/>
  <c r="G121" i="37"/>
  <c r="G61" i="37"/>
  <c r="G519" i="37"/>
  <c r="H519" i="37" s="1"/>
  <c r="H518" i="37"/>
  <c r="H471" i="37"/>
  <c r="G720" i="37"/>
  <c r="H719" i="37"/>
  <c r="G708" i="37"/>
  <c r="H707" i="37"/>
  <c r="G648" i="37"/>
  <c r="G636" i="37"/>
  <c r="H636" i="37" s="1"/>
  <c r="H635" i="37"/>
  <c r="G624" i="37"/>
  <c r="H623" i="37"/>
  <c r="G612" i="37"/>
  <c r="H611" i="37"/>
  <c r="G588" i="37"/>
  <c r="H587" i="37"/>
  <c r="G528" i="37"/>
  <c r="H527" i="37"/>
  <c r="G395" i="37"/>
  <c r="G360" i="37"/>
  <c r="H359" i="37"/>
  <c r="G336" i="37"/>
  <c r="H335" i="37"/>
  <c r="G216" i="37"/>
  <c r="H215" i="37"/>
  <c r="G168" i="37"/>
  <c r="H167" i="37"/>
  <c r="G72" i="37"/>
  <c r="H72" i="37" s="1"/>
  <c r="H71" i="37"/>
  <c r="G12" i="37"/>
  <c r="H11" i="37"/>
  <c r="H491" i="37"/>
  <c r="G310" i="37"/>
  <c r="H309" i="37"/>
  <c r="G546" i="37"/>
  <c r="H545" i="37"/>
  <c r="G666" i="37"/>
  <c r="H665" i="37"/>
  <c r="G521" i="37"/>
  <c r="H520" i="37"/>
  <c r="G221" i="37"/>
  <c r="H221" i="37" s="1"/>
  <c r="H220" i="37"/>
  <c r="G504" i="37"/>
  <c r="H504" i="37" s="1"/>
  <c r="G505" i="37"/>
  <c r="G23" i="37"/>
  <c r="H22" i="37"/>
  <c r="G693" i="37"/>
  <c r="H693" i="37" s="1"/>
  <c r="G658" i="37"/>
  <c r="H657" i="37"/>
  <c r="G634" i="37"/>
  <c r="H634" i="37" s="1"/>
  <c r="H633" i="37"/>
  <c r="G622" i="37"/>
  <c r="H622" i="37" s="1"/>
  <c r="H621" i="37"/>
  <c r="G513" i="37"/>
  <c r="H513" i="37" s="1"/>
  <c r="G489" i="37"/>
  <c r="H489" i="37" s="1"/>
  <c r="G477" i="37"/>
  <c r="G370" i="37"/>
  <c r="H369" i="37"/>
  <c r="G322" i="37"/>
  <c r="H321" i="37"/>
  <c r="G298" i="37"/>
  <c r="H297" i="37"/>
  <c r="G250" i="37"/>
  <c r="H249" i="37"/>
  <c r="G178" i="37"/>
  <c r="H177" i="37"/>
  <c r="G129" i="37"/>
  <c r="G93" i="37"/>
  <c r="H45" i="37"/>
  <c r="G468" i="37"/>
  <c r="H467" i="37"/>
  <c r="G276" i="37"/>
  <c r="H275" i="37"/>
  <c r="G270" i="37"/>
  <c r="H269" i="37"/>
  <c r="G641" i="37"/>
  <c r="G516" i="37"/>
  <c r="H516" i="37" s="1"/>
  <c r="H272" i="37"/>
  <c r="G273" i="37"/>
  <c r="G632" i="37"/>
  <c r="H632" i="37" s="1"/>
  <c r="H631" i="37"/>
  <c r="G329" i="37"/>
  <c r="H328" i="37"/>
  <c r="G432" i="37"/>
  <c r="H432" i="37" s="1"/>
  <c r="G620" i="37"/>
  <c r="H620" i="37" s="1"/>
  <c r="H619" i="37"/>
  <c r="G344" i="37"/>
  <c r="H343" i="37"/>
  <c r="G284" i="37"/>
  <c r="H283" i="37"/>
  <c r="G176" i="37"/>
  <c r="H176" i="37" s="1"/>
  <c r="H175" i="37"/>
  <c r="G702" i="37"/>
  <c r="H701" i="37"/>
  <c r="G605" i="37"/>
  <c r="H604" i="37"/>
  <c r="G341" i="37"/>
  <c r="H340" i="37"/>
  <c r="G427" i="37"/>
  <c r="H426" i="37"/>
  <c r="G235" i="37"/>
  <c r="H235" i="37" s="1"/>
  <c r="H234" i="37"/>
  <c r="G223" i="37"/>
  <c r="H223" i="37" s="1"/>
  <c r="H222" i="37"/>
  <c r="G211" i="37"/>
  <c r="H210" i="37"/>
  <c r="G127" i="37"/>
  <c r="H127" i="37" s="1"/>
  <c r="H126" i="37"/>
  <c r="G79" i="37"/>
  <c r="H78" i="37"/>
  <c r="G735" i="37"/>
  <c r="G183" i="37"/>
  <c r="H183" i="37" s="1"/>
  <c r="G119" i="37"/>
  <c r="H119" i="37" s="1"/>
  <c r="H118" i="37"/>
  <c r="H117" i="37"/>
  <c r="H200" i="37"/>
  <c r="H56" i="37"/>
  <c r="H367" i="37"/>
  <c r="H199" i="37"/>
  <c r="H55" i="37"/>
  <c r="H19" i="37"/>
  <c r="H366" i="37"/>
  <c r="H54" i="37"/>
  <c r="H365" i="37"/>
  <c r="H53" i="37"/>
  <c r="H160" i="37"/>
  <c r="H52" i="37"/>
  <c r="G75" i="37"/>
  <c r="H75" i="37" s="1"/>
  <c r="M39" i="10"/>
  <c r="M40" i="10" s="1"/>
  <c r="M42" i="10" s="1"/>
  <c r="J6" i="10"/>
  <c r="J7" i="10" s="1"/>
  <c r="F6" i="10"/>
  <c r="G7" i="10"/>
  <c r="K7" i="13"/>
  <c r="L6" i="13"/>
  <c r="L7" i="13" s="1"/>
  <c r="J7" i="13"/>
  <c r="G202" i="37" l="1"/>
  <c r="H201" i="37"/>
  <c r="G517" i="37"/>
  <c r="H517" i="37" s="1"/>
  <c r="G237" i="37"/>
  <c r="H463" i="37"/>
  <c r="H263" i="37"/>
  <c r="G105" i="37"/>
  <c r="H539" i="37"/>
  <c r="G157" i="37"/>
  <c r="G59" i="37"/>
  <c r="H59" i="37" s="1"/>
  <c r="G383" i="37"/>
  <c r="G384" i="37" s="1"/>
  <c r="G465" i="37"/>
  <c r="H386" i="37"/>
  <c r="H28" i="37"/>
  <c r="G559" i="37"/>
  <c r="G730" i="37"/>
  <c r="C2" i="48"/>
  <c r="B2" i="49"/>
  <c r="C1" i="48"/>
  <c r="B1" i="49"/>
  <c r="P6" i="47"/>
  <c r="P6" i="46"/>
  <c r="J6" i="46"/>
  <c r="S6" i="47"/>
  <c r="G253" i="37"/>
  <c r="H525" i="37"/>
  <c r="H671" i="37"/>
  <c r="G537" i="37"/>
  <c r="G583" i="37"/>
  <c r="H583" i="37" s="1"/>
  <c r="G403" i="37"/>
  <c r="H307" i="37"/>
  <c r="G4" i="37"/>
  <c r="G5" i="37" s="1"/>
  <c r="G6" i="37" s="1"/>
  <c r="G35" i="37"/>
  <c r="G287" i="37"/>
  <c r="H383" i="37"/>
  <c r="H566" i="37"/>
  <c r="G172" i="37"/>
  <c r="H306" i="37"/>
  <c r="G580" i="37"/>
  <c r="H573" i="37"/>
  <c r="H350" i="37"/>
  <c r="G585" i="37"/>
  <c r="H585" i="37" s="1"/>
  <c r="H726" i="37"/>
  <c r="G244" i="37"/>
  <c r="G164" i="37"/>
  <c r="G376" i="37"/>
  <c r="G598" i="37"/>
  <c r="H598" i="37" s="1"/>
  <c r="H4" i="37"/>
  <c r="H683" i="37"/>
  <c r="G448" i="37"/>
  <c r="G76" i="37"/>
  <c r="H76" i="37" s="1"/>
  <c r="G616" i="37"/>
  <c r="H695" i="37"/>
  <c r="H257" i="37"/>
  <c r="G724" i="37"/>
  <c r="H349" i="37"/>
  <c r="J3" i="43"/>
  <c r="J3" i="42"/>
  <c r="J3" i="10"/>
  <c r="E6" i="47"/>
  <c r="A52" i="8"/>
  <c r="A27" i="8"/>
  <c r="C1" i="46"/>
  <c r="C1" i="47"/>
  <c r="C2" i="46"/>
  <c r="C2" i="47"/>
  <c r="C2" i="44"/>
  <c r="K6" i="44"/>
  <c r="E6" i="44"/>
  <c r="C1" i="44"/>
  <c r="B2" i="28"/>
  <c r="I1" i="43"/>
  <c r="B1" i="28"/>
  <c r="I2" i="42"/>
  <c r="I2" i="43"/>
  <c r="E7" i="43"/>
  <c r="D6" i="43"/>
  <c r="M7" i="43"/>
  <c r="N6" i="43"/>
  <c r="N7" i="43" s="1"/>
  <c r="E7" i="42"/>
  <c r="D6" i="42"/>
  <c r="I1" i="42"/>
  <c r="N6" i="42"/>
  <c r="N7" i="42" s="1"/>
  <c r="M7" i="42"/>
  <c r="F9" i="28"/>
  <c r="H9" i="28"/>
  <c r="J9" i="28"/>
  <c r="E5" i="2"/>
  <c r="E5" i="22"/>
  <c r="A24" i="2"/>
  <c r="A24" i="22"/>
  <c r="A1" i="2"/>
  <c r="A8" i="13"/>
  <c r="A16" i="10"/>
  <c r="E7" i="28"/>
  <c r="G7" i="28"/>
  <c r="A20" i="10"/>
  <c r="A22" i="10"/>
  <c r="A8" i="9"/>
  <c r="G1" i="13"/>
  <c r="A8" i="10"/>
  <c r="O1" i="10"/>
  <c r="A1" i="22"/>
  <c r="F1" i="2"/>
  <c r="A13" i="9"/>
  <c r="A17" i="10"/>
  <c r="H1" i="22"/>
  <c r="A9" i="9"/>
  <c r="H1" i="2"/>
  <c r="C1" i="22"/>
  <c r="A18" i="8"/>
  <c r="C1" i="2"/>
  <c r="I1" i="10"/>
  <c r="A7" i="10"/>
  <c r="F1" i="22"/>
  <c r="J1" i="13"/>
  <c r="A12" i="9"/>
  <c r="L1" i="10"/>
  <c r="J5" i="10"/>
  <c r="H5" i="13"/>
  <c r="A6" i="13"/>
  <c r="A6" i="10"/>
  <c r="B12" i="9"/>
  <c r="A37" i="10"/>
  <c r="B5" i="22"/>
  <c r="G1" i="2"/>
  <c r="A5" i="2"/>
  <c r="I2" i="10"/>
  <c r="A10" i="9"/>
  <c r="L1" i="13"/>
  <c r="A14" i="9"/>
  <c r="A12" i="10"/>
  <c r="A5" i="22"/>
  <c r="G2" i="13"/>
  <c r="C2" i="22"/>
  <c r="A20" i="8"/>
  <c r="C2" i="2"/>
  <c r="B5" i="2"/>
  <c r="A19" i="10"/>
  <c r="A51" i="8"/>
  <c r="O2" i="10"/>
  <c r="A39" i="10"/>
  <c r="H2" i="2"/>
  <c r="K5" i="2"/>
  <c r="B5" i="13"/>
  <c r="C12" i="9"/>
  <c r="H2" i="22"/>
  <c r="K5" i="22"/>
  <c r="F2" i="28"/>
  <c r="A18" i="10"/>
  <c r="Q5" i="22"/>
  <c r="Q5" i="2"/>
  <c r="A36" i="10"/>
  <c r="A41" i="10"/>
  <c r="F6" i="13"/>
  <c r="F7" i="13" s="1"/>
  <c r="F6" i="2"/>
  <c r="E6" i="2" s="1"/>
  <c r="M6" i="2"/>
  <c r="I6" i="2"/>
  <c r="D6" i="2"/>
  <c r="R6" i="2"/>
  <c r="O6" i="2"/>
  <c r="K6" i="10"/>
  <c r="L6" i="10" s="1"/>
  <c r="R6" i="22"/>
  <c r="I6" i="22"/>
  <c r="O6" i="22"/>
  <c r="D6" i="22"/>
  <c r="G47" i="37"/>
  <c r="H46" i="37"/>
  <c r="G323" i="37"/>
  <c r="H322" i="37"/>
  <c r="G599" i="37"/>
  <c r="G342" i="37"/>
  <c r="H342" i="37" s="1"/>
  <c r="H341" i="37"/>
  <c r="G94" i="37"/>
  <c r="H93" i="37"/>
  <c r="G13" i="37"/>
  <c r="H12" i="37"/>
  <c r="G158" i="37"/>
  <c r="H157" i="37"/>
  <c r="G542" i="37"/>
  <c r="H542" i="37" s="1"/>
  <c r="H541" i="37"/>
  <c r="G318" i="37"/>
  <c r="H317" i="37"/>
  <c r="G371" i="37"/>
  <c r="H371" i="37" s="1"/>
  <c r="H370" i="37"/>
  <c r="G554" i="37"/>
  <c r="H553" i="37"/>
  <c r="G212" i="37"/>
  <c r="H211" i="37"/>
  <c r="G606" i="37"/>
  <c r="H605" i="37"/>
  <c r="G130" i="37"/>
  <c r="H129" i="37"/>
  <c r="G478" i="37"/>
  <c r="H478" i="37" s="1"/>
  <c r="H477" i="37"/>
  <c r="G522" i="37"/>
  <c r="H522" i="37" s="1"/>
  <c r="H521" i="37"/>
  <c r="G337" i="37"/>
  <c r="H336" i="37"/>
  <c r="G206" i="37"/>
  <c r="H205" i="37"/>
  <c r="G510" i="37"/>
  <c r="H510" i="37" s="1"/>
  <c r="H509" i="37"/>
  <c r="G345" i="37"/>
  <c r="H344" i="37"/>
  <c r="G330" i="37"/>
  <c r="H329" i="37"/>
  <c r="G642" i="37"/>
  <c r="H641" i="37"/>
  <c r="G613" i="37"/>
  <c r="H612" i="37"/>
  <c r="G697" i="37"/>
  <c r="H696" i="37"/>
  <c r="G230" i="37"/>
  <c r="H229" i="37"/>
  <c r="G578" i="37"/>
  <c r="H578" i="37" s="1"/>
  <c r="H577" i="37"/>
  <c r="G460" i="37"/>
  <c r="H459" i="37"/>
  <c r="G179" i="37"/>
  <c r="H179" i="37" s="1"/>
  <c r="H178" i="37"/>
  <c r="G271" i="37"/>
  <c r="H271" i="37" s="1"/>
  <c r="H270" i="37"/>
  <c r="G238" i="37"/>
  <c r="H237" i="37"/>
  <c r="G659" i="37"/>
  <c r="H659" i="37" s="1"/>
  <c r="H658" i="37"/>
  <c r="G625" i="37"/>
  <c r="H624" i="37"/>
  <c r="G709" i="37"/>
  <c r="H708" i="37"/>
  <c r="G326" i="37"/>
  <c r="H325" i="37"/>
  <c r="G662" i="37"/>
  <c r="H661" i="37"/>
  <c r="G136" i="37"/>
  <c r="H135" i="37"/>
  <c r="G259" i="37"/>
  <c r="H259" i="37" s="1"/>
  <c r="H258" i="37"/>
  <c r="G703" i="37"/>
  <c r="H702" i="37"/>
  <c r="G547" i="37"/>
  <c r="H546" i="37"/>
  <c r="G169" i="37"/>
  <c r="H168" i="37"/>
  <c r="G385" i="37"/>
  <c r="H385" i="37" s="1"/>
  <c r="H384" i="37"/>
  <c r="G374" i="37"/>
  <c r="H374" i="37" s="1"/>
  <c r="H373" i="37"/>
  <c r="G686" i="37"/>
  <c r="H685" i="37"/>
  <c r="G589" i="37"/>
  <c r="H588" i="37"/>
  <c r="G667" i="37"/>
  <c r="H666" i="37"/>
  <c r="G361" i="37"/>
  <c r="H360" i="37"/>
  <c r="G254" i="37"/>
  <c r="H253" i="37"/>
  <c r="G274" i="37"/>
  <c r="H274" i="37" s="1"/>
  <c r="H273" i="37"/>
  <c r="G277" i="37"/>
  <c r="H276" i="37"/>
  <c r="G251" i="37"/>
  <c r="H251" i="37" s="1"/>
  <c r="H250" i="37"/>
  <c r="G538" i="37"/>
  <c r="H538" i="37" s="1"/>
  <c r="H537" i="37"/>
  <c r="G396" i="37"/>
  <c r="H395" i="37"/>
  <c r="G721" i="37"/>
  <c r="H720" i="37"/>
  <c r="G410" i="37"/>
  <c r="H409" i="37"/>
  <c r="G148" i="37"/>
  <c r="H147" i="37"/>
  <c r="G106" i="37"/>
  <c r="H105" i="37"/>
  <c r="G638" i="37"/>
  <c r="H638" i="37" s="1"/>
  <c r="H637" i="37"/>
  <c r="H735" i="37"/>
  <c r="G736" i="37"/>
  <c r="G428" i="37"/>
  <c r="H427" i="37"/>
  <c r="G24" i="37"/>
  <c r="H23" i="37"/>
  <c r="G311" i="37"/>
  <c r="H310" i="37"/>
  <c r="G217" i="37"/>
  <c r="H217" i="37" s="1"/>
  <c r="H216" i="37"/>
  <c r="G422" i="37"/>
  <c r="H421" i="37"/>
  <c r="G186" i="37"/>
  <c r="H185" i="37"/>
  <c r="G281" i="37"/>
  <c r="H280" i="37"/>
  <c r="G285" i="37"/>
  <c r="H285" i="37" s="1"/>
  <c r="H284" i="37"/>
  <c r="G388" i="37"/>
  <c r="H387" i="37"/>
  <c r="G165" i="37"/>
  <c r="H165" i="37" s="1"/>
  <c r="H164" i="37"/>
  <c r="G469" i="37"/>
  <c r="H468" i="37"/>
  <c r="G299" i="37"/>
  <c r="H298" i="37"/>
  <c r="G575" i="37"/>
  <c r="H575" i="37" s="1"/>
  <c r="H574" i="37"/>
  <c r="G506" i="37"/>
  <c r="H506" i="37" s="1"/>
  <c r="H505" i="37"/>
  <c r="G529" i="37"/>
  <c r="H528" i="37"/>
  <c r="G649" i="37"/>
  <c r="H648" i="37"/>
  <c r="G352" i="37"/>
  <c r="H351" i="37"/>
  <c r="G446" i="37"/>
  <c r="H446" i="37" s="1"/>
  <c r="H445" i="37"/>
  <c r="G196" i="37"/>
  <c r="H195" i="37"/>
  <c r="G571" i="37"/>
  <c r="H571" i="37" s="1"/>
  <c r="H570" i="37"/>
  <c r="G80" i="37"/>
  <c r="H79" i="37"/>
  <c r="G728" i="37"/>
  <c r="H728" i="37" s="1"/>
  <c r="H727" i="37"/>
  <c r="G433" i="37"/>
  <c r="G493" i="37"/>
  <c r="H492" i="37"/>
  <c r="G265" i="37"/>
  <c r="H265" i="37" s="1"/>
  <c r="H264" i="37"/>
  <c r="G473" i="37"/>
  <c r="H472" i="37"/>
  <c r="G62" i="37"/>
  <c r="H61" i="37"/>
  <c r="G673" i="37"/>
  <c r="H672" i="37"/>
  <c r="G122" i="37"/>
  <c r="H122" i="37" s="1"/>
  <c r="H121" i="37"/>
  <c r="G482" i="37"/>
  <c r="H481" i="37"/>
  <c r="G292" i="37"/>
  <c r="H291" i="37"/>
  <c r="G30" i="37"/>
  <c r="H29" i="37"/>
  <c r="G691" i="37"/>
  <c r="H691" i="37" s="1"/>
  <c r="H690" i="37"/>
  <c r="F7" i="10"/>
  <c r="E6" i="10"/>
  <c r="G560" i="37" l="1"/>
  <c r="H559" i="37"/>
  <c r="H730" i="37"/>
  <c r="G731" i="37"/>
  <c r="H5" i="37"/>
  <c r="G466" i="37"/>
  <c r="H466" i="37" s="1"/>
  <c r="H465" i="37"/>
  <c r="H202" i="37"/>
  <c r="G203" i="37"/>
  <c r="G288" i="37"/>
  <c r="H288" i="37" s="1"/>
  <c r="H287" i="37"/>
  <c r="G36" i="37"/>
  <c r="H35" i="37"/>
  <c r="G404" i="37"/>
  <c r="H403" i="37"/>
  <c r="G581" i="37"/>
  <c r="H581" i="37" s="1"/>
  <c r="H580" i="37"/>
  <c r="G173" i="37"/>
  <c r="H172" i="37"/>
  <c r="H448" i="37"/>
  <c r="G449" i="37"/>
  <c r="G377" i="37"/>
  <c r="H376" i="37"/>
  <c r="G245" i="37"/>
  <c r="H244" i="37"/>
  <c r="G725" i="37"/>
  <c r="H725" i="37" s="1"/>
  <c r="H724" i="37"/>
  <c r="G617" i="37"/>
  <c r="H616" i="37"/>
  <c r="S23" i="43"/>
  <c r="S35" i="43"/>
  <c r="S34" i="43"/>
  <c r="S33" i="43"/>
  <c r="S32" i="43"/>
  <c r="S31" i="43"/>
  <c r="S30" i="43"/>
  <c r="S29" i="43"/>
  <c r="S28" i="43"/>
  <c r="S27" i="43"/>
  <c r="S26" i="43"/>
  <c r="S24" i="43"/>
  <c r="S25" i="43"/>
  <c r="S23" i="42"/>
  <c r="S24" i="42"/>
  <c r="S25" i="42"/>
  <c r="S34" i="42"/>
  <c r="S26" i="42"/>
  <c r="S27" i="42"/>
  <c r="S28" i="42"/>
  <c r="S29" i="42"/>
  <c r="S30" i="42"/>
  <c r="S33" i="42"/>
  <c r="S31" i="42"/>
  <c r="S32" i="42"/>
  <c r="S35" i="42"/>
  <c r="S23" i="10"/>
  <c r="S24" i="10"/>
  <c r="S25" i="10"/>
  <c r="S26" i="10"/>
  <c r="S27" i="10"/>
  <c r="S28" i="10"/>
  <c r="S29" i="10"/>
  <c r="S30" i="10"/>
  <c r="S31" i="10"/>
  <c r="S32" i="10"/>
  <c r="S35" i="10"/>
  <c r="S33" i="10"/>
  <c r="S34" i="10"/>
  <c r="E6" i="13"/>
  <c r="D6" i="13" s="1"/>
  <c r="D7" i="43"/>
  <c r="C6" i="43"/>
  <c r="D7" i="42"/>
  <c r="C6" i="42"/>
  <c r="K6" i="2"/>
  <c r="K7" i="10"/>
  <c r="J6" i="2"/>
  <c r="S6" i="2"/>
  <c r="P6" i="2"/>
  <c r="S6" i="22"/>
  <c r="P6" i="22"/>
  <c r="J6" i="22"/>
  <c r="G674" i="37"/>
  <c r="H673" i="37"/>
  <c r="G300" i="37"/>
  <c r="H299" i="37"/>
  <c r="G434" i="37"/>
  <c r="H433" i="37"/>
  <c r="G149" i="37"/>
  <c r="H148" i="37"/>
  <c r="G470" i="37"/>
  <c r="H470" i="37" s="1"/>
  <c r="H469" i="37"/>
  <c r="G282" i="37"/>
  <c r="H282" i="37" s="1"/>
  <c r="H281" i="37"/>
  <c r="G429" i="37"/>
  <c r="H429" i="37" s="1"/>
  <c r="H428" i="37"/>
  <c r="G411" i="37"/>
  <c r="H410" i="37"/>
  <c r="G7" i="37"/>
  <c r="H6" i="37"/>
  <c r="G704" i="37"/>
  <c r="H704" i="37" s="1"/>
  <c r="H703" i="37"/>
  <c r="G626" i="37"/>
  <c r="H625" i="37"/>
  <c r="G614" i="37"/>
  <c r="H614" i="37" s="1"/>
  <c r="H613" i="37"/>
  <c r="G338" i="37"/>
  <c r="H338" i="37" s="1"/>
  <c r="H337" i="37"/>
  <c r="G14" i="37"/>
  <c r="H13" i="37"/>
  <c r="H736" i="37"/>
  <c r="G737" i="37"/>
  <c r="G548" i="37"/>
  <c r="H548" i="37" s="1"/>
  <c r="H547" i="37"/>
  <c r="G213" i="37"/>
  <c r="H213" i="37" s="1"/>
  <c r="H212" i="37"/>
  <c r="G81" i="37"/>
  <c r="H80" i="37"/>
  <c r="G650" i="37"/>
  <c r="H649" i="37"/>
  <c r="G187" i="37"/>
  <c r="H186" i="37"/>
  <c r="G722" i="37"/>
  <c r="H722" i="37" s="1"/>
  <c r="H721" i="37"/>
  <c r="G687" i="37"/>
  <c r="H686" i="37"/>
  <c r="G461" i="37"/>
  <c r="H460" i="37"/>
  <c r="G643" i="37"/>
  <c r="H642" i="37"/>
  <c r="G555" i="37"/>
  <c r="H554" i="37"/>
  <c r="G95" i="37"/>
  <c r="H94" i="37"/>
  <c r="G31" i="37"/>
  <c r="H31" i="37" s="1"/>
  <c r="H30" i="37"/>
  <c r="G353" i="37"/>
  <c r="H352" i="37"/>
  <c r="G63" i="37"/>
  <c r="H63" i="37" s="1"/>
  <c r="H62" i="37"/>
  <c r="G530" i="37"/>
  <c r="H529" i="37"/>
  <c r="G423" i="37"/>
  <c r="H422" i="37"/>
  <c r="G397" i="37"/>
  <c r="H396" i="37"/>
  <c r="G255" i="37"/>
  <c r="H254" i="37"/>
  <c r="G137" i="37"/>
  <c r="H136" i="37"/>
  <c r="G239" i="37"/>
  <c r="H238" i="37"/>
  <c r="G331" i="37"/>
  <c r="H330" i="37"/>
  <c r="G278" i="37"/>
  <c r="H278" i="37" s="1"/>
  <c r="H277" i="37"/>
  <c r="G293" i="37"/>
  <c r="H292" i="37"/>
  <c r="G474" i="37"/>
  <c r="H474" i="37" s="1"/>
  <c r="H473" i="37"/>
  <c r="G710" i="37"/>
  <c r="H709" i="37"/>
  <c r="G107" i="37"/>
  <c r="H106" i="37"/>
  <c r="G346" i="37"/>
  <c r="H345" i="37"/>
  <c r="G319" i="37"/>
  <c r="H319" i="37" s="1"/>
  <c r="H318" i="37"/>
  <c r="G600" i="37"/>
  <c r="H599" i="37"/>
  <c r="G590" i="37"/>
  <c r="H589" i="37"/>
  <c r="G197" i="37"/>
  <c r="H196" i="37"/>
  <c r="G389" i="37"/>
  <c r="H388" i="37"/>
  <c r="G663" i="37"/>
  <c r="H662" i="37"/>
  <c r="G483" i="37"/>
  <c r="H482" i="37"/>
  <c r="G362" i="37"/>
  <c r="H361" i="37"/>
  <c r="G231" i="37"/>
  <c r="H230" i="37"/>
  <c r="G312" i="37"/>
  <c r="H311" i="37"/>
  <c r="G668" i="37"/>
  <c r="H668" i="37" s="1"/>
  <c r="H667" i="37"/>
  <c r="G170" i="37"/>
  <c r="H170" i="37" s="1"/>
  <c r="H169" i="37"/>
  <c r="G327" i="37"/>
  <c r="H327" i="37" s="1"/>
  <c r="H326" i="37"/>
  <c r="G131" i="37"/>
  <c r="H130" i="37"/>
  <c r="G324" i="37"/>
  <c r="H324" i="37" s="1"/>
  <c r="H323" i="37"/>
  <c r="G25" i="37"/>
  <c r="H24" i="37"/>
  <c r="G494" i="37"/>
  <c r="H493" i="37"/>
  <c r="G698" i="37"/>
  <c r="H697" i="37"/>
  <c r="G207" i="37"/>
  <c r="H206" i="37"/>
  <c r="G607" i="37"/>
  <c r="H606" i="37"/>
  <c r="G159" i="37"/>
  <c r="H159" i="37" s="1"/>
  <c r="H158" i="37"/>
  <c r="G48" i="37"/>
  <c r="H47" i="37"/>
  <c r="E7" i="10"/>
  <c r="D6" i="10"/>
  <c r="M6" i="10"/>
  <c r="L7" i="10"/>
  <c r="G732" i="37" l="1"/>
  <c r="H731" i="37"/>
  <c r="G204" i="37"/>
  <c r="H204" i="37" s="1"/>
  <c r="H203" i="37"/>
  <c r="G561" i="37"/>
  <c r="H560" i="37"/>
  <c r="H173" i="37"/>
  <c r="G174" i="37"/>
  <c r="H174" i="37" s="1"/>
  <c r="H404" i="37"/>
  <c r="G405" i="37"/>
  <c r="G37" i="37"/>
  <c r="H36" i="37"/>
  <c r="H617" i="37"/>
  <c r="G618" i="37"/>
  <c r="H618" i="37" s="1"/>
  <c r="G246" i="37"/>
  <c r="H245" i="37"/>
  <c r="G378" i="37"/>
  <c r="H377" i="37"/>
  <c r="H449" i="37"/>
  <c r="G450" i="37"/>
  <c r="E7" i="13"/>
  <c r="C7" i="43"/>
  <c r="B6" i="43"/>
  <c r="C7" i="42"/>
  <c r="B6" i="42"/>
  <c r="C6" i="13"/>
  <c r="D7" i="13"/>
  <c r="G82" i="37"/>
  <c r="H81" i="37"/>
  <c r="G495" i="37"/>
  <c r="H494" i="37"/>
  <c r="G232" i="37"/>
  <c r="H231" i="37"/>
  <c r="G591" i="37"/>
  <c r="H590" i="37"/>
  <c r="G256" i="37"/>
  <c r="H256" i="37" s="1"/>
  <c r="H255" i="37"/>
  <c r="G688" i="37"/>
  <c r="H688" i="37" s="1"/>
  <c r="H687" i="37"/>
  <c r="G627" i="37"/>
  <c r="H626" i="37"/>
  <c r="G354" i="37"/>
  <c r="H353" i="37"/>
  <c r="G49" i="37"/>
  <c r="H48" i="37"/>
  <c r="G26" i="37"/>
  <c r="H25" i="37"/>
  <c r="G363" i="37"/>
  <c r="H362" i="37"/>
  <c r="G601" i="37"/>
  <c r="H601" i="37" s="1"/>
  <c r="H600" i="37"/>
  <c r="G294" i="37"/>
  <c r="H293" i="37"/>
  <c r="G398" i="37"/>
  <c r="H397" i="37"/>
  <c r="G96" i="37"/>
  <c r="H95" i="37"/>
  <c r="G150" i="37"/>
  <c r="H149" i="37"/>
  <c r="G484" i="37"/>
  <c r="H483" i="37"/>
  <c r="G424" i="37"/>
  <c r="H423" i="37"/>
  <c r="G556" i="37"/>
  <c r="H555" i="37"/>
  <c r="G8" i="37"/>
  <c r="H7" i="37"/>
  <c r="G435" i="37"/>
  <c r="H434" i="37"/>
  <c r="G198" i="37"/>
  <c r="H198" i="37" s="1"/>
  <c r="H197" i="37"/>
  <c r="G462" i="37"/>
  <c r="H462" i="37" s="1"/>
  <c r="H461" i="37"/>
  <c r="G608" i="37"/>
  <c r="H607" i="37"/>
  <c r="G132" i="37"/>
  <c r="H131" i="37"/>
  <c r="G664" i="37"/>
  <c r="H664" i="37" s="1"/>
  <c r="H663" i="37"/>
  <c r="G347" i="37"/>
  <c r="H346" i="37"/>
  <c r="G332" i="37"/>
  <c r="H331" i="37"/>
  <c r="G531" i="37"/>
  <c r="H530" i="37"/>
  <c r="G188" i="37"/>
  <c r="H187" i="37"/>
  <c r="G15" i="37"/>
  <c r="H14" i="37"/>
  <c r="G412" i="37"/>
  <c r="H411" i="37"/>
  <c r="G301" i="37"/>
  <c r="H300" i="37"/>
  <c r="G699" i="37"/>
  <c r="H698" i="37"/>
  <c r="G138" i="37"/>
  <c r="H137" i="37"/>
  <c r="G738" i="37"/>
  <c r="H737" i="37"/>
  <c r="G711" i="37"/>
  <c r="H710" i="37"/>
  <c r="G208" i="37"/>
  <c r="H207" i="37"/>
  <c r="G313" i="37"/>
  <c r="H312" i="37"/>
  <c r="G390" i="37"/>
  <c r="H389" i="37"/>
  <c r="G108" i="37"/>
  <c r="H107" i="37"/>
  <c r="G240" i="37"/>
  <c r="H239" i="37"/>
  <c r="G644" i="37"/>
  <c r="H643" i="37"/>
  <c r="G651" i="37"/>
  <c r="H650" i="37"/>
  <c r="G675" i="37"/>
  <c r="H674" i="37"/>
  <c r="M7" i="10"/>
  <c r="N6" i="10"/>
  <c r="N7" i="10" s="1"/>
  <c r="C6" i="10"/>
  <c r="D7" i="10"/>
  <c r="H732" i="37" l="1"/>
  <c r="G733" i="37"/>
  <c r="H733" i="37" s="1"/>
  <c r="G562" i="37"/>
  <c r="H561" i="37"/>
  <c r="G38" i="37"/>
  <c r="H37" i="37"/>
  <c r="H405" i="37"/>
  <c r="G406" i="37"/>
  <c r="G247" i="37"/>
  <c r="H246" i="37"/>
  <c r="G451" i="37"/>
  <c r="H450" i="37"/>
  <c r="G379" i="37"/>
  <c r="H378" i="37"/>
  <c r="B7" i="43"/>
  <c r="B7" i="42"/>
  <c r="B6" i="13"/>
  <c r="B7" i="13" s="1"/>
  <c r="C7" i="13"/>
  <c r="G109" i="37"/>
  <c r="H108" i="37"/>
  <c r="G739" i="37"/>
  <c r="H739" i="37" s="1"/>
  <c r="H738" i="37"/>
  <c r="G189" i="37"/>
  <c r="H188" i="37"/>
  <c r="G436" i="37"/>
  <c r="H435" i="37"/>
  <c r="G27" i="37"/>
  <c r="H27" i="37" s="1"/>
  <c r="H26" i="37"/>
  <c r="G592" i="37"/>
  <c r="H591" i="37"/>
  <c r="G16" i="37"/>
  <c r="H15" i="37"/>
  <c r="G391" i="37"/>
  <c r="H390" i="37"/>
  <c r="G139" i="37"/>
  <c r="H138" i="37"/>
  <c r="G133" i="37"/>
  <c r="H133" i="37" s="1"/>
  <c r="H132" i="37"/>
  <c r="G9" i="37"/>
  <c r="H8" i="37"/>
  <c r="G97" i="37"/>
  <c r="H96" i="37"/>
  <c r="G50" i="37"/>
  <c r="H49" i="37"/>
  <c r="G233" i="37"/>
  <c r="H233" i="37" s="1"/>
  <c r="H232" i="37"/>
  <c r="G676" i="37"/>
  <c r="H675" i="37"/>
  <c r="G314" i="37"/>
  <c r="H313" i="37"/>
  <c r="G700" i="37"/>
  <c r="H700" i="37" s="1"/>
  <c r="H699" i="37"/>
  <c r="G532" i="37"/>
  <c r="H531" i="37"/>
  <c r="G609" i="37"/>
  <c r="H608" i="37"/>
  <c r="G557" i="37"/>
  <c r="H557" i="37" s="1"/>
  <c r="H556" i="37"/>
  <c r="G399" i="37"/>
  <c r="H399" i="37" s="1"/>
  <c r="H398" i="37"/>
  <c r="G355" i="37"/>
  <c r="H354" i="37"/>
  <c r="G496" i="37"/>
  <c r="H495" i="37"/>
  <c r="G712" i="37"/>
  <c r="H711" i="37"/>
  <c r="G151" i="37"/>
  <c r="H150" i="37"/>
  <c r="G652" i="37"/>
  <c r="H651" i="37"/>
  <c r="G302" i="37"/>
  <c r="H301" i="37"/>
  <c r="G333" i="37"/>
  <c r="H333" i="37" s="1"/>
  <c r="H332" i="37"/>
  <c r="G425" i="37"/>
  <c r="H425" i="37" s="1"/>
  <c r="H424" i="37"/>
  <c r="G295" i="37"/>
  <c r="H294" i="37"/>
  <c r="G628" i="37"/>
  <c r="H627" i="37"/>
  <c r="G83" i="37"/>
  <c r="H82" i="37"/>
  <c r="G241" i="37"/>
  <c r="H240" i="37"/>
  <c r="G364" i="37"/>
  <c r="H364" i="37" s="1"/>
  <c r="H363" i="37"/>
  <c r="G645" i="37"/>
  <c r="H645" i="37" s="1"/>
  <c r="H644" i="37"/>
  <c r="G209" i="37"/>
  <c r="H209" i="37" s="1"/>
  <c r="H208" i="37"/>
  <c r="G413" i="37"/>
  <c r="H412" i="37"/>
  <c r="G348" i="37"/>
  <c r="H348" i="37" s="1"/>
  <c r="H347" i="37"/>
  <c r="G485" i="37"/>
  <c r="H484" i="37"/>
  <c r="B6" i="10"/>
  <c r="C7" i="10"/>
  <c r="G563" i="37" l="1"/>
  <c r="H563" i="37" s="1"/>
  <c r="H562" i="37"/>
  <c r="G407" i="37"/>
  <c r="H407" i="37" s="1"/>
  <c r="H406" i="37"/>
  <c r="H38" i="37"/>
  <c r="G39" i="37"/>
  <c r="G380" i="37"/>
  <c r="H379" i="37"/>
  <c r="G452" i="37"/>
  <c r="H451" i="37"/>
  <c r="G248" i="37"/>
  <c r="H248" i="37" s="1"/>
  <c r="H247" i="37"/>
  <c r="B7" i="10"/>
  <c r="G84" i="37"/>
  <c r="H83" i="37"/>
  <c r="G677" i="37"/>
  <c r="H676" i="37"/>
  <c r="G437" i="37"/>
  <c r="H436" i="37"/>
  <c r="G629" i="37"/>
  <c r="H628" i="37"/>
  <c r="G140" i="37"/>
  <c r="H139" i="37"/>
  <c r="G486" i="37"/>
  <c r="H485" i="37"/>
  <c r="G653" i="37"/>
  <c r="H652" i="37"/>
  <c r="G356" i="37"/>
  <c r="H355" i="37"/>
  <c r="G296" i="37"/>
  <c r="H296" i="37" s="1"/>
  <c r="H295" i="37"/>
  <c r="G152" i="37"/>
  <c r="H151" i="37"/>
  <c r="G610" i="37"/>
  <c r="H610" i="37" s="1"/>
  <c r="H609" i="37"/>
  <c r="G51" i="37"/>
  <c r="H51" i="37" s="1"/>
  <c r="H50" i="37"/>
  <c r="G392" i="37"/>
  <c r="H392" i="37" s="1"/>
  <c r="H391" i="37"/>
  <c r="G190" i="37"/>
  <c r="H189" i="37"/>
  <c r="G303" i="37"/>
  <c r="H303" i="37" s="1"/>
  <c r="H302" i="37"/>
  <c r="G414" i="37"/>
  <c r="H413" i="37"/>
  <c r="G713" i="37"/>
  <c r="H712" i="37"/>
  <c r="G533" i="37"/>
  <c r="H532" i="37"/>
  <c r="G98" i="37"/>
  <c r="H97" i="37"/>
  <c r="G17" i="37"/>
  <c r="H16" i="37"/>
  <c r="G315" i="37"/>
  <c r="H315" i="37" s="1"/>
  <c r="H314" i="37"/>
  <c r="G242" i="37"/>
  <c r="H242" i="37" s="1"/>
  <c r="H241" i="37"/>
  <c r="G497" i="37"/>
  <c r="H496" i="37"/>
  <c r="G10" i="37"/>
  <c r="H10" i="37" s="1"/>
  <c r="H9" i="37"/>
  <c r="G593" i="37"/>
  <c r="H592" i="37"/>
  <c r="G110" i="37"/>
  <c r="H109" i="37"/>
  <c r="H39" i="37" l="1"/>
  <c r="G40" i="37"/>
  <c r="G453" i="37"/>
  <c r="H452" i="37"/>
  <c r="G381" i="37"/>
  <c r="H381" i="37" s="1"/>
  <c r="H380" i="37"/>
  <c r="G415" i="37"/>
  <c r="H414" i="37"/>
  <c r="G153" i="37"/>
  <c r="H152" i="37"/>
  <c r="G630" i="37"/>
  <c r="H630" i="37" s="1"/>
  <c r="H629" i="37"/>
  <c r="G438" i="37"/>
  <c r="H437" i="37"/>
  <c r="G498" i="37"/>
  <c r="H497" i="37"/>
  <c r="G111" i="37"/>
  <c r="H110" i="37"/>
  <c r="G18" i="37"/>
  <c r="H18" i="37" s="1"/>
  <c r="H17" i="37"/>
  <c r="G191" i="37"/>
  <c r="H190" i="37"/>
  <c r="G357" i="37"/>
  <c r="H357" i="37" s="1"/>
  <c r="H356" i="37"/>
  <c r="G714" i="37"/>
  <c r="H713" i="37"/>
  <c r="G141" i="37"/>
  <c r="H140" i="37"/>
  <c r="G594" i="37"/>
  <c r="H593" i="37"/>
  <c r="G99" i="37"/>
  <c r="H98" i="37"/>
  <c r="G654" i="37"/>
  <c r="H653" i="37"/>
  <c r="G678" i="37"/>
  <c r="H677" i="37"/>
  <c r="G534" i="37"/>
  <c r="H534" i="37" s="1"/>
  <c r="H533" i="37"/>
  <c r="G487" i="37"/>
  <c r="H487" i="37" s="1"/>
  <c r="H486" i="37"/>
  <c r="G85" i="37"/>
  <c r="H84" i="37"/>
  <c r="G41" i="37" l="1"/>
  <c r="H40" i="37"/>
  <c r="G454" i="37"/>
  <c r="H454" i="37" s="1"/>
  <c r="H453" i="37"/>
  <c r="G715" i="37"/>
  <c r="H714" i="37"/>
  <c r="G439" i="37"/>
  <c r="H438" i="37"/>
  <c r="G142" i="37"/>
  <c r="H141" i="37"/>
  <c r="G655" i="37"/>
  <c r="H654" i="37"/>
  <c r="G679" i="37"/>
  <c r="H678" i="37"/>
  <c r="G112" i="37"/>
  <c r="H111" i="37"/>
  <c r="G100" i="37"/>
  <c r="H99" i="37"/>
  <c r="G192" i="37"/>
  <c r="H191" i="37"/>
  <c r="G154" i="37"/>
  <c r="H153" i="37"/>
  <c r="G499" i="37"/>
  <c r="H498" i="37"/>
  <c r="G86" i="37"/>
  <c r="H85" i="37"/>
  <c r="G595" i="37"/>
  <c r="H595" i="37" s="1"/>
  <c r="H594" i="37"/>
  <c r="G416" i="37"/>
  <c r="H415" i="37"/>
  <c r="G42" i="37" l="1"/>
  <c r="H42" i="37" s="1"/>
  <c r="H41" i="37"/>
  <c r="G113" i="37"/>
  <c r="H112" i="37"/>
  <c r="G500" i="37"/>
  <c r="H499" i="37"/>
  <c r="G680" i="37"/>
  <c r="H679" i="37"/>
  <c r="G155" i="37"/>
  <c r="H155" i="37" s="1"/>
  <c r="H154" i="37"/>
  <c r="G143" i="37"/>
  <c r="H142" i="37"/>
  <c r="G87" i="37"/>
  <c r="H86" i="37"/>
  <c r="G193" i="37"/>
  <c r="H193" i="37" s="1"/>
  <c r="H192" i="37"/>
  <c r="G440" i="37"/>
  <c r="H439" i="37"/>
  <c r="G656" i="37"/>
  <c r="H656" i="37" s="1"/>
  <c r="H655" i="37"/>
  <c r="G417" i="37"/>
  <c r="H416" i="37"/>
  <c r="G101" i="37"/>
  <c r="H100" i="37"/>
  <c r="G716" i="37"/>
  <c r="H715" i="37"/>
  <c r="G102" i="37" l="1"/>
  <c r="H101" i="37"/>
  <c r="G418" i="37"/>
  <c r="H417" i="37"/>
  <c r="G717" i="37"/>
  <c r="H717" i="37" s="1"/>
  <c r="H716" i="37"/>
  <c r="G88" i="37"/>
  <c r="H87" i="37"/>
  <c r="G144" i="37"/>
  <c r="H143" i="37"/>
  <c r="G501" i="37"/>
  <c r="H500" i="37"/>
  <c r="G681" i="37"/>
  <c r="H680" i="37"/>
  <c r="G441" i="37"/>
  <c r="H440" i="37"/>
  <c r="G114" i="37"/>
  <c r="H113" i="37"/>
  <c r="G502" i="37" l="1"/>
  <c r="H501" i="37"/>
  <c r="G145" i="37"/>
  <c r="H145" i="37" s="1"/>
  <c r="H144" i="37"/>
  <c r="G89" i="37"/>
  <c r="H88" i="37"/>
  <c r="G115" i="37"/>
  <c r="H114" i="37"/>
  <c r="G419" i="37"/>
  <c r="H419" i="37" s="1"/>
  <c r="H418" i="37"/>
  <c r="G442" i="37"/>
  <c r="H441" i="37"/>
  <c r="G682" i="37"/>
  <c r="H682" i="37" s="1"/>
  <c r="H681" i="37"/>
  <c r="G103" i="37"/>
  <c r="H103" i="37" s="1"/>
  <c r="H102" i="37"/>
  <c r="T26" i="42" l="1"/>
  <c r="T31" i="42"/>
  <c r="G90" i="37"/>
  <c r="H90" i="37" s="1"/>
  <c r="H89" i="37"/>
  <c r="T23" i="10" s="1"/>
  <c r="G443" i="37"/>
  <c r="H442" i="37"/>
  <c r="G116" i="37"/>
  <c r="H116" i="37" s="1"/>
  <c r="H115" i="37"/>
  <c r="G503" i="37"/>
  <c r="H503" i="37" s="1"/>
  <c r="H502" i="37"/>
  <c r="T25" i="10" l="1"/>
  <c r="T23" i="42"/>
  <c r="T25" i="42"/>
  <c r="T28" i="42"/>
  <c r="T30" i="42"/>
  <c r="T27" i="10"/>
  <c r="T32" i="42"/>
  <c r="T31" i="10"/>
  <c r="T24" i="42"/>
  <c r="T28" i="10"/>
  <c r="T34" i="42"/>
  <c r="T29" i="42"/>
  <c r="T33" i="42"/>
  <c r="T30" i="10"/>
  <c r="T24" i="10"/>
  <c r="T26" i="10"/>
  <c r="B31" i="42"/>
  <c r="C31" i="42"/>
  <c r="D31" i="42"/>
  <c r="T27" i="42"/>
  <c r="G444" i="37"/>
  <c r="H444" i="37" s="1"/>
  <c r="H443" i="37"/>
  <c r="T23" i="43" s="1"/>
  <c r="T34" i="43" l="1"/>
  <c r="T34" i="10"/>
  <c r="T35" i="42"/>
  <c r="B35" i="42" s="1"/>
  <c r="T32" i="43"/>
  <c r="T29" i="10"/>
  <c r="T25" i="43"/>
  <c r="T33" i="10"/>
  <c r="T35" i="10"/>
  <c r="T27" i="43"/>
  <c r="B33" i="42"/>
  <c r="D33" i="42"/>
  <c r="C33" i="42"/>
  <c r="T32" i="10"/>
  <c r="B29" i="42"/>
  <c r="C29" i="42"/>
  <c r="D29" i="42"/>
  <c r="B32" i="42"/>
  <c r="C32" i="42"/>
  <c r="D32" i="42"/>
  <c r="T26" i="43"/>
  <c r="B27" i="42"/>
  <c r="C27" i="42"/>
  <c r="D27" i="42"/>
  <c r="D34" i="42"/>
  <c r="B34" i="42"/>
  <c r="C34" i="42"/>
  <c r="T35" i="43"/>
  <c r="B30" i="42"/>
  <c r="D30" i="42"/>
  <c r="C30" i="42"/>
  <c r="T24" i="43"/>
  <c r="B28" i="42"/>
  <c r="C28" i="42"/>
  <c r="D28" i="42"/>
  <c r="F36" i="10" l="1"/>
  <c r="E36" i="10"/>
  <c r="G36" i="10"/>
  <c r="C35" i="42"/>
  <c r="C36" i="42" s="1"/>
  <c r="D35" i="42"/>
  <c r="D36" i="42" s="1"/>
  <c r="B32" i="43"/>
  <c r="C32" i="43"/>
  <c r="D32" i="43"/>
  <c r="B34" i="43"/>
  <c r="C34" i="43"/>
  <c r="D34" i="43"/>
  <c r="B35" i="43"/>
  <c r="C35" i="43"/>
  <c r="D35" i="43"/>
  <c r="T31" i="43"/>
  <c r="T33" i="43"/>
  <c r="T29" i="43"/>
  <c r="T28" i="43"/>
  <c r="T30" i="43"/>
  <c r="B36" i="42"/>
  <c r="B35" i="10"/>
  <c r="C35" i="10"/>
  <c r="D35" i="10"/>
  <c r="B29" i="43" l="1"/>
  <c r="C29" i="43"/>
  <c r="D29" i="43"/>
  <c r="B33" i="43"/>
  <c r="C33" i="43"/>
  <c r="D33" i="43"/>
  <c r="B31" i="43"/>
  <c r="C31" i="43"/>
  <c r="D31" i="43"/>
  <c r="B30" i="43"/>
  <c r="D30" i="43"/>
  <c r="C30" i="43"/>
  <c r="D36" i="10"/>
  <c r="B36" i="10"/>
  <c r="C36" i="10"/>
  <c r="D36" i="43" l="1"/>
  <c r="B36" i="43"/>
  <c r="C3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tc={4EB032D4-0BCB-41E3-9FD4-49CC6ADB93DF}</author>
  </authors>
  <commentList>
    <comment ref="H1" authorId="0" shapeId="0" xr:uid="{4EB032D4-0BCB-41E3-9FD4-49CC6ADB93DF}">
      <text>
        <t>[Threaded comment]
Your version of Excel allows you to read this threaded comment; however, any edits to it will get removed if the file is opened in a newer version of Excel. Learn more: https://go.microsoft.com/fwlink/?linkid=870924
Comment:
    Need to change to lookup with ISO3 so that multiple languages can be used.</t>
      </text>
    </comment>
  </commentList>
</comments>
</file>

<file path=xl/sharedStrings.xml><?xml version="1.0" encoding="utf-8"?>
<sst xmlns="http://schemas.openxmlformats.org/spreadsheetml/2006/main" count="39439" uniqueCount="2289">
  <si>
    <t>Version 1.4</t>
  </si>
  <si>
    <t>Language</t>
  </si>
  <si>
    <t>English</t>
  </si>
  <si>
    <t>French</t>
  </si>
  <si>
    <t>Spanish</t>
  </si>
  <si>
    <t>Funding Landscape Table</t>
  </si>
  <si>
    <t>Tableau du Paysage de Financement</t>
  </si>
  <si>
    <t>Tabla del Panorama de Financiamiento</t>
  </si>
  <si>
    <t>Funding landscape table</t>
  </si>
  <si>
    <t>Date published: 5 August 2022
Date updated: 24 April 2023</t>
  </si>
  <si>
    <t>Date de publication : 5 Août 2022
Date de mise à jour : 24 Avril 2023</t>
  </si>
  <si>
    <t>Fecha de publicación: 5 Agosto de 2022
Fecha de actualización: 24 Abril de 2023</t>
  </si>
  <si>
    <t>Cover Sheet</t>
  </si>
  <si>
    <t>Page de garde</t>
  </si>
  <si>
    <t>Portada</t>
  </si>
  <si>
    <t>Financial Gap Overview for Disease Programs</t>
  </si>
  <si>
    <t>Aperçu des déficits de financement des programmes de lutte contre les maladies</t>
  </si>
  <si>
    <t>Resumen de deficiencias financieras para programas de enfermedades</t>
  </si>
  <si>
    <t>Overall Health Sector: Government Health Spending</t>
  </si>
  <si>
    <t>Secteur de la santé en général : dépenses publiques en santé</t>
  </si>
  <si>
    <t>Sector sanitario general: gasto público en salud</t>
  </si>
  <si>
    <t>Detailed Financial Gap</t>
  </si>
  <si>
    <t>Détail du déficit de financement</t>
  </si>
  <si>
    <t>Deficiencias financieras detalladas</t>
  </si>
  <si>
    <t>General Guidance</t>
  </si>
  <si>
    <t>Consignes générales</t>
  </si>
  <si>
    <t>Directrices generales</t>
  </si>
  <si>
    <t>Health Products</t>
  </si>
  <si>
    <t>Produits de santé</t>
  </si>
  <si>
    <t>Productos sanitarios</t>
  </si>
  <si>
    <t>Country</t>
  </si>
  <si>
    <t>Pays</t>
  </si>
  <si>
    <t>País</t>
  </si>
  <si>
    <t>Fiscal Cycle</t>
  </si>
  <si>
    <t>Cycle budgétaire</t>
  </si>
  <si>
    <t>Ciclo fiscal</t>
  </si>
  <si>
    <t>Currency</t>
  </si>
  <si>
    <t>Monnaie</t>
  </si>
  <si>
    <t>Moneda</t>
  </si>
  <si>
    <t>Fiscal Year in which implementation period starts</t>
  </si>
  <si>
    <t>Exercice financier du début de la période de mise en œuvre</t>
  </si>
  <si>
    <t>Año fiscal en que comienza el período de ejecución</t>
  </si>
  <si>
    <t>Fiscal Year in which implementation period ends</t>
  </si>
  <si>
    <t>Exercice financier de la fin de la période de mise en œuvre</t>
  </si>
  <si>
    <t>Año fiscal en que termina el período de ejecución</t>
  </si>
  <si>
    <t>Current funding request pertains to a program</t>
  </si>
  <si>
    <t>La demande de financement courante vise un programme</t>
  </si>
  <si>
    <t>La solicitud de financiamiento actual pertenece a un programa</t>
  </si>
  <si>
    <t>Detailed Financial Gap based on:</t>
  </si>
  <si>
    <t>Détail du déficit de financement basé sur :</t>
  </si>
  <si>
    <t>Deficiencias financieras detalladas basadas en:</t>
  </si>
  <si>
    <t>Columns H&amp;O: Data Source / Methods</t>
  </si>
  <si>
    <t>Colonnes H et O : La source de données / Méthodes</t>
  </si>
  <si>
    <t>Columnas H y O: fuente de datos/métodos</t>
  </si>
  <si>
    <t>Columns I&amp;P: Type of Costs Included</t>
  </si>
  <si>
    <t>Colonnes I et P : Types de coûts inclus</t>
  </si>
  <si>
    <t>Columnas I y P: tipo de costos incluidos</t>
  </si>
  <si>
    <t>Columns I&amp;P:Type of Costs Included</t>
  </si>
  <si>
    <t>Comments</t>
  </si>
  <si>
    <t>Commentaires</t>
  </si>
  <si>
    <t>Comentarios</t>
  </si>
  <si>
    <t>Header: Exchange Rate</t>
  </si>
  <si>
    <t>Titre : Taux de change</t>
  </si>
  <si>
    <t>Encabezado: Tipo de cambio</t>
  </si>
  <si>
    <t>SECTION A: Total Funding needs for the National Strategic Plan</t>
  </si>
  <si>
    <t>SECTION A : Total des besoins de financement pour le plan stratégique national</t>
  </si>
  <si>
    <t>SECCIÓN A: Total de necesidades de financiamiento para el Plan Estratégico Nacional</t>
  </si>
  <si>
    <t>LINE A: Total funding needs for the National Strategic Plan</t>
  </si>
  <si>
    <t>LIGNE A : Total des besoins de financement pour le plan stratégique national</t>
  </si>
  <si>
    <t>LÍNEA A: Total de necesidades de financiamiento para el Plan Estratégico Nacional</t>
  </si>
  <si>
    <t>LINE A: Total Funding needs for the National Strategic Plan</t>
  </si>
  <si>
    <t>SECTIONS B, C and D: Previous, current and anticipated resources to meet the funding needs of the National Strategic Plan</t>
  </si>
  <si>
    <t>SECTIONS B, C et D : Ressources antérieures, actuelles et prévisionnelles pour combler les besoins de financement du plan stratégique national</t>
  </si>
  <si>
    <t>SECCIONES B, C Y D: Recursos previos, actuales y previstos para cubrir las necesidades de financiamiento del Plan Estratégico Nacional</t>
  </si>
  <si>
    <t>Section B: Previous, current and anticipated domestic resources</t>
  </si>
  <si>
    <t>Section B : Ressources nationales antérieures, actuelles et prévisionnelles</t>
  </si>
  <si>
    <t>Sección B: Recursos nacionales previos, actuales y previstos</t>
  </si>
  <si>
    <t>Section B: Previous, Current and Anticipated Domestic Resources</t>
  </si>
  <si>
    <t xml:space="preserve">Domestic source B1: Loans </t>
  </si>
  <si>
    <t xml:space="preserve">Source nationale B1 : Prêts </t>
  </si>
  <si>
    <t xml:space="preserve">Fuente nacional B1: Préstamos </t>
  </si>
  <si>
    <t xml:space="preserve">Domestic source B2: Debt relief </t>
  </si>
  <si>
    <t xml:space="preserve">Source nationale B2 : Allégement de dette </t>
  </si>
  <si>
    <t xml:space="preserve">Fuente nacional B2: Alivio de la deuda </t>
  </si>
  <si>
    <t>Domestic source B3: Government funding resources</t>
  </si>
  <si>
    <t>Source nationale B3 : Ressources publiques de financement</t>
  </si>
  <si>
    <t>Fuente nacional B3: Recursos de financiamiento gubernamentales</t>
  </si>
  <si>
    <t>Domestic source B4: Social health insurance</t>
  </si>
  <si>
    <t>Source nationale B4 : Assurance-maladie sociale</t>
  </si>
  <si>
    <t>Fuente nacional B4: Seguro de salud social</t>
  </si>
  <si>
    <t>Domestic source B4: Social Health Insurance</t>
  </si>
  <si>
    <t>Domestic source B5: Private sector contributions (national)</t>
  </si>
  <si>
    <t>Source nationale B5 : Contributions du secteur privé (du pays)</t>
  </si>
  <si>
    <t>Fuente nacional B5: Contribuciones del sector privado (nacional)</t>
  </si>
  <si>
    <t>LINE B: Total DOMESTIC resources</t>
  </si>
  <si>
    <t>LIGNE B : Total des ressources NATIONALES</t>
  </si>
  <si>
    <t>LÍNEA B: Recursos NACIONALES totales</t>
  </si>
  <si>
    <t>Section C: Previous, current and anticipated external resources (non-Global Fund)</t>
  </si>
  <si>
    <t>Section C : Ressources externes antérieures, actuelles et prévisionnelles (sauf le Fonds mondial)</t>
  </si>
  <si>
    <t>Sección C: Recursos externos previos, actuales y previstos (ajenos al Fondo Mundial)</t>
  </si>
  <si>
    <t>Section C: Previous, Current and Anticipated External Resources (non-Global Fund)</t>
  </si>
  <si>
    <t>LINE C: Total EXTERNAL (non-Global Fund)</t>
  </si>
  <si>
    <t>LIGNE C : Total des ressources EXTERNES (sauf le Fonds mondial)</t>
  </si>
  <si>
    <t>LÍNEA C: Recursos EXTERNOS totales (ajenos al Fondo Mundial)</t>
  </si>
  <si>
    <t xml:space="preserve">Section D: Previous, current and anticipated external resources (Global Fund)  </t>
  </si>
  <si>
    <t xml:space="preserve">Section D : Ressources externes antérieures, actuelles et prévisionnelles (Fonds mondial)  </t>
  </si>
  <si>
    <t xml:space="preserve">Sección D: Recursos externos previos, actuales y previstos (Fondo Mundial)  </t>
  </si>
  <si>
    <t xml:space="preserve">Section D: Previous, Current and Anticipated External Resources (Global Fund)  </t>
  </si>
  <si>
    <t>LINE D: Total EXTERNAL (Global Fund)</t>
  </si>
  <si>
    <t>LIGNE D : Total des ressources EXTERNES (Fonds mondial)</t>
  </si>
  <si>
    <t>LÍNEA D: Recursos EXTERNOS totales (Fondo Mundial)</t>
  </si>
  <si>
    <t xml:space="preserve">LINE E: Total Anticipated Resources </t>
  </si>
  <si>
    <t xml:space="preserve">LIGNE E : Total des ressources prévisionnelles </t>
  </si>
  <si>
    <t xml:space="preserve">LÍNEA E: Recursos previstos totales </t>
  </si>
  <si>
    <t>LINE F: Total Anticipated Funding Gap</t>
  </si>
  <si>
    <t>LIGNE F : Total du déficit de financement prévisionnel</t>
  </si>
  <si>
    <t>LÍNEA F: Total de deficiencias financieras previstas</t>
  </si>
  <si>
    <t>LINE G: Total Funding Request</t>
  </si>
  <si>
    <t>LIGNE G : Total de la demande de financement</t>
  </si>
  <si>
    <t>LÍNEA G: Solicitud de financiamiento total</t>
  </si>
  <si>
    <t xml:space="preserve">LINE H: Total Remaining Funding Gap </t>
  </si>
  <si>
    <t xml:space="preserve">LIGNE H : Total du déficit de financement résiduel </t>
  </si>
  <si>
    <t xml:space="preserve">LÍNEA H: Deficiencia financiera restante total </t>
  </si>
  <si>
    <t>Header: Level of Government</t>
  </si>
  <si>
    <t>Titre : Échelon de gouvernement</t>
  </si>
  <si>
    <t>Encabezado: Nivel de gasto público</t>
  </si>
  <si>
    <t>Header: Exchange rate</t>
  </si>
  <si>
    <t>Domestic source I1: Loans</t>
  </si>
  <si>
    <t>Source nationale I1 : Prêts</t>
  </si>
  <si>
    <t>Fuente nacional I1: Préstamos</t>
  </si>
  <si>
    <t>Domestic source I2: Debt relief</t>
  </si>
  <si>
    <t>Source nationale I2 : Allégement de dette</t>
  </si>
  <si>
    <t>Fuente nacional I2: Alivio de la deuda</t>
  </si>
  <si>
    <t>Domestic source I2: Debt Relief</t>
  </si>
  <si>
    <t>Domestic source I3: Government funding resources</t>
  </si>
  <si>
    <t>Source nationale I3 : Ressources publiques de financement</t>
  </si>
  <si>
    <t>Fuente nacional I3: Recursos de financiamiento gubernamentales</t>
  </si>
  <si>
    <t>Domestic source I3: Government Funding Resources</t>
  </si>
  <si>
    <t>Domestic source I4: Social health insurance</t>
  </si>
  <si>
    <t>Source nationale I4 : Assurance-maladie sociale</t>
  </si>
  <si>
    <t>Fuente nacional I4: Seguro de salud social</t>
  </si>
  <si>
    <t>Domestic source I4: Social Health Insurance</t>
  </si>
  <si>
    <t>LINE I: Total government health spending</t>
  </si>
  <si>
    <t>LIGNE I : Total des dépenses publiques en santé</t>
  </si>
  <si>
    <t>LÍNEA I: Gasto público total en salud</t>
  </si>
  <si>
    <t>LINE I: Total Government Health Spending</t>
  </si>
  <si>
    <t>LINE J: Share of health in Government expenditure (in %)</t>
  </si>
  <si>
    <t>LIGNE J : Portion des dépenses publiques en santé (en %)</t>
  </si>
  <si>
    <t>LÍNEA J: Proporción del gasto público destinado a la salud (en %)</t>
  </si>
  <si>
    <t>LINE J: Share of Health in Government Expenditure (in %)</t>
  </si>
  <si>
    <t>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t>
  </si>
  <si>
    <t>Saisir les investissements publics annuels dans les SRPS qui sont spécifiquement affectés à l’accès à l’« incitatif au cofinancement » qui a été convenu avec le Secrétariat du Fonds mondial dans le cadre du dialogue au niveau du pays.  Veuillez indiquer, dans la section des commentaires, les éléments qui sont inclus dans les investissements dans les SRPS et leur source de données.</t>
  </si>
  <si>
    <t>Introduzca las inversiones anuales del gobierno en SSRS que han sido comprometidas específicamente para acceder al "incentivo de cofinanciamiento" acordadas con la Secretaría del Fondo Mundial durante el diálogo de país.  Enumere, en la sección de comentarios, los elementos que se han incluido en las inversiones en SSRS y la fuente de datos.</t>
  </si>
  <si>
    <t>Detailed financial gap analysis based on Global Fund modules</t>
  </si>
  <si>
    <t>Analyse détaillée du déficit de financement basée sur les modules du Fonds mondial</t>
  </si>
  <si>
    <t>Análisis detallado de las deficiencias financieras basado en los módulos del Fondo Mundial</t>
  </si>
  <si>
    <t>Detailed financial gap analysis based on NSP cost categories</t>
  </si>
  <si>
    <t>Analyse détaillée du déficit de financement basée sur les catégories de coûts du PSN</t>
  </si>
  <si>
    <t>Análisis detallado de las deficiencias financieras basado en las categorías de costos del Plan Estratégico Nacional</t>
  </si>
  <si>
    <t>A. All applicants are required to complete:</t>
  </si>
  <si>
    <t>A. Tous les candidats doivent remplir :</t>
  </si>
  <si>
    <t>A. Todos los solicitantes deben completar:</t>
  </si>
  <si>
    <t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</si>
  <si>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 xml:space="preserve">1.	Objet
Le tableau du paysage de financement est un document essentiel et une annexe obligatoire de la demande de financement auprès du Fonds mondial. Le tableau du paysage de financement remplit trois fonctions apparentées : a) l’estimation des déficits entre les besoins de financement des programmes de lutte contre le VIH, la tuberculose et le paludisme et les fonds disponibles prévisionnels de sources nationales et externes autres que le Fonds mondial ; b) l’établissement des montants de référence des dépenses réelles dans la période de trois ans précédant le début d’une nouvelle subvention et l’estimation des dépenses pour la nouvelle période de subvention, qui servira à déterminer, puis à surveiller, les engagements de cofinancement du gouvernement ; c) l’amélioration de la coordination de toutes les sources de financement national et externe pour la lutte contre le VIH, la tuberculose et le paludisme durant la nouvelle période de subvention, y compris en provenance de donateurs autres que le Fonds mondial. </t>
  </si>
  <si>
    <t xml:space="preserve">1.	Propósito
La tabla del panorama de financiamiento es un documento esencial y un anexo obligatorio de la solicitud de financiamiento del Fondo Mundial. La tabla sirve para tres fines relacionados: a) estimar la diferencia entre las necesidades de financiamiento de los programas de VIH, tuberculosis y malaria y el financiamiento que se prevé que esté disponible de fuentes nacionales y externas ajenas al Fondo Mundial; b) fijar montos de referencia del gasto real del período trienal previo al inicio de una nueva subvención y estimar el gasto del nuevo período de subvención, lo que sirve para determinar y supervisar los compromisos de cofinanciamiento gubernamentales; y c) mejorar la coordinación de todas las fuentes de financiamiento nacional y externo para el VIH, la tuberculosis y la malaria durante el nuevo período de ejecución, incluidos donantes ajenos al Fondo Mundial. </t>
  </si>
  <si>
    <t xml:space="preserve">1. Purpose
The Funding Landscape Table (FLT) that you are completing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</si>
  <si>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</si>
  <si>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 xml:space="preserve">
2.	Qui doit remplir ceci ?
Le tableau du paysage de financement doit être rempli par un expert ou une équipe d’experts en financement de la santé provenant du pays. Cette tâche doit être effectuée avec un appui de spécialistes des ministères de la Santé et des Finances qui sont familiers avec les comptes de santé et de maladies et avec le financement général du système de santé et des ripostes nationales au VIH, à la tuberculose et au paludisme.  Les consultants en financement qui appuient l’ICN peuvent aussi y contribuer. Une connaissance de l’établissement des coûts du plan stratégique national, des comptes nationaux de la santé et du suivi et de l’évaluation des dépenses de lutte contre le VIH, la tuberculose et le paludisme contribuera largement à améliorer la qualité de l’information fournie dans le tableau du paysage de financement.</t>
  </si>
  <si>
    <t xml:space="preserve">
2.	¿Quién debe cumplimentar esta tabla?
Un experto o equipo de expertos en financiamiento sanitario del país deberá cumplimentar la tabla del panorama de financiamiento. Para ello es necesario utilizar la información facilitada por especialistas de los ministerios de salud y finanzas que están familiarizados con la salud y las cuentas de enfermedades, así como con el financiamiento general de los sistemas de salud y de las respuestas nacionales al VIH, la tuberculosis y la malaria.  Los consultores en materia de financiamiento que respaldan al MCP también pueden participar. Estar familiarizado con el presupuesto del Plan Estratégico Nacional, las cuentas nacionales de salud y el seguimiento y la evaluación del gasto en VIH, tuberculosis y malaria contribuirá significativamente a mejorar la calidad de la información que se proporciona en la tabla del panorama de financiamiento.</t>
  </si>
  <si>
    <t>2. Who should fill this out?
The FLT should be filled out by an expert or team of experts in health financing from the country.  This should be done with major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</si>
  <si>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t>
  </si>
  <si>
    <t>3.	Que faut-il remplir ?
Le tableau du paysage de financement est subdivisé en quatre séries d’onglets : a) Dépenses publiques en santé (onglet 1) ; b) Analyse globale des déficits des programmes de lutte contre le VIH, la tuberculose et le paludisme (onglets 2-4) ; c) Analyse détaillée des déficits des programmes de lutte contre le VIH, la tuberculose et le paludisme au moyen soit des catégories du PSN ou soit des modules du Fonds mondial (onglets 5-10) ; et d) Analyse des déficits dans les produits de santé (onglet 11).
Les équipes d’experts du pays doivent remplir les onglets applicables (selon les composantes faisant l’objet de la demande).  Les tableaux détaillés des déficits doivent être remplis soit au moyen des catégories du PSN ou soit au moyen des modules du cadre modulaire du Fonds mondial, mais non les deux.</t>
  </si>
  <si>
    <t>3.	¿Qué debe cumplimentarse?
La tabla del panorama de financiamiento se divide en cuatro conjuntos de pestañas: a) gasto público en salud (pestaña 1); b) análisis general de las deficiencias de los programas de VIH, tuberculosis y malaria (pestañas 2-4); c) análisis detallado de las deficiencias relativas al VIH, la tuberculosis y la malaria utilizando las categorías del PEN o los módulos del Fondo Mundial (pestañas 5-10); y d) análisis de las deficiencias relativas a los productos sanitarios (pestaña 11).
Los equipos de expertos del país deben cumplimentar las pestañas correspondientes (en función de los componentes para los que presenten la solicitud).  Las tablas de deficiencias detalladas se deben cumplimentar utilizando las categorías del PEN o los módulos del marco modular del Fondo Mundial, pero no ambos.</t>
  </si>
  <si>
    <t>3. What needs to be filled out?
The FLT is grouped into four sets of tabs: (a) Government health spending (Tab 1), (b) HIV, TB, and Malaria overall program gap analysis (Tabs 2-4), (c) HIV, TB, and Malaria detailed gap analysis using either NSP categories or GF modules (Tabs 5-10), and (d) Health Products gap analysis (Tab 11).
The country expert teams must fill out Tabs 1-4 and 11 .  In addition they must fill out either the detailed gap tables using NSP categories or using the Global Fund modular framework modules, but not both (an additional 3 tables).  The remaining tables should be left blank.</t>
  </si>
  <si>
    <t xml:space="preserve">4.	Key points to remember in filling out the FLT: 
1) At the end of each row, applicants should specify the sources used to generate these numbers. Sources for actual spending include government accounting systems. Sources for estimates include government budgets;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t>
  </si>
  <si>
    <t xml:space="preserve">4.	Principaux points à retenir au moment de remplir le tableau du paysage de financement : 
1) Les candidats doivent préciser les sources à l’origine de ces chiffres à la fin de chaque ligne. Les sources pour les dépenses réelles comprennent les systèmes de compatibilité publique. Les sources des estimations sont les budgets gouvernementaux ; 2) L’information fournie dans le tableau du paysage de financement doit concorder avec l’information fournie au Fonds mondial dans la demande de financement (en particulier la section sur la pérennité, le financement national et la mobilisation des ressources) et dans l’engagement par la suite ; 3) Le pays doit fournir des explications sur les engagements envers les SRPS indiqués dans le tableau du paysage de financement, notamment sur la nature de ces engagements (et les domaines des SRPS qu’ils appuient). </t>
  </si>
  <si>
    <t xml:space="preserve">4.	Puntos clave que se deben tener en cuenta al completar la tabla del panorama de financiamiento: 
1) Al final de cada fila, los solicitantes deben especificar las fuentes que se han utilizado para generar esas cifras. Entre las fuentes del gasto real son sistemas contables del gobierno. Entre las fuentes de las estimaciones son presupuestos gubernamentales; 2) La información que se incluya en la tabla del panorama de financiamiento debe estar alineada con la información proporcionada al Fondo Mundial a través de la solicitud de financiamiento (en particular, la sección sobre sostenibilidad, financiamiento nacional y movilización de recursos) y en la carta de compromiso; 3) El país debe también proporcionar explicaciones de los compromisos en materia de SSRS que figuran en la tabla del panorama de financiamiento, e indicar qué representan (y qué áreas de SSRS respaldan). </t>
  </si>
  <si>
    <t xml:space="preserve">4. Key points to remember in filling out the FLT: 
1) At the end of each row, it is essential to specify the sources used to generate these numbers. Sources for actual spending include government accounting systems. Sources for estimates include government budgets; 2) It is critical that information included in the FLT is aligned with information provided to the Global Fund through the Funding Request (specially, the section on Sustainability, Domestic Financing, and Resource Mobilization) and in the commitment later; 3) It is critical that the country provides explanations of RSSH commitments included in the FLT, indicating what these commitments represent (and which RSSH areas they support). </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</si>
  <si>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t>
  </si>
  <si>
    <t>5.	Besoin d’aide ?
Vous devrez peut-être avoir quelques échanges avec le Fonds mondial avant de pouvoir remplir adéquatement le tableau du paysage de financement et vous assurer de l’exactitude et de la qualité de l’information que vous fournissez.  Adressez vos questions au spécialiste en financement de la santé du Fonds mondial affecté à votre pays, lequel collabore étroitement avec les équipes de pays du Fonds mondial à l’appui de la préparation des demandes de financement. Si vous ne connaissez pas le spécialiste du financement qui vous est attitré, veuillez contacter l’équipe de pays du Fonds mondial ou le gestionnaire de portefeuille du Fonds, qui vous dirigeront vers la bonne personne. Vous pouvez également contacter le bureau d’aide du Département du Financement de la santé du Fonds mondial pour obtenir une aide additionnelle : FLTHealthFinancingSupport@theglobalfund.org.</t>
  </si>
  <si>
    <t>5. ¿Necesita orientaciones adicionales?
Puede que necesite interactuar repetidamente con el Fondo Mundial para averiguar cómo cumplimentar la tabla del panorama de financiamiento y garantizar que la información proporcionada sea precisa y de la mayor calidad posible.  Debe remitir las preguntas al Especialista en Financiamiento para la Salud del Fondo Mundial para su país, que trabaja en estrecha colaboración con los Equipos de País del Fondo Mundial con el fin de respaldar la elaboración de las solicitudes de financiamiento. Si no sabe quién es su Especialista en Financiamiento para la Salud, póngase en contacto con el Equipo de País del Fondo Mundial o con el Gerente de Portafolio del Fondo y ellos le remitirán a quien corresponda. Si necesita ayuda adicional, también puede ponerse en contacto con el servicio de asistencia del Departamento de Financiamiento para la Salud del Fondo Mundial: FLTHealthFinancingSupport@theglobalfund.org.</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</si>
  <si>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erquests. If you are not familiar with your Health Finance Specialist, please contact the Global Fund Country Team and / or FPM, and they can direct you to the appropriate Health Finance Specialist for your country. You can also contact the the Global Fund’s Health Financing Department Help Desk: HFHD@theglobalfund.org for additional support.</t>
  </si>
  <si>
    <t>Select name of applicant country from drop-down menu.</t>
  </si>
  <si>
    <t>Sélectionnez le nom du pays candidat dans le menu déroulant.</t>
  </si>
  <si>
    <t>Seleccione el nombre del país solicitante usando el menú desplegable.</t>
  </si>
  <si>
    <t>Select name of applicant country from drop-down menu</t>
  </si>
  <si>
    <t>Select the country's fiscal cycle from drop-down menu.</t>
  </si>
  <si>
    <t>Sélectionnez le cycle budgétaire du pays dans le menu déroulant.</t>
  </si>
  <si>
    <t>Seleccione el ciclo fiscal del país usando el menú desplegable.</t>
  </si>
  <si>
    <t>Select the country's fiscal cycle from drop-down menu</t>
  </si>
  <si>
    <t>Select currency (either US Dollar or Euro) in which data is provided. Currency used should be the same as the one used for the funding request to the Global Fund</t>
  </si>
  <si>
    <t>Sélectionnez la monnaie (dollar américain ou euro) dans laquelle les données sont fournies. La monnaie sélectionnée doit être celle utilisée pour la demande de financement auprès du Fonds mondial</t>
  </si>
  <si>
    <t>Seleccione la moneda (USD o EUR) en la que se proporcionan los datos. La moneda utilizada debe ser la misma que figura en la solicitud de financiamiento del Fondo Mundial.</t>
  </si>
  <si>
    <t>For each component, select the fiscal year corresponding to the start of implementation period of the funding request</t>
  </si>
  <si>
    <t>Pour chaque composante, sélectionnez l’exercice fiscal correspondant au début de la période de mise en œuvre de la demande de financement</t>
  </si>
  <si>
    <t>Para cada componente, seleccione el año fiscal correspondiente al inicio del período de ejecución de la solicitud de financiamiento.</t>
  </si>
  <si>
    <t>For each component, select the fiscal year corresponding to the end of implementation period of the funding request</t>
  </si>
  <si>
    <t>Pour chaque composante, sélectionnez l’exercice fiscal correspondant à la fin de la période de mise en œuvre de la demande de financement</t>
  </si>
  <si>
    <t>Para cada componente, seleccione el año fiscal correspondiente a la finalización del período de ejecución de la solicitud de financiamiento.</t>
  </si>
  <si>
    <t>For each component, select "Yes" or “No” if funding is requested from the Global Fund through the current submission.</t>
  </si>
  <si>
    <t>Pour chaque composante, sélectionnez « Oui » ou « Non » si le financement est demandé au Fonds mondial dans le cadre de la demande actuelle.</t>
  </si>
  <si>
    <t>Para cada componente, seleccione "Sí" o "No" si se solicita financiamiento al Fondo Mundial mediante la solicitud actual.</t>
  </si>
  <si>
    <t>For each component, select 'Yes' or “No” if funding is requested from the Global Fund through the current submission.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</si>
  <si>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</si>
  <si>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 xml:space="preserve">Pour les composantes de maladie qui accèdent au financement dans le cadre de la demande actuelle, indiquez si le déficit de financement détaillé a été évalué au moyen des modules du Fonds mondial ou des catégories du PSN. Applicable seulement aux pays à fort impact et à revenu intermédiaire de la tranche supérieure </t>
  </si>
  <si>
    <t xml:space="preserve">Para los componentes de enfermedad que acceden al financiamiento a través de la solicitud actual, indique si la deficiencia financiera detallada se evalúa utilizando módulos del Fondo Mundial o las categorías del Plan Estratégico Nacional. Aplicable solo para países de alto impacto y de ingresos medianos altos. </t>
  </si>
  <si>
    <t>Enter annual exchange rate used to convert local currency to reporting currency (local currency units per US Dollar/Euro)</t>
  </si>
  <si>
    <t>Indiquez le taux de change annuel utilisé pour convertir la monnaie locale dans la monnaie de communication de l’information (unités de la monnaie locale par dollar américain/euro)</t>
  </si>
  <si>
    <t>Introduzca el tipo de cambio anual utilizado para convertir la moneda local a la divisa de notificación (unidades de moneda local por USD/Euro).</t>
  </si>
  <si>
    <t>You must maintain a consistent methodology across the specified time series.  Please state the source of the data and a brief description of the methodology used to calculate/estimate the time series for both the 'current &amp; previous' and 'estimated' sections.</t>
  </si>
  <si>
    <t>Vous devez conserver la même méthodologie dans toute la série temporelle indiquée.  Veuillez indiquer la source des données et fournir une brève description de la méthodologie utilisée pour calculer ou estimer les séries temporelles pour les sections « courant et antérieur » et « estimé ».</t>
  </si>
  <si>
    <t>Debe mantener una metodología consistente en las series temporales especificadas.  Indique la fuente de datos y proporcione una breve descripción de la metodología utilizada para calcular las series temporales para las secciones "actuales y previos" y "estimados".</t>
  </si>
  <si>
    <t xml:space="preserve">Please specify the type of costs included (direct costs only, shared (system and direct costs), if other please specify.  Only recurrent expenditures should be included. </t>
  </si>
  <si>
    <t xml:space="preserve">Veuillez préciser le type de coûts inclus (coûts directs seulement, coûts partagés, coûts système et coûts directs). Veuillez préciser les autres types de coûts, le cas échéant.  Seules les dépenses récurrentes doivent être incluses. </t>
  </si>
  <si>
    <t xml:space="preserve">Especifique el tipo de costos incluidos (solo costos directos, costos compartidos y directos). Si son de otro tipo, indíquelo.  Solo deben incluirse gastos recurrentes. </t>
  </si>
  <si>
    <t>Please write any additional comments relevent to the reported time series here.</t>
  </si>
  <si>
    <t>Veuillez écrire ici tout commentaire supplémentaire concernant la série temporelle indiquée.</t>
  </si>
  <si>
    <t>Escriba aquí cualquier comentario adicional que sea pertinente para las series temporales notificadas.</t>
  </si>
  <si>
    <t>Provide the annual amounts needed to fund the National Strategic Plan. The annual amounts should be based on national plans to address the overall disease response.</t>
  </si>
  <si>
    <t>Indiquez les montants annuels requis pour financer le plan stratégique national. Les montants annuels doivent être basés sur les plans nationaux de lutte globale contre les maladies.</t>
  </si>
  <si>
    <t>Proporcione los montos anuales necesarios para financiar el Plan Estratégico Nacional. Los montos anuales deben basarse en los planes nacionales para abordar la respuesta general a las enfermedades.</t>
  </si>
  <si>
    <t>Enter the annual amounts raised by the government through loans from external sources or private creditors which are earmarked for the national strategic plan in: (a) implementation years of the funding request, and (b) previous six years.</t>
  </si>
  <si>
    <t>Saisir les montants annuels levés par les pouvoirs publics au moyen de prêts provenant de sources externes ou de créanciers privés en faveur du plan stratégique national au cours : a) des années de mise en œuvre de la demande de financement et b) des six années précédentes.</t>
  </si>
  <si>
    <t>Introduzca los montos anuales recaudados por el gobierno mediante préstamos procedentes de fuentes externas o de acreedores privados que están asignados al Plan Estratégico Nacional para: a) años de ejecución de la solicitud de financiamiento, y b) seis años previos.</t>
  </si>
  <si>
    <t>Enter the annual amounts raised by the government through debt relief proceeds which are earmarked for the national strategic plan in: (a) implementation years of the funding request, and (b) previous six years.</t>
  </si>
  <si>
    <t>Saisir les montants annuels levés par les pouvoirs publics au moyen des ressources provenant de mécanismes d’allégement de dette en faveur du plan stratégique national au cours : a) des années de mise en œuvre de la demande de financement et b) des six années précédentes.</t>
  </si>
  <si>
    <t>Introduzca los montos anuales recaudados por el gobierno mediante procedimientos de alivio de la deuda que están asignados al Plan Estratégico Nacional para: a) años de ejecución de la solicitud de financiamiento, y b) seis años previos.</t>
  </si>
  <si>
    <t>Enter the annual amounts provided from government revenues for implementing the national strategic plan in: (a) implementation years of the funding request, and (b) previous six years.</t>
  </si>
  <si>
    <t>Saisir les montants annuels provenant des recettes publiques en faveur de la mise en œuvre du plan stratégique national au cours : a) des années de mise en œuvre de la demande de financement et b) des six années précédentes.</t>
  </si>
  <si>
    <t>Introduzca los montos anuales procedentes de los ingresos del gobierno destinados a la ejecución del Plan Estratégico Nacional para: a) años de ejecución de la solicitud de financiamiento, y b) seis años previos.</t>
  </si>
  <si>
    <t>Enter the annual amounts provided from social health insurance mechanisms for implementing the national strategic plan in: (a) implementation years of the funding request, and (b) previous six years.</t>
  </si>
  <si>
    <t>Saisir les montants annuels provenant des mécanismes d’assurance-maladie sociale en faveur de la mise en œuvre du plan stratégique national au cours : a) des années de mise en œuvre de la demande de financement et b) des six années précédentes.</t>
  </si>
  <si>
    <t>Introduzca los montos anuales procedentes de los mecanismos del seguro de salud social destinados a la ejecución del Plan Estratégico Nacional para: a) años de ejecución de la solicitud de financiamiento, y b) seis años previos.</t>
  </si>
  <si>
    <t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t>
  </si>
  <si>
    <t xml:space="preserve">Saisir les montants annuels levés par les entités privées à but lucratif/non lucratif ou les contributions d’assurance facultative en faveur de la mise en œuvre du plan stratégique national au cours : a) des années de mise en œuvre de la demande de financement et b) des six années précédentes.  Ce montant exclut les dépenses directes du ménage.  </t>
  </si>
  <si>
    <t xml:space="preserve">Introduzca los montos anuales recaudados de entidades privadas con y sin ánimo de lucro o contribuciones de seguros voluntarios en el país destinados a la ejecución del Plan Estratégico Nacional para: a) años de ejecución de la solicitud de financiamiento, y b) seis años previos.  Este valor debe excluir los gastos directos en los que incurren los hogares.  </t>
  </si>
  <si>
    <t>Each cell automatically calculates the total annual amounts of domestic resources (Lines B1-B5).</t>
  </si>
  <si>
    <t>Chaque cellule calcule automatiquement le montant annuel total des ressources nationales (lignes B1-B5).</t>
  </si>
  <si>
    <t>Cada celda calcula automáticamente el monto total anual de recursos nacionales (líneas B1-B5).</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</si>
  <si>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t>
  </si>
  <si>
    <t xml:space="preserve">Saisir le total des montants annuels versés par chaque donateur externe (à l’exception du Fonds mondial) en faveur du plan stratégique national au cours : a) des années de mise en œuvre de la demande de financement et b) des trois années précédentes. Chaque cellule de la ligne C calcule automatiquement le total des montants annuels des ressources externes. Pour référence, les ressources externes pour les périodes d’allocation antérieures à 2020-2022 sont préremplies à l’aide des valeurs obtenues à partir du tableau du paysage de financement soumis au Comité d’approbation des subventions. Veuillez mettre à jour ces chiffres si nécessaire. </t>
  </si>
  <si>
    <t xml:space="preserve">Introduzca los montos anuales totales proporcionados por cada donante externo (a excepción del Fondo Mundial) destinados al Plan Estratégico Nacional para: a) años de ejecución de la solicitud de financiamiento, y b) tres años previos. Cada celda en la línea C calcula automáticamente los montos anuales totales obtenidos de recursos externos. Para su referencia, los recursos externos para los períodos de asignación previos a 2020-2022·se rellenan automáticamente utilizando los valores de la tabla del panorama de financiamiento presentada al CAS. Edite estas cifras si se han revisado. </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</si>
  <si>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your reference, external Resources for the period prior to NFM3 are pre-populated using values obtained from the FLT submitted to GAC for NFM3. Please edit these figures if you have revised numbers. </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</si>
  <si>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</si>
  <si>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Saisir le total des montants annuels de toutes les subventions existantes du Fonds mondial relevant de la même composante : a) disponibles au cours de l’exercice de la période suivante de mise en œuvre mais ne figurant pas dans la demande de financement et b) au cours des trois années précédentes. Indiquer les dépenses réelles engagées pendant les années antérieures et les budgets approuvés pour l’année en cours et les suivantes. Chaque cellule de la ligne D calcule automatiquement le total des montants annuels provenant du Fonds mondial.</t>
  </si>
  <si>
    <t>Introduzca los montos anuales totales de todas las subvenciones vigentes del Fondo Mundial para el mismo componente: a) disponibles en el año fiscal del siguiente período de ejecución, pero no incluidos en la solicitud de financiamiento, y b) tres años previos. Indique los gatos reales de los últimos años y los presupuestos aprobados para el año en curso y los próximos años. Cada celda en la línea D calcula automáticamente los montos anuales totales del Fondo Mundial.</t>
  </si>
  <si>
    <t>Line E calculates automatically the total annual amounts of planned resources for the national strategic plan (Line B+C+D) for the implementation years of the funding request.</t>
  </si>
  <si>
    <t>La ligne E calcule automatiquement le total des montants annuels des ressources prévisionnelles allouées au plan stratégique national (lignes B+C+D) pour les années de mise en œuvre de la demande de financement.</t>
  </si>
  <si>
    <t>La línea E calcula automáticamente los montos anuales totales de los recursos previstos para el Plan Estratégico Nacional (Línea B+C+D) para los años de ejecución de la solicitud de financiamiento.</t>
  </si>
  <si>
    <t xml:space="preserve">Line F automatically calculates the total annual funding gap by deducting annual anticipated resources (Line E) from annual funding need (Line A) for the implementation years of the funding request. </t>
  </si>
  <si>
    <t xml:space="preserve">La ligne F calcule automatiquement le déficit annuel de financement en déduisant les ressources annuelles prévisionnelles (ligne E) du besoin annuel de financement (ligne A) pour les années de mise en œuvre de la demande de financement. </t>
  </si>
  <si>
    <t xml:space="preserve">La línea F calcula automáticamente el déficit total de financiamiento anual restando los recursos anuales previstos (línea E) de las necesidades anuales de financiamiento (línea A) para los años de ejecución de la solicitud de financiamiento. </t>
  </si>
  <si>
    <t>Enter annual funding requested from the Global Fund, the total of which should be within the country allocation communicated to the country.</t>
  </si>
  <si>
    <t>Saisir le montant du financement annuel demandé au Fonds mondial. Le total ne doit pas dépasser la somme allouée communiquée au pays.</t>
  </si>
  <si>
    <t>Introduzca el financiamiento anual solicitado al Fondo Mundial, cuyo total debe estar dentro del monto de asignación nacional comunicado al país.</t>
  </si>
  <si>
    <t xml:space="preserve">Line H automatically calculates the total remaining funding gap by deducting the annual Global Fund request (Line G) from the anticipated funding gap (Line F) for the implementation years of the funding request. </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</si>
  <si>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</si>
  <si>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 xml:space="preserve">La línea H calcula automáticamente el déficit de financiamiento restante total restando la solicitud anual al Fondo Mundial (línea G) de las deficiencias financieras previstas (línea F) para los años de ejecución de la solicitud de financiamiento. </t>
  </si>
  <si>
    <t>Using the drop-down menu, indicate whether the reported data on government health spending pertains only to central government entities or if it also includes health spending by sub-national governments.</t>
  </si>
  <si>
    <t>À l’aide du menu déroulant, indiquez si les données communiquées sur les dépenses publiques de santé concernent uniquement des entités publiques centrales ou si elles comprennent également les dépenses de santé des autorités infranationales.</t>
  </si>
  <si>
    <t>Utilice el menú desplegable para indicar si los datos notificados sobre el gasto público en salud se refieren solo a entidades del gobierno central o si incluyen también el gasto en salud de los gobiernos subnacionales.</t>
  </si>
  <si>
    <t>Using the drop-down menu indicate whether the reported data on government health spending pertains only to central government entities or if it also includes health spending by sub-national governments.</t>
  </si>
  <si>
    <t>Enter the annual amounts raised by the government through loans from external sources or private creditors for health spending in: (a) implementation years of the funding request, and (b) previous four years.</t>
  </si>
  <si>
    <t>Saisir les montants annuels levés par les pouvoirs publics grâce à des prêts auprès de sources externes ou de créanciers privés en faveur des dépenses de santé au cours : a) des années de mise en œuvre de la demande de financement et b) des quatre années précédentes.</t>
  </si>
  <si>
    <t>Introduzca los montos anuales recaudados por el gobierno mediante préstamos procedentes de fuentes externas o de acreedores privados destinados al gasto en salud para: a) años de ejecución de la solicitud de financiamiento y b) cuatro años previos.</t>
  </si>
  <si>
    <t>Enter the annual amounts raised by the government through debt relief proceeds for health spending in: (a) implementation years of the funding request, and (b) previous three years.</t>
  </si>
  <si>
    <t>Saisir les montants annuels levés par les pouvoirs publics grâce aux revenus dégagés par l’allégement de la dette en faveur des dépenses de santé au cours : a) des années de mise en œuvre de la demande de financement et b) des trois années précédentes.</t>
  </si>
  <si>
    <t>Introduzca los montos anuales recaudados por el gobierno mediante procedimientos de alivio de la deuda destinados al gasto en salud para: a) años de ejecución de la solicitud de financiamiento y b) tres años previos.</t>
  </si>
  <si>
    <t>Enter the annual amounts provided from government revenues for health spending in: (a) implementation years of the funding request, and (b) previous three years.</t>
  </si>
  <si>
    <t>Saisir les montants annuels provenant des recettes publiques alloués aux dépenses de santé au cours : a) des années de mise en œuvre de la demande de financement et b) des trois années précédentes.</t>
  </si>
  <si>
    <t>Introduzca los montos anuales procedentes de ingresos gubernamentales destinados al gasto en salud para: a) años de ejecución de la solicitud de financiamiento y b) tres años previos.</t>
  </si>
  <si>
    <t>Enter the annual amounts provided from social health insurance for health spending in: (a) implementation years of the funding request, and (b) previous three years.</t>
  </si>
  <si>
    <t>Saisir les montants annuels provenant des mécanismes de sécurité sociale alloués aux dépenses de santé au cours : a) des années de mise en œuvre de la demande de financement et b) des trois années précédentes.</t>
  </si>
  <si>
    <t>Introduzca los montos procedentes del seguro de salud social destinados al gasto en salud para: a) años de ejecución de la solicitud de financiamiento y b) tres años previos.</t>
  </si>
  <si>
    <t>Each cell automatically calculates the total annual amounts of annual government health spending</t>
  </si>
  <si>
    <t>Chaque cellule calcule automatiquement les totaux annuels des dépenses publiques de santé.</t>
  </si>
  <si>
    <t>Cada celda calcula automáticamente los montos anuales totales del gasto público anual en salud.</t>
  </si>
  <si>
    <t>Enter the annual share of health in government expenditure</t>
  </si>
  <si>
    <t>Saisir la part annuelle de la santé dans les dépenses publiques.</t>
  </si>
  <si>
    <t>Introduzca el porcentaje anual destinado a la salud del gasto público.</t>
  </si>
  <si>
    <t>Enter annual RSSH investments by government that are specifically committed to access the 'co-financing incentive' of the 2020-22 allocation and/or the 'co-financing incentive' of the 2023-25 allocation that has been agreed with the Global Fund Secretariat during Country Dialogue</t>
  </si>
  <si>
    <t>Saisir les investissements publics annuels en faveur du renforcement de systèmes de santé résistants et pérennes spécifiquement engagés en vue d’obtenir « l’incitation au cofinancement » de l’allocation 2020-2022 et/ou « l’incitation au cofinancement » de l’allocation 2023-2025 convenue(s) avec le Secrétariat du Fonds mondial dans le cadre du dialogue au niveau du pays.</t>
  </si>
  <si>
    <t>Introduzca las inversiones anuales del gobierno en SSRS que se han comprometido específicamente para acceder al "incentivo de cofinanciamiento" de la asignación de 2020-2022 o al "incentivo de cofinanciamiento" de la asignación de 2023-2025 acordadas con la Secretaría del Fondo Mundial durante el diálogo de país.</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</si>
  <si>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</si>
  <si>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Pour chaque module applicable,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</si>
  <si>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Introduzca la necesidad de financiamiento en los años de ejecución de la solicitud de financiamiento; y el financiamiento estimado disponible en a) los años de ejecución de la solicitud de financiamiento y b) tres años previos, obtenidos de recursos nacionales y ajenos al Fondo Mundial para cada módulo pertinente. Consulte en el manual del Marco Modular las definiciones de lo que se incluye en cada módulo del Fondo Mundial. Además de los módulos del Fondo Mundial, se incluyen categorías de "gestión de programas" y "otros" para reflejar otras contribuciones y deficiencias pertinentes.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</si>
  <si>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</si>
  <si>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t>
  </si>
  <si>
    <t>Introduzca las categorías de costos del Plan Estratégico Nacional. Introduzca la necesidad de financiamiento en los años de ejecución de la solicitud de financiamiento; y el financiamiento estimado disponible de recursos nacionales y ajenos al Fondo Mundial en a) los años de ejecución de la solicitud de financiamiento y b) tres años previos, para cada categoría.</t>
  </si>
  <si>
    <t>The three tabs on the gap details are critical to be filled out accurately so that the country and Global Fund can consider how essential inputs to the HIV, TB and malaria programs will be fully financed in the 2023-2025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drop-down menu of pre-populated products (e.g., ARVs, second line TB drugs, malaria bed nets). If other products not included in the list are to be reported, select the "Other essential commodity (specify)" option and specify in the "Specify other essential commodity (if applicable)" column.
For the upcoming allocation period (2023-2025), provide the national quantification or estimated total quantities of each health product required. Costs should use landed costs where possible.</t>
  </si>
  <si>
    <t>Les trois onglets portant sur le détail du déficit de financement doivent impérativement être remplis avec exactitude pour que le pays et le Fonds mondial puissent déterminer comment financer entièrement les apports essentiels aux programmes de lutte contre le VIH, la tuberculose et le paludisme durant la période d’allocation 2023-2025, et comment la contribution financière du pays augmentera au fil du temps – en particulier dans un contexte où l’on demande aux pays de s’engager financièrement pour une proportion grandissante des coûts de ces produits dans le cadre de leurs efforts de cofinancement et de pérennité.
Dans l’onglet des produits de santé, utilisez la liste déroulante pré-remplie des produits (p. ex. ARV, médicaments de deuxième intention contre la tuberculose, moustiquaires de prévention du paludisme). Si vous devez ajouter des produits qui ne sont pas présents dans la liste, sélectionnez l'option "Autres produits de base (spécifier)" et remplissez la colonne "Spécifiez les autres produits de base (le cas échéant)".
Pour la prochaine période d’allocation (2023-2025), indiquez la quantification nationale ou les quantités totales estimatives de chaque produit de santé requis. Dans la mesure du possible, les coûts au débarquement devraient être utilisés.</t>
  </si>
  <si>
    <t>Es esencial cumplimentar con precisión las tres pestañas sobre las deficiencias financieras detalladas para que el país y el Fondo Mundial puedan valorar cómo se financiarán la totalidad de insumos esenciales para los programas de VIH, tuberculosis y malaria en el período de asignación 2023-2025 y cómo la contribución financiera nacional para estos productos aumentará con el tiempo, especialmente a medida que se pide a los países que se comprometan a pagar una parte cada vez mayor de su costo como parte del cofinanciamiento y esfuerzos para conseguir la sostenibilidad a largo plazo.
Para la pestaña de productos sanitarios, utilice el menú de productos predefinidos (por ejemplo, antirretrovirales, medicamentos de segunda línea para la tuberculosis, mosquiteros para la malaria). Si debe añadir algún producto no presente en el menú, seleccione "Otros productos básicos (especificar)" y detalle el producto en la columna "Especifique los otros productos básicos (si es aplicable)".
Para el próximo período de asignación (2023-2025), proporcione la cuantificación nacional o las cantidades totales estimadas. Para los costos, se utilizarán los del producto neto siempre que sea posible.</t>
  </si>
  <si>
    <t xml:space="preserve">The three tabs on the gap details are critical to be filled out accurately so that the country and Global Fund can consider how essential inputs to the HIV, TB, and Malaria programs will be fully financed in 2023-25 (NFM4)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please use the menu of pre-populated products (e.g., ARVs, second line TB drugs, Malaria bed nets).  You may add other products not included in the list if you consider them important and a major area of growing government financial commitment.  The right-click button approach to insert a new row does not work. To add a new row, please, follow these instructions:
1) Go to Home menu.
2) Click Insert on the Cells Ribbon (even if grayed).
3) Click Insert Rows.
For each product, insert the amount of government budgeted for the last year of the current grant cycle.  Also include the quantities purchased with government funding, if known.  Include links to the relevant quantification, budget execution and budget plan documents. Please specify where we can find the relevant product line.
For NFM4 (typically but not always 2023-25), provide the national quantification or estimated total quantities of each health product required for at least the first year and ideally for the second and third ones.  For these future NFM4 years, include links to relevant quantification documents.  Costs should use landed costs where possible. 
</t>
  </si>
  <si>
    <t>Please read the Instructions sheet carefully before completing this form</t>
  </si>
  <si>
    <t>Lire attentivement la fiche d’instructions avant de remplir ce formulaire.</t>
  </si>
  <si>
    <t>Lea atentamente la hoja de instrucciones antes de rellenar este formulario</t>
  </si>
  <si>
    <t>Component</t>
  </si>
  <si>
    <t>Composante</t>
  </si>
  <si>
    <t>Componente</t>
  </si>
  <si>
    <t>Current funding request pertains to a program:</t>
  </si>
  <si>
    <t>La demande de financement en cours concerne un programme :</t>
  </si>
  <si>
    <t>La solicitud de financiamiento actual se refiere a un programa:</t>
  </si>
  <si>
    <t>HIV/AIDS</t>
  </si>
  <si>
    <t>VIH/sida</t>
  </si>
  <si>
    <t>VIH/Sida</t>
  </si>
  <si>
    <t>TB</t>
  </si>
  <si>
    <t>Tuberculose</t>
  </si>
  <si>
    <t>Tuberculosis</t>
  </si>
  <si>
    <t>Malaria</t>
  </si>
  <si>
    <t>Paludisme</t>
  </si>
  <si>
    <t>Financial Gap Overview Table</t>
  </si>
  <si>
    <t>Aperçu des déficits de financement</t>
  </si>
  <si>
    <t>Tabla de resumen de las deficiencias financieras</t>
  </si>
  <si>
    <t>Fiscal Year</t>
  </si>
  <si>
    <t>Exercice financier</t>
  </si>
  <si>
    <t>Año fiscal</t>
  </si>
  <si>
    <t>Fiscal Year (Specified)</t>
  </si>
  <si>
    <t>Exercice financier (précisé)</t>
  </si>
  <si>
    <t>Año fiscal (especificado)</t>
  </si>
  <si>
    <t>Exchange Rate (Local currency units per USD or EUR)</t>
  </si>
  <si>
    <t>Taux de change (unités de monnaie locale par dollars US/euros)</t>
  </si>
  <si>
    <t>Tipo de cambio (unidades de moneda local por USD o EUR)</t>
  </si>
  <si>
    <t>LINE A: Total Funding needs for the National Strategic Plan (provide annual amounts)</t>
  </si>
  <si>
    <t>LIGNE A : Total des besoins de financement pour le plan stratégique national (indiquer les montants annuels)</t>
  </si>
  <si>
    <t>LÍNEA A: Total de necesidades de financiamiento para el Plan Estratégico Nacional (proporcionar montos anuales)</t>
  </si>
  <si>
    <t>LINES B, C and D: Previous, current and anticipated resources to meet the funding needs of the National Strategic Plan</t>
  </si>
  <si>
    <t>LIGNES B, C et D : Ressources antérieures, actuelles et prévisionnelles pour combler les besoins de financement du plan stratégique national</t>
  </si>
  <si>
    <t>LÍNEAS B, C Y D: Recursos previos, actuales y previstos para hacer frente a las necesidades de financiamiento del Plan Estratégico Nacional</t>
  </si>
  <si>
    <t>Domestic source B1: Loans</t>
  </si>
  <si>
    <t>Source nationale B1 : Prêts</t>
  </si>
  <si>
    <t>Fuente nacional B1: Préstamos</t>
  </si>
  <si>
    <t>Domestic source B2: Debt relief</t>
  </si>
  <si>
    <t>Source nationale B2 : Allégement de dette</t>
  </si>
  <si>
    <t>Fuente nacional B2: Alivio de la deuda</t>
  </si>
  <si>
    <t>Domestic source B3: Government revenues</t>
  </si>
  <si>
    <t>Source nationale B3 : Recettes publiques</t>
  </si>
  <si>
    <t>Fuente nacional B3: Ingresos del gobierno</t>
  </si>
  <si>
    <t>LINE B: Total previous, current and anticipated DOMESTIC resources</t>
  </si>
  <si>
    <t>LIGNE B : Total des ressources NATIONALES antérieures, actuelles et prévisionnelles</t>
  </si>
  <si>
    <t>LÍNEA B: Recursos NACIONALES totales previos, actuales y previstos</t>
  </si>
  <si>
    <t>LINE C: Total previous, current and anticipated EXTERNAL Resources (non-Global Fund)</t>
  </si>
  <si>
    <t>LIGNE C : Total des ressources EXTERNES antérieures, actuelles et prévisionnelles (sauf le Fonds mondial)</t>
  </si>
  <si>
    <t>LÍNEA C: Recursos EXTERNOS totales previos, actuales y previstos (ajenos al Fondo Mundial)</t>
  </si>
  <si>
    <t>LINE D: Total previous, current and anticipated Global Fund resources from existing grants (excluding amounts included in the funding request)</t>
  </si>
  <si>
    <t>LIGNE D : Total des ressources antérieures, actuelles et prévisionnelles du Fonds mondial provenant de subventions existantes (à l’exception des montants indiqués dans la demande de financement)</t>
  </si>
  <si>
    <t>LÍNEA D: Recursos totales previos, actuales y previstos del Fondo Mundial procedentes de subvenciones existentes (excluidos los montos incluidos en la solicitud de financiamiento)</t>
  </si>
  <si>
    <t xml:space="preserve">LINE E: Total anticipated resources (annual amounts) </t>
  </si>
  <si>
    <t xml:space="preserve">LIGNE E : Total des ressources prévisionnelles (montants annuels) </t>
  </si>
  <si>
    <t xml:space="preserve">LÍNEA E: Recursos previstos totales (montos anuales) </t>
  </si>
  <si>
    <t>LINE F: Annual anticipated funding gap (Line A-E)</t>
  </si>
  <si>
    <t>LIGNE F : Déficit de financement annuel prévisionnel (lignes A-E)</t>
  </si>
  <si>
    <t>LÍNEA F: Deficiencias financieras anuales previstas (Línea A-E)</t>
  </si>
  <si>
    <t>LINE G: Funding request within the country allocation</t>
  </si>
  <si>
    <t>LIGNE G : Demande de financement dans la somme allouée au pays</t>
  </si>
  <si>
    <t>LÍNEA G: Solicitud de financiamiento dentro de la asignación nacional</t>
  </si>
  <si>
    <t>LINE H: Total Remaining Funding Gap (annual amounts) (Line F-G)</t>
  </si>
  <si>
    <t>LIGNE H : Total du déficit de financement résiduel (montants annuels) (lignes F-G)</t>
  </si>
  <si>
    <t>LÍNEA H: Deficiencias financieras totales restantes (montos anuales) (Línea F-G)</t>
  </si>
  <si>
    <t>Current and previous</t>
  </si>
  <si>
    <t>Actuel et antérieur</t>
  </si>
  <si>
    <t>Actuales y previos</t>
  </si>
  <si>
    <t>Estimated</t>
  </si>
  <si>
    <t>Estimé</t>
  </si>
  <si>
    <t>Estimados</t>
  </si>
  <si>
    <t>Data Source / Comments</t>
  </si>
  <si>
    <t>Source des données / Commentaires</t>
  </si>
  <si>
    <t>Fuente de datos/comentarios</t>
  </si>
  <si>
    <t>Health Sector: Government Health Spending</t>
  </si>
  <si>
    <t>Secteur de la santé : Dépenses publiques en santé</t>
  </si>
  <si>
    <t>Sector sanitario: gasto público en salud</t>
  </si>
  <si>
    <t xml:space="preserve">Domestic source I1: Loans </t>
  </si>
  <si>
    <t xml:space="preserve">Source nationale I1 : Prêts </t>
  </si>
  <si>
    <t xml:space="preserve">Fuente nacional I1: Préstamos </t>
  </si>
  <si>
    <t>LINE I: Total Government Health Sector Spending</t>
  </si>
  <si>
    <t>LIGNE I : Total des dépenses du secteur public de la santé</t>
  </si>
  <si>
    <t>LÍNEA I: Gasto público total en el sector sanitario</t>
  </si>
  <si>
    <t>LINE K: Total Government commitments for resilient and sustainable systems for health (RSSH) to access co-financing incentive</t>
  </si>
  <si>
    <t>LIGNE K : Total des engagements publics dans les systèmes résistants et pérennes pour la santé (SRPS) pour l’accès à l’incitatif au cofinancement</t>
  </si>
  <si>
    <t>LÍNEA K: Compromisos totales del gobierno para que los sistemas de salud resilientes y sostenibles (SSRS) accedan al incentivo de cofinanciamiento</t>
  </si>
  <si>
    <t>LINE K: Total Government Commitments for Resilient and Sustainable Systems for Health (RSSH) to Access Co-Financing Incentive</t>
  </si>
  <si>
    <t>Health sector</t>
  </si>
  <si>
    <t>Secteur de la santé</t>
  </si>
  <si>
    <t>Sector sanitario</t>
  </si>
  <si>
    <t>The data on government health spending pertains to:</t>
  </si>
  <si>
    <t>Les données sur les dépenses publiques de santé concernent :</t>
  </si>
  <si>
    <t>Los datos sobre el gasto público en salud se refieren a:</t>
  </si>
  <si>
    <t xml:space="preserve">Detailed Financial Gap </t>
  </si>
  <si>
    <t xml:space="preserve">Détail du déficit de financement </t>
  </si>
  <si>
    <t xml:space="preserve">Deficiencias financieras detalladas </t>
  </si>
  <si>
    <t>Module</t>
  </si>
  <si>
    <t>Módulo</t>
  </si>
  <si>
    <t>Funding Need</t>
  </si>
  <si>
    <t>Besoin de financement</t>
  </si>
  <si>
    <t>Necesidad de financiamiento</t>
  </si>
  <si>
    <t>Domestic</t>
  </si>
  <si>
    <t>National</t>
  </si>
  <si>
    <t>Nacional</t>
  </si>
  <si>
    <t>Non-Global Fund External</t>
  </si>
  <si>
    <t>Externe hors Fonds mondial</t>
  </si>
  <si>
    <t>Recursos externos ajenos al Fondo Mundial</t>
  </si>
  <si>
    <t>Funding Gap</t>
  </si>
  <si>
    <t>Déficit de financement</t>
  </si>
  <si>
    <t>Deficiencias financieras</t>
  </si>
  <si>
    <t>Treatment, care and support - ART</t>
  </si>
  <si>
    <t>Traitement, soins et prise en charge – Antirétroviraux</t>
  </si>
  <si>
    <t>Tratamiento, atención y apoyo - tratamiento antirretroviral</t>
  </si>
  <si>
    <t>TB/HIV</t>
  </si>
  <si>
    <t>Tuberculose/VIH</t>
  </si>
  <si>
    <t>Tuberculosis/HIV</t>
  </si>
  <si>
    <t>PMTCT</t>
  </si>
  <si>
    <t>PTME</t>
  </si>
  <si>
    <t>PTMI</t>
  </si>
  <si>
    <t xml:space="preserve">Programs for MSM </t>
  </si>
  <si>
    <t xml:space="preserve">Programmes à l’intention des HSH </t>
  </si>
  <si>
    <t xml:space="preserve">Programas para hombres que tienen relaciones sexuales con hombres </t>
  </si>
  <si>
    <t>Programs for sex workers and their clients</t>
  </si>
  <si>
    <t>Programmes à l’intention des travailleurs et travailleuses du sexe et de leurs clients</t>
  </si>
  <si>
    <t>Programas para trabajadores del sexo y sus clientes</t>
  </si>
  <si>
    <t>Programs for people who inject drugs (PWID) and their partners</t>
  </si>
  <si>
    <t>Programmes à l’intention des consommateurs de drogues injectables et de leurs partenaires</t>
  </si>
  <si>
    <t>Programas para usuarios de drogas inyectables y sus parejas</t>
  </si>
  <si>
    <t>Programs for TGs</t>
  </si>
  <si>
    <t>Programmes à l’intention des personnes transgenres</t>
  </si>
  <si>
    <t>Programas para personas transgénero</t>
  </si>
  <si>
    <t xml:space="preserve">Prevention programs for other key and vulnerable populations </t>
  </si>
  <si>
    <t xml:space="preserve">Programmes de prévention à l’intention d’autres populations clés et vulnérables </t>
  </si>
  <si>
    <t xml:space="preserve">Programas de prevención para otras poblaciones clave y vulnerables </t>
  </si>
  <si>
    <t>Male Circumcision</t>
  </si>
  <si>
    <t>Circoncision masculine</t>
  </si>
  <si>
    <t>Circuncisión masculina</t>
  </si>
  <si>
    <t>Condoms</t>
  </si>
  <si>
    <t>Préservatifs</t>
  </si>
  <si>
    <t>Preservativos</t>
  </si>
  <si>
    <t>Other Prevention Programs</t>
  </si>
  <si>
    <t>Autres programmes de prévention</t>
  </si>
  <si>
    <t>Otros programas de prevención</t>
  </si>
  <si>
    <t>Programs to reduce human rights-related barriers to HIV services</t>
  </si>
  <si>
    <t>Programmes visant à réduire les obstacles liés aux droits humains qui entravent l’accès aux services de lutte contre le VIH</t>
  </si>
  <si>
    <t>Programas para reducir los obstáculos relacionados con los derechos humanos en los servicios de VIH</t>
  </si>
  <si>
    <t>RSSH</t>
  </si>
  <si>
    <t>SRPS</t>
  </si>
  <si>
    <t>SSRS</t>
  </si>
  <si>
    <t>Program Management</t>
  </si>
  <si>
    <t>Gestion de programme</t>
  </si>
  <si>
    <t>Gestión de programas</t>
  </si>
  <si>
    <t>Other</t>
  </si>
  <si>
    <t>Autre</t>
  </si>
  <si>
    <t>Otros</t>
  </si>
  <si>
    <t>NSP cost categories</t>
  </si>
  <si>
    <t>Catégories de coûts du plan stratégique national</t>
  </si>
  <si>
    <t>Categorías de costos del PEN</t>
  </si>
  <si>
    <t>TB Care and Prevention: Case Detection and Diagnosis</t>
  </si>
  <si>
    <t>Soins et prévention de la tuberculose : Dépistage et diagnostic des cas</t>
  </si>
  <si>
    <t>Atención y prevención de la tuberculosis: detección de casos y diagnóstico</t>
  </si>
  <si>
    <t>TB Care and Prevention: Treatment</t>
  </si>
  <si>
    <t>Soins et prévention de la tuberculose : Traitement</t>
  </si>
  <si>
    <t>Atención y prevención de la tuberculosis: tratamiento</t>
  </si>
  <si>
    <t>MDR-TB: Case Detection and Diagnosis</t>
  </si>
  <si>
    <t>Tuberculose multirésistante : Dépistage et diagnostic des cas</t>
  </si>
  <si>
    <t>Tuberculosis multirresistente: detección de casos y diagnóstico</t>
  </si>
  <si>
    <t>MDR-TB: Treatment</t>
  </si>
  <si>
    <t>Traitement de la tuberculose multirésistante</t>
  </si>
  <si>
    <t>Tuberculosis multirresistente: tratamiento</t>
  </si>
  <si>
    <t>Key Population Programs</t>
  </si>
  <si>
    <t>Programmes ciblant des populations clés</t>
  </si>
  <si>
    <t>Programas de poblaciones clave</t>
  </si>
  <si>
    <t>Vector Control: LLIN</t>
  </si>
  <si>
    <t>Lutte antivectorielle : MILD</t>
  </si>
  <si>
    <t>Control de vectores: MILD</t>
  </si>
  <si>
    <t>Vector Control: IRS</t>
  </si>
  <si>
    <t>Lutte antivectorielle : PID</t>
  </si>
  <si>
    <t>Control de vectores: fumigación de interiores con insecticidas de acción residual</t>
  </si>
  <si>
    <t>Case management - Diagnosis</t>
  </si>
  <si>
    <t>Gestion des cas – Diagnostic</t>
  </si>
  <si>
    <t>Gestión de casos - Diagnóstico</t>
  </si>
  <si>
    <t>Case management - Treatment</t>
  </si>
  <si>
    <t>Gestion des cas – Traitement</t>
  </si>
  <si>
    <t>Gestión de casos - Tratamiento</t>
  </si>
  <si>
    <t>Specific prevention intervention: Intermittent preventive treatment in pregnancy (IPTp)</t>
  </si>
  <si>
    <t>Intervention de prévention spécifique : Traitement préventif intermittent des femmes enceintes</t>
  </si>
  <si>
    <t>Intervención de prevención específica: tratamiento preventivo intermitente durante el embarazo</t>
  </si>
  <si>
    <t>Specific prevention intervention: Seasonal malaria chemoprophylaxis (SMC)</t>
  </si>
  <si>
    <t>Intervention de prévention spécifique : Chimioprophylaxie saisonnière du paludisme</t>
  </si>
  <si>
    <t>Intervención de prevención específica: quimioprevención de la malaria estacional (QME)</t>
  </si>
  <si>
    <t>Total</t>
  </si>
  <si>
    <t>Data Source / Methods</t>
  </si>
  <si>
    <t>Sources de données / Méthodes</t>
  </si>
  <si>
    <t>Fuente de datos/métodos</t>
  </si>
  <si>
    <t>Type of Costs Included</t>
  </si>
  <si>
    <t>Types de coûts inclus</t>
  </si>
  <si>
    <t>Tipo de costos incluidos</t>
  </si>
  <si>
    <t>Budget</t>
  </si>
  <si>
    <t>Presupuesto</t>
  </si>
  <si>
    <t>National Quantification</t>
  </si>
  <si>
    <t>Quantification nationale</t>
  </si>
  <si>
    <t>Cuantificación nacional</t>
  </si>
  <si>
    <t>Prevention package for men who have sex with men (MSM) and their sexual partners</t>
  </si>
  <si>
    <t>Ensemble de mesures de prévention pour les hommes ayant des rapports sexuels avec des hommes et leurs partenaires sexuels</t>
  </si>
  <si>
    <t>Paquete de prevención para hombres que tienen relaciones sexuales con hombres y sus parejas sexuales</t>
  </si>
  <si>
    <t>Prevention package for sex workers, their clients and other sexual partners</t>
  </si>
  <si>
    <t>Ensemble de mesures de prévention pour les travailleurs et travailleuses du sexe, leurs clients et clientes et autres partenaires sexuels</t>
  </si>
  <si>
    <t>Paquete de prevención para trabajadores del sexo, sus clientes y otras parejas sexuales</t>
  </si>
  <si>
    <t>Prevention package for transgender people and their sexual partners</t>
  </si>
  <si>
    <t>Ensemble de mesures de prévention pour les personnes transgenres et leurs partenaires sexuels</t>
  </si>
  <si>
    <t>Paquete de prevención para personas transgénero y sus parejas sexuales</t>
  </si>
  <si>
    <t>Prevention package for transgender people (TG) and their sexual partners</t>
  </si>
  <si>
    <t xml:space="preserve">Prevention package for people who use drugs (PUD) and their sexual partners </t>
  </si>
  <si>
    <t xml:space="preserve">Ensemble de mesures de prévention pour les personnes qui consomment des drogues et leurs partenaires sexuels </t>
  </si>
  <si>
    <t xml:space="preserve">Paquete de prevención para usuarios de drogas y sus parejas sexuales </t>
  </si>
  <si>
    <t>Prevention package for people in prisons and other closed settings</t>
  </si>
  <si>
    <t>Ensemble de mesures de prévention pour les personnes incarcérées ou se trouvant dans d’autres lieux fermés</t>
  </si>
  <si>
    <t>Paquete de prevención para personas en centros penitenciarios y otros lugares de reclusión</t>
  </si>
  <si>
    <t>Prevention package for other vulnerable populations (OVP)</t>
  </si>
  <si>
    <t>Ensemble de mesures de prévention pour les autres populations vulnérables</t>
  </si>
  <si>
    <t>Paquete de prevención para otras poblaciones vulnerables</t>
  </si>
  <si>
    <t>Prevention package for AGYW and male sexual partners in high HIV incidence settings</t>
  </si>
  <si>
    <t>Ensemble de mesures de prévention pour les adolescentes et les jeunes femmes et leurs partenaires sexuels masculins dans des contextes où l’incidence du VIH est élevée</t>
  </si>
  <si>
    <t>Paquete de prevención para niñas adolescentes y mujeres jóvenes y sus parejas sexuales masculinas en entornos con una incidencia elevada del VIH</t>
  </si>
  <si>
    <t>Prevention program stewardship</t>
  </si>
  <si>
    <t>Gestion du programme de prévention</t>
  </si>
  <si>
    <t>Administración del programa de prevención</t>
  </si>
  <si>
    <t>Elimination of vertical transmission of HIV, syphilis and hepatitis B</t>
  </si>
  <si>
    <t>Élimination de la transmission verticale du VIH, de la syphilis et de l’hépatite B</t>
  </si>
  <si>
    <t>Eliminación de la transmisión maternoinfantil del VIH, la sífilis y la hepatitis B</t>
  </si>
  <si>
    <t>Differentiated HIV Testing Services</t>
  </si>
  <si>
    <t>Services de dépistage différenciés du VIH</t>
  </si>
  <si>
    <t>Servicios diferenciados de pruebas del VIH</t>
  </si>
  <si>
    <t>Treatment, care and support</t>
  </si>
  <si>
    <t>Traitement, prise en charge et soutien</t>
  </si>
  <si>
    <t>Tratamiento, atención y apoyo</t>
  </si>
  <si>
    <t> Reducing human rights-related barriers to HIV/TB services</t>
  </si>
  <si>
    <t> Réduire les obstacles liés aux droits humains qui entravent l’accès aux services de lutte contre le VIH/la tuberculose</t>
  </si>
  <si>
    <t> Reducción de los obstáculos relacionados con los derechos humanos en los servicios de VIH y tuberculosis</t>
  </si>
  <si>
    <t>Program management</t>
  </si>
  <si>
    <t xml:space="preserve">TB diagnosis, treatment, and care </t>
  </si>
  <si>
    <t xml:space="preserve">Diagnostic, traitement et soins de la tuberculose </t>
  </si>
  <si>
    <t xml:space="preserve">Diagnóstico, tratamiento y atención de la tuberculosis </t>
  </si>
  <si>
    <t xml:space="preserve">Drug-resistant (DR)-TB diagnosis, treatment and care </t>
  </si>
  <si>
    <t xml:space="preserve">Diagnostic, traitement et soins de la tuberculose pharmacorésistante (TB-PR) </t>
  </si>
  <si>
    <t xml:space="preserve">Diagnóstico, tratamiento y atención de la tuberculosis farmacorresistente </t>
  </si>
  <si>
    <t>TB/DR-TB Prevention</t>
  </si>
  <si>
    <t>Prévention de la tuberculose/tuberculose pharmacorésistante (TB-PR)</t>
  </si>
  <si>
    <t>Prevención de la tuberculosis/tuberculosis farmacorresistente</t>
  </si>
  <si>
    <t>Collaboration with other providers and sectors</t>
  </si>
  <si>
    <t>Collaboration avec d’autres fournisseurs et secteurs</t>
  </si>
  <si>
    <t>Colaboración con otros proveedores y sectores</t>
  </si>
  <si>
    <t>Key and vulnerable populations – TB/DR-TB</t>
  </si>
  <si>
    <t>Populations clés et vulnérables (PCV) – Tuberculose/tuberculose pharmacorésistante</t>
  </si>
  <si>
    <t>Poblaciones clave y vulnerables – Tuberculosis/tuberculosis farmacorresistente</t>
  </si>
  <si>
    <t> TB/HIV</t>
  </si>
  <si>
    <t> Tuberculose/VIH</t>
  </si>
  <si>
    <t> Tuberculosis/HIV</t>
  </si>
  <si>
    <t>Removing human rights and gender related barriers to TB services</t>
  </si>
  <si>
    <t>Élimination des obstacles liés aux droits humains et au genre qui entravent l’accès aux services de lutte contre la tuberculose</t>
  </si>
  <si>
    <t>Eliminar los obstáculos relacionados con los derechos humanos y el género en los servicios de tuberculosis</t>
  </si>
  <si>
    <t>Vector control</t>
  </si>
  <si>
    <t>Lutte antivectorielle</t>
  </si>
  <si>
    <t>Control de vectores</t>
  </si>
  <si>
    <t>Case management</t>
  </si>
  <si>
    <t>Gestion de cas</t>
  </si>
  <si>
    <t>Gestión de casos</t>
  </si>
  <si>
    <t>Specific prevention interventions (SPI)</t>
  </si>
  <si>
    <t>Interventions de prévention spécifiques</t>
  </si>
  <si>
    <t>Intervenciones de prevención específicas</t>
  </si>
  <si>
    <t>Data Sources</t>
  </si>
  <si>
    <t>Sources de données</t>
  </si>
  <si>
    <t>Fuentes de datos</t>
  </si>
  <si>
    <t>Quantity</t>
  </si>
  <si>
    <t>Quantité</t>
  </si>
  <si>
    <t>Cantidad</t>
  </si>
  <si>
    <t>Health Products - Domestic</t>
  </si>
  <si>
    <t>Produits de santé – nationaux</t>
  </si>
  <si>
    <t>Productos sanitarios - nacionales</t>
  </si>
  <si>
    <t>Quantity (if known)</t>
  </si>
  <si>
    <t>Quantité (si connue)</t>
  </si>
  <si>
    <t>Cantidad (si se conoce)</t>
  </si>
  <si>
    <t>Please list what is included in your RSSH figures and what data sources you used.</t>
  </si>
  <si>
    <t>Veuillez préciser le détail de vos chiffres sur les SRPS et indiquer vos sources de données.</t>
  </si>
  <si>
    <t>Enumere lo que incluyen sus cifras de SSRS y qué fuentes de datos ha utilizado.</t>
  </si>
  <si>
    <t>Annual procurement need, cost</t>
  </si>
  <si>
    <t>Plan d'approvisionnement annuel, coût</t>
  </si>
  <si>
    <t>Plan de abastecimiento anual, coste</t>
  </si>
  <si>
    <t>Domestic funding</t>
  </si>
  <si>
    <t>Financement National</t>
  </si>
  <si>
    <t>Financiación Nacional</t>
  </si>
  <si>
    <t>Domestic Share (%)</t>
  </si>
  <si>
    <t>Part Nationale (%)</t>
  </si>
  <si>
    <t>Participación Nacional (%)</t>
  </si>
  <si>
    <t>Data source</t>
  </si>
  <si>
    <t>La source de données</t>
  </si>
  <si>
    <t>Fuente de datos</t>
  </si>
  <si>
    <t>Specify other essential commodity (if applicable)</t>
  </si>
  <si>
    <t>Spécifiez les autres produits de base (le cas écheant)</t>
  </si>
  <si>
    <t>Especifique los otros productos básicos (si es aplicable)</t>
  </si>
  <si>
    <r>
      <t xml:space="preserve">Fill out </t>
    </r>
    <r>
      <rPr>
        <b/>
        <sz val="11"/>
        <color theme="1"/>
        <rFont val="Arial"/>
        <family val="2"/>
      </rPr>
      <t>ALL the values in local currency units</t>
    </r>
    <r>
      <rPr>
        <sz val="11"/>
        <color theme="1"/>
        <rFont val="Arial"/>
        <family val="2"/>
      </rPr>
      <t xml:space="preserve"> and add its annual exchange rate with respect to the selected currency in the Cover Sheet (USD or EUR).</t>
    </r>
  </si>
  <si>
    <t>Saisissez toutes les valeurs dans la devise locale et remplissez le taux de conversion annuel par rapport à la devise choisie dans l'onglet Cover Sheet (USD ou EUR).</t>
  </si>
  <si>
    <t>Seleccione todos los valores en la divisa local y rellene el factor de conversion anual con respecto a la divisa seleccionada en la pestaña Cover Sheet (USD o EUR).</t>
  </si>
  <si>
    <t>General Instructions:</t>
  </si>
  <si>
    <t>Instructions générales:</t>
  </si>
  <si>
    <t>Instrucciones generales:</t>
  </si>
  <si>
    <t>ARVs (1st, 2nd line, Prep), Bednets, ACTs, TB 1st and 2nd line, GeneXpert</t>
  </si>
  <si>
    <t>Russian</t>
  </si>
  <si>
    <t>Select currency</t>
  </si>
  <si>
    <t>Select fiscal cycle</t>
  </si>
  <si>
    <t>Select country</t>
  </si>
  <si>
    <t>Sélectionnez le pays</t>
  </si>
  <si>
    <t>Seleccionar el país</t>
  </si>
  <si>
    <t>Sélectionnez le cycle budgétaire</t>
  </si>
  <si>
    <t>Seleccionar ciclo fiscal</t>
  </si>
  <si>
    <t>Select disease</t>
  </si>
  <si>
    <t>Sélectionnez la maladie</t>
  </si>
  <si>
    <t>Seleccionar enfermedad</t>
  </si>
  <si>
    <t>Select External Source</t>
  </si>
  <si>
    <t>Sélectionnez la source externe</t>
  </si>
  <si>
    <t>Seleccionar fuente externa</t>
  </si>
  <si>
    <t>Select Health Product</t>
  </si>
  <si>
    <t>Sélectionnez le produit de santé</t>
  </si>
  <si>
    <t>Seleccione el producto sanitario</t>
  </si>
  <si>
    <t>Direct Costs Only</t>
  </si>
  <si>
    <t>Coûts directs seulement</t>
  </si>
  <si>
    <t>Solo costos directos</t>
  </si>
  <si>
    <t>Select Level</t>
  </si>
  <si>
    <t>Sélectionnez le niveau</t>
  </si>
  <si>
    <t>Seleccionar nivel</t>
  </si>
  <si>
    <t>Select data source</t>
  </si>
  <si>
    <t>Sélectionnez la source de données</t>
  </si>
  <si>
    <t>Seleccione la fuente de datos</t>
  </si>
  <si>
    <t>Sélectionner la devise</t>
  </si>
  <si>
    <t>January - December</t>
  </si>
  <si>
    <t>Afghanistan</t>
  </si>
  <si>
    <t>Afganistán</t>
  </si>
  <si>
    <t>Janvier - décembre</t>
  </si>
  <si>
    <t>Enero - Diciembre</t>
  </si>
  <si>
    <t>African Development Bank (AFD)</t>
  </si>
  <si>
    <t>Banque africaine de développement (BAD)</t>
  </si>
  <si>
    <t>Banco Africano de Desarrollo (BAD)</t>
  </si>
  <si>
    <t>ARVs - 1st Line</t>
  </si>
  <si>
    <t>ARVs - première intention</t>
  </si>
  <si>
    <t>Antirretrovirales - primera línea</t>
  </si>
  <si>
    <t>Shared and Direct Costs</t>
  </si>
  <si>
    <t>Coûts partagés et directs</t>
  </si>
  <si>
    <t>Costos compartidos y directos</t>
  </si>
  <si>
    <t>National Budget</t>
  </si>
  <si>
    <t>Budget national</t>
  </si>
  <si>
    <t>Presupuesto nacional</t>
  </si>
  <si>
    <t>Seleccione moneda</t>
  </si>
  <si>
    <t>April - March</t>
  </si>
  <si>
    <t>Aland Islands</t>
  </si>
  <si>
    <t>Albania</t>
  </si>
  <si>
    <t>Albanie</t>
  </si>
  <si>
    <t>Avril - mars</t>
  </si>
  <si>
    <t>Abril - Marzo</t>
  </si>
  <si>
    <t>Asian Development Bank (ADB)</t>
  </si>
  <si>
    <t>Banque asiatique de développement (BAsD)</t>
  </si>
  <si>
    <t>Banco Asiático de Desarrollo (BAD)</t>
  </si>
  <si>
    <t>ARVs - 2nd Line</t>
  </si>
  <si>
    <t>ARVs - deuxième intention</t>
  </si>
  <si>
    <t>Antirretrovirales - segunda línea</t>
  </si>
  <si>
    <t>Выберите валюту</t>
  </si>
  <si>
    <t>July - June</t>
  </si>
  <si>
    <t>Algeria</t>
  </si>
  <si>
    <t>Algérie</t>
  </si>
  <si>
    <t>Argelia</t>
  </si>
  <si>
    <t>Juillet - juin</t>
  </si>
  <si>
    <t>Julio - Junio</t>
  </si>
  <si>
    <t>Australia</t>
  </si>
  <si>
    <t>Australie</t>
  </si>
  <si>
    <t>HIV RDTs</t>
  </si>
  <si>
    <t>Test Rapide d'Orientation Diagnostique (TROD) pour le VIH</t>
  </si>
  <si>
    <t>Prueba rápida del VIH</t>
  </si>
  <si>
    <t>USD</t>
  </si>
  <si>
    <t>October - September</t>
  </si>
  <si>
    <t>Andorra</t>
  </si>
  <si>
    <t>Andorre</t>
  </si>
  <si>
    <t>Octobre - septembre</t>
  </si>
  <si>
    <t>Octubre - Septiembre</t>
  </si>
  <si>
    <t>Belgium</t>
  </si>
  <si>
    <t>Belgique</t>
  </si>
  <si>
    <t>Bélgica</t>
  </si>
  <si>
    <t>HIV reagents &amp; consumables</t>
  </si>
  <si>
    <t>Réactifs et consommables du VIH</t>
  </si>
  <si>
    <t>Reactivos e insumos para el VIH</t>
  </si>
  <si>
    <t>EUR</t>
  </si>
  <si>
    <t>Sélectionner l’exercice financier</t>
  </si>
  <si>
    <t>American Samoa</t>
  </si>
  <si>
    <t>Angola</t>
  </si>
  <si>
    <t xml:space="preserve">Bill and Melinda Gates Foundation </t>
  </si>
  <si>
    <t xml:space="preserve">Fondation Bill et Melinda Gates </t>
  </si>
  <si>
    <t xml:space="preserve">Fundación Bill y Melinda Gates </t>
  </si>
  <si>
    <t>Bednets</t>
  </si>
  <si>
    <t>Moustiquaires</t>
  </si>
  <si>
    <t>Mosquiteros</t>
  </si>
  <si>
    <t>долл. США</t>
  </si>
  <si>
    <t>Janvier - Décembre</t>
  </si>
  <si>
    <t>Antigua and Barbuda</t>
  </si>
  <si>
    <t>Antigua-et-Barbuda</t>
  </si>
  <si>
    <t>Antigua y Barbuda</t>
  </si>
  <si>
    <t>Select category</t>
  </si>
  <si>
    <t>Sélectionnez une catégorie</t>
  </si>
  <si>
    <t>Seleccionar categoría</t>
  </si>
  <si>
    <t>Brazil</t>
  </si>
  <si>
    <t>Brésil</t>
  </si>
  <si>
    <t>Brasil</t>
  </si>
  <si>
    <t>ACTs</t>
  </si>
  <si>
    <t>CTAs</t>
  </si>
  <si>
    <t>TCAs</t>
  </si>
  <si>
    <t>евро</t>
  </si>
  <si>
    <t>Avril - Mars</t>
  </si>
  <si>
    <t>Argentina</t>
  </si>
  <si>
    <t>Argentine</t>
  </si>
  <si>
    <t>Global Fund Modules</t>
  </si>
  <si>
    <t>Modules de Fonds mondial</t>
  </si>
  <si>
    <t>Módulos del Fondo Mundial</t>
  </si>
  <si>
    <t>Central Government</t>
  </si>
  <si>
    <t>Gouvernement central</t>
  </si>
  <si>
    <t>Gobierno central</t>
  </si>
  <si>
    <t>Canada</t>
  </si>
  <si>
    <t>Canadá</t>
  </si>
  <si>
    <t>Malaria RDTs</t>
  </si>
  <si>
    <t>Test de diagnostic rapide du paludisme (TDR)</t>
  </si>
  <si>
    <t>Pruebas de diagnóstico rápido para la malaria</t>
  </si>
  <si>
    <t>Juillet - Juin</t>
  </si>
  <si>
    <t>Anguilla</t>
  </si>
  <si>
    <t>Armenia</t>
  </si>
  <si>
    <t>Arménie</t>
  </si>
  <si>
    <t>NSP Categories</t>
  </si>
  <si>
    <t>Catégories du PSN</t>
  </si>
  <si>
    <t>Categorías del PEN</t>
  </si>
  <si>
    <t>Central and Subnational Government</t>
  </si>
  <si>
    <t>Gouvernement national et infranational</t>
  </si>
  <si>
    <t>Gobierno central y subnacional</t>
  </si>
  <si>
    <t>China</t>
  </si>
  <si>
    <t>Chine</t>
  </si>
  <si>
    <t>TB medicines</t>
  </si>
  <si>
    <t>Médicaments pour la tuberculose</t>
  </si>
  <si>
    <t>Medicamentos para la tuberculosis</t>
  </si>
  <si>
    <t>Octobre - Septembre</t>
  </si>
  <si>
    <t>Aruba</t>
  </si>
  <si>
    <t>Clinton Foundation</t>
  </si>
  <si>
    <t>Fondation Clinton</t>
  </si>
  <si>
    <t>Fundación Clinton</t>
  </si>
  <si>
    <t>Other essential commodity (specify)</t>
  </si>
  <si>
    <t>Autres produits de base (spécifier)</t>
  </si>
  <si>
    <t>Otros productos básicos (especificar)</t>
  </si>
  <si>
    <t>Seleccione el año fiscal</t>
  </si>
  <si>
    <t>Sélectionnez une monnaie</t>
  </si>
  <si>
    <t>Seleccionar moneda</t>
  </si>
  <si>
    <t>Select</t>
  </si>
  <si>
    <t>Sélectionnez</t>
  </si>
  <si>
    <t>Seleccionar</t>
  </si>
  <si>
    <t>Denmark</t>
  </si>
  <si>
    <t>Danemark</t>
  </si>
  <si>
    <t>Dinamarca</t>
  </si>
  <si>
    <t>TB molecular tests</t>
  </si>
  <si>
    <t>Tests moléculaires de la tuberculose</t>
  </si>
  <si>
    <t>Pruebas moleculares para la tuberculosis</t>
  </si>
  <si>
    <t>Austria</t>
  </si>
  <si>
    <t>Autriche</t>
  </si>
  <si>
    <t>Yes</t>
  </si>
  <si>
    <t>Oui</t>
  </si>
  <si>
    <t>Sí</t>
  </si>
  <si>
    <t>Economic Community Of West African States (ECOWAS)</t>
  </si>
  <si>
    <t>Communauté économique des États de l’Afrique de l’Ouest (CEDEAO)</t>
  </si>
  <si>
    <t>Comunidad Económica de Estados de África Occidental (ECOWAS)</t>
  </si>
  <si>
    <t>Health equipment</t>
  </si>
  <si>
    <t>Matériel sanitaire</t>
  </si>
  <si>
    <t>Material sanitario</t>
  </si>
  <si>
    <t>Azerbaijan</t>
  </si>
  <si>
    <t>Azerbaïdjan</t>
  </si>
  <si>
    <t>Azerbaiyán</t>
  </si>
  <si>
    <t>No</t>
  </si>
  <si>
    <t>Non</t>
  </si>
  <si>
    <t>European Union/European Commision</t>
  </si>
  <si>
    <t>Union européenne/Commission européenne</t>
  </si>
  <si>
    <t>Unión Europea/Comisión Europea</t>
  </si>
  <si>
    <t>HIV, TB or Malaria related equipment</t>
  </si>
  <si>
    <t>Matériel contre le VIH, la tuberculose ou le paludisme</t>
  </si>
  <si>
    <t>Material contra el VIH, la tuberculosis o la malaria</t>
  </si>
  <si>
    <t>Bahamas</t>
  </si>
  <si>
    <t>Finland</t>
  </si>
  <si>
    <t>Finlande</t>
  </si>
  <si>
    <t>Finlandia</t>
  </si>
  <si>
    <t>Bahrain</t>
  </si>
  <si>
    <t>Bahreïn</t>
  </si>
  <si>
    <t>Bahrein</t>
  </si>
  <si>
    <t>Select year</t>
  </si>
  <si>
    <t>Sélectionnez l’année</t>
  </si>
  <si>
    <t>Seleccionar año</t>
  </si>
  <si>
    <t>Food and Agriculture Organization (FAO)</t>
  </si>
  <si>
    <t>Organisation des Nations Unies pour l’alimentation et l’agriculture (FAO)</t>
  </si>
  <si>
    <t>Organización para la Alimentación y la Agricultura (FAO)</t>
  </si>
  <si>
    <t xml:space="preserve">Выберите финансовый год </t>
  </si>
  <si>
    <t>Bangladesh</t>
  </si>
  <si>
    <t>France</t>
  </si>
  <si>
    <t>Francia</t>
  </si>
  <si>
    <t>январь - декабрь</t>
  </si>
  <si>
    <t>Barbados</t>
  </si>
  <si>
    <t>Barbade</t>
  </si>
  <si>
    <t>Germany</t>
  </si>
  <si>
    <t>Allemagne</t>
  </si>
  <si>
    <t>Alemania</t>
  </si>
  <si>
    <t>апрель - март</t>
  </si>
  <si>
    <t>Belarus</t>
  </si>
  <si>
    <t>Bélarus</t>
  </si>
  <si>
    <t>Belarús</t>
  </si>
  <si>
    <t>International Committee of the Red Cross (ICRC)</t>
  </si>
  <si>
    <t>Comité international de la Croix-Rouge (CICR)</t>
  </si>
  <si>
    <t>Comité Internacional de la Cruz Roja (CICR)</t>
  </si>
  <si>
    <t>июль - июнь</t>
  </si>
  <si>
    <t>International Drug Purchase Facility (UNITAID)</t>
  </si>
  <si>
    <t>Dispositif international pour l’achat des médicaments (UNITAID)</t>
  </si>
  <si>
    <t>Mecanismo Internacional de Compra de Medicamentos (UNITAID)</t>
  </si>
  <si>
    <t>октябрь - сентябрь</t>
  </si>
  <si>
    <t>Belize</t>
  </si>
  <si>
    <t>Belice</t>
  </si>
  <si>
    <t>International Labor Organization (ILO)</t>
  </si>
  <si>
    <t>Organisation internationale du travail (OIT)</t>
  </si>
  <si>
    <t>Organización Internacional del Trabajo (OIT)</t>
  </si>
  <si>
    <t>Benin</t>
  </si>
  <si>
    <t>Bénin</t>
  </si>
  <si>
    <t>International Organization for Migration (IOM)</t>
  </si>
  <si>
    <t>Organisation internationale des migrations (OIM)</t>
  </si>
  <si>
    <t>Organización Internacional para las Migraciones (OIM)</t>
  </si>
  <si>
    <t>Bhutan</t>
  </si>
  <si>
    <t>Bhoutan</t>
  </si>
  <si>
    <t>Bhután</t>
  </si>
  <si>
    <t>Ireland</t>
  </si>
  <si>
    <t>Irlande</t>
  </si>
  <si>
    <t>Irlanda</t>
  </si>
  <si>
    <t>Bolivia (Plurinational State)</t>
  </si>
  <si>
    <t>Bolivie (État plurinational)</t>
  </si>
  <si>
    <t>Bolivia (Estado Plurinacional)</t>
  </si>
  <si>
    <t>Italy</t>
  </si>
  <si>
    <t>Italie</t>
  </si>
  <si>
    <t>Italia</t>
  </si>
  <si>
    <t>Bosnia and Herzegovina</t>
  </si>
  <si>
    <t>Bosnie-Herzégovine</t>
  </si>
  <si>
    <t>Bosnia y Herzegovina</t>
  </si>
  <si>
    <t>Japan</t>
  </si>
  <si>
    <t>Japon</t>
  </si>
  <si>
    <t>Japón</t>
  </si>
  <si>
    <t>Bermuda</t>
  </si>
  <si>
    <t>Botswana</t>
  </si>
  <si>
    <t>Joint United Nations Programme on HIV/AIDS (UNAIDS)</t>
  </si>
  <si>
    <t>Programme commun des Nations Unies sur le VIH/sida (ONUSIDA)</t>
  </si>
  <si>
    <t>Programa Conjunto de las Naciones Unidas sobre el VIH/Sida (ONUSIDA)</t>
  </si>
  <si>
    <t>Korea</t>
  </si>
  <si>
    <t>Corée</t>
  </si>
  <si>
    <t>Corea</t>
  </si>
  <si>
    <t>Brunei Darussalam</t>
  </si>
  <si>
    <t>Brunéi Darussalam</t>
  </si>
  <si>
    <t>Luxembourg</t>
  </si>
  <si>
    <t>Luxemburgo</t>
  </si>
  <si>
    <t>Bonaire, Sint Eustatius and Saba</t>
  </si>
  <si>
    <t>Bulgaria</t>
  </si>
  <si>
    <t>Bulgarie</t>
  </si>
  <si>
    <t xml:space="preserve">Malaria Consortium </t>
  </si>
  <si>
    <t xml:space="preserve">Consorcio de la Malaria </t>
  </si>
  <si>
    <t>Burkina Faso</t>
  </si>
  <si>
    <t>Burkina Faso</t>
  </si>
  <si>
    <t>Medicins Sans Frontiers (MSF)</t>
  </si>
  <si>
    <t>Médecins Sans Frontières (MSF)</t>
  </si>
  <si>
    <t>Médicos Sin Fronteras (MSF)</t>
  </si>
  <si>
    <t>Burundi</t>
  </si>
  <si>
    <t>Monaco</t>
  </si>
  <si>
    <t>Mónaco</t>
  </si>
  <si>
    <t>Cabo Verde</t>
  </si>
  <si>
    <t>Cap-Vert</t>
  </si>
  <si>
    <t>Netherlands</t>
  </si>
  <si>
    <t>Pays-Bas</t>
  </si>
  <si>
    <t>Países Bajos</t>
  </si>
  <si>
    <t>British Virgin Islands</t>
  </si>
  <si>
    <t>Cambodia</t>
  </si>
  <si>
    <t>Cambodge</t>
  </si>
  <si>
    <t>Camboya</t>
  </si>
  <si>
    <t>Norway</t>
  </si>
  <si>
    <t>Norvège</t>
  </si>
  <si>
    <t>Noruega</t>
  </si>
  <si>
    <t>Cameroon</t>
  </si>
  <si>
    <t>Cameroun</t>
  </si>
  <si>
    <t>Camerún</t>
  </si>
  <si>
    <t>Portugal</t>
  </si>
  <si>
    <t>Spain</t>
  </si>
  <si>
    <t>Espagne</t>
  </si>
  <si>
    <t>España</t>
  </si>
  <si>
    <t>Central African Republic</t>
  </si>
  <si>
    <t>République centrafricaine</t>
  </si>
  <si>
    <t>República Centroafricana</t>
  </si>
  <si>
    <t>STOP TB Partnership</t>
  </si>
  <si>
    <t>Partenariat Halte à la tuberculose</t>
  </si>
  <si>
    <t>Alianza Alto a la Tuberculosis</t>
  </si>
  <si>
    <t>Chad</t>
  </si>
  <si>
    <t>Tchad</t>
  </si>
  <si>
    <t>Sweden</t>
  </si>
  <si>
    <t>Suède</t>
  </si>
  <si>
    <t>Suecia</t>
  </si>
  <si>
    <t>Chile</t>
  </si>
  <si>
    <t>Chili</t>
  </si>
  <si>
    <t>Switzerland</t>
  </si>
  <si>
    <t>Suisse</t>
  </si>
  <si>
    <t>Suiza</t>
  </si>
  <si>
    <t>The United Nations Children's Fund (UNICEF)</t>
  </si>
  <si>
    <t>Fonds des Nations Unies pour l’enfance (UNICEF)</t>
  </si>
  <si>
    <t>Fondo de las Naciones Unidas para la Infancia (UNICEF)</t>
  </si>
  <si>
    <t>Colombia</t>
  </si>
  <si>
    <t>Colombie</t>
  </si>
  <si>
    <t>United Kingdom</t>
  </si>
  <si>
    <t>Royaume-Uni</t>
  </si>
  <si>
    <t>Reino Unido</t>
  </si>
  <si>
    <t>Cape Verde</t>
  </si>
  <si>
    <t>Comoros</t>
  </si>
  <si>
    <t>Comores</t>
  </si>
  <si>
    <t>Comoras</t>
  </si>
  <si>
    <t>United Nations Development Fund for Women (UNIFEM)</t>
  </si>
  <si>
    <t>Fonds de développement des Nations Unies pour la femme (UNIFEM)</t>
  </si>
  <si>
    <t>Fondo de Desarrollo de las Naciones Unidas para la Mujer (UNIFEM)</t>
  </si>
  <si>
    <t>Cayman Islands</t>
  </si>
  <si>
    <t>Congo</t>
  </si>
  <si>
    <t>United Nations Development Programme (UNDP)</t>
  </si>
  <si>
    <t>Programme des Nations unies pour le développement (PNUD)</t>
  </si>
  <si>
    <t>Programa de las Naciones Unidas para el Desarrollo (PNUD)</t>
  </si>
  <si>
    <t>Congo (Democratic Republic)</t>
  </si>
  <si>
    <t>République démocratique du Congo</t>
  </si>
  <si>
    <t>Congo (República Democrática)</t>
  </si>
  <si>
    <t>United Nations High Commissioner for Refugees (UNHCR)</t>
  </si>
  <si>
    <t>Haut Commissariat des Nations unies pour les réfugiés (UNHCR)</t>
  </si>
  <si>
    <t>Alto Comisionado de las Naciones Unidas para los Refugiados (ACNUR)</t>
  </si>
  <si>
    <t>Cook Islands</t>
  </si>
  <si>
    <t>Îles Cook</t>
  </si>
  <si>
    <t>Islas Cook</t>
  </si>
  <si>
    <t>United Nations Population Fund (UNFPA)</t>
  </si>
  <si>
    <t>Fonds des Nations Unies pour la population (UNFPA)</t>
  </si>
  <si>
    <t>Fondo de Población de las Naciones Unidas (UNFPA)</t>
  </si>
  <si>
    <t>Costa Rica</t>
  </si>
  <si>
    <t>United States Government (USG)</t>
  </si>
  <si>
    <t>Gouvernement des États-Unis (USG)</t>
  </si>
  <si>
    <t>Gobierno de los Estados Unidos (USG)</t>
  </si>
  <si>
    <t>Côte d'Ivoire</t>
  </si>
  <si>
    <t>Côte d’Ivoire</t>
  </si>
  <si>
    <t>World Bank (WB)</t>
  </si>
  <si>
    <t>Banque mondiale (BM)</t>
  </si>
  <si>
    <t>Banco Mundial</t>
  </si>
  <si>
    <t>Croatia</t>
  </si>
  <si>
    <t>Croatie</t>
  </si>
  <si>
    <t>Croacia</t>
  </si>
  <si>
    <t>World Food Programme (WFP)</t>
  </si>
  <si>
    <t>Programme alimentaire mondial (WFP)</t>
  </si>
  <si>
    <t>Programa Mundial de Alimentos (PMA)</t>
  </si>
  <si>
    <t>Cuba</t>
  </si>
  <si>
    <t>World Health Organization (WHO)</t>
  </si>
  <si>
    <t>Organisation mondiale de la Santé (OMS)</t>
  </si>
  <si>
    <t>Organización Mundial de la Salud (OMS)</t>
  </si>
  <si>
    <t>Curacao</t>
  </si>
  <si>
    <t>Curaçao</t>
  </si>
  <si>
    <t xml:space="preserve">Unspecified - not disagregated by sources </t>
  </si>
  <si>
    <t xml:space="preserve">Non précisé – non ventilé par sources </t>
  </si>
  <si>
    <t xml:space="preserve">No especificado - no desglosado por fuentes </t>
  </si>
  <si>
    <t>Cyprus</t>
  </si>
  <si>
    <t>Chypre</t>
  </si>
  <si>
    <t>Chipre</t>
  </si>
  <si>
    <t>Czechia</t>
  </si>
  <si>
    <t>Tchéquie</t>
  </si>
  <si>
    <t>República Checa</t>
  </si>
  <si>
    <t>Djibouti</t>
  </si>
  <si>
    <t>Dominica</t>
  </si>
  <si>
    <t>Dominique</t>
  </si>
  <si>
    <t>Dominican Republic</t>
  </si>
  <si>
    <t>République dominicaine</t>
  </si>
  <si>
    <t>República Dominicana</t>
  </si>
  <si>
    <t>Ecuador</t>
  </si>
  <si>
    <t>Équateur</t>
  </si>
  <si>
    <t>Egypt</t>
  </si>
  <si>
    <t>Égypte</t>
  </si>
  <si>
    <t>Egipto</t>
  </si>
  <si>
    <t>El Salvador</t>
  </si>
  <si>
    <t>Equatorial Guinea</t>
  </si>
  <si>
    <t>Fidji</t>
  </si>
  <si>
    <t>Guinea Ecuatorial</t>
  </si>
  <si>
    <t>Eritrea</t>
  </si>
  <si>
    <t>Érythrée</t>
  </si>
  <si>
    <t>Estonia</t>
  </si>
  <si>
    <t>Estonie</t>
  </si>
  <si>
    <t>Eswatini</t>
  </si>
  <si>
    <t>Ethiopia</t>
  </si>
  <si>
    <t>Éthiopie</t>
  </si>
  <si>
    <t>Etiopía</t>
  </si>
  <si>
    <t>Faeroe Islands</t>
  </si>
  <si>
    <t>Îles Féroé</t>
  </si>
  <si>
    <t>Islas Feroe</t>
  </si>
  <si>
    <t>Fiji</t>
  </si>
  <si>
    <t>Gabon</t>
  </si>
  <si>
    <t>Gabón</t>
  </si>
  <si>
    <t>Gambia</t>
  </si>
  <si>
    <t>Gambie</t>
  </si>
  <si>
    <t>Georgia</t>
  </si>
  <si>
    <t>Géorgie</t>
  </si>
  <si>
    <t>Falkland Islands (Malvinas)</t>
  </si>
  <si>
    <t>Ghana</t>
  </si>
  <si>
    <t>Greece</t>
  </si>
  <si>
    <t>Grèce</t>
  </si>
  <si>
    <t>Grecia</t>
  </si>
  <si>
    <t>Greenland</t>
  </si>
  <si>
    <t>Groenland</t>
  </si>
  <si>
    <t>Groenlandia</t>
  </si>
  <si>
    <t>French Guiana</t>
  </si>
  <si>
    <t>Grenada</t>
  </si>
  <si>
    <t>Grenade</t>
  </si>
  <si>
    <t>Granada</t>
  </si>
  <si>
    <t>French Polynesia</t>
  </si>
  <si>
    <t>Guatemala</t>
  </si>
  <si>
    <t>Guinea</t>
  </si>
  <si>
    <t>Guinée</t>
  </si>
  <si>
    <t>Guinea-Bissau</t>
  </si>
  <si>
    <t>Guinée-Bissau</t>
  </si>
  <si>
    <t>Guinea Bissau</t>
  </si>
  <si>
    <t>Guyana</t>
  </si>
  <si>
    <t>Haiti</t>
  </si>
  <si>
    <t>Haïti</t>
  </si>
  <si>
    <t>Haití</t>
  </si>
  <si>
    <t>Holy See</t>
  </si>
  <si>
    <t>Cité du Vatican</t>
  </si>
  <si>
    <t>Santa Sede</t>
  </si>
  <si>
    <t>Gibraltar</t>
  </si>
  <si>
    <t>Honduras</t>
  </si>
  <si>
    <t>Hungary</t>
  </si>
  <si>
    <t>Hongrie</t>
  </si>
  <si>
    <t>Hungría</t>
  </si>
  <si>
    <t>Iceland</t>
  </si>
  <si>
    <t>Islande</t>
  </si>
  <si>
    <t>Islandia</t>
  </si>
  <si>
    <t>India</t>
  </si>
  <si>
    <t>Inde</t>
  </si>
  <si>
    <t>Guadeloupe</t>
  </si>
  <si>
    <t>Indonesia</t>
  </si>
  <si>
    <t>Indonésie</t>
  </si>
  <si>
    <t>Guam</t>
  </si>
  <si>
    <t>Iran (Islamic Republic)</t>
  </si>
  <si>
    <t>Iran (République islamique)</t>
  </si>
  <si>
    <t>Irán (República Islámica)</t>
  </si>
  <si>
    <t>Iraq</t>
  </si>
  <si>
    <t>Irak</t>
  </si>
  <si>
    <t>Guernsey</t>
  </si>
  <si>
    <t>Israel</t>
  </si>
  <si>
    <t>Israël</t>
  </si>
  <si>
    <t>Jamaica</t>
  </si>
  <si>
    <t>Jamaïque</t>
  </si>
  <si>
    <t>Jordan</t>
  </si>
  <si>
    <t>Jordanie</t>
  </si>
  <si>
    <t>Jordania</t>
  </si>
  <si>
    <t>Kazakhstan</t>
  </si>
  <si>
    <t>Kazajstán</t>
  </si>
  <si>
    <t>Hong Kong</t>
  </si>
  <si>
    <t>Kenya</t>
  </si>
  <si>
    <t>Kiribati</t>
  </si>
  <si>
    <t>Korea (Democratic Peoples Republic)</t>
  </si>
  <si>
    <t>Corée (République populaire démocratique)</t>
  </si>
  <si>
    <t>Corea (República Popular Democrática)</t>
  </si>
  <si>
    <t>Korea (Republic)</t>
  </si>
  <si>
    <t>Corée (République)</t>
  </si>
  <si>
    <t>Corea (República)</t>
  </si>
  <si>
    <t>Kosovo</t>
  </si>
  <si>
    <t>Kuwait</t>
  </si>
  <si>
    <t>Koweït</t>
  </si>
  <si>
    <t>Kyrgyzstan</t>
  </si>
  <si>
    <t>Kirghizistan</t>
  </si>
  <si>
    <t>Kirguistán</t>
  </si>
  <si>
    <t>Lao (Peoples Democratic Republic)</t>
  </si>
  <si>
    <t>Lao (République démocratique populaire)</t>
  </si>
  <si>
    <t>Lao (República Democrática Popular)</t>
  </si>
  <si>
    <t>Isle of Man</t>
  </si>
  <si>
    <t>Latvia</t>
  </si>
  <si>
    <t>Lettonie</t>
  </si>
  <si>
    <t>Letonia</t>
  </si>
  <si>
    <t>Lebanon</t>
  </si>
  <si>
    <t>Liban</t>
  </si>
  <si>
    <t>Líbano</t>
  </si>
  <si>
    <t>Lesotho</t>
  </si>
  <si>
    <t>Liberia</t>
  </si>
  <si>
    <t>Libéria</t>
  </si>
  <si>
    <t>Libya</t>
  </si>
  <si>
    <t>Libye</t>
  </si>
  <si>
    <t>Libia</t>
  </si>
  <si>
    <t>Jersey</t>
  </si>
  <si>
    <t>Liechtenstein</t>
  </si>
  <si>
    <t>Lithuania</t>
  </si>
  <si>
    <t>Lithuanie</t>
  </si>
  <si>
    <t>Lituania</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</si>
  <si>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</si>
  <si>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</si>
  <si>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</si>
  <si>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</si>
  <si>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</si>
  <si>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</si>
  <si>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</si>
  <si>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</si>
  <si>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</si>
  <si>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</si>
  <si>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</si>
  <si>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</si>
  <si>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</si>
  <si>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</si>
  <si>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</si>
  <si>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</si>
  <si>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</si>
  <si>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</si>
  <si>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</si>
  <si>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</si>
  <si>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</si>
  <si>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</si>
  <si>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</si>
  <si>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 (États fédérés)</t>
  </si>
  <si>
    <t>Micronesia (Estados Federados)</t>
  </si>
  <si>
    <t>Moldova</t>
  </si>
  <si>
    <t>Moldavie</t>
  </si>
  <si>
    <t>Mongolia</t>
  </si>
  <si>
    <t>Mongolie</t>
  </si>
  <si>
    <t>Montenegro</t>
  </si>
  <si>
    <t>Monténégro</t>
  </si>
  <si>
    <t>Morocco</t>
  </si>
  <si>
    <t>Maroc</t>
  </si>
  <si>
    <t>Marruecos</t>
  </si>
  <si>
    <t>Macao</t>
  </si>
  <si>
    <t>Mozambique</t>
  </si>
  <si>
    <t>Macedonia (Former Yugoslav Republic)</t>
  </si>
  <si>
    <t>Myanmar</t>
  </si>
  <si>
    <t>Namibia</t>
  </si>
  <si>
    <t>Namibie</t>
  </si>
  <si>
    <t>Nauru</t>
  </si>
  <si>
    <t>Nepal</t>
  </si>
  <si>
    <t>Népal</t>
  </si>
  <si>
    <t>New Zealand</t>
  </si>
  <si>
    <t>Nouvelle-Zélande</t>
  </si>
  <si>
    <t>Nueva Zelandia</t>
  </si>
  <si>
    <t>Nicaragua</t>
  </si>
  <si>
    <t>Niger</t>
  </si>
  <si>
    <t>Níger</t>
  </si>
  <si>
    <t>Martinique</t>
  </si>
  <si>
    <t>Nigeria</t>
  </si>
  <si>
    <t>Niue</t>
  </si>
  <si>
    <t>North Macedonia</t>
  </si>
  <si>
    <t>Macédoine du Nord</t>
  </si>
  <si>
    <t>Macedonia del Norte</t>
  </si>
  <si>
    <t>Mayotte</t>
  </si>
  <si>
    <t>Oman</t>
  </si>
  <si>
    <t>Omán</t>
  </si>
  <si>
    <t>Pakistan</t>
  </si>
  <si>
    <t>Pakistán</t>
  </si>
  <si>
    <t>Palau</t>
  </si>
  <si>
    <t>Palaos</t>
  </si>
  <si>
    <t>Palestine</t>
  </si>
  <si>
    <t>Palestina</t>
  </si>
  <si>
    <t>Panama</t>
  </si>
  <si>
    <t>Panamá</t>
  </si>
  <si>
    <t>Papua New Guinea</t>
  </si>
  <si>
    <t>Papouasie–Nouvelle-Guinée</t>
  </si>
  <si>
    <t>Papua Nueva Guinea</t>
  </si>
  <si>
    <t>Montserrat</t>
  </si>
  <si>
    <t>Paraguay</t>
  </si>
  <si>
    <t>Peru</t>
  </si>
  <si>
    <t>Pérou</t>
  </si>
  <si>
    <t>Perú</t>
  </si>
  <si>
    <t>Philippines</t>
  </si>
  <si>
    <t>Filipinas</t>
  </si>
  <si>
    <t>Poland</t>
  </si>
  <si>
    <t>Pologne</t>
  </si>
  <si>
    <t>Polonia</t>
  </si>
  <si>
    <t>Qatar</t>
  </si>
  <si>
    <t>Romania</t>
  </si>
  <si>
    <t>Roumanie</t>
  </si>
  <si>
    <t>Rumania</t>
  </si>
  <si>
    <t>Russian Federation</t>
  </si>
  <si>
    <t>Russie (Fédération)</t>
  </si>
  <si>
    <t>Federación de Rusia</t>
  </si>
  <si>
    <t>New Caledonia</t>
  </si>
  <si>
    <t>Rwanda</t>
  </si>
  <si>
    <t>Saint Kitts and Nevis</t>
  </si>
  <si>
    <t>Saint-Kitts-et-Nevis</t>
  </si>
  <si>
    <t>Saint Kitts y Nevis</t>
  </si>
  <si>
    <t>Saint Lucia</t>
  </si>
  <si>
    <t>Sainte-Lucie</t>
  </si>
  <si>
    <t>Santa Lucía</t>
  </si>
  <si>
    <t>Saint Vincent and Grenadines</t>
  </si>
  <si>
    <t>Saint-Vincent-et-les Grenadines</t>
  </si>
  <si>
    <t>San Vicente y las Granadinas</t>
  </si>
  <si>
    <t>Samoa</t>
  </si>
  <si>
    <t>San Marino</t>
  </si>
  <si>
    <t>Saint-Marin</t>
  </si>
  <si>
    <t>Norfolk Island</t>
  </si>
  <si>
    <t>Sao Tome and Principe</t>
  </si>
  <si>
    <t>Sao Tomé-et-Principe</t>
  </si>
  <si>
    <t>Santo Tomé y Príncipe</t>
  </si>
  <si>
    <t>Northern Mariana Islands</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</si>
  <si>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</si>
  <si>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</si>
  <si>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</si>
  <si>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</si>
  <si>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</si>
  <si>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</si>
  <si>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</si>
  <si>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</si>
  <si>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</si>
  <si>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</si>
  <si>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</si>
  <si>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</si>
  <si>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</si>
  <si>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</si>
  <si>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Saint-Martin (partie néerlandaise)</t>
  </si>
  <si>
    <t>Sint Maarten (parte neerlandesa)</t>
  </si>
  <si>
    <t>Slovakia</t>
  </si>
  <si>
    <t>Slovaquie</t>
  </si>
  <si>
    <t>Eslovaquia</t>
  </si>
  <si>
    <t>Slovenia</t>
  </si>
  <si>
    <t>Slovénie</t>
  </si>
  <si>
    <t>Eslovenia</t>
  </si>
  <si>
    <t>Solomon Islands</t>
  </si>
  <si>
    <t>Îles Salomon</t>
  </si>
  <si>
    <t>Islas Salomón</t>
  </si>
  <si>
    <t>Somalia</t>
  </si>
  <si>
    <t>Somalie</t>
  </si>
  <si>
    <t>Pitcairn</t>
  </si>
  <si>
    <t>South Africa</t>
  </si>
  <si>
    <t>Afrique du Sud</t>
  </si>
  <si>
    <t>Sudáfrica</t>
  </si>
  <si>
    <t>South Sudan</t>
  </si>
  <si>
    <t>Soudan du Sud</t>
  </si>
  <si>
    <t>Sudán del Sur</t>
  </si>
  <si>
    <t>Puerto Rico</t>
  </si>
  <si>
    <t>Sri Lanka</t>
  </si>
  <si>
    <t>Sudan</t>
  </si>
  <si>
    <t>Soudan</t>
  </si>
  <si>
    <t>Sudán</t>
  </si>
  <si>
    <t>Réunion</t>
  </si>
  <si>
    <t>Suriname</t>
  </si>
  <si>
    <t>Syrian Arab Republic</t>
  </si>
  <si>
    <t>République arabe syrienne</t>
  </si>
  <si>
    <t>Siria (República Árabe)</t>
  </si>
  <si>
    <t>Saint Helena</t>
  </si>
  <si>
    <t>Taiwan</t>
  </si>
  <si>
    <t>Taïwan</t>
  </si>
  <si>
    <t>Taiwán</t>
  </si>
  <si>
    <t>Tajikistan</t>
  </si>
  <si>
    <t>Tadjikistan</t>
  </si>
  <si>
    <t>Tayikistán</t>
  </si>
  <si>
    <t>Tanzania (United Republic)</t>
  </si>
  <si>
    <t>Tanzanie (République-unie)</t>
  </si>
  <si>
    <t>Tanzania (República Unida)</t>
  </si>
  <si>
    <t>Saint Pierre and Miquelon</t>
  </si>
  <si>
    <t>Thailand</t>
  </si>
  <si>
    <t>Thaïlande</t>
  </si>
  <si>
    <t>Tailandia</t>
  </si>
  <si>
    <t>Timor-Leste</t>
  </si>
  <si>
    <t>Togo</t>
  </si>
  <si>
    <t>Tokelau</t>
  </si>
  <si>
    <t>Tokélaou</t>
  </si>
  <si>
    <t>Tonga</t>
  </si>
  <si>
    <t>Trinidad and Tobago</t>
  </si>
  <si>
    <t>Trinité-et-Tobago</t>
  </si>
  <si>
    <t>Trinidad y Tabago</t>
  </si>
  <si>
    <t>Tunisia</t>
  </si>
  <si>
    <t>Tunisie</t>
  </si>
  <si>
    <t>Túnez</t>
  </si>
  <si>
    <t>Turkey</t>
  </si>
  <si>
    <t>Türkiye</t>
  </si>
  <si>
    <t>Turquía</t>
  </si>
  <si>
    <t>Turkmenistan</t>
  </si>
  <si>
    <t>Turkménistan</t>
  </si>
  <si>
    <t>Turkmenistán</t>
  </si>
  <si>
    <t>Tuvalu</t>
  </si>
  <si>
    <t>Uganda</t>
  </si>
  <si>
    <t>Ouganda</t>
  </si>
  <si>
    <t>Ukraine</t>
  </si>
  <si>
    <t>Ucrania</t>
  </si>
  <si>
    <t>United Arab Emirates</t>
  </si>
  <si>
    <t>Émirats arabes unis</t>
  </si>
  <si>
    <t>Emiratos Árabes Unidos</t>
  </si>
  <si>
    <t>United States</t>
  </si>
  <si>
    <t>États-Unis d’Amérique</t>
  </si>
  <si>
    <t>Estados Unidos de América</t>
  </si>
  <si>
    <t>Uruguay</t>
  </si>
  <si>
    <t>Uzbekistan</t>
  </si>
  <si>
    <t>Ouzbékistan</t>
  </si>
  <si>
    <t>Uzbekistán</t>
  </si>
  <si>
    <t>Vanuatu</t>
  </si>
  <si>
    <t>Venezuela</t>
  </si>
  <si>
    <t>Viet Nam</t>
  </si>
  <si>
    <t>Vietnam</t>
  </si>
  <si>
    <t>Western Sahara</t>
  </si>
  <si>
    <t>Sahara occidental</t>
  </si>
  <si>
    <t>Sahara Occidental</t>
  </si>
  <si>
    <t>Yemen</t>
  </si>
  <si>
    <t>Yémen</t>
  </si>
  <si>
    <t>Svalbard and Jan Mayen Islands</t>
  </si>
  <si>
    <t>Zambia</t>
  </si>
  <si>
    <t>Zambie</t>
  </si>
  <si>
    <t>Swaziland</t>
  </si>
  <si>
    <t>Zimbabwe</t>
  </si>
  <si>
    <t>Zanzibar</t>
  </si>
  <si>
    <t>Zanzíbar</t>
  </si>
  <si>
    <t>Turks and Caicos Islands</t>
  </si>
  <si>
    <t>United States Virgin Islands</t>
  </si>
  <si>
    <t>Wallis and Futuna Islands</t>
  </si>
  <si>
    <t>Sélectionner le pays</t>
  </si>
  <si>
    <t>Îles Åland</t>
  </si>
  <si>
    <t>Samoa américaines</t>
  </si>
  <si>
    <t>Biélorussie</t>
  </si>
  <si>
    <t>Bermudes</t>
  </si>
  <si>
    <t>Bolivie (Etat Plurinational)</t>
  </si>
  <si>
    <t>Bonaire, Saint-Eustache et Saba</t>
  </si>
  <si>
    <t>Îles Vierges britanniques</t>
  </si>
  <si>
    <t>Îles Caïmans</t>
  </si>
  <si>
    <t>Congo (République démocratique)</t>
  </si>
  <si>
    <t>République tchèque</t>
  </si>
  <si>
    <t>Salvador</t>
  </si>
  <si>
    <t>Guinée équatoriale</t>
  </si>
  <si>
    <t>Malouines (Falkland)</t>
  </si>
  <si>
    <t>Guyane</t>
  </si>
  <si>
    <t>Polynésie française</t>
  </si>
  <si>
    <t>Guernesey</t>
  </si>
  <si>
    <t>Saint-Siège (Vatican)</t>
  </si>
  <si>
    <t>Iran</t>
  </si>
  <si>
    <t>Île de Man</t>
  </si>
  <si>
    <t>Corée du Nord</t>
  </si>
  <si>
    <t>Corée du Sud</t>
  </si>
  <si>
    <t>Laos</t>
  </si>
  <si>
    <t>Lituanie</t>
  </si>
  <si>
    <t>Macédoine (Ex-République Yougoslave)</t>
  </si>
  <si>
    <t>Micronésie</t>
  </si>
  <si>
    <t>Birmanie</t>
  </si>
  <si>
    <t>Nouvelle-Calédonie</t>
  </si>
  <si>
    <t>Île Norfolk</t>
  </si>
  <si>
    <t>Îles Mariannes du Nord</t>
  </si>
  <si>
    <t>Papouasie-Nouvelle-Guinée</t>
  </si>
  <si>
    <t>Îles Pitcairn</t>
  </si>
  <si>
    <t>Porto Rico</t>
  </si>
  <si>
    <t>Russie</t>
  </si>
  <si>
    <t>Sainte-Hélène, Ascension et Tristan da Cunha</t>
  </si>
  <si>
    <t>Saint-Christophe-et-Niévès</t>
  </si>
  <si>
    <t>Saint-Pierre-et-Miquelon</t>
  </si>
  <si>
    <t>Sint Maarten</t>
  </si>
  <si>
    <t>Salomon</t>
  </si>
  <si>
    <t>Svalbard et ile Jan Mayen</t>
  </si>
  <si>
    <t>Syrie</t>
  </si>
  <si>
    <t>Tanzanie (République Unie)</t>
  </si>
  <si>
    <t>Timor oriental</t>
  </si>
  <si>
    <t>Turquie</t>
  </si>
  <si>
    <t>Îles Turques-et-Caïques</t>
  </si>
  <si>
    <t>États-Unis</t>
  </si>
  <si>
    <t>Îles Vierges des États-Unis</t>
  </si>
  <si>
    <t>Viêt Nam</t>
  </si>
  <si>
    <t>Wallis-et-Futuna</t>
  </si>
  <si>
    <t>Seleccione país</t>
  </si>
  <si>
    <t>Åland, Islas</t>
  </si>
  <si>
    <t>Samoa Americana</t>
  </si>
  <si>
    <t>Anguila</t>
  </si>
  <si>
    <t>Bahamas (las)</t>
  </si>
  <si>
    <t>Bermudas</t>
  </si>
  <si>
    <t>Bonaire, San Eustaquio y Saba</t>
  </si>
  <si>
    <t>Islas Vírgenes británicas</t>
  </si>
  <si>
    <t>Islas Caimán</t>
  </si>
  <si>
    <t>Islas Malvinas (Falkland)</t>
  </si>
  <si>
    <t>Guayana Francesa</t>
  </si>
  <si>
    <t>Polinesia Francesa</t>
  </si>
  <si>
    <t>Isla de Man</t>
  </si>
  <si>
    <t>Corea (lRepública)</t>
  </si>
  <si>
    <t>Lao, (República Democrática Popular)</t>
  </si>
  <si>
    <t>Macedonia (ex República Yugoslava)</t>
  </si>
  <si>
    <t>Moldova (lRepública)</t>
  </si>
  <si>
    <t>Nueva Caledonia</t>
  </si>
  <si>
    <t>Isla Norfolk</t>
  </si>
  <si>
    <t>Islas Marianas del Norte</t>
  </si>
  <si>
    <t>Palestina (Estado)</t>
  </si>
  <si>
    <t>Reunión</t>
  </si>
  <si>
    <t>Rusia (Federación)</t>
  </si>
  <si>
    <t>Santa Helena, Ascensión y Tristán de Acuña</t>
  </si>
  <si>
    <t>San Pedro y Miquelón</t>
  </si>
  <si>
    <t>Sierra leona</t>
  </si>
  <si>
    <t>Svalbard y Jan Mayen</t>
  </si>
  <si>
    <t>Swazilandia</t>
  </si>
  <si>
    <t>Islas Turcas y Caicos</t>
  </si>
  <si>
    <t>Reino Unido de Gran Bretaña e Irlanda del Norte</t>
  </si>
  <si>
    <t>Islas Vírgenes (Estados Unidos)</t>
  </si>
  <si>
    <t>Wallis y Futuna</t>
  </si>
  <si>
    <t>Выберите страну</t>
  </si>
  <si>
    <t>Афганистан</t>
  </si>
  <si>
    <t>Аландские острова</t>
  </si>
  <si>
    <t>Албания</t>
  </si>
  <si>
    <t>Алжир</t>
  </si>
  <si>
    <t>Американское Самоа</t>
  </si>
  <si>
    <t>Андорра</t>
  </si>
  <si>
    <t>Ангола</t>
  </si>
  <si>
    <t>Ангилья</t>
  </si>
  <si>
    <t>Антигуа и Барбуда</t>
  </si>
  <si>
    <t>Аргентина</t>
  </si>
  <si>
    <t>Армения</t>
  </si>
  <si>
    <t>Аруба</t>
  </si>
  <si>
    <t>Австралия</t>
  </si>
  <si>
    <t>Австрия</t>
  </si>
  <si>
    <t>Азербайджан</t>
  </si>
  <si>
    <t>Багамы</t>
  </si>
  <si>
    <t>Бахрейн</t>
  </si>
  <si>
    <t>Бангладеш</t>
  </si>
  <si>
    <t>Барбадос</t>
  </si>
  <si>
    <t>Белоруссия</t>
  </si>
  <si>
    <t>Бельгия</t>
  </si>
  <si>
    <t>Белиз</t>
  </si>
  <si>
    <t>Бенин</t>
  </si>
  <si>
    <t>Бермуды</t>
  </si>
  <si>
    <t>Бутан</t>
  </si>
  <si>
    <t>Боливия</t>
  </si>
  <si>
    <t>Бонэйр, Синт-Эстатиус и Саба</t>
  </si>
  <si>
    <t>Босния и Герцеговина</t>
  </si>
  <si>
    <t>Ботсвана</t>
  </si>
  <si>
    <t>Бразилия</t>
  </si>
  <si>
    <t>Британские Виргинские острова</t>
  </si>
  <si>
    <t>Бруней</t>
  </si>
  <si>
    <t>Болгария</t>
  </si>
  <si>
    <t>Буркина-Фасо</t>
  </si>
  <si>
    <t>Бурунди</t>
  </si>
  <si>
    <t>Камбоджа</t>
  </si>
  <si>
    <t>Камерун</t>
  </si>
  <si>
    <t>Канада</t>
  </si>
  <si>
    <t>Кабо-Верде</t>
  </si>
  <si>
    <t>Острова Кайман</t>
  </si>
  <si>
    <t>Центральноафриканская Республика</t>
  </si>
  <si>
    <t>Чад</t>
  </si>
  <si>
    <t>Чили</t>
  </si>
  <si>
    <t>Китай</t>
  </si>
  <si>
    <t>Колумбия</t>
  </si>
  <si>
    <t>Коморы</t>
  </si>
  <si>
    <t>Конго</t>
  </si>
  <si>
    <t>Конго (Демократическая Республика)</t>
  </si>
  <si>
    <t>Острова Кука</t>
  </si>
  <si>
    <t>Коста-Рика</t>
  </si>
  <si>
    <t>Кот-д’Ивуар</t>
  </si>
  <si>
    <t>Хорватия</t>
  </si>
  <si>
    <t>Куба</t>
  </si>
  <si>
    <t>Кюрасао</t>
  </si>
  <si>
    <t>Кипр</t>
  </si>
  <si>
    <t>Чехия</t>
  </si>
  <si>
    <t>Дания</t>
  </si>
  <si>
    <t>Джибути</t>
  </si>
  <si>
    <t>Доминика</t>
  </si>
  <si>
    <t>Доминиканская Республика</t>
  </si>
  <si>
    <t>Эквадор</t>
  </si>
  <si>
    <t>Египет</t>
  </si>
  <si>
    <t>Сальвадор</t>
  </si>
  <si>
    <t>Экваториальная Гвинея</t>
  </si>
  <si>
    <t>Эритрея</t>
  </si>
  <si>
    <t>Эстония</t>
  </si>
  <si>
    <t>Эфиопия</t>
  </si>
  <si>
    <t>Фареры</t>
  </si>
  <si>
    <t>Фолклендские острова</t>
  </si>
  <si>
    <t>Фиджи</t>
  </si>
  <si>
    <t>Финляндия</t>
  </si>
  <si>
    <t>Франция</t>
  </si>
  <si>
    <t>Гвиана</t>
  </si>
  <si>
    <t>Французская Полинезия</t>
  </si>
  <si>
    <t>Габон</t>
  </si>
  <si>
    <t>Гамбия</t>
  </si>
  <si>
    <t>Грузия</t>
  </si>
  <si>
    <t>Германия</t>
  </si>
  <si>
    <t>Гана</t>
  </si>
  <si>
    <t>Гибралтар</t>
  </si>
  <si>
    <t>Греция</t>
  </si>
  <si>
    <t>Гренландия</t>
  </si>
  <si>
    <t>Гренада</t>
  </si>
  <si>
    <t>Гваделупа</t>
  </si>
  <si>
    <t>Гуам</t>
  </si>
  <si>
    <t>Гватемала</t>
  </si>
  <si>
    <t>Гернси</t>
  </si>
  <si>
    <t>Гвинея</t>
  </si>
  <si>
    <t>Гвинея-Бисау</t>
  </si>
  <si>
    <t>Гайана</t>
  </si>
  <si>
    <t>Гаити</t>
  </si>
  <si>
    <t>Ватикан</t>
  </si>
  <si>
    <t>Гондурас</t>
  </si>
  <si>
    <t>Гонконг</t>
  </si>
  <si>
    <t>Венгрия</t>
  </si>
  <si>
    <t>Исландия</t>
  </si>
  <si>
    <t>Индия</t>
  </si>
  <si>
    <t>Индонезия</t>
  </si>
  <si>
    <t>Иран</t>
  </si>
  <si>
    <t>Ирак</t>
  </si>
  <si>
    <t>Ирландия</t>
  </si>
  <si>
    <t>Остров Мэн</t>
  </si>
  <si>
    <t>Израиль</t>
  </si>
  <si>
    <t>Италия</t>
  </si>
  <si>
    <t>Ямайка</t>
  </si>
  <si>
    <t>Япония</t>
  </si>
  <si>
    <t>Джерси</t>
  </si>
  <si>
    <t>Иордания</t>
  </si>
  <si>
    <t>Казахстан</t>
  </si>
  <si>
    <t>Кения</t>
  </si>
  <si>
    <t>Кирибати</t>
  </si>
  <si>
    <t>Корея (Народно-Демократическая Республика)</t>
  </si>
  <si>
    <t>Корея</t>
  </si>
  <si>
    <t xml:space="preserve">Косово </t>
  </si>
  <si>
    <t>Кувейт</t>
  </si>
  <si>
    <t>Киргизия</t>
  </si>
  <si>
    <t>Лаос</t>
  </si>
  <si>
    <t>Латвия</t>
  </si>
  <si>
    <t>Ливан</t>
  </si>
  <si>
    <t>Лесото</t>
  </si>
  <si>
    <t>Либерия</t>
  </si>
  <si>
    <t>Ливия</t>
  </si>
  <si>
    <t>Лихтенштейн</t>
  </si>
  <si>
    <t>Литва</t>
  </si>
  <si>
    <t>Люксембург</t>
  </si>
  <si>
    <t>Макао</t>
  </si>
  <si>
    <t>Македония</t>
  </si>
  <si>
    <t>Мадагаскар</t>
  </si>
  <si>
    <t>Малави</t>
  </si>
  <si>
    <t>Малайзия</t>
  </si>
  <si>
    <t>Мальдивы</t>
  </si>
  <si>
    <t>Мали</t>
  </si>
  <si>
    <t>Мальта</t>
  </si>
  <si>
    <t>Маршалловы Острова</t>
  </si>
  <si>
    <t>Мартиника</t>
  </si>
  <si>
    <t>Мавритания</t>
  </si>
  <si>
    <t>Маврикий</t>
  </si>
  <si>
    <t>Майотта</t>
  </si>
  <si>
    <t>Мексика</t>
  </si>
  <si>
    <t>Микронезия</t>
  </si>
  <si>
    <t>Молдавия</t>
  </si>
  <si>
    <t>Монако</t>
  </si>
  <si>
    <t>Монголия</t>
  </si>
  <si>
    <t>Черногория</t>
  </si>
  <si>
    <t>Монтсеррат</t>
  </si>
  <si>
    <t>Марокко</t>
  </si>
  <si>
    <t>Мозамбик</t>
  </si>
  <si>
    <t>Мьянма</t>
  </si>
  <si>
    <t>Намибия</t>
  </si>
  <si>
    <t>Науру</t>
  </si>
  <si>
    <t>Непал</t>
  </si>
  <si>
    <t>Нидерланды</t>
  </si>
  <si>
    <t>Новая Каледония</t>
  </si>
  <si>
    <t>Новая Зеландия</t>
  </si>
  <si>
    <t>Никарагуа</t>
  </si>
  <si>
    <t>Нигер</t>
  </si>
  <si>
    <t>Нигерия</t>
  </si>
  <si>
    <t>Ниуэ</t>
  </si>
  <si>
    <t>Остров Норфолк</t>
  </si>
  <si>
    <t>Северные Марианские Острова</t>
  </si>
  <si>
    <t>Норвегия</t>
  </si>
  <si>
    <t>Оман</t>
  </si>
  <si>
    <t>Пакистан</t>
  </si>
  <si>
    <t>Палау</t>
  </si>
  <si>
    <t>Палестина (Государство)</t>
  </si>
  <si>
    <t>Панама</t>
  </si>
  <si>
    <t>Папуа - Новая Гвинея</t>
  </si>
  <si>
    <t>Парагвай</t>
  </si>
  <si>
    <t>Перу</t>
  </si>
  <si>
    <t>Филиппины</t>
  </si>
  <si>
    <t>Острова Питкэрн</t>
  </si>
  <si>
    <t>Польша</t>
  </si>
  <si>
    <t>Португалия</t>
  </si>
  <si>
    <t>Пуэрто-Рико</t>
  </si>
  <si>
    <t>Катар</t>
  </si>
  <si>
    <t>Реюньон</t>
  </si>
  <si>
    <t>Румыния</t>
  </si>
  <si>
    <t>Россия</t>
  </si>
  <si>
    <t>Руанда</t>
  </si>
  <si>
    <t>Острова Святой Елены, Вознесения и Тристан-да-Кунья</t>
  </si>
  <si>
    <t>Сент-Китс и Невис</t>
  </si>
  <si>
    <t>Сент-Люсия</t>
  </si>
  <si>
    <t>Сен-Пьер и Микелон</t>
  </si>
  <si>
    <t>Сент-Винсент и Гренадины</t>
  </si>
  <si>
    <t>Самоа</t>
  </si>
  <si>
    <t>Сан-Марино</t>
  </si>
  <si>
    <t>Сан-Томе и Принсипи</t>
  </si>
  <si>
    <t>Саудовская Аравия</t>
  </si>
  <si>
    <t>Сенегал</t>
  </si>
  <si>
    <t>Сербия</t>
  </si>
  <si>
    <t>Сейшельские Острова</t>
  </si>
  <si>
    <t>Сьерра-Леоне</t>
  </si>
  <si>
    <t>Сингапур</t>
  </si>
  <si>
    <t>Синт-Мартен</t>
  </si>
  <si>
    <t>Словакия</t>
  </si>
  <si>
    <t>Словения</t>
  </si>
  <si>
    <t>Соломоновы Острова</t>
  </si>
  <si>
    <t>Сомали</t>
  </si>
  <si>
    <t>Южно-Африканская Республика</t>
  </si>
  <si>
    <t>Южный Судан</t>
  </si>
  <si>
    <t>Испания</t>
  </si>
  <si>
    <t>Шри-Ланка</t>
  </si>
  <si>
    <t>Судан</t>
  </si>
  <si>
    <t>Суринам</t>
  </si>
  <si>
    <t>Шпицберген и Ян-Майен</t>
  </si>
  <si>
    <t>Свазиленд</t>
  </si>
  <si>
    <t>Швеция</t>
  </si>
  <si>
    <t>Швейцария</t>
  </si>
  <si>
    <t>Сирия</t>
  </si>
  <si>
    <t>Тайвань</t>
  </si>
  <si>
    <t>Таджикистан</t>
  </si>
  <si>
    <t>Танзания</t>
  </si>
  <si>
    <t>Таиланд</t>
  </si>
  <si>
    <t>Восточный Тимор</t>
  </si>
  <si>
    <t>Того</t>
  </si>
  <si>
    <t>Токелау</t>
  </si>
  <si>
    <t>Тонга</t>
  </si>
  <si>
    <t>Тринидад и Тобаго</t>
  </si>
  <si>
    <t>Тунис</t>
  </si>
  <si>
    <t>Турция</t>
  </si>
  <si>
    <t>Туркмения</t>
  </si>
  <si>
    <t>Тёркс и Кайкос</t>
  </si>
  <si>
    <t>Тувалу</t>
  </si>
  <si>
    <t>Уганда</t>
  </si>
  <si>
    <t>Украина</t>
  </si>
  <si>
    <t>Объединенные Арабские Эмираты</t>
  </si>
  <si>
    <t>Великобритания</t>
  </si>
  <si>
    <t>Соединённые Штаты Америки</t>
  </si>
  <si>
    <t>Виргинские Острова (США)</t>
  </si>
  <si>
    <t>Уругвай</t>
  </si>
  <si>
    <t>Узбекистан</t>
  </si>
  <si>
    <t>Вануату</t>
  </si>
  <si>
    <t>Венесуэла</t>
  </si>
  <si>
    <t>Вьетнам</t>
  </si>
  <si>
    <t>Уоллис и Футуна</t>
  </si>
  <si>
    <t>Западная Сахара</t>
  </si>
  <si>
    <t>Йемен</t>
  </si>
  <si>
    <t>Замбия</t>
  </si>
  <si>
    <t>Занзибар</t>
  </si>
  <si>
    <t>Зимбабве</t>
  </si>
  <si>
    <t>ISO3</t>
  </si>
  <si>
    <t>GeographyName</t>
  </si>
  <si>
    <t>Type</t>
  </si>
  <si>
    <t>Source</t>
  </si>
  <si>
    <t>Year</t>
  </si>
  <si>
    <t>ExpendituresOrEstimated</t>
  </si>
  <si>
    <t>AllocationCurrency</t>
  </si>
  <si>
    <t>Value</t>
  </si>
  <si>
    <t>ValueUSD</t>
  </si>
  <si>
    <t>Combined_ID</t>
  </si>
  <si>
    <t>AFG</t>
  </si>
  <si>
    <t>Other External</t>
  </si>
  <si>
    <t>Expenditures</t>
  </si>
  <si>
    <t>GMS actual expenditure 2018-2019 and allocated budget for 2020</t>
  </si>
  <si>
    <t>Approved grant of Japanese Government for 2021 - 2023 which will implement by WHO</t>
  </si>
  <si>
    <t>LEPCO approved work plan</t>
  </si>
  <si>
    <t>MSF actual expenditure 2018-2019 and allocated budget for 2020-2025 for DR-TB management in southern part of Afghanistan</t>
  </si>
  <si>
    <t>STOP TB Partnership is providing a funding opportunity in Afghanistan through TB REACH Wave 5 Grant</t>
  </si>
  <si>
    <t>DFID providing grant and implanting by operation Asha</t>
  </si>
  <si>
    <t>The support is provided in 2018 and 2019 through USAID/CTB project managed through MSH and USAID committed to provide support in 2020-2024 under UHI and NHTAP</t>
  </si>
  <si>
    <t>Data source is WHO-GSM financial report for actual expenditure</t>
  </si>
  <si>
    <t>AGO</t>
  </si>
  <si>
    <t>HIV</t>
  </si>
  <si>
    <t>Donation from brazil. VIHTB and Malaria Co-Financing Commitment Report, pag. 28 &amp; pag. 30</t>
  </si>
  <si>
    <t>Contribution from UNAIDS, message from RUTURWA Dieudonne, 4th September 2020</t>
  </si>
  <si>
    <t>Contribution from Unicef, message from Renato Pinto, 6th September 2020</t>
  </si>
  <si>
    <t>Contribution from UNDP, message of Adilson caldeira on 22, October</t>
  </si>
  <si>
    <t>Contribution of UNFPA, message from Marina Coelho, September 6, 2020</t>
  </si>
  <si>
    <t>PEPFAR site, COP ANGOLA</t>
  </si>
  <si>
    <t>Donation from India. VIHTB and Malaria Co-Financing Commitment Report, pag. 28 &amp; pag. 30</t>
  </si>
  <si>
    <t>Contribution from WHO, message of Fernanda Alves on 22, October</t>
  </si>
  <si>
    <t>Contribution from USAID ANGOLA</t>
  </si>
  <si>
    <t>Contribution from WHO</t>
  </si>
  <si>
    <t>contribution from WHO, message from, ARAMBURU GUARDA, Javier, 3rd September 2020</t>
  </si>
  <si>
    <t>BDI</t>
  </si>
  <si>
    <t>The information provided comes from the circular letter sent by the CCM to the various partners when the grant was written. For this purpose, UNICEF sent the financial information collection form from which the data is taken on 06/01/202...</t>
  </si>
  <si>
    <t>The information provided comes from the circular letter sent by the CCM on 06/01/2020 to the different partners when the grant was written. For this purpose, UNFPA sent the financial information collection sheet from which the data is ta...</t>
  </si>
  <si>
    <t>The data are taken from the file transmitted by PEPFAR during the writing of the grant named "Burundi_COP-2020_Part-1-of-Planning-Letter".</t>
  </si>
  <si>
    <t>Information provided by Dr Denise (WHO)</t>
  </si>
  <si>
    <t>Collecte de donnees aupres de l'UNICEF</t>
  </si>
  <si>
    <t>Collecte des donnees aupres de l'USAID (financement CHEMONICS, TUBITEHO, VECTOR LINKS)</t>
  </si>
  <si>
    <t>Collecte des donnees aupres de WORLD VISION, WORLD RELIEF, CONCERN, Initiative 5% &amp; Secteur Prive (FOSA)</t>
  </si>
  <si>
    <t>Collecte de donnees OMS</t>
  </si>
  <si>
    <t>Annual contribution of the NGO Action Damien</t>
  </si>
  <si>
    <t>BEN</t>
  </si>
  <si>
    <t>PITA PSLS 2018-2019-2020 et RAE 2018</t>
  </si>
  <si>
    <t>2018: PTA 2018 Equipe conjointe VIH SNU (feuille ONUSIDA colonne H); le taux de change applique OANDA au 31/12/2017 (soit 0,83470); 2019: PTA-VIH Equipe conjointe SNU 2019 (colonne H); le taux de change applique OANDA au 31/12/2018 (s...</t>
  </si>
  <si>
    <t>2018: PTA 2018 Equipe conjointe VIH SNU (feuille UNICEF colonne H); le taux de change applique OANDA au 31/12/2017 (soit 0,83470); 2019: PTA-VIH Equipe conjointe SNU (colonne M) 2019; le taux de change applique OANDA au 31/12/2018 (so...</t>
  </si>
  <si>
    <t>2018: PTA 2018 Equipe conjointe VIH SNU (feuille PNUD colonne H); le taux de change applique OANDA au 31/12/2017 (soit 0,83470); 2019: PTA-VIH Equipe conjointe SNU 2019 (colonne H); le taux de change applique OANDA au 31/12/2018 (soit...</t>
  </si>
  <si>
    <t>2018: PTA 2018 Equipe conjointe VIH SNU (feuille FNUAP colonne H); le taux de change applique OANDA au 31/12/2017 (soit 0,83470); 2019: PTA-VIH Equipe conjointe SNU 2019 (colonne H); le taux de change applique OANDA au 31/12/2018 (soi...</t>
  </si>
  <si>
    <t>REDES 2018 Page 29</t>
  </si>
  <si>
    <t>Autres Bilateraux (Pays Bas et Canada) REDES 2018 Page 29</t>
  </si>
  <si>
    <t>Autres Organisations Internationales(REDES Page 29)</t>
  </si>
  <si>
    <t>2018: PTA 2018 Equipe conjointe VIH SNU (feuille PAM colonne H); le taux de change applique OANDA au 31/12/2017 (soit 0,83470); 2019: PTA-VIH Equipe conjointe SNU 2019 (colonne H); le taux de change applique OANDA au 31/12/2018 (soit ...</t>
  </si>
  <si>
    <t>2018: PTA 2018 Equipe conjointe VIH SNU (feuille OMS colonne H); le taux de change applique OANDA au 31/12/2017 (soit 0,83470); 2019: PTA-VIH Equipe conjointe SNU 2019 (colonne H); le taux de change applique OANDA au 31/12/2018 (soit ...</t>
  </si>
  <si>
    <t>Rapport annuel du PNT</t>
  </si>
  <si>
    <t>BFA</t>
  </si>
  <si>
    <t>Projet RIPOSTE sur financement Initiative 5% et mis en oeuvre par REVS+</t>
  </si>
  <si>
    <t>Rapports bilan de mise en oeuvre des PNM</t>
  </si>
  <si>
    <t>Bilan des plans d'actions et PSN priorise 2021-2025</t>
  </si>
  <si>
    <t>Rapports du PNT</t>
  </si>
  <si>
    <t>BGD</t>
  </si>
  <si>
    <t>Data provided by IOM</t>
  </si>
  <si>
    <t>Data provided by UNAIDS</t>
  </si>
  <si>
    <t>Data provided by Unicef</t>
  </si>
  <si>
    <t>Data provided by UNFPA</t>
  </si>
  <si>
    <t>Amount 2022 onward are assumption based on previous funding, as the current WHO binium is for 2020-2021.</t>
  </si>
  <si>
    <t>As per USAID information</t>
  </si>
  <si>
    <t>BLZ</t>
  </si>
  <si>
    <t>2019 figures is 2019/20 from NASA report. 2020 - 2024 estimated 10% reduction based on global financial situation. 10% increase in 2026 when economic recovery is expected according to report from World Bank and IMF (NAC Source)</t>
  </si>
  <si>
    <t>BOL</t>
  </si>
  <si>
    <t>The information comes from the study measuring expenses and financing in HIV / AIDS (2014 - 2020); the study presents the methology and the sources of information that were used. With respect to the projection for 2022-2025, the average ...</t>
  </si>
  <si>
    <t>The information comes from the study on the measurement of spending and financing in Malaria (2014 - 2020); the study methodology and the sources of information used can be found therein. Regarding the projection for the period 2021-2025...</t>
  </si>
  <si>
    <t>The information comes from the study measuring expenses and financing in TB (2014 - 2020); the study presents the methology and the sources of information that were used. With respect to the projection for 2022-2025, the average inflatio...</t>
  </si>
  <si>
    <t>BTN</t>
  </si>
  <si>
    <t>APMEN contribution on reseach and capacity building in kind</t>
  </si>
  <si>
    <t>Government of India support to Malaria Programme Nu. 8million every year</t>
  </si>
  <si>
    <t>WHO support to programme and TA</t>
  </si>
  <si>
    <t>BWA</t>
  </si>
  <si>
    <t>Estimate of total UN contributions (awaiting confirmation from other UN organisations</t>
  </si>
  <si>
    <t>Figures for 2019,2020 and 2021 are based on actual COP budgets and thereafter the assumption is that PEPFAR resources will continue to decline by approximately 3% from year to year (however we are still waiting for actual PEPFAR projecti...</t>
  </si>
  <si>
    <t>CAF</t>
  </si>
  <si>
    <t>Comptes nationaux de sante RCA_2015_2018</t>
  </si>
  <si>
    <t>CIV</t>
  </si>
  <si>
    <t>Cote d'Ivoire</t>
  </si>
  <si>
    <t>Donnees 2018 issues des comptes de la sante. Donnees 2019 a 2025 non disponibles</t>
  </si>
  <si>
    <t>Donnees 2018 issues des comptes de la sante. Donnees 2019 a 2023 issues d'une collecte de donnees realisee directement aupres du PTF</t>
  </si>
  <si>
    <t>Donnees 2018 issues des comptes de la sante. Donnees 2019 a 2020 issues d'une collecte de donnees realisee directement aupres du PTF</t>
  </si>
  <si>
    <t>Donnees 2018 issues des comptes de la sante. Donnees 2019 a 2025 issues d'une collecte de donnees realisee directement aupres du PTF</t>
  </si>
  <si>
    <t>Donnees 2018 issues des comptes de la sante. Donnees 2019 a 2025 non disponibles (FMI; FCP-ONU; Russie; ONG et fondations internationnales; Suede et Royaume Uni)</t>
  </si>
  <si>
    <t>Donnees 2018 issues des comptes de la sante. Donnees 2019 a 2021 issues d'une collecte de donnees realisee directement aupres du PTF</t>
  </si>
  <si>
    <t>In 2018, Expertise France's support involved: an assistance mission for the implementation of the IPT in Cote d'Ivoire by two consultants, 1 international and 1 national, lasting for 30 days. In 2019, support concerned the evaluation of ...</t>
  </si>
  <si>
    <t>This line is PEPFAR's support to PNLT through the Fiduciary Management Unit of the MSHP / CoAg project for the fight against TB / HIV co-infection. This support is annual through the COP (Country Operational Plan). The PNLT makes the ass...</t>
  </si>
  <si>
    <t>WHO contributes to technical assistance, the development of national guidelines and policy documents for tuberculosis control. The PNLT assumes that this contribution from WHO 2020 will be maintained over the years 2021 to 2025.</t>
  </si>
  <si>
    <t>CMR</t>
  </si>
  <si>
    <t>Les financements de l'ONUSIDA permettront d'apporter des assistances techniques au programme</t>
  </si>
  <si>
    <t>Les interventions financees par PEPFAR porteront sur la prevention dans la population generale et les populations cles, la prise en charge des PVVIH, notamment le fiancement des reactifs de charges virales et egalement les interventions...</t>
  </si>
  <si>
    <t>Les financements de l'OMS permettront d'apporter des assistances techniques au programme</t>
  </si>
  <si>
    <t>Ces montants correspondent a la contribution de l'UNICEF. Ils sont principalement destinees la communication interpersonnels (Mobilisateurs , Crieurs etc) lors de la CPS et de l'assistance Technique.Le fichier renseigner par l'equipe de ...</t>
  </si>
  <si>
    <t>Ces Montants correspondent aux budgets de PMI. Ces financements couvrent toutes les principales strategies de lutte contre le paludisme sauf la campagne MILDA. Pour l'annee 2023 nous n'avons pas de donnees. Le fichier renseigner par l'eq...</t>
  </si>
  <si>
    <t>Ces montants correspondent a la contribution de l'OMS. Ils sont uniquement a l'assistance technique.Le fichier renseigner par l'equipe de l'OMS n'avait pas de projections de financments pour l'annee 2023.</t>
  </si>
  <si>
    <t>Il s'agit du financement PEPFAR accorde au PNLT depuis avril 2019 jusqu'en septembre 2021. il faut preciser que l'annee fiscale pour ce cas va d'octobre de l'annee N a septembre de l'annee N+1. L'engagement de CDC avec le PNLT s'arrete ...</t>
  </si>
  <si>
    <t>Le support de l'OMS pour les trois prochaines annees consiste a: 1-La prise en charge globale; notamment le depistage, soins et traitement(VIH&amp;TB); 2-La planification stratgique et operationnelle, la politique et les directives techni...</t>
  </si>
  <si>
    <t>COD</t>
  </si>
  <si>
    <t>CNS 2018</t>
  </si>
  <si>
    <t>Donnees ONUSIDA</t>
  </si>
  <si>
    <t>Donnees PNUD</t>
  </si>
  <si>
    <t>Donnees UNICEF</t>
  </si>
  <si>
    <t>CNS 2018 et ONUSIDA 2019</t>
  </si>
  <si>
    <t>Rapport PEPFAR</t>
  </si>
  <si>
    <t>CNS 2018 (autres bilateraux et ONGs internationales) ONUSIDA (UNESCO 2018 a 2021)</t>
  </si>
  <si>
    <t>Donnees OMS pour 2018 et 2019 et Donnees ONUSIDA pour les previons 2020 et 2021</t>
  </si>
  <si>
    <t>PNLT/revue annuelle</t>
  </si>
  <si>
    <t>Multilateraux non specifie CNS 2018</t>
  </si>
  <si>
    <t>COG</t>
  </si>
  <si>
    <t>Source Renap c et SIDA ACTION</t>
  </si>
  <si>
    <t>Source PNLS/ ONUSIDA ces fonds ont ete repartie dans differentes agences des nations Unies et introduit dans le paiement de consultant, realisation de differentes activites.</t>
  </si>
  <si>
    <t>Ces fonds ont servi pour le financement des activites de la PTME et des jeunes et adolescents.</t>
  </si>
  <si>
    <t>A savoir que pour 2018, 2019, 2020 ces fonds mobilise aupres de l'ONUSIDA servirons pour le volet droit humains</t>
  </si>
  <si>
    <t>Les finacement du FNUAP a servi pour le finacement des activites de la sante sexuelle reproductive dans le cadre du VIH/Sida et pour les</t>
  </si>
  <si>
    <t>La contribution de l'ambassade des Etat Unis vient du DOD (Departement of Defence)</t>
  </si>
  <si>
    <t>Source OMS (test de deistage et consultant)</t>
  </si>
  <si>
    <t>Achat d'ACT chaque annee</t>
  </si>
  <si>
    <t>Tests d'efficacite therapeutique realises tous les 2 ans</t>
  </si>
  <si>
    <t>Don de GDF pour achat des medicaments antituberculeux en 2018</t>
  </si>
  <si>
    <t>COL</t>
  </si>
  <si>
    <t>Aid For Aids (AFA). Corresponds to care for the Venezuelan migrant population, screening strategies for vulnerable populations and prevention activities. No budget information is available beyond 2022.</t>
  </si>
  <si>
    <t>Aids Healthcare Foundation (AHF). Corresponds to care for the Venezuelan migrant population, screening strategies for vulnerable populations and prevention activities. No budget information is available beyond 2022.</t>
  </si>
  <si>
    <t>ICAP- Columbia University. Project to support the Ministries of Health of Colombia and Peru to increase access of Venezuelan migrants to HIV prevention, diagnosis and comprehensive care services. No budget information is available beyond...</t>
  </si>
  <si>
    <t>Represented in donation of antiretroviral drugs for the care of irregular migrants. No budget information is available beyond 2022. Support was also received from USAID's Healthy Communities Program for technical assistance consultancies...</t>
  </si>
  <si>
    <t>Represented in technical support. No information on budgets beyond 2023 is available.</t>
  </si>
  <si>
    <t>Combined prevention project</t>
  </si>
  <si>
    <t>Corresponds to funding for medical care for Venezuelan migrants. No budget information is available beyond 2022.</t>
  </si>
  <si>
    <t>Represented by donation of 1,200,000 condoms. No budget information is available beyond 2022.</t>
  </si>
  <si>
    <t>Represented in donation of antiretroviral drugs for the care of irregular migrants. No budget information is available beyond 2022.</t>
  </si>
  <si>
    <t>COM</t>
  </si>
  <si>
    <t>Assistance technique, renforcement des capacites, mobilisations sociales, lutte contre la stigmatisation, participation aux reunions nationales et internationales, recherche et etudes.</t>
  </si>
  <si>
    <t>Tests VIH pour PTME, PEC pediatrique des enfants, mobilisations sociales, reunions et conferences.</t>
  </si>
  <si>
    <t>Prevention VIH/jeunes et adolescents, Planning familial et promotion de l'utilisation du preservatif, adolescents et jeunes</t>
  </si>
  <si>
    <t>Renforcement de capacites, participation aux reunions nationales et internationales</t>
  </si>
  <si>
    <t>Assistance technique, renforcement des capacites, lutte contre les hepatites, mobilisation sociale, lutte contre la stigmatisation, participation aux reunions nationales et internationales, Mise a jour des documents techniques et strateg...</t>
  </si>
  <si>
    <t>Appui technique du Roll Back Malaria (RBM)</t>
  </si>
  <si>
    <t>UNICEF (engagement achat Fanzidar)</t>
  </si>
  <si>
    <t>Appui technique a la gestion des donnees ; Appui a revue a mi-parcours du PSN 2022 - 2026 ; Appui a l'etude l'efficacite therapeutique du Coartem, Appui a la mise a jour de la stratification, Appui a l'elaboration et mise a jour des docu...</t>
  </si>
  <si>
    <t>Appui Fondation damien</t>
  </si>
  <si>
    <t>Appui OMS</t>
  </si>
  <si>
    <t>CPV</t>
  </si>
  <si>
    <t>Luxembourg/FEVE Enda sante-Accord etabli</t>
  </si>
  <si>
    <t>Plan de travail signe</t>
  </si>
  <si>
    <t>Plan de travail sige</t>
  </si>
  <si>
    <t>UNOPs</t>
  </si>
  <si>
    <t>Accord OMS</t>
  </si>
  <si>
    <t>CRI</t>
  </si>
  <si>
    <t>Taking MEGAS 2018 as a reference, it reports a decrease in international spending of 3.08% compared to 2016. Since there is no more data, a projection of decrease in this same proportion is made for 2019 and the same amount is left for t...</t>
  </si>
  <si>
    <t>CUB</t>
  </si>
  <si>
    <t>DJI</t>
  </si>
  <si>
    <t>Projet AFD sur la reduction de la mortalite maternelle neonatale et infantile 2016-2020 (Allocation 5% pour le VIH) - Duplication</t>
  </si>
  <si>
    <t>Renforcement des capacites pour une assistance sanitaire envers les migrants OIM 2020 (Allocation 5% pour le VIH) - Duplication</t>
  </si>
  <si>
    <t>Tableau du Paysage de financement 2015 - Renforcement du programme PTPE ONUSIDA</t>
  </si>
  <si>
    <t>Activites 1.1.2.7 ; 1.1.3.8 et 1.1.3.9 du plan de travail biannuel UNICEF 2020 - Duplication</t>
  </si>
  <si>
    <t>Integration et prise en charge des besoins de sante des refugies dans les formations sanitaires UNHCR 2018-2022 (allocation de 5% au VIH) - Duplication</t>
  </si>
  <si>
    <t>Tableau du Paysage de financement 2015 - Achats de preservatifs FNUAP - Duplication</t>
  </si>
  <si>
    <t>FHI 360 - Lutte contre VIH Sida</t>
  </si>
  <si>
    <t>Projet d'amelioration de la performance dans le secteur de la sante 2019-2024 (Achat des indicateurs de la maladie - Allocation de 5% au VIH)</t>
  </si>
  <si>
    <t>Accord PAM 2019-2020 (allocation de 5% au VIH)</t>
  </si>
  <si>
    <t>Tableau du Paysage de financement 2015 - Matrice compilee de planification JPRM OMS</t>
  </si>
  <si>
    <t>Projet AFD sur la reduction de la mortalite maternelle neonatale et infantile 2016-2020 (Allocation 10% pour le Paludisme) - Duplication</t>
  </si>
  <si>
    <t>Tableau du Paysage de financement 2015 - Renforcement des capacites pour une assistance sanitaire envers les migrants OIM 2020 (Allocation 10% pour le Paludisme) - Duplication</t>
  </si>
  <si>
    <t>Integration et prise en charge des besoins de sante des refugies dans les formations sanitaires UNHCR (allocation de 10% au Paludisme) - Duplication</t>
  </si>
  <si>
    <t>Projet d'amelioration de la performance dans le secteur de la sante 2019-2024 (Achat des indicateurs de la maladie - Allocation de 10% au Paludisme)</t>
  </si>
  <si>
    <t>Tableau du Paysage de financement 2015 - Matrice compilee de planification JPRM OMS + Fonds d'urgence OMS - Duplication</t>
  </si>
  <si>
    <t>Projet AFD sur la reduction de la mortalite maternelle neonatale et infantile 2016-2020 - (Allocation 5% pour la TB) - Duplication</t>
  </si>
  <si>
    <t>Renforcement des capacites pour une assistance sanitaire envers les migrants OIM 2020 (Allocation 5% pour la TB) - Duplication</t>
  </si>
  <si>
    <t>Integration et prise en charge des besoins de sante des refugies dans les formations sanitaires UNHCR (allocation de 5% a la TB) - Duplication</t>
  </si>
  <si>
    <t>Projet d'amelioration de la performance dans le secteur de la sante 2019-2024 (Achat des indicateurs de la maladie - Allocation de 5% a la TB)</t>
  </si>
  <si>
    <t>Accord PAM 2019-2020 (allocation de 5% au TB) - Duplication</t>
  </si>
  <si>
    <t>Tableau du Paysage de financement 2015 - Matrice compilee de planification JPRM OMS - Duplication</t>
  </si>
  <si>
    <t>DOM</t>
  </si>
  <si>
    <t>Anexo No. 4 Informacion de acuerdo a comunicacion recibida de ONUSIDA (ONUSIDA como secretariado y las agencias de la ONU que forman parte del Equipo Conjunto de VIH), en fecha 14 de Abril, 2021</t>
  </si>
  <si>
    <t>Informacion de acuerdo a comunicacion recibida de PEPFAR en fecha 26 de abril 2021</t>
  </si>
  <si>
    <t>Anexo No. 5 Informacion de acuerdo a comunicacion recibida de AHF en fecha 20 d3 Abril, 2021</t>
  </si>
  <si>
    <t>EGY</t>
  </si>
  <si>
    <t>UNAIDS Country Envelope Based</t>
  </si>
  <si>
    <t>UNODC from UNAIDS Country Envelope</t>
  </si>
  <si>
    <t>ERI</t>
  </si>
  <si>
    <t>Expenditure(2018-2019) and estimated UNAIDS current (2020) and future funding (2021-2025) for HIV/AIDS obtained from UNAIDS Country Office.</t>
  </si>
  <si>
    <t>Expenditure(2018-2019) and estimated UNICEF current (2020) and future funding (2021-2025) for HIV/AIDS obtained from UNICEF Country Office.</t>
  </si>
  <si>
    <t>Expenditure(2018-2019) and estimated UNFPA current (2020) and future funding (2021-2025) for HIV/AIDS obtained from UNFPA Country Office.</t>
  </si>
  <si>
    <t>Expenditure(2018-2019) and estimated WHO current (2020) and future funding (2021-2025) for HIV/AIDS obtained from WHO Country Office.</t>
  </si>
  <si>
    <t>Expenditure and estimated WHO future funding for malaria obtained from WHO Country Office.</t>
  </si>
  <si>
    <t>Confirm from WHO</t>
  </si>
  <si>
    <t>ETH</t>
  </si>
  <si>
    <t>Projection based on trend of spending data</t>
  </si>
  <si>
    <t>Data from data.pepfar.gov and PEPFAR COP20. Assume 10% decline pa from 2022.</t>
  </si>
  <si>
    <t>Historical commitments from other partners, including SDG pool fund</t>
  </si>
  <si>
    <t>Historical commitment</t>
  </si>
  <si>
    <t>Estimated based on the existing information of NHA datasets</t>
  </si>
  <si>
    <t>GAB</t>
  </si>
  <si>
    <t>NSP NTCP Supply and Inventory Management Study 2021-2025</t>
  </si>
  <si>
    <t>GEO</t>
  </si>
  <si>
    <t>Source: National HIV Strategic Plan 2023-2025</t>
  </si>
  <si>
    <t>Source:National TB Strategic Plan 2023-2025</t>
  </si>
  <si>
    <t>GHA</t>
  </si>
  <si>
    <t>Technical Support Mechanism (TSM) for providing Technical Assistance (Consultancy)</t>
  </si>
  <si>
    <t>Logistical support for advocacy and HIV behavorial change communication</t>
  </si>
  <si>
    <t>Mother to Child Prevention activities</t>
  </si>
  <si>
    <t>PEPFAR ROP for various years</t>
  </si>
  <si>
    <t>Support for World AIDS Day activities by one off donors</t>
  </si>
  <si>
    <t>Food security and nutritional support assessment and strategic planning</t>
  </si>
  <si>
    <t>The figures were based on MOP for PMI for 2018 and 2019. The rest of the years were based on estimates</t>
  </si>
  <si>
    <t>2018 and 2019 were actuals whereas 2020 to 2025 were based on estimates</t>
  </si>
  <si>
    <t>GIN</t>
  </si>
  <si>
    <t>Appui Psycho-social</t>
  </si>
  <si>
    <t>Traitement et soins de PVVIH et suivi biologique</t>
  </si>
  <si>
    <t>Prevention, Prophylaxie ARV chez les femmes enceinte, depistage precosse et prise en charge pediatrique des enfants nes de mere seropositive</t>
  </si>
  <si>
    <t>Prenvention du VIH et des IST chez les jeunes</t>
  </si>
  <si>
    <t>FMG et SOLTHIS Prevention du VIH et Appui Institutionnel</t>
  </si>
  <si>
    <t>Appui alimentaire et nutritionnel en faveur de PVVIH et familles</t>
  </si>
  <si>
    <t>PLAN GUINE : Financement propre avec l'appui de Plan Canada</t>
  </si>
  <si>
    <t>Bureau MSF Guinee</t>
  </si>
  <si>
    <t>Selon le plan de coorperation entre la Guinee et l'UNICEF, chaque annee l'UNICEF prevoit 300,000 USD par an sans precision du domaine</t>
  </si>
  <si>
    <t>Suivant le site de USAID pour les montants de 2018 a 2022 et les montants de 2023 a 2025 sont obtenus par extension</t>
  </si>
  <si>
    <t>Projet OMVS 2016-2018 (10 prefectures du bassin du fleuve Senegal ) + achat de 525 000 MILDA et couts de distribution pour la campagne 2019+ Projet d'Appui au Soins de Sante Primaires (PASSP 2016-2021) 600 000 USD par an de 2016 a 2021</t>
  </si>
  <si>
    <t>Fourni par le PF palu a l'OMS et les montants de 2024 a 2025 par extension</t>
  </si>
  <si>
    <t>Donnees communiquees par Action Damien ,ONG Belge</t>
  </si>
  <si>
    <t>Donnees communiquees par OHFOM, ONG francaise</t>
  </si>
  <si>
    <t>Donnees comuniquees par l'OMS</t>
  </si>
  <si>
    <t>GMB</t>
  </si>
  <si>
    <t>UNICEF Program of operation rolling workplan 2019-2020</t>
  </si>
  <si>
    <t>Catholic Relief Service (CRS Gambia), and Chemonics HRH 2030</t>
  </si>
  <si>
    <t>WHO POA 2018-2019</t>
  </si>
  <si>
    <t>GNB</t>
  </si>
  <si>
    <t>Plan Guine -Bissau</t>
  </si>
  <si>
    <t>Expertise France/Initiative 5%</t>
  </si>
  <si>
    <t>DoD e ADPP GB</t>
  </si>
  <si>
    <t>EU, Instituto Camoes</t>
  </si>
  <si>
    <t>IFFP</t>
  </si>
  <si>
    <t>OOAS</t>
  </si>
  <si>
    <t>UBRAF</t>
  </si>
  <si>
    <t>GTM</t>
  </si>
  <si>
    <t>Datos obtenido del Proyecto de MEGAS de 2018, utilizando de base los periodo de 2016 a 2018 para establecer el % de incremento considerando una variable movil, para reflejar un incremento del 8% de 2019 a 2023</t>
  </si>
  <si>
    <t>The data was provided by the donor, Damian Foundation, in relation to its budget allocated to support Tuberculosis for the year 2019 onwards, the information was not sent by the donor, it is in the process of compilation. However, it is ...</t>
  </si>
  <si>
    <t>The data were transferred through the PAHO Donor in its funding in support of Tuberculosis according to projection.</t>
  </si>
  <si>
    <t>The information was obtained through the Donor CDC (Center for Disease Control and Prevention) according to the budget allocated for the Tuberculosis Project for 2019 and 2021 onwards the information was not sent by the donor, it is in t...</t>
  </si>
  <si>
    <t>GUY</t>
  </si>
  <si>
    <t>Costing based on PEPFAR Country/Regional Operational Plans (COPs/ROPs) Country profile - Guyana</t>
  </si>
  <si>
    <t>88,694 was budgeted for 2020-2021 in the PAHO BWP.The 2022-2023 BWP will be developed later this year.</t>
  </si>
  <si>
    <t>HND</t>
  </si>
  <si>
    <t>Correo electronico recibido de Danielle Borges - coordinadora de proyecto el 30-6-2021</t>
  </si>
  <si>
    <t>Correo electronico recibido del Sr.Mark Connolly el 28-6-2021</t>
  </si>
  <si>
    <t>Correo electronico recibido del Sr. Daniel Muralles el 30-6-2021</t>
  </si>
  <si>
    <t>Fundacion Bill Gates</t>
  </si>
  <si>
    <t>Fundacion Chai</t>
  </si>
  <si>
    <t>Contribucion OPS</t>
  </si>
  <si>
    <t>HTI</t>
  </si>
  <si>
    <t>PIH</t>
  </si>
  <si>
    <t>UNESCO</t>
  </si>
  <si>
    <t>Centre Carter</t>
  </si>
  <si>
    <t>CDC</t>
  </si>
  <si>
    <t>IDN</t>
  </si>
  <si>
    <t>IND</t>
  </si>
  <si>
    <t>IRN</t>
  </si>
  <si>
    <t>The numbers for 2019 are from JPMS. The other years have been repeated.</t>
  </si>
  <si>
    <t>The numbers for 2019 are from JPMS. The other years have been repeated. This is for UNODC.</t>
  </si>
  <si>
    <t>JAM</t>
  </si>
  <si>
    <t>Source: Reported funded window provided by UN Co-Sponsors UNAIDS 2019-2021 No estimates yet available for 2022-2024 however projected to remain at lesat at 2021 levels</t>
  </si>
  <si>
    <t>Source: Reported funded window provided by UN Co-Sponsors UNICEF 2019-2021 No estimates yet available for 2022-2024 however projected to increase by at lest inflation</t>
  </si>
  <si>
    <t>Source: Reported funded window provided by UN Co-Sponsors UNDP 2019-2021 No estimates yet available for 2022-2024</t>
  </si>
  <si>
    <t>Source: Reported funded window provided by UN Co-Sponsors UNFPA 2019-2021 No estimates yet available for 2022-2024</t>
  </si>
  <si>
    <t>Source: PEPFAR ROP; PEPFAR ROP Budget 2019 -2021 budgets USAID 2022-2024: projected increase of 10% each year in funding based on actual change in 2019-2021 .</t>
  </si>
  <si>
    <t>Source: AIDS Healthcare Foundation. Estimates for 2022-2024 are expected to remain the same as 2021 budget</t>
  </si>
  <si>
    <t>Source: Reported funded window provided by UN Co-Sponsors PAHO 2019-2021 No estimates yet available for 2022-2024</t>
  </si>
  <si>
    <t>KAZ</t>
  </si>
  <si>
    <t>Source: 2018 GAM 8.1 MOH/QSCDID. Includes all consolidated state budget resources (central-level budget and oblast-level budgets)</t>
  </si>
  <si>
    <t>Source: UBRAF Kazakhstan</t>
  </si>
  <si>
    <t>Source: UBRAF Kazakhstan (UNESCO and Elton John AIDS Foundation)</t>
  </si>
  <si>
    <t>Source: UBRAF Kazakhstan, FHI360 -EPiC</t>
  </si>
  <si>
    <t>Source: UBRAF Kazakhstan, UNDP, UNFPA</t>
  </si>
  <si>
    <t>A16-28 cells are protected and do not allow the external source selection. Therefore, the information on the source of external funding is included in the comments section. United States Government (USG).There are no budget projections f...</t>
  </si>
  <si>
    <t>KNCV Kazakhstan</t>
  </si>
  <si>
    <t>Partners in Health (PIH).</t>
  </si>
  <si>
    <t>PAS Center</t>
  </si>
  <si>
    <t>KEN</t>
  </si>
  <si>
    <t>Source: KARPR , 2020- NACC &amp; KASF II</t>
  </si>
  <si>
    <t>Source: Kenya Country Operational Plan Various 2017-2020; Amounts held constanct from 2020/2021, and KASF II</t>
  </si>
  <si>
    <t>KGZ</t>
  </si>
  <si>
    <t>AFEW</t>
  </si>
  <si>
    <t>OSI</t>
  </si>
  <si>
    <t>PEPFAR</t>
  </si>
  <si>
    <t>The main donors (non-Global Fund) under the GAM are PEPFAR programs. In 2020, a 5-year project is launched under the PEPFAR programs (CDC, USAID), amount for 2021-2023 will be known later.</t>
  </si>
  <si>
    <t>KfW</t>
  </si>
  <si>
    <t>RCNS</t>
  </si>
  <si>
    <t>USAID</t>
  </si>
  <si>
    <t>KHM</t>
  </si>
  <si>
    <t>2018-2020 based on PEPFAR reporting 2021-2025 based on HP+ HSSP costing estimates.</t>
  </si>
  <si>
    <t>Reported spending and estimated commitments reported by AIDS Health Foundation.</t>
  </si>
  <si>
    <t>This Budget is supported by TBREACH Wave 5 scale-up project (CATA &amp; KHANA) 2018-2019, and TBREACH Wave 7 project in 2020- March 2021 by our Partners.</t>
  </si>
  <si>
    <t>For the fiscal year 2021-2025, annual funding is subject to availability of TB funds ( No commitment). Therefore, for planning purpose we suggest to use the current annual funding. In 2023, two USAID projects which partly support TB Prog...</t>
  </si>
  <si>
    <t>LAO</t>
  </si>
  <si>
    <t>LBR</t>
  </si>
  <si>
    <t>Ministry of Health, Health Sector Resource Mapping Fiscal Year 2017/2018, 2018/2019 and 2019/2020</t>
  </si>
  <si>
    <t>Details received from PMI in Liberia</t>
  </si>
  <si>
    <t>LKA</t>
  </si>
  <si>
    <t>These amounts are based on activities funded previously by these funding sources and expecting similar funding for the next five years</t>
  </si>
  <si>
    <t>LSO</t>
  </si>
  <si>
    <t>The United Nations development Assistance Framework (UNDAF)2019 -2023 , Taken Total budget and divided it by 4 TA for Grant making &amp; Implementation for TGF &amp; PEFPAR to make the money work ; Engage NAC, parliament and other governanc...</t>
  </si>
  <si>
    <t>Budget Estimated 2019/2020 . From 2022, taken 2021 budget as projection and keep it constant . To improve the quality of care for MNH, PMTCT/HIV SGBVHIV Prevention for Young people; HTS Scale up Approaches</t>
  </si>
  <si>
    <t>Budget Estimated 2019/2020 The activities include Community mobilization for SRHR/HIV &amp; SGBV;</t>
  </si>
  <si>
    <t>PEPFAR COP 18,19, 20 information from PEPFAR .AttacheD Email Deputy Coordinator. COP 18,19 20 Actual budgets. Used the 2020 budget AS constant and projection for subsequent years 2021, 2022, 2023. For COP 20 , Out of the $82M, car...</t>
  </si>
  <si>
    <t>The United Nations development Assistance Framework (UNDAF)2019 -2023 , Taken Total budget and divided it by 4 . Support the government to intergrate nutrition into the HIV SBCC strategy plan</t>
  </si>
  <si>
    <t>Budget Estimated 2019/2020 . From 2022 basis is budget 2021 and kept it constant throughout. Build capacity of health workers on adolescent health interventions; Support supervision and mentorship adolescent health in terventions; S...</t>
  </si>
  <si>
    <t>MAR</t>
  </si>
  <si>
    <t>United Nations joint plan funding</t>
  </si>
  <si>
    <t>Funding of the joint United Nations plan by UNODC, UNESCO and UNHCR</t>
  </si>
  <si>
    <t>MDA</t>
  </si>
  <si>
    <t>The amounts for 2022-2023 are not yet determined</t>
  </si>
  <si>
    <t>The indicated amounts for 2018-2019 represent investements from UNODC</t>
  </si>
  <si>
    <t>MDG</t>
  </si>
  <si>
    <t>Budget sous financement de l'USAID</t>
  </si>
  <si>
    <t>Montant du financement de l'UBRAF - Nations Unis</t>
  </si>
  <si>
    <t>Budget gere par l'IPM a travers le financement de EF5% Canal 2 , un projet ciblant les milieux carceraux</t>
  </si>
  <si>
    <t>Budget gere par l'ONG AINGA AIDS a travers la source de financement de la Mairie de Paris</t>
  </si>
  <si>
    <t>Budget gere par l'ONG SEED a travers la source de financement par differents Organismes subventionnaires</t>
  </si>
  <si>
    <t>Financement de la serie-3 de la SADC</t>
  </si>
  <si>
    <t>Budget sous fiancement du PAM</t>
  </si>
  <si>
    <t>Budget gere par l'IPM a travers le financement de EF5% Canal 2 , un projet ciblant les milieux carceraux a travers les deux programmes VIH et TB. / Budget managed by Institut Pasteur Madagascar through financing of the EF5% Canal 2 proje...</t>
  </si>
  <si>
    <t>Source : Programme National du Lutte contre la Tuberculose Commentaire du PNLT : Realisation de la strategie de communication pour la lutte contre la Tuberculose / Source : National TB Prevention Programme. Comment: Output from the Comm...</t>
  </si>
  <si>
    <t>Source : Programme National du Lutte contre la Tuberculose Commentaire du PNLT : Realisation de la retraite Mahajanga et formation des Chefs CDT en TB VIH / Source : National TB Prevention Programme. Comment: Output from the Mahajanga ...</t>
  </si>
  <si>
    <t>MLI</t>
  </si>
  <si>
    <t>Representant de Solthis au Mali, Dr Alain AKONDE, par E-mail, Financement Projet ATLAS</t>
  </si>
  <si>
    <t>E-mail: Soumaila Diallo, RAF ARCAD SANTE PLUS, montant en CFA</t>
  </si>
  <si>
    <t>Directrice Pays ONUSIDA-Mali: Ndimira Nsabimana Felicite converti montant en USD converti en Euro, Lettre Bamako le 15Juin 2020</t>
  </si>
  <si>
    <t>Mlle Sira Coulibaly Comptable du projet FEVE a Enda Mali, montant en F CFA converti en Euro au taux de 655,96</t>
  </si>
  <si>
    <t>Transferer au Dr Youssouf Diallo Coordinateur CSLS-TBH par E-mail, montant en USD converti en Euro</t>
  </si>
  <si>
    <t>E-mail, Dr NTOSSAMA, USAID - Mamadou TRAORE CDC, montant en USD converti en Euro au taux 0,891 et les donnees de CDC obtenues aupres du financier</t>
  </si>
  <si>
    <t>E-mail Dr Naye BA, OMS - montant en dollar - converti en Euro au taux 0,891</t>
  </si>
  <si>
    <t>PSN 2022-2024 Page 45;46;67;69</t>
  </si>
  <si>
    <t>NSP 2022-2024 Page 45;46;67;69</t>
  </si>
  <si>
    <t>MMR</t>
  </si>
  <si>
    <t>From CHAI office, Myanmar. Data available only up to 2021.</t>
  </si>
  <si>
    <t>From JICA office. Can only provide data up to 2020.</t>
  </si>
  <si>
    <t>From UNAIDS country office, Myanmar. Data available for 2020 and 2021 and projected for 2022-2023.</t>
  </si>
  <si>
    <t>From MSF-OCA country office, Myanmar. Estimation available only up to 2023.</t>
  </si>
  <si>
    <t>From UNICEF country office, Myanmar. Estimation available only up to 2023.</t>
  </si>
  <si>
    <t>From PEPFAR (USAID and CDC) country office, Myanmar. PEPFAR can only provide data up to 2020.</t>
  </si>
  <si>
    <t>From Access to Health program, UNOPS. Estimation available only up to 2023.</t>
  </si>
  <si>
    <t>From ADB country office, Myanmar. Data available up to 2022 only.</t>
  </si>
  <si>
    <t>From CHAI office, Myanmar. Data availabale only up to 2020.</t>
  </si>
  <si>
    <t>From JATA country office, Myanmar. Estimation available only up to 2023.</t>
  </si>
  <si>
    <t>From JICA, country office. Data available only up to 2020.</t>
  </si>
  <si>
    <t>From USAID country office, Myanmar. Estimation available only up to 2022.</t>
  </si>
  <si>
    <t>From WHO country office, Myanmar. Data available only up to 2023.</t>
  </si>
  <si>
    <t>MNE</t>
  </si>
  <si>
    <t>Data provided by NGOs from multiple donors. The external funding reported is in line with NSP but they were not used/are not planned for covering the needs identified within the Funding Request. They were used to support the following ar...</t>
  </si>
  <si>
    <t>MNG</t>
  </si>
  <si>
    <t>WHO's biennium budget for 2020-2021 was 91,973 USD. 2022-223 projected budget was calculated as average of the last 2 biennium cycles.</t>
  </si>
  <si>
    <t>Activities funded by JICA</t>
  </si>
  <si>
    <t>Joint Mongolian-Korean anti-TB Association' active screening project</t>
  </si>
  <si>
    <t>Survey funded by Harvard University, USA</t>
  </si>
  <si>
    <t>Union's (USAID funded) STREAM clinical trial to shorten the treatment regimen for MDR TB</t>
  </si>
  <si>
    <t>Activities funded by WHO</t>
  </si>
  <si>
    <t>MOZ</t>
  </si>
  <si>
    <t>STAR catalytic funding (implemented by PSI) to kick-start HIV self-testing activities +/- $ 1'070'000</t>
  </si>
  <si>
    <t>ILO Mozambique contributes $50,000/yr on Workplace HTS (demand &amp; awareness creation; trainings for peers)</t>
  </si>
  <si>
    <t>Information for 2018-2023 provided by the UN Family: $5,934,493 over 2018-2021</t>
  </si>
  <si>
    <t>Information for 2018-2023 provided by the UN Family: $2,289,650 over 2018-2021</t>
  </si>
  <si>
    <t>Includes SMI, HIV, integrated services and NGOs: 168,685,169 MZN in 2019 &amp; 145,560,290 MZN in 2020</t>
  </si>
  <si>
    <t>Information for 2018-2023 provided by the UN Family: $4,157,243 over 2018-2021</t>
  </si>
  <si>
    <t>Information for 2018-2023 provided by the UN Family: $3,480,596 over 2018-2021</t>
  </si>
  <si>
    <t>Information for 2018-2023 provided by the UN Family: $6,030,010 over 2018-2021</t>
  </si>
  <si>
    <t>2018 = COP17; 2019 = COP18; 2020 = COP19; 2021 = COP20. Future years cold COP20 amount constant.</t>
  </si>
  <si>
    <t>UNESCO, UNODC and UN Women all contribute smaller amounts: 405,846, 70,000 &amp; 189,473 over 2018-21</t>
  </si>
  <si>
    <t>Information for 2018-2023 provided by the UN Family: $9,379,237 over 2018-2021</t>
  </si>
  <si>
    <t>Information for 2018-2023 provided by the UN Family: $1,187,935 over 2018-2021</t>
  </si>
  <si>
    <t>This line represents contributions from the Clinton Health Access Initiative (CHAI), not the Clinton Foundation. Data provided by CHAI.</t>
  </si>
  <si>
    <t>According to data provided by Malaria Consortium</t>
  </si>
  <si>
    <t>According to data collected by the NMCP for the 2018 World Malaria Report. It is noted that UNICEF provides significant funding and support for Mozambique's polyvalent community health worker cadre (APEs). Because of the cross-cutting na...</t>
  </si>
  <si>
    <t>Contributions from USAID, President's Malaria Initiative (PMI). Figures from 2018 and 2019 are per publicly available PMI Funding Tables. Figures from 2020 through 2023 assume that the 2019 contribution level remains stable, however it i...</t>
  </si>
  <si>
    <t>The Government of the Republic of South Africa (RSA) has committed to contributing ZAR 30 million (approximately USD 2.2 million) per year in 2020 and 2021. It is possible that this funding will be renewed based on performance, however i...</t>
  </si>
  <si>
    <t>This line represents contributions from CUAM, according to data collected by the NMCP for the 2018 World Malaria Report.</t>
  </si>
  <si>
    <t>This line represents contributions from Jhpiego, according to data provided by them to the NMCP.</t>
  </si>
  <si>
    <t>Contribution as was forecasted in the 2017 NSP gap analysis</t>
  </si>
  <si>
    <t>MSF invested 44,029,660 MZN in TB in 2019 and 57,544,182 in 2020</t>
  </si>
  <si>
    <t>3 organizations of Mozambique won round 5,6 and 7 of TB TB REACH Grant. Anticipated funding from Stop TB between 2021 - 2023</t>
  </si>
  <si>
    <t>2018-2019: Estimated flat expenditure from COP17 (New Funds) for HIV/TB joint activties. 2020-2024: USAID's Mozambique TB Response Project ($20m 5 years)</t>
  </si>
  <si>
    <t>2018-2019: World Bank project (2017-2021). Funds reported by the TB program at the MoH 2020-2021: Southern Africa TB and Health System Strengthening Project of World Bank ($23m for 2020-2021)</t>
  </si>
  <si>
    <t>MUS</t>
  </si>
  <si>
    <t>ARASA</t>
  </si>
  <si>
    <t>Coalition Internationale Sida. The figures for years 2021 to 2023 are provisional.</t>
  </si>
  <si>
    <t>Commonwealth Foundation</t>
  </si>
  <si>
    <t>Global Forum</t>
  </si>
  <si>
    <t>Initiative 5%. The figures for years 2021 to 2023 is provisional.</t>
  </si>
  <si>
    <t>International Funder - Fight AIDS Monaco</t>
  </si>
  <si>
    <t>International Funder - Sidaction</t>
  </si>
  <si>
    <t>Kaleidoscope</t>
  </si>
  <si>
    <t>Rapid Response</t>
  </si>
  <si>
    <t>ANRS-CEPED</t>
  </si>
  <si>
    <t>ANRS-Sextra</t>
  </si>
  <si>
    <t>MWI</t>
  </si>
  <si>
    <t>Resource Mapping Round 6 for 2017-18, 2018-19, 2019-20. Projections based on the assumption of a constant level of funding for 2021-2025</t>
  </si>
  <si>
    <t>Programme Reports &amp; Projections</t>
  </si>
  <si>
    <t>Resource Mapping Round 6 for 2017-18, 2018-19, 2019-20. Projections for 2021-2024 based on the indicative funding for the period. The 2020 RM budgets for USG have been subtracted in the extrapolations to avoid double counting. Projection...</t>
  </si>
  <si>
    <t>NAM</t>
  </si>
  <si>
    <t>PEPFAR figures</t>
  </si>
  <si>
    <t>NMSP Budget</t>
  </si>
  <si>
    <t>NER</t>
  </si>
  <si>
    <t>Annonces des parternaires</t>
  </si>
  <si>
    <t>UNICEF financing: Annual Activity Plan 2020 3) Extrapolationof the 2020 amount from 2021 onwards</t>
  </si>
  <si>
    <t>1) PMI Delivery partners(Vector link, Impact malaria and PSM): (i) General Mid-Term review report of the National Malaria Program 04-2020; (ii) Annex file "synthese_Financement PALU 2017-2019 26 mars 2020" 2) PMI/USAID : PAA 2020 3) ...</t>
  </si>
  <si>
    <t>1) RBM funding (i) Overall Mid-term review report National Malaria Program 04-2020 (ii) Annex file "synthese_Financement PALU 2017-2019 26 mars 2020" ; 2) RBM funding PAA 2020 3) Extrapolation of the 2020 amount from 2021 onwards</t>
  </si>
  <si>
    <t>1) WHO funding (i) Overall Mid-term review report National Malaria Program 04-2020; (ii) Annex file "synthese_Financement PALU 2017-2019 26 mars 2020" ; 2) WHO funding : PAA 2020 3) Extrapolation of the 2020 amount from 2021 onwards</t>
  </si>
  <si>
    <t>NGA</t>
  </si>
  <si>
    <t>The Funding support for health in the areas of Enteric and diarrheal diseases, familly planning, Global Delivery Program- Vaccine Delivery, maalria, MNCH, Nutrition and polio for 2019 - 2022</t>
  </si>
  <si>
    <t>2018-2019 are actual expenditure while 2020 to 2025 figure is projection of what was provided for 2020</t>
  </si>
  <si>
    <t>2018 &amp; 2019 figure are the actual expenditures on interventions including CSS while 2020 -2025 is the projected amount</t>
  </si>
  <si>
    <t>Bill &amp; Melinda Gate is investing ($6,085,355) in Improving PHC service delivery through TA Hub including Malaria (using GROUP ANC to scale up IPTp) - $4,993,033 and Data Crowd Sourcing Approach for Malaria and Familay Llanning Commodit...</t>
  </si>
  <si>
    <t>FCDO: SuNMaP 2 / Malaria Consortium</t>
  </si>
  <si>
    <t>Malaria Consortium: Philanthropic fund</t>
  </si>
  <si>
    <t>Please provide explanation on funding scope and why the amount is constant</t>
  </si>
  <si>
    <t>NIC</t>
  </si>
  <si>
    <t>Banco interamericano de desarrollo (BID). Estrategia regional IREM. Iniciativa regional de eliminacion de la malaria.</t>
  </si>
  <si>
    <t>fuente: ANO 2019 MINSA Estudio de Gasto en Malaria. Unidad Coordinadora de Fondos Externos MINSA</t>
  </si>
  <si>
    <t>Fundacion Damian, Toon Bongaerts "toonfuda@cablenet.com.ni"</t>
  </si>
  <si>
    <t>NPL</t>
  </si>
  <si>
    <t>Source: ILO dated 20, July 2020, no expenditures reported in 2018 and 2019, no comitments after 2022</t>
  </si>
  <si>
    <t>Source: UNAIDS dated July 17, 2020</t>
  </si>
  <si>
    <t>Source: UNFPA dated July 17, 2020, no commitments after 2023</t>
  </si>
  <si>
    <t>Source: UNWomen on July 15, 2020, no commitments after 2019</t>
  </si>
  <si>
    <t>Source: UNICEF on July 19 2020 , no commitments after 2023</t>
  </si>
  <si>
    <t>Source: FHI dated August 8, 2020 no commitments for 2025</t>
  </si>
  <si>
    <t>Source: AHF dated July 15, 2020, no commitment after 2021</t>
  </si>
  <si>
    <t>Source :WHO dated July 14, 2020, no commitment for 2025</t>
  </si>
  <si>
    <t>form previous funding landscape</t>
  </si>
  <si>
    <t>PAK</t>
  </si>
  <si>
    <t>NATIONAL HIV &amp; AIDS SPENDING ASSESSMENT 2019</t>
  </si>
  <si>
    <t>PHL</t>
  </si>
  <si>
    <t>Data Source: UNAIDS; Two-year total budget divided by two for the annual estimate; and for the forecast, a 20% increase was applied based on historical budget increase.</t>
  </si>
  <si>
    <t>USAID PEPFAR</t>
  </si>
  <si>
    <t>2018-2019 actual from USAID/Manila and 2020-2023 are based on Commitments</t>
  </si>
  <si>
    <t>PNG</t>
  </si>
  <si>
    <t>UNAIDS</t>
  </si>
  <si>
    <t>USAID/PEPFAR</t>
  </si>
  <si>
    <t>WHO</t>
  </si>
  <si>
    <t>Data source DFAT</t>
  </si>
  <si>
    <t>Data source: MSF</t>
  </si>
  <si>
    <t>in kind support to TA and policy</t>
  </si>
  <si>
    <t>QNB</t>
  </si>
  <si>
    <t>AMREF Annual Plan (supported by CDC)</t>
  </si>
  <si>
    <t>ZAMEP Generated data - The fund supported by UNOPS</t>
  </si>
  <si>
    <t>ZAMEP Generated data - The fund supported by Presidential Malaria Initiative (PMI)</t>
  </si>
  <si>
    <t>RWA</t>
  </si>
  <si>
    <t>Other International Organizations</t>
  </si>
  <si>
    <t>This is a projection of funding from PMI MOP FY2020 -21. It does include overheads so it might be complicated to calculate the real gap</t>
  </si>
  <si>
    <t>SEN</t>
  </si>
  <si>
    <t>INFORMATIONS FINANCIERES DE UNITAID</t>
  </si>
  <si>
    <t>INFORMATIONS FINANCIERES DE ENDA SANTE</t>
  </si>
  <si>
    <t>INFORMATIONS FINANCIERES DE UNESCO</t>
  </si>
  <si>
    <t>RAPPORT FINANCIER DE ANCS</t>
  </si>
  <si>
    <t>C'est le montant issu du projet allemand GIZ pour la zone Sud Sud-Est</t>
  </si>
  <si>
    <t>Il s'agit du montant du projet FIND Pour l'amelioration des capacites diagnostiques du pays</t>
  </si>
  <si>
    <t>Il s'agit du montant de l'appui de PMI/USAID</t>
  </si>
  <si>
    <t>C'est le montant hors pret issu du financement BID</t>
  </si>
  <si>
    <t>SLB</t>
  </si>
  <si>
    <t>New DFAT bilateral program still at design stage</t>
  </si>
  <si>
    <t>WHO forward estimates still subject to confirmation</t>
  </si>
  <si>
    <t>The amounts for 2018-2020 are taken from the Subhead Monthly Report. Estimated amounts for 2021-2023 are derived taking the average of the amounts for the years 2018-2020.</t>
  </si>
  <si>
    <t>SLE</t>
  </si>
  <si>
    <t>As previously obtained from the source</t>
  </si>
  <si>
    <t>Obtained from PEPFAR (PEPFAR Regional Operating Plan (ROP) for FY21.pdf). The amount has been flatlined across from 2021 onward</t>
  </si>
  <si>
    <t>Obtained from previous submission by AHF SIERRA LEONE</t>
  </si>
  <si>
    <t>Obtained from previous submission by CAFOD and SLIRAN</t>
  </si>
  <si>
    <t>Obtained from previous submission by German Development Bank</t>
  </si>
  <si>
    <t>Obtained from previous submission by SOLTHIS</t>
  </si>
  <si>
    <t>PMI Country Operation plans 2018-2020 has an annual investment of $15m. PMI has recommended a flat line budget for the out-years of 2021-2023</t>
  </si>
  <si>
    <t>Information as previously obtained from PIH</t>
  </si>
  <si>
    <t>Information as previously obtained from source</t>
  </si>
  <si>
    <t>SLV</t>
  </si>
  <si>
    <t>Fuente: Ministerio de Salud, http://www.salud.gob.sv/unidad-del-programa-de-its-vih/#DOCUMENTOS-VIH/Informe de Medicion de Gastos en SIDA | Ano 2019 El Salvador; Para el ano 2020 se han considerado los datos del informe Medicion de Gas...</t>
  </si>
  <si>
    <t>Fuente: Ministerio de Salud, http://www.salud.gob.sv/unidad-del-programa-de-its-vih/#DOCUMENTOS-VIH/Informe de Medicion de Gastos en SIDA | Ano 2019 El Salvador; Para el ano 2020 se han considerado los datos del informe Medicion de Gast...</t>
  </si>
  <si>
    <t>Este monto incluye donaciones de: ONU mujeres, BID para ano 2019 y para ano 2020 ONU mujeres, Gobierno de Peru, Reino Unido Fuente: Ministerio de Salud, http://www.salud.gob.sv/unidad-del-programa-de-its-vih/#DOCUMENTOS-VIH/Informe de ...</t>
  </si>
  <si>
    <t>Fuente: Ministerio de Salud, http://www.salud.gob.sv/unidad-del-programa-de-its-vih/#DOCUMENTOS-VIH/Informe de Medicion de Gastos en SIDA | Ano 2019 El Salvador; para los anos 2020 al 2026 no se consideran estimaciones de apoyo debido ...</t>
  </si>
  <si>
    <t>SOM</t>
  </si>
  <si>
    <t>IOM - contributions to IDP camps where HTC will occur</t>
  </si>
  <si>
    <t>UNAIDS, Spectrum and Strengthening Guidelines</t>
  </si>
  <si>
    <t>UNDP - Funding to support legal assessments. Not able to forecast future contributions at this time.</t>
  </si>
  <si>
    <t>UNFPA - Funding sources UBRAF and non UBRAF. Youth peer education. Not able to forecast future contributions at this time due to fiscal cycles.</t>
  </si>
  <si>
    <t>WFP - Funding Sources UBRAF and non UBRAF. PLHIV Nutritional care for PLHIV. Not able to forecast future contributions at this time.</t>
  </si>
  <si>
    <t>Capacity building for Medical Personnel. Not able to forecast future contributions at this time.</t>
  </si>
  <si>
    <t>Contribution from Muslima Aid</t>
  </si>
  <si>
    <t>Contribution from World Vision International</t>
  </si>
  <si>
    <t>Contribution for PSR Finland</t>
  </si>
  <si>
    <t>SSD</t>
  </si>
  <si>
    <t>2018 to 2020 obtained from UNFPA. Assumed that subsequent funding will be average of 2018-2020.</t>
  </si>
  <si>
    <t>FY 2018 and 2019 spending from https://data.pepfar.gov/dashboards. FY 2020 represent availbale budget from COP 19. FY 2021 was obtained from USAID in South Sudan and funding was assumed to remain constant thereafter</t>
  </si>
  <si>
    <t>Obtained from the USAID in Sudan. Figure for 2021-2023 not available</t>
  </si>
  <si>
    <t>STP</t>
  </si>
  <si>
    <t>Cruz vermela/ de 2021 a 2025 estimations</t>
  </si>
  <si>
    <t>sante pour tous</t>
  </si>
  <si>
    <t>lettre de contribution OMS</t>
  </si>
  <si>
    <t>lettre de contributuin de la chine</t>
  </si>
  <si>
    <t>lettre d'location unicef</t>
  </si>
  <si>
    <t>Lettre de l'ASPF</t>
  </si>
  <si>
    <t>Lettre de la Croix Rouge</t>
  </si>
  <si>
    <t>lettre contribution OMS</t>
  </si>
  <si>
    <t>SUR</t>
  </si>
  <si>
    <t>Contribution WHO/PAHO -- Source MOH</t>
  </si>
  <si>
    <t>Training, donation coartem for malakit, meeting about bilateral cooperation.</t>
  </si>
  <si>
    <t>WHO/PAHO - USAID grant 002146-0002, WHO/TDR</t>
  </si>
  <si>
    <t>SWZ</t>
  </si>
  <si>
    <t>CHAI correspondence</t>
  </si>
  <si>
    <t>WHO Correspondence</t>
  </si>
  <si>
    <t>TCD</t>
  </si>
  <si>
    <t>Il s'agit des appuis techniques fournis par Expertise France</t>
  </si>
  <si>
    <t>Budget genere par AMASOT dans le cadre du marketing social du preservatif</t>
  </si>
  <si>
    <t>Budget gere par JHPIEGO</t>
  </si>
  <si>
    <t>Malaria Consortium provides support in SMC with a coverage of 20 HDs in 2020, 22 HDs in 2021, 24 HDs in 2022, 24 HDs in 23, 24 in 2024.</t>
  </si>
  <si>
    <t>Support from the U.S. government is through CHEMONICS INTERNATIONAL.</t>
  </si>
  <si>
    <t>JHPIEGO, with funding from the ExxonMobile Foundation from 2019 to 2021, provides support for program management and the strengthening of monitoring and evaluation.</t>
  </si>
  <si>
    <t>Support from Mentor Initiative (for diagnosis, treatment, SMC, RSSH, IEC/SBCC)</t>
  </si>
  <si>
    <t>TGO</t>
  </si>
  <si>
    <t>Pour 2018 : Rapport REDES 2018, annexe 2 page 109 Pour 2019 : Extraction des donnees du REDES 2019 Pour les donnees previsionnelles 2021-2025 : PSN annexe 3 Analyse du Budget/Budget disponible et gaps financiers, page XXiV</t>
  </si>
  <si>
    <t>Pour 2018 : Rapport REDES 2018, annexe 2 page 109 Pour 2019 : Extraction des donnees du REDES 2019 Pour 2020 : PTA UNICEF Pour les donnees previsionnelles 2021-2025 : PSN annexe 3 Analyse du Budget/Budget disponible et gaps financiers...</t>
  </si>
  <si>
    <t>Pour 2018 : Rapport REDES 2018, annexe 2 page 110 Pour 2019 : Extraction des donnees du REDES 2019 Pour les donnees previsionnelles 2021-2025 : PSN annexe 3 Analyse du Budget/Budget disponible et gaps financiers, page XXiV</t>
  </si>
  <si>
    <t>Pour 2018 : Rapport REDES 2018, annexe 2 page 110 Pour 2019 : Extraction des donnees du REDES 2019 .Pour les donnees previsionnelles 2021-2025 : PSN annexe 3 Analyse du Budget/Budget disponible et gaps financiers, page XXiV</t>
  </si>
  <si>
    <t>Pour 2018 : Rapport REDES 2018, annexe 2 page 109 Pour les donnees previsionnelles 2021-2025 : PSN annexe 3 Analyse du Budget/Budget disponible et gaps financiers, page XXiV</t>
  </si>
  <si>
    <t>Pour 2018 : Rapport REDES 2018, annexe 2 page 109 Pour 2019 : Extraction des donnees du REDES 2019</t>
  </si>
  <si>
    <t>- Partenaire: HRH 2030 '- Cf. Rapport RMPP, 2019, Page 69</t>
  </si>
  <si>
    <t>- Partenaire: ALMA '- Cf. Cf. Rapport RMPP, 2019, Page 69</t>
  </si>
  <si>
    <t>- Partenaire: AMF '- Rapport RMPP, 2019, Page 69</t>
  </si>
  <si>
    <t>- Partenaire: RBM '- Cf. Rapport RMPP, 2019, Page 69</t>
  </si>
  <si>
    <t>- Partenaire: TOTAL SA-TOGO '- Cf. Rapport RMPP, 2019, Page 69</t>
  </si>
  <si>
    <t>Cf. Rapport RMPP, 2019, Page 69</t>
  </si>
  <si>
    <t>Economic Community of West African States, ECOWAS)</t>
  </si>
  <si>
    <t>Donnees 2021 a 2023: PSN TB 2021 2023 page 66; rapport annuel PNLT 2018 page 6; rapport annuel PNLT 2019 page 6</t>
  </si>
  <si>
    <t>Donnees 2021 a 2023: PSN TB 2021 2023 page 66; rapport annuel PNLT 2018 page 6; rapport annuel PNLT 2019 page</t>
  </si>
  <si>
    <t>THA</t>
  </si>
  <si>
    <t>FY 2018-2019: based on NASA FY 2020: based on PEPFAR workplan FY 2021: based on PEPFAR workplan and maintain the same level for 2022-2025</t>
  </si>
  <si>
    <t>FY 2018-2019: based on NASA FY 2020-2021: as planned in the previous funding landscape FY 2022-2025: maintain the same level at US$ 270000</t>
  </si>
  <si>
    <t>TJK</t>
  </si>
  <si>
    <t>Data from Republican public organization "Afif"</t>
  </si>
  <si>
    <t>Government of Russian Federation</t>
  </si>
  <si>
    <t>2020-2023 estimations based on the 2019 actual data (assumed that level of finance will be the same)</t>
  </si>
  <si>
    <t>Centers for Disease Control and Prevention</t>
  </si>
  <si>
    <t>BMZ grant</t>
  </si>
  <si>
    <t>Tajik-Afghan Integration, Resilience and Reform Building Project</t>
  </si>
  <si>
    <t>Via Caritas Luxembourg project</t>
  </si>
  <si>
    <t>Via KNCV imolemented projects (2015-2019 USAID Challenge TB, 2020-2021 TB REACH W7 project)</t>
  </si>
  <si>
    <t>Implemented by Stop TB Coalition, Tajikistan</t>
  </si>
  <si>
    <t>USAID ETICA Project. Regional budget for September 2019- September 2024 - 31,574,313. Tajikistan budget - 48% of regional budget</t>
  </si>
  <si>
    <t>USAID LON project</t>
  </si>
  <si>
    <t>TKM</t>
  </si>
  <si>
    <t>Through the USAID Elimination of TB in Central Asia (ETICA) project: implementation period September 2019 - September 2024</t>
  </si>
  <si>
    <t>WHO Country Office data</t>
  </si>
  <si>
    <t>TLS</t>
  </si>
  <si>
    <t>UNFPA provides condoms and Lubricants for KPs (100% in Y1, 75% in Y2 and 25% in Y3)</t>
  </si>
  <si>
    <t>Development of NSP 2022-2026 in 2021 and External Mid-term Program Review in 2023</t>
  </si>
  <si>
    <t>Rotarian Against Malaria (RAM) Australia</t>
  </si>
  <si>
    <t>WHO Timor-Leste. 2018 figures from Global Malaria Report.</t>
  </si>
  <si>
    <t>KOICA Budget</t>
  </si>
  <si>
    <t>WHO Country Office Timor-Leste</t>
  </si>
  <si>
    <t>TUN</t>
  </si>
  <si>
    <t>Quote part de 0,5% du Programme Essaha Aziza pour les activites de renforcement pouvant etre en liaison avec la lutte contre le VIH (Total programme de 20 millions d'euros pour 2020 - 2021 et engagement de 50 millions d'euros a partir de...</t>
  </si>
  <si>
    <t>Entretien avec le Country Manager de l'ONUSIDA</t>
  </si>
  <si>
    <t>Entretien avec la responsable programme SSR/VIH du FNUAP</t>
  </si>
  <si>
    <t>Projet UNODC - Renforcement des services de prevention et de prise en charge en matiere de dependance aux drogues et d'infections transmissibles dans les prisons tunisiennes et promotion de la reinsertion des detenu(e)s pour la periode 2...</t>
  </si>
  <si>
    <t>WFP-HIV Expenditures recu du PAM</t>
  </si>
  <si>
    <t>Entretien avec le National Professional Officer de l'OMS</t>
  </si>
  <si>
    <t>TZA</t>
  </si>
  <si>
    <t>www.pmi.gov</t>
  </si>
  <si>
    <t>Data on Funding Landscape for USAID and PEPFAR support</t>
  </si>
  <si>
    <t>UGA</t>
  </si>
  <si>
    <t>Annual Work plans.</t>
  </si>
  <si>
    <t>Country Annual Work plans</t>
  </si>
  <si>
    <t>USG Country Operatiion Plans</t>
  </si>
  <si>
    <t>Germany Leprosy Annual Work Plans</t>
  </si>
  <si>
    <t>USG Country Plans</t>
  </si>
  <si>
    <t>UKR</t>
  </si>
  <si>
    <t>Data received from NGO "Alliance for Public Health" and NGO "Network 100%LIFE" and presents funding by France 5% Initiative funds in the framework of the Projects "Improving access to integrated HIV services for vulnerable adolescents" (...</t>
  </si>
  <si>
    <t>Finding provided by UNITAID through NG "Network 100%LIFE", detailed information is available in the Annex to Financial Gap analysis.</t>
  </si>
  <si>
    <t>Technical assistance to support a) transition to domestic funding, b) development of national/minicipal HIV strategies and implementation plans; c) policy analysis to optimize access to HIV services; d) strTngthenning community systems; ...</t>
  </si>
  <si>
    <t>Project from Foundation for Innovative New Diagnostics - Data provided by NGO "Alliance for Public Health" and The data source is available in the Annex to Financial Gap table.</t>
  </si>
  <si>
    <t>This line presents the total funding provided by the United Kingdom through the FRONTLINE AIDS Foundation in the framework of the Project PITCH, implemented by NGO "Alliance for Public Health" and Project "Ehealth Development Infrastruct...</t>
  </si>
  <si>
    <t>All calculations made based on the data source officially provided by USAID during data collection for the Financial gap Table. This line also included projects provided by US Universities of - University of Washington and Yale Universit...</t>
  </si>
  <si>
    <t>Project "Scaling up accessible and effective HCV treatment through community-based treatment model for most vulnerable populations in the resource-constrained Ukraine", funded by GILEAD SCIENCES INC. Data provided by NGO "Alliance for Pu...</t>
  </si>
  <si>
    <t>The Elton John AIDS Foundation financial support to the Projects: 1) "Harm Reduction for Children and Young People who Use Drugs in Ukraine: Reaching the Underserved", and 2) "Innovative HIV and Harm Reduction Solutions for Underserved S...</t>
  </si>
  <si>
    <t>Based on the data source officially requested from USAID to feel in the Financial gap Table. The form is available as an Annex to the Financial Gap overview table. Geographically USG is covering 12 regions: Dnipro, Mykolayiv, Odesa, Kher...</t>
  </si>
  <si>
    <t>UZB</t>
  </si>
  <si>
    <t>VEN</t>
  </si>
  <si>
    <t>Donor support for mosquito nets, rapid tests, medications, diagnostic equipment and supplies, and logistical support in the municipality of Sifontes. The support provided in previous years was not quantified. Planned to continue support ...</t>
  </si>
  <si>
    <t>PAHO support mainly in donations with cooperation from donors and external partners. In 2018 it includes 150,000 MTILDs donated by UNF, 100,000 PDRs, medicines, consultants and other concepts. In 2019 it includes 130,000 MTILDs, 130,000,...</t>
  </si>
  <si>
    <t>VNM</t>
  </si>
  <si>
    <t>VUT</t>
  </si>
  <si>
    <t>Based on NSP 2021-2026 and informal discussions with different donors (WHO/DFAT/RAM/James Cook)</t>
  </si>
  <si>
    <t>ZAF</t>
  </si>
  <si>
    <t>2019 collected through NASA (Unknown from 2020 onwards)</t>
  </si>
  <si>
    <t>2019 collected through NASA. 2020 from COP20, 2021 from COP21. Assumed flatlined thereafter. NB. Exclude USG Mgmt&amp;Operation amounts.</t>
  </si>
  <si>
    <t>2019 collected through NASA (Unknown from 2020 onwards). Includes: UNODC, UNESCO, WB,UNDP, Welcome Trust, other international sources.</t>
  </si>
  <si>
    <t>2019 data collected through NASA. 2020 from COP20, 2021 from COP21 - the latter did not indicate the HVTB allocations, hence estimated at 7% of total amount (as in 2020). Assumed flatlined thereafter. NB. Exclude USG Mgmt&amp;Operation amounts.</t>
  </si>
  <si>
    <t>ZMB</t>
  </si>
  <si>
    <t>NB. This includes several donors to CHAI: BMGF, DFID, ELMA, CIFF, CRS, Boston Univ. 2018-2022 Project Budgets. 2023-2025 assumed similar levels as 2022.</t>
  </si>
  <si>
    <t>2019-2022: GIZ reported commitments per projects. (2018 not provided). Uncertain about future funding for HIV past 2022 - unlikely so assumed zero.</t>
  </si>
  <si>
    <t>NB. This includes all UN Agencies (JUTA) commitments for 2020 (JUTA 2020mWorkplan). EXCLUDING HEPATITIS budget. For all other years, assumed same commitments as 2020.</t>
  </si>
  <si>
    <t>EXCLUDING TB funding (Prev &amp; treatment). 2018-2019: USG Expenditure Reports. 2020-2021: USG commitments (COP19&amp;COP20). 2022-2025: assumed same amounts as for 2020 - as per guidance of PEPFAR Co-ordinator.</t>
  </si>
  <si>
    <t>Figures extracted from the PMI Zambia malaria operation plans. Figures for 2021-2023 are projections</t>
  </si>
  <si>
    <t>Flatlined from 2021</t>
  </si>
  <si>
    <t>COP budget amounts for HVTB. 2022-2023 assumed to be same amounts as 2021 (COP20), as per PEPFAR suggestion.</t>
  </si>
  <si>
    <t>Funding from 2021 not known</t>
  </si>
  <si>
    <t>ZWE</t>
  </si>
  <si>
    <t>UN Agencies (last FGT), estimate from Jane</t>
  </si>
  <si>
    <t>2018 expenditure, 2019 and 2020 budgets based on MOHCC Resource Mapping exercises</t>
  </si>
  <si>
    <t>Based on Kristen's presentation on 8 March, assumed to flatiline in the coming periods</t>
  </si>
  <si>
    <t>2018 expenditure and 2019 and 2020 budgets based on MOHCC Resource Mapping exercises, 2021-2025 based on flatlined projection. All resources from HDF pooled fund supported by EU.</t>
  </si>
  <si>
    <t>PRESIDENTIAL MALARIA INTIATIVE (2021- 2023 are projected based on current funding)</t>
  </si>
  <si>
    <t>USAID's TB LON grant to Zimbabwe is $!5 million over 5 years Oct 2019 to Sep 2024</t>
  </si>
  <si>
    <t>ISO_Component_ID</t>
  </si>
  <si>
    <t>ID</t>
  </si>
  <si>
    <t>s</t>
  </si>
  <si>
    <t>Country:</t>
  </si>
  <si>
    <t>Health Sector</t>
  </si>
  <si>
    <t>Currency:</t>
  </si>
  <si>
    <t> </t>
  </si>
  <si>
    <r>
      <t xml:space="preserve">PLANO ESTRATÉGICO NACIONAL DE RESPOSTA AO HIV e SIDA - PEN V </t>
    </r>
    <r>
      <rPr>
        <b/>
        <sz val="10"/>
        <color rgb="FF000101"/>
        <rFont val="Arial"/>
        <family val="2"/>
      </rPr>
      <t>(2021 - 2025)</t>
    </r>
  </si>
  <si>
    <t>The Strategic Plan covers the period 2021-2025</t>
  </si>
  <si>
    <t>PLANO ESTRATÉGICO NACIONAL PARA ELIMINAÇÃO DA TUBERCULOSE EM MOÇAMBIQUE 2023- 2030</t>
  </si>
  <si>
    <t>Local Office UNAIDS Mozambique</t>
  </si>
  <si>
    <t>Tuberculosis Data, Impact Assessment and Communications HUB</t>
  </si>
  <si>
    <t>Carta Compromiso do Governo de Cofinanciamento das Respostas Nacionais Apoiadas pelo Fundo Global (30 de maio de 2023)</t>
  </si>
  <si>
    <t>U.S. PRESIDENT’S MALARIA INITIATIVE Mozambique Malaria Operational Plan</t>
  </si>
  <si>
    <t>The malaria strategic plan was completed on April 23, 2023. It is still under review</t>
  </si>
  <si>
    <t>TPT and pyridoxine</t>
  </si>
  <si>
    <t>Pediatric formules</t>
  </si>
  <si>
    <t>CD4 and DBS</t>
  </si>
  <si>
    <t>Condoms and lubrificants</t>
  </si>
  <si>
    <t>First and second line</t>
  </si>
  <si>
    <t>XDR, Ultra, TrueNAT</t>
  </si>
  <si>
    <t>Artesunate Injectable</t>
  </si>
  <si>
    <t>ITN for Mass Campaign</t>
  </si>
  <si>
    <t>ANC Nets</t>
  </si>
  <si>
    <t>Detailed information not avaiable</t>
  </si>
  <si>
    <t>Mozambique Ministry of Economy and Finance, Co-finance letter to the Global Fund, 2023</t>
  </si>
  <si>
    <t>Mozambique Ministry of Economy and Finance, Co-finance letter to the Global Fund, 2023. Information just avaiable for 0223 and 2026.</t>
  </si>
  <si>
    <t xml:space="preserve"> Detailed information not avaiable</t>
  </si>
  <si>
    <t>10 477 743</t>
  </si>
  <si>
    <t>10 477 744</t>
  </si>
  <si>
    <t>10 477 745</t>
  </si>
  <si>
    <t>12 969 702</t>
  </si>
  <si>
    <t>12 969 703</t>
  </si>
  <si>
    <t>12 969 704</t>
  </si>
  <si>
    <t>3 252 990</t>
  </si>
  <si>
    <t>3 252 991</t>
  </si>
  <si>
    <t>3 252 992</t>
  </si>
  <si>
    <t>19 494 356</t>
  </si>
  <si>
    <t>19 494 357</t>
  </si>
  <si>
    <t>19 494 358</t>
  </si>
  <si>
    <t>16 658 854</t>
  </si>
  <si>
    <t>59 831 673</t>
  </si>
  <si>
    <t>9 526 504</t>
  </si>
  <si>
    <t>9 112 268</t>
  </si>
  <si>
    <t>59 831 674</t>
  </si>
  <si>
    <t>59 831 675</t>
  </si>
  <si>
    <t>16 658 855</t>
  </si>
  <si>
    <t>16 658 856</t>
  </si>
  <si>
    <t>9 526 505</t>
  </si>
  <si>
    <t>9 526 506</t>
  </si>
  <si>
    <t>9 112 269</t>
  </si>
  <si>
    <t>9 112 270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</si>
</sst>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409]d/mmm/yyyy;@"/>
    <numFmt numFmtId="167" formatCode="0.0%"/>
  </numFmts>
  <fonts count="49"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0"/>
      <name val="Arial"/>
      <family val="2"/>
    </font>
    <font>
      <b/>
      <sz val="10"/>
      <color rgb="FFFF0000"/>
      <name val="Arial"/>
      <family val="2"/>
    </font>
    <font>
      <b/>
      <sz val="11"/>
      <name val="Arial"/>
      <family val="2"/>
    </font>
    <font>
      <sz val="11"/>
      <name val="Arial"/>
      <family val="2"/>
    </font>
    <font>
      <sz val="11"/>
      <color indexed="16"/>
      <name val="Arial"/>
      <family val="2"/>
    </font>
    <font>
      <b/>
      <sz val="11"/>
      <color theme="3"/>
      <name val="Arial"/>
      <family val="2"/>
    </font>
    <font>
      <sz val="12"/>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i/>
      <sz val="8"/>
      <color theme="4" tint="-0.499984740745262"/>
      <name val="Arial"/>
      <family val="2"/>
    </font>
    <font>
      <sz val="10"/>
      <color rgb="FF000000"/>
      <name val="Arial"/>
      <family val="2"/>
    </font>
    <font>
      <sz val="11"/>
      <color theme="1"/>
      <name val="Calibri"/>
      <family val="2"/>
      <scheme val="minor"/>
    </font>
    <font>
      <b/>
      <sz val="11"/>
      <color theme="0"/>
      <name val="Calibri"/>
      <family val="2"/>
      <scheme val="minor"/>
    </font>
    <font>
      <sz val="11"/>
      <color rgb="FF000000"/>
      <name val="Calibri"/>
      <family val="2"/>
      <scheme val="minor"/>
    </font>
    <font>
      <b/>
      <sz val="12"/>
      <color theme="0"/>
      <name val="Arial Black"/>
      <family val="2"/>
    </font>
    <font>
      <b/>
      <sz val="11"/>
      <color theme="0"/>
      <name val="Arial"/>
      <family val="2"/>
    </font>
    <font>
      <sz val="18"/>
      <color indexed="9"/>
      <name val="Arial Black"/>
      <family val="2"/>
    </font>
    <font>
      <b/>
      <sz val="18"/>
      <color rgb="FFFF0000"/>
      <name val="Arial Black"/>
      <family val="2"/>
    </font>
    <font>
      <b/>
      <sz val="8"/>
      <color theme="0"/>
      <name val="Arial"/>
      <family val="2"/>
    </font>
    <font>
      <b/>
      <sz val="9"/>
      <name val="Arial"/>
      <family val="2"/>
    </font>
    <font>
      <b/>
      <sz val="9"/>
      <color theme="0"/>
      <name val="Arial"/>
      <family val="2"/>
    </font>
    <font>
      <b/>
      <sz val="12"/>
      <color theme="0"/>
      <name val="Arial"/>
      <family val="2"/>
    </font>
    <font>
      <b/>
      <i/>
      <sz val="8"/>
      <color theme="0"/>
      <name val="Arial"/>
      <family val="2"/>
    </font>
    <font>
      <strike/>
      <sz val="10"/>
      <color theme="1"/>
      <name val="Arial"/>
      <family val="2"/>
    </font>
    <font>
      <sz val="10"/>
      <color rgb="FF0D0E1A"/>
      <name val="Arial"/>
      <family val="2"/>
    </font>
    <font>
      <b/>
      <sz val="10"/>
      <color rgb="FF000101"/>
      <name val="Arial"/>
      <family val="2"/>
    </font>
    <font>
      <sz val="11"/>
      <name val="Calibri"/>
      <family val="2"/>
      <scheme val="minor"/>
    </font>
    <font>
      <sz val="8"/>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rgb="FFFF0000"/>
        <bgColor indexed="64"/>
      </patternFill>
    </fill>
    <fill>
      <patternFill patternType="solid">
        <fgColor theme="8" tint="-0.249977111117893"/>
        <bgColor indexed="64"/>
      </patternFill>
    </fill>
    <fill>
      <patternFill patternType="solid">
        <fgColor rgb="FF0070C0"/>
        <bgColor indexed="64"/>
      </patternFill>
    </fill>
    <fill>
      <patternFill patternType="solid">
        <fgColor rgb="FFBFBFB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bgColor indexed="64"/>
      </patternFill>
    </fill>
    <fill>
      <patternFill patternType="solid">
        <fgColor rgb="FF6E6E6E"/>
        <bgColor indexed="64"/>
      </patternFill>
    </fill>
    <fill>
      <patternFill patternType="solid">
        <fgColor rgb="FF04198F"/>
        <bgColor indexed="64"/>
      </patternFill>
    </fill>
    <fill>
      <patternFill patternType="solid">
        <fgColor rgb="FFD9D9D9"/>
        <bgColor indexed="64"/>
      </patternFill>
    </fill>
    <fill>
      <patternFill patternType="solid">
        <fgColor rgb="FFD9D9D9"/>
        <bgColor rgb="FF000000"/>
      </patternFill>
    </fill>
    <fill>
      <patternFill patternType="solid">
        <fgColor rgb="FF8294FB"/>
        <bgColor indexed="64"/>
      </patternFill>
    </fill>
    <fill>
      <patternFill patternType="solid">
        <fgColor rgb="FFC1A704"/>
        <bgColor indexed="64"/>
      </patternFill>
    </fill>
    <fill>
      <patternFill patternType="solid">
        <fgColor rgb="FFBD7400"/>
        <bgColor indexed="64"/>
      </patternFill>
    </fill>
    <fill>
      <patternFill patternType="solid">
        <fgColor rgb="FF000000"/>
        <bgColor indexed="64"/>
      </patternFill>
    </fill>
    <fill>
      <patternFill patternType="solid">
        <fgColor rgb="FF04198F"/>
        <bgColor rgb="FF000000"/>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top style="thin">
        <color theme="0"/>
      </top>
      <bottom style="thin">
        <color auto="1"/>
      </bottom>
      <diagonal/>
    </border>
    <border>
      <left style="thin">
        <color auto="1"/>
      </left>
      <right/>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indexed="64"/>
      </left>
      <right style="thin">
        <color indexed="64"/>
      </right>
      <top style="thin">
        <color theme="0"/>
      </top>
      <bottom style="thin">
        <color theme="0"/>
      </bottom>
      <diagonal/>
    </border>
    <border>
      <left style="thin">
        <color auto="1"/>
      </left>
      <right style="thin">
        <color auto="1"/>
      </right>
      <top style="thin">
        <color theme="0"/>
      </top>
      <bottom style="thin">
        <color auto="1"/>
      </bottom>
      <diagonal/>
    </border>
    <border>
      <left/>
      <right/>
      <top style="thin">
        <color theme="0"/>
      </top>
      <bottom style="thin">
        <color auto="1"/>
      </bottom>
      <diagonal/>
    </border>
    <border>
      <left/>
      <right style="thin">
        <color auto="1"/>
      </right>
      <top style="thin">
        <color theme="0"/>
      </top>
      <bottom style="thin">
        <color auto="1"/>
      </bottom>
      <diagonal/>
    </border>
    <border>
      <left style="thin">
        <color auto="1"/>
      </left>
      <right/>
      <top style="thin">
        <color theme="0"/>
      </top>
      <bottom/>
      <diagonal/>
    </border>
    <border>
      <left/>
      <right/>
      <top style="thin">
        <color theme="0"/>
      </top>
      <bottom/>
      <diagonal/>
    </border>
    <border>
      <left style="thin">
        <color auto="1"/>
      </left>
      <right style="thin">
        <color auto="1"/>
      </right>
      <top style="thin">
        <color theme="0"/>
      </top>
      <bottom/>
      <diagonal/>
    </border>
    <border>
      <left/>
      <right style="thin">
        <color auto="1"/>
      </right>
      <top style="thin">
        <color theme="0"/>
      </top>
      <bottom style="thin">
        <color theme="0"/>
      </bottom>
      <diagonal/>
    </border>
    <border>
      <left/>
      <right/>
      <top style="thin">
        <color theme="0"/>
      </top>
      <bottom style="thin">
        <color theme="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7">
    <xf numFmtId="0" fontId="0" fillId="0" borderId="0"/>
    <xf numFmtId="0" fontId="1" fillId="0" borderId="0"/>
    <xf numFmtId="0" fontId="4" fillId="0" borderId="0"/>
    <xf numFmtId="0" fontId="4" fillId="0" borderId="0"/>
    <xf numFmtId="9" fontId="1" fillId="0" borderId="0" applyFont="0" applyFill="0" applyBorder="0" applyAlignment="0" applyProtection="0"/>
    <xf numFmtId="43" fontId="32" fillId="0" borderId="0" applyFont="0" applyFill="0" applyBorder="0" applyAlignment="0" applyProtection="0"/>
    <xf numFmtId="164" fontId="32" fillId="0" borderId="0" applyFont="0" applyFill="0" applyBorder="0" applyAlignment="0" applyProtection="0"/>
  </cellStyleXfs>
  <cellXfs count="358">
    <xf numFmtId="0" fontId="0" fillId="0" borderId="0" xfId="0"/>
    <xf numFmtId="0" fontId="1" fillId="0" borderId="0" xfId="1"/>
    <xf numFmtId="3" fontId="4" fillId="2" borderId="1" xfId="2" applyNumberForma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3" fontId="6" fillId="2" borderId="1" xfId="1" applyNumberFormat="1" applyFont="1" applyFill="1" applyBorder="1" applyAlignment="1" applyProtection="1">
      <alignment horizontal="center" vertical="center"/>
      <protection hidden="1"/>
    </xf>
    <xf numFmtId="0" fontId="1" fillId="0" borderId="0" xfId="1" applyProtection="1">
      <protection hidden="1"/>
    </xf>
    <xf numFmtId="0" fontId="20" fillId="0" borderId="1" xfId="2" applyFont="1" applyBorder="1" applyAlignment="1" applyProtection="1">
      <alignment horizontal="center" vertical="center" wrapText="1"/>
      <protection hidden="1"/>
    </xf>
    <xf numFmtId="3" fontId="4" fillId="2" borderId="1" xfId="2" applyNumberFormat="1" applyFill="1" applyBorder="1" applyAlignment="1" applyProtection="1">
      <alignment horizontal="center" vertical="center"/>
      <protection hidden="1"/>
    </xf>
    <xf numFmtId="0" fontId="6" fillId="0" borderId="0" xfId="0" applyFont="1"/>
    <xf numFmtId="0" fontId="1" fillId="0" borderId="0" xfId="1" applyAlignment="1">
      <alignment vertical="top"/>
    </xf>
    <xf numFmtId="0" fontId="1" fillId="5" borderId="0" xfId="1" applyFill="1" applyAlignment="1">
      <alignment vertical="top"/>
    </xf>
    <xf numFmtId="0" fontId="14" fillId="7" borderId="1" xfId="1" applyFont="1" applyFill="1" applyBorder="1" applyAlignment="1">
      <alignment horizontal="left" vertical="top"/>
    </xf>
    <xf numFmtId="0" fontId="27" fillId="8" borderId="1" xfId="1" applyFont="1" applyFill="1" applyBorder="1" applyAlignment="1">
      <alignment horizontal="left" vertical="top"/>
    </xf>
    <xf numFmtId="0" fontId="28" fillId="6" borderId="1" xfId="1" applyFont="1" applyFill="1" applyBorder="1" applyAlignment="1">
      <alignment horizontal="left" vertical="top"/>
    </xf>
    <xf numFmtId="0" fontId="29" fillId="6" borderId="1" xfId="1" applyFont="1" applyFill="1" applyBorder="1" applyAlignment="1">
      <alignment horizontal="left" vertical="top"/>
    </xf>
    <xf numFmtId="0" fontId="6" fillId="0" borderId="0" xfId="1" applyFont="1" applyAlignment="1">
      <alignment horizontal="left" vertical="top"/>
    </xf>
    <xf numFmtId="0" fontId="6" fillId="0" borderId="0" xfId="1" applyFont="1" applyAlignment="1">
      <alignment vertical="top"/>
    </xf>
    <xf numFmtId="4" fontId="22" fillId="0" borderId="1" xfId="2" applyNumberFormat="1" applyFont="1" applyBorder="1" applyAlignment="1" applyProtection="1">
      <alignment horizontal="center" vertical="center" wrapText="1"/>
      <protection locked="0"/>
    </xf>
    <xf numFmtId="3" fontId="4" fillId="0" borderId="1" xfId="2" applyNumberFormat="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2" fillId="0" borderId="1" xfId="2" applyNumberFormat="1" applyFont="1" applyBorder="1" applyAlignment="1" applyProtection="1">
      <alignment horizontal="center" vertical="center" wrapText="1"/>
      <protection locked="0"/>
    </xf>
    <xf numFmtId="3" fontId="6" fillId="0" borderId="1" xfId="1" applyNumberFormat="1" applyFont="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12" fillId="0" borderId="16" xfId="1" applyFont="1" applyBorder="1" applyAlignment="1" applyProtection="1">
      <alignment vertical="center"/>
      <protection locked="0"/>
    </xf>
    <xf numFmtId="0" fontId="1" fillId="0" borderId="1" xfId="1" applyBorder="1" applyAlignment="1" applyProtection="1">
      <alignment horizontal="center" vertical="center" wrapText="1"/>
      <protection locked="0" hidden="1"/>
    </xf>
    <xf numFmtId="0" fontId="6" fillId="0" borderId="0" xfId="1" applyFont="1" applyAlignment="1">
      <alignment horizontal="justify" vertical="top"/>
    </xf>
    <xf numFmtId="0" fontId="1" fillId="0" borderId="0" xfId="1" applyAlignment="1">
      <alignment horizontal="justify" vertical="top"/>
    </xf>
    <xf numFmtId="0" fontId="14" fillId="7" borderId="3" xfId="1" applyFont="1" applyFill="1" applyBorder="1" applyAlignment="1">
      <alignment horizontal="justify" vertical="top"/>
    </xf>
    <xf numFmtId="0" fontId="28" fillId="6" borderId="2" xfId="1" applyFont="1" applyFill="1" applyBorder="1" applyAlignment="1">
      <alignment horizontal="left" vertical="top"/>
    </xf>
    <xf numFmtId="0" fontId="27" fillId="8" borderId="0" xfId="1" applyFont="1" applyFill="1" applyAlignment="1">
      <alignment horizontal="justify" vertical="top"/>
    </xf>
    <xf numFmtId="0" fontId="31" fillId="0" borderId="0" xfId="0" applyFont="1" applyAlignment="1">
      <alignment horizontal="justify" vertical="top"/>
    </xf>
    <xf numFmtId="0" fontId="31" fillId="0" borderId="0" xfId="0" applyFont="1" applyAlignment="1">
      <alignment vertical="center" wrapText="1"/>
    </xf>
    <xf numFmtId="0" fontId="6" fillId="0" borderId="0" xfId="1" applyFont="1" applyAlignment="1">
      <alignment vertical="top" wrapText="1"/>
    </xf>
    <xf numFmtId="0" fontId="4" fillId="0" borderId="0" xfId="0" applyFont="1" applyAlignment="1">
      <alignment vertical="center" wrapText="1"/>
    </xf>
    <xf numFmtId="0" fontId="6" fillId="0" borderId="0" xfId="0" applyFont="1" applyAlignment="1">
      <alignment wrapText="1"/>
    </xf>
    <xf numFmtId="3" fontId="4" fillId="0" borderId="8" xfId="2" applyNumberFormat="1" applyBorder="1" applyAlignment="1" applyProtection="1">
      <alignment horizontal="center" vertical="center" wrapText="1"/>
      <protection locked="0"/>
    </xf>
    <xf numFmtId="49" fontId="21" fillId="0" borderId="11" xfId="2" applyNumberFormat="1" applyFont="1" applyBorder="1" applyAlignment="1" applyProtection="1">
      <alignment horizontal="center" vertical="center" wrapText="1"/>
      <protection locked="0"/>
    </xf>
    <xf numFmtId="49" fontId="21" fillId="0" borderId="17" xfId="2" applyNumberFormat="1" applyFont="1" applyBorder="1" applyAlignment="1" applyProtection="1">
      <alignment horizontal="center" vertical="center" wrapText="1"/>
      <protection locked="0"/>
    </xf>
    <xf numFmtId="3" fontId="4" fillId="0" borderId="7" xfId="2" applyNumberFormat="1" applyBorder="1" applyAlignment="1" applyProtection="1">
      <alignment horizontal="center" vertical="center" wrapText="1"/>
      <protection locked="0"/>
    </xf>
    <xf numFmtId="0" fontId="0" fillId="11" borderId="18" xfId="0" applyFill="1" applyBorder="1"/>
    <xf numFmtId="0" fontId="0" fillId="11" borderId="19" xfId="0" applyFill="1" applyBorder="1"/>
    <xf numFmtId="0" fontId="0" fillId="0" borderId="18" xfId="0" applyBorder="1"/>
    <xf numFmtId="0" fontId="0" fillId="0" borderId="19" xfId="0" applyBorder="1"/>
    <xf numFmtId="0" fontId="0" fillId="0" borderId="20" xfId="0" applyBorder="1"/>
    <xf numFmtId="0" fontId="33" fillId="10" borderId="21" xfId="0" applyFont="1" applyFill="1" applyBorder="1"/>
    <xf numFmtId="0" fontId="33" fillId="10" borderId="22" xfId="0" applyFont="1" applyFill="1" applyBorder="1"/>
    <xf numFmtId="0" fontId="33" fillId="10" borderId="23" xfId="0" applyFont="1" applyFill="1" applyBorder="1"/>
    <xf numFmtId="0" fontId="0" fillId="11" borderId="21" xfId="0" applyFill="1" applyBorder="1"/>
    <xf numFmtId="0" fontId="0" fillId="11" borderId="22" xfId="0" applyFill="1" applyBorder="1"/>
    <xf numFmtId="0" fontId="0" fillId="11" borderId="23" xfId="0" applyFill="1" applyBorder="1"/>
    <xf numFmtId="0" fontId="0" fillId="0" borderId="21" xfId="0" applyBorder="1"/>
    <xf numFmtId="0" fontId="0" fillId="0" borderId="22" xfId="0" applyBorder="1"/>
    <xf numFmtId="0" fontId="0" fillId="0" borderId="23" xfId="0" applyBorder="1"/>
    <xf numFmtId="0" fontId="33" fillId="10" borderId="24" xfId="0" applyFont="1" applyFill="1" applyBorder="1"/>
    <xf numFmtId="0" fontId="0" fillId="11" borderId="24" xfId="0" applyFill="1" applyBorder="1"/>
    <xf numFmtId="0" fontId="0" fillId="0" borderId="24" xfId="0" applyBorder="1"/>
    <xf numFmtId="0" fontId="0" fillId="11" borderId="25" xfId="0" applyFill="1" applyBorder="1"/>
    <xf numFmtId="165" fontId="33" fillId="10" borderId="22" xfId="5" applyNumberFormat="1" applyFont="1" applyFill="1" applyBorder="1"/>
    <xf numFmtId="165" fontId="0" fillId="11" borderId="22" xfId="5" applyNumberFormat="1" applyFont="1" applyFill="1" applyBorder="1"/>
    <xf numFmtId="165" fontId="0" fillId="0" borderId="22" xfId="5" applyNumberFormat="1" applyFont="1" applyBorder="1"/>
    <xf numFmtId="165" fontId="0" fillId="11" borderId="19" xfId="5" applyNumberFormat="1" applyFont="1" applyFill="1" applyBorder="1"/>
    <xf numFmtId="165" fontId="0" fillId="0" borderId="0" xfId="5" applyNumberFormat="1" applyFont="1"/>
    <xf numFmtId="0" fontId="1" fillId="5" borderId="1" xfId="1" applyFill="1" applyBorder="1" applyAlignment="1" applyProtection="1">
      <alignment horizontal="center" vertical="center"/>
      <protection locked="0" hidden="1"/>
    </xf>
    <xf numFmtId="0" fontId="34" fillId="0" borderId="0" xfId="0" applyFont="1"/>
    <xf numFmtId="0" fontId="6" fillId="0" borderId="0" xfId="1" applyFont="1" applyAlignment="1">
      <alignment horizontal="justify" vertical="top" wrapText="1"/>
    </xf>
    <xf numFmtId="0" fontId="9" fillId="0" borderId="12" xfId="2" applyFont="1" applyBorder="1" applyAlignment="1" applyProtection="1">
      <alignment horizontal="center" vertical="center" wrapText="1"/>
      <protection hidden="1"/>
    </xf>
    <xf numFmtId="0" fontId="9" fillId="0" borderId="11" xfId="2" applyFont="1" applyBorder="1" applyAlignment="1" applyProtection="1">
      <alignment horizontal="center" vertical="center" wrapText="1"/>
      <protection hidden="1"/>
    </xf>
    <xf numFmtId="0" fontId="30" fillId="18" borderId="8" xfId="2" applyFont="1" applyFill="1" applyBorder="1" applyAlignment="1" applyProtection="1">
      <alignment horizontal="left" vertical="top" wrapText="1"/>
      <protection hidden="1"/>
    </xf>
    <xf numFmtId="0" fontId="40" fillId="18" borderId="1" xfId="2" applyFont="1" applyFill="1" applyBorder="1" applyAlignment="1" applyProtection="1">
      <alignment horizontal="left" vertical="center" wrapText="1"/>
      <protection hidden="1"/>
    </xf>
    <xf numFmtId="0" fontId="35" fillId="0" borderId="15" xfId="2" applyFont="1" applyBorder="1" applyAlignment="1" applyProtection="1">
      <alignment horizontal="left" vertical="center" wrapText="1"/>
      <protection hidden="1"/>
    </xf>
    <xf numFmtId="0" fontId="35" fillId="0" borderId="4" xfId="2" applyFont="1" applyBorder="1" applyAlignment="1" applyProtection="1">
      <alignment horizontal="left" vertical="center" wrapText="1"/>
      <protection hidden="1"/>
    </xf>
    <xf numFmtId="0" fontId="39" fillId="0" borderId="4" xfId="2" applyFont="1" applyBorder="1" applyAlignment="1" applyProtection="1">
      <alignment horizontal="center" vertical="center" wrapText="1"/>
      <protection hidden="1"/>
    </xf>
    <xf numFmtId="0" fontId="9" fillId="0" borderId="4" xfId="2" applyFont="1" applyBorder="1" applyAlignment="1" applyProtection="1">
      <alignment horizontal="center" vertical="center" wrapText="1"/>
      <protection hidden="1"/>
    </xf>
    <xf numFmtId="0" fontId="10" fillId="0" borderId="0" xfId="2" applyFont="1" applyAlignment="1" applyProtection="1">
      <alignment horizontal="center" vertical="center" wrapText="1"/>
      <protection hidden="1"/>
    </xf>
    <xf numFmtId="0" fontId="4" fillId="0" borderId="5" xfId="2" applyBorder="1" applyAlignment="1" applyProtection="1">
      <alignment vertical="center" wrapText="1"/>
      <protection hidden="1"/>
    </xf>
    <xf numFmtId="0" fontId="4" fillId="0" borderId="4" xfId="2" applyBorder="1" applyAlignment="1" applyProtection="1">
      <alignment vertical="center" wrapText="1"/>
      <protection hidden="1"/>
    </xf>
    <xf numFmtId="0" fontId="4" fillId="0" borderId="3" xfId="2" applyBorder="1" applyAlignment="1" applyProtection="1">
      <alignment vertical="center" wrapText="1"/>
      <protection hidden="1"/>
    </xf>
    <xf numFmtId="0" fontId="4" fillId="0" borderId="0" xfId="2" applyAlignment="1" applyProtection="1">
      <alignment vertical="center" wrapText="1"/>
      <protection hidden="1"/>
    </xf>
    <xf numFmtId="0" fontId="4" fillId="0" borderId="12" xfId="2" applyBorder="1" applyAlignment="1" applyProtection="1">
      <alignment vertical="center" wrapText="1"/>
      <protection hidden="1"/>
    </xf>
    <xf numFmtId="0" fontId="21" fillId="0" borderId="0" xfId="2" applyFont="1" applyAlignment="1" applyProtection="1">
      <alignment horizontal="center" vertical="center" wrapText="1"/>
      <protection hidden="1"/>
    </xf>
    <xf numFmtId="0" fontId="4" fillId="0" borderId="15" xfId="2" applyBorder="1" applyAlignment="1" applyProtection="1">
      <alignment vertical="center" wrapText="1"/>
      <protection hidden="1"/>
    </xf>
    <xf numFmtId="4" fontId="22" fillId="0" borderId="8" xfId="2" applyNumberFormat="1" applyFont="1" applyBorder="1" applyAlignment="1" applyProtection="1">
      <alignment horizontal="center" vertical="center" wrapText="1"/>
      <protection locked="0"/>
    </xf>
    <xf numFmtId="3" fontId="4" fillId="2" borderId="2" xfId="2" applyNumberFormat="1" applyFill="1" applyBorder="1" applyAlignment="1" applyProtection="1">
      <alignment horizontal="center" vertical="center" wrapText="1"/>
      <protection hidden="1"/>
    </xf>
    <xf numFmtId="3" fontId="4" fillId="0" borderId="2" xfId="2" applyNumberFormat="1" applyBorder="1" applyAlignment="1" applyProtection="1">
      <alignment horizontal="center" vertical="center" wrapText="1"/>
      <protection locked="0"/>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0" fontId="27" fillId="15" borderId="30"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0" fontId="27" fillId="15" borderId="33" xfId="2" applyFont="1" applyFill="1" applyBorder="1" applyAlignment="1" applyProtection="1">
      <alignment horizontal="left" vertical="center" wrapText="1"/>
      <protection hidden="1"/>
    </xf>
    <xf numFmtId="0" fontId="21" fillId="0" borderId="4" xfId="2" applyFont="1" applyBorder="1" applyAlignment="1" applyProtection="1">
      <alignment horizontal="center" vertical="center" wrapText="1"/>
      <protection hidden="1"/>
    </xf>
    <xf numFmtId="0" fontId="21" fillId="0" borderId="9" xfId="2" applyFont="1" applyBorder="1" applyAlignment="1" applyProtection="1">
      <alignment horizontal="center" vertical="center" wrapText="1"/>
      <protection hidden="1"/>
    </xf>
    <xf numFmtId="3" fontId="4" fillId="2" borderId="7" xfId="2" applyNumberFormat="1" applyFill="1" applyBorder="1" applyAlignment="1" applyProtection="1">
      <alignment horizontal="center" vertical="center" wrapText="1"/>
      <protection hidden="1"/>
    </xf>
    <xf numFmtId="0" fontId="39" fillId="0" borderId="0" xfId="2" applyFont="1" applyAlignment="1" applyProtection="1">
      <alignment horizontal="center" vertical="center" wrapText="1"/>
      <protection hidden="1"/>
    </xf>
    <xf numFmtId="0" fontId="35" fillId="0" borderId="0" xfId="2" applyFont="1" applyAlignment="1" applyProtection="1">
      <alignment horizontal="left" vertical="center" wrapText="1"/>
      <protection hidden="1"/>
    </xf>
    <xf numFmtId="0" fontId="39" fillId="14" borderId="0" xfId="2" applyFont="1" applyFill="1" applyAlignment="1" applyProtection="1">
      <alignment horizontal="center" vertical="center" wrapText="1"/>
      <protection hidden="1"/>
    </xf>
    <xf numFmtId="0" fontId="39" fillId="0" borderId="12" xfId="2" applyFont="1" applyBorder="1" applyAlignment="1" applyProtection="1">
      <alignment horizontal="center" vertical="center" wrapText="1"/>
      <protection hidden="1"/>
    </xf>
    <xf numFmtId="0" fontId="9" fillId="0" borderId="9" xfId="2" applyFont="1" applyBorder="1" applyAlignment="1" applyProtection="1">
      <alignment horizontal="center" vertical="center" wrapText="1"/>
      <protection hidden="1"/>
    </xf>
    <xf numFmtId="0" fontId="40" fillId="18" borderId="8" xfId="2" applyFont="1" applyFill="1" applyBorder="1" applyAlignment="1" applyProtection="1">
      <alignment horizontal="left" vertical="center" wrapText="1"/>
      <protection hidden="1"/>
    </xf>
    <xf numFmtId="0" fontId="27" fillId="15" borderId="36" xfId="2" applyFont="1" applyFill="1" applyBorder="1" applyAlignment="1" applyProtection="1">
      <alignment horizontal="left" vertical="center" wrapText="1"/>
      <protection hidden="1"/>
    </xf>
    <xf numFmtId="0" fontId="40" fillId="18" borderId="31" xfId="2" applyFont="1" applyFill="1" applyBorder="1" applyAlignment="1" applyProtection="1">
      <alignment horizontal="left" vertical="center" wrapText="1"/>
      <protection hidden="1"/>
    </xf>
    <xf numFmtId="0" fontId="22" fillId="18" borderId="8" xfId="2" applyFont="1" applyFill="1" applyBorder="1" applyAlignment="1" applyProtection="1">
      <alignment horizontal="left" vertical="center" wrapText="1"/>
      <protection hidden="1"/>
    </xf>
    <xf numFmtId="0" fontId="27" fillId="15" borderId="37" xfId="2" applyFont="1" applyFill="1" applyBorder="1" applyAlignment="1" applyProtection="1">
      <alignment horizontal="left" vertical="center" wrapText="1"/>
      <protection hidden="1"/>
    </xf>
    <xf numFmtId="0" fontId="27" fillId="15" borderId="38" xfId="2" applyFont="1" applyFill="1" applyBorder="1" applyAlignment="1" applyProtection="1">
      <alignment horizontal="left" vertical="center" wrapText="1"/>
      <protection hidden="1"/>
    </xf>
    <xf numFmtId="0" fontId="13" fillId="16" borderId="1" xfId="2" applyFont="1" applyFill="1" applyBorder="1" applyAlignment="1" applyProtection="1">
      <alignment horizontal="center" vertical="center" wrapText="1"/>
      <protection hidden="1"/>
    </xf>
    <xf numFmtId="0" fontId="31" fillId="0" borderId="0" xfId="0" applyFont="1" applyAlignment="1">
      <alignment horizontal="justify" vertical="top" wrapText="1"/>
    </xf>
    <xf numFmtId="0" fontId="20" fillId="0" borderId="7" xfId="2" applyFont="1" applyBorder="1" applyAlignment="1" applyProtection="1">
      <alignment horizontal="center" vertical="center" wrapText="1"/>
      <protection hidden="1"/>
    </xf>
    <xf numFmtId="4" fontId="22" fillId="0" borderId="7" xfId="2" applyNumberFormat="1" applyFont="1" applyBorder="1" applyAlignment="1" applyProtection="1">
      <alignment horizontal="center" vertical="center" wrapText="1"/>
      <protection locked="0"/>
    </xf>
    <xf numFmtId="0" fontId="13" fillId="16" borderId="8" xfId="2" applyFont="1" applyFill="1" applyBorder="1" applyAlignment="1" applyProtection="1">
      <alignment horizontal="center" vertical="center" wrapText="1"/>
      <protection hidden="1"/>
    </xf>
    <xf numFmtId="0" fontId="13" fillId="16" borderId="13" xfId="2" applyFont="1" applyFill="1" applyBorder="1" applyAlignment="1" applyProtection="1">
      <alignment horizontal="center" vertical="center" wrapText="1"/>
      <protection hidden="1"/>
    </xf>
    <xf numFmtId="0" fontId="21" fillId="0" borderId="14" xfId="2" applyFont="1" applyBorder="1" applyAlignment="1" applyProtection="1">
      <alignment horizontal="center" vertical="center" wrapText="1"/>
      <protection hidden="1"/>
    </xf>
    <xf numFmtId="49" fontId="21" fillId="0" borderId="42" xfId="2" applyNumberFormat="1" applyFont="1" applyBorder="1" applyAlignment="1" applyProtection="1">
      <alignment horizontal="center" vertical="center" wrapText="1"/>
      <protection locked="0"/>
    </xf>
    <xf numFmtId="0" fontId="19" fillId="0" borderId="0" xfId="2" applyFont="1"/>
    <xf numFmtId="0" fontId="4" fillId="0" borderId="0" xfId="2"/>
    <xf numFmtId="0" fontId="9" fillId="0" borderId="0" xfId="2" applyFont="1" applyAlignment="1" applyProtection="1">
      <alignment horizontal="center" vertical="center" wrapText="1"/>
      <protection hidden="1"/>
    </xf>
    <xf numFmtId="0" fontId="0" fillId="0" borderId="0" xfId="0" applyAlignment="1">
      <alignment horizontal="center" vertical="center" wrapText="1"/>
    </xf>
    <xf numFmtId="3" fontId="4" fillId="0" borderId="0" xfId="2" applyNumberFormat="1" applyAlignment="1">
      <alignment horizontal="center" vertical="center" wrapText="1"/>
    </xf>
    <xf numFmtId="49" fontId="21" fillId="0" borderId="0" xfId="2" applyNumberFormat="1" applyFont="1" applyAlignment="1">
      <alignment horizontal="center" vertical="center" wrapText="1"/>
    </xf>
    <xf numFmtId="0" fontId="23" fillId="0" borderId="1" xfId="2" applyFont="1" applyBorder="1" applyAlignment="1" applyProtection="1">
      <alignment horizontal="left" vertical="center" wrapText="1"/>
      <protection locked="0"/>
    </xf>
    <xf numFmtId="0" fontId="39" fillId="14" borderId="1" xfId="2" applyFont="1" applyFill="1" applyBorder="1" applyAlignment="1" applyProtection="1">
      <alignment horizontal="center" vertical="center" wrapText="1"/>
      <protection hidden="1"/>
    </xf>
    <xf numFmtId="0" fontId="9" fillId="9" borderId="1" xfId="2" applyFont="1" applyFill="1" applyBorder="1" applyAlignment="1" applyProtection="1">
      <alignment horizontal="center" vertical="center" wrapText="1"/>
      <protection hidden="1"/>
    </xf>
    <xf numFmtId="0" fontId="42" fillId="0" borderId="0" xfId="2" applyFont="1" applyAlignment="1" applyProtection="1">
      <alignment horizontal="center" vertical="center" wrapText="1"/>
      <protection hidden="1"/>
    </xf>
    <xf numFmtId="3" fontId="8" fillId="0" borderId="0" xfId="2" applyNumberFormat="1" applyFont="1" applyAlignment="1" applyProtection="1">
      <alignment horizontal="center" vertical="center" wrapText="1"/>
      <protection hidden="1"/>
    </xf>
    <xf numFmtId="0" fontId="8" fillId="18" borderId="1" xfId="2" applyFont="1" applyFill="1" applyBorder="1" applyAlignment="1" applyProtection="1">
      <alignment vertical="center" wrapText="1"/>
      <protection hidden="1"/>
    </xf>
    <xf numFmtId="0" fontId="27" fillId="15" borderId="1" xfId="2" applyFont="1" applyFill="1" applyBorder="1" applyAlignment="1" applyProtection="1">
      <alignment horizontal="left" vertical="center" wrapText="1"/>
      <protection hidden="1"/>
    </xf>
    <xf numFmtId="0" fontId="4" fillId="4" borderId="1" xfId="2" applyFill="1" applyBorder="1" applyAlignment="1" applyProtection="1">
      <alignment vertical="center" wrapText="1"/>
      <protection hidden="1"/>
    </xf>
    <xf numFmtId="0" fontId="3" fillId="0" borderId="0" xfId="1" applyFont="1"/>
    <xf numFmtId="0" fontId="2" fillId="0" borderId="0" xfId="1" applyFont="1"/>
    <xf numFmtId="0" fontId="5" fillId="0" borderId="1" xfId="2" applyFont="1" applyBorder="1" applyAlignment="1" applyProtection="1">
      <alignment horizontal="left" vertical="center" wrapText="1"/>
      <protection locked="0" hidden="1"/>
    </xf>
    <xf numFmtId="165" fontId="6" fillId="0" borderId="1" xfId="5" applyNumberFormat="1" applyFont="1" applyBorder="1" applyAlignment="1" applyProtection="1">
      <alignment horizontal="center" vertical="center"/>
      <protection locked="0" hidden="1"/>
    </xf>
    <xf numFmtId="0" fontId="1" fillId="0" borderId="1" xfId="1" applyBorder="1" applyAlignment="1" applyProtection="1">
      <alignment wrapText="1"/>
      <protection locked="0" hidden="1"/>
    </xf>
    <xf numFmtId="0" fontId="11" fillId="0" borderId="0" xfId="2" applyFont="1" applyAlignment="1" applyProtection="1">
      <alignment horizontal="left" vertical="center" wrapText="1"/>
      <protection hidden="1"/>
    </xf>
    <xf numFmtId="0" fontId="21" fillId="4" borderId="1" xfId="2" applyFont="1" applyFill="1" applyBorder="1" applyAlignment="1" applyProtection="1">
      <alignment horizontal="center" vertical="center" wrapText="1"/>
      <protection hidden="1"/>
    </xf>
    <xf numFmtId="0" fontId="1" fillId="0" borderId="1" xfId="1" applyBorder="1" applyProtection="1">
      <protection locked="0"/>
    </xf>
    <xf numFmtId="0" fontId="30" fillId="18" borderId="1" xfId="2" applyFont="1" applyFill="1" applyBorder="1" applyAlignment="1" applyProtection="1">
      <alignment horizontal="left" vertical="top" wrapText="1"/>
      <protection hidden="1"/>
    </xf>
    <xf numFmtId="0" fontId="22" fillId="18" borderId="1" xfId="2" applyFont="1" applyFill="1" applyBorder="1" applyAlignment="1" applyProtection="1">
      <alignment horizontal="left" vertical="center" wrapText="1"/>
      <protection hidden="1"/>
    </xf>
    <xf numFmtId="0" fontId="4" fillId="0" borderId="0" xfId="0" applyFont="1"/>
    <xf numFmtId="9" fontId="0" fillId="0" borderId="0" xfId="4" applyFont="1" applyProtection="1"/>
    <xf numFmtId="0" fontId="5" fillId="0" borderId="1" xfId="2" applyFont="1" applyBorder="1" applyAlignment="1" applyProtection="1">
      <alignment horizontal="left" vertical="center" wrapText="1"/>
      <protection locked="0"/>
    </xf>
    <xf numFmtId="0" fontId="41" fillId="15" borderId="1" xfId="2" applyFont="1" applyFill="1" applyBorder="1" applyAlignment="1" applyProtection="1">
      <alignment horizontal="left" vertical="center" wrapText="1"/>
      <protection hidden="1"/>
    </xf>
    <xf numFmtId="0" fontId="24" fillId="0" borderId="0" xfId="1" applyFont="1" applyAlignment="1">
      <alignment horizontal="center"/>
    </xf>
    <xf numFmtId="0" fontId="26" fillId="0" borderId="0" xfId="1" applyFont="1" applyAlignment="1">
      <alignment vertical="center"/>
    </xf>
    <xf numFmtId="0" fontId="1" fillId="5" borderId="0" xfId="1" applyFill="1"/>
    <xf numFmtId="0" fontId="3" fillId="14" borderId="0" xfId="0" applyFont="1" applyFill="1" applyAlignment="1">
      <alignment horizontal="center" vertical="center" wrapText="1"/>
    </xf>
    <xf numFmtId="0" fontId="36" fillId="14" borderId="0" xfId="0" applyFont="1" applyFill="1" applyAlignment="1">
      <alignment horizontal="center" vertical="center" wrapText="1"/>
    </xf>
    <xf numFmtId="0" fontId="13" fillId="16" borderId="1" xfId="1" applyFont="1" applyFill="1" applyBorder="1" applyAlignment="1">
      <alignment horizontal="left" vertical="center" wrapText="1"/>
    </xf>
    <xf numFmtId="0" fontId="13" fillId="17" borderId="1" xfId="0" applyFont="1" applyFill="1" applyBorder="1" applyAlignment="1">
      <alignment vertical="center" wrapText="1"/>
    </xf>
    <xf numFmtId="0" fontId="1" fillId="0" borderId="0" xfId="1" applyAlignment="1">
      <alignment horizontal="left"/>
    </xf>
    <xf numFmtId="3" fontId="13" fillId="16" borderId="1" xfId="3" applyNumberFormat="1" applyFont="1" applyFill="1" applyBorder="1" applyAlignment="1">
      <alignment horizontal="left" vertical="center" wrapText="1"/>
    </xf>
    <xf numFmtId="0" fontId="1" fillId="0" borderId="0" xfId="1" applyAlignment="1">
      <alignment vertical="center"/>
    </xf>
    <xf numFmtId="3" fontId="13" fillId="16" borderId="5" xfId="3" applyNumberFormat="1" applyFont="1" applyFill="1" applyBorder="1" applyAlignment="1">
      <alignment horizontal="left" vertical="center" wrapText="1"/>
    </xf>
    <xf numFmtId="0" fontId="13" fillId="17" borderId="5" xfId="0" applyFont="1" applyFill="1" applyBorder="1" applyAlignment="1">
      <alignment wrapText="1"/>
    </xf>
    <xf numFmtId="3" fontId="13" fillId="16" borderId="7" xfId="3" applyNumberFormat="1" applyFont="1" applyFill="1" applyBorder="1" applyAlignment="1">
      <alignment horizontal="left" vertical="center" wrapText="1"/>
    </xf>
    <xf numFmtId="0" fontId="43" fillId="0" borderId="12" xfId="2" applyFont="1" applyBorder="1" applyAlignment="1" applyProtection="1">
      <alignment horizontal="center" vertical="center" wrapText="1"/>
      <protection hidden="1"/>
    </xf>
    <xf numFmtId="165" fontId="44" fillId="0" borderId="1" xfId="5" applyNumberFormat="1" applyFont="1" applyBorder="1" applyAlignment="1" applyProtection="1">
      <alignment horizontal="center" vertical="center"/>
      <protection locked="0" hidden="1"/>
    </xf>
    <xf numFmtId="0" fontId="1" fillId="0" borderId="0" xfId="1" applyAlignment="1">
      <alignment vertical="top" wrapText="1"/>
    </xf>
    <xf numFmtId="0" fontId="4" fillId="4" borderId="1" xfId="2" applyFill="1" applyBorder="1" applyAlignment="1" applyProtection="1">
      <alignment vertical="center" wrapText="1"/>
      <protection locked="0" hidden="1"/>
    </xf>
    <xf numFmtId="0" fontId="27" fillId="15" borderId="1" xfId="2" applyFont="1" applyFill="1" applyBorder="1" applyAlignment="1" applyProtection="1">
      <alignment horizontal="left" vertical="center" wrapText="1"/>
      <protection locked="0" hidden="1"/>
    </xf>
    <xf numFmtId="165" fontId="4" fillId="2" borderId="1" xfId="5" applyNumberFormat="1" applyFont="1" applyFill="1" applyBorder="1" applyAlignment="1" applyProtection="1">
      <alignment horizontal="center" vertical="center" wrapText="1"/>
      <protection locked="0" hidden="1"/>
    </xf>
    <xf numFmtId="0" fontId="2" fillId="0" borderId="0" xfId="1" applyFont="1" applyProtection="1">
      <protection locked="0"/>
    </xf>
    <xf numFmtId="0" fontId="1" fillId="0" borderId="0" xfId="1" applyProtection="1">
      <protection locked="0"/>
    </xf>
    <xf numFmtId="0" fontId="3" fillId="0" borderId="0" xfId="1" applyFont="1" applyProtection="1">
      <protection locked="0"/>
    </xf>
    <xf numFmtId="0" fontId="8" fillId="0" borderId="1" xfId="2" applyFont="1" applyBorder="1" applyAlignment="1" applyProtection="1">
      <alignment vertical="center" wrapText="1"/>
      <protection hidden="1"/>
    </xf>
    <xf numFmtId="0" fontId="40" fillId="18" borderId="31" xfId="2" applyFont="1" applyFill="1" applyBorder="1" applyAlignment="1" applyProtection="1">
      <alignment horizontal="left" vertical="center" wrapText="1"/>
      <protection locked="0" hidden="1"/>
    </xf>
    <xf numFmtId="0" fontId="40" fillId="18" borderId="6" xfId="2" applyFont="1" applyFill="1" applyBorder="1" applyAlignment="1" applyProtection="1">
      <alignment horizontal="left" vertical="center" wrapText="1"/>
      <protection locked="0" hidden="1"/>
    </xf>
    <xf numFmtId="0" fontId="40" fillId="18" borderId="10" xfId="2" applyFont="1" applyFill="1" applyBorder="1" applyAlignment="1" applyProtection="1">
      <alignment horizontal="left" vertical="center" wrapText="1"/>
      <protection locked="0" hidden="1"/>
    </xf>
    <xf numFmtId="167" fontId="6" fillId="0" borderId="1" xfId="5" applyNumberFormat="1" applyFont="1" applyBorder="1" applyAlignment="1" applyProtection="1">
      <alignment horizontal="center" vertical="center"/>
      <protection hidden="1"/>
    </xf>
    <xf numFmtId="165" fontId="4" fillId="2" borderId="1" xfId="5" applyNumberFormat="1" applyFont="1" applyFill="1" applyBorder="1" applyAlignment="1" applyProtection="1">
      <alignment horizontal="center" vertical="center" wrapText="1"/>
      <protection hidden="1"/>
    </xf>
    <xf numFmtId="0" fontId="1" fillId="0" borderId="1" xfId="1" applyBorder="1" applyAlignment="1" applyProtection="1">
      <alignment horizontal="center" vertical="center"/>
      <protection locked="0" hidden="1"/>
    </xf>
    <xf numFmtId="0" fontId="7" fillId="0" borderId="1" xfId="2" applyFont="1" applyBorder="1" applyAlignment="1" applyProtection="1">
      <alignment horizontal="center" vertical="center" wrapText="1"/>
      <protection hidden="1"/>
    </xf>
    <xf numFmtId="165" fontId="6" fillId="0" borderId="1" xfId="5" applyNumberFormat="1" applyFont="1" applyBorder="1" applyAlignment="1" applyProtection="1">
      <alignment horizontal="center" vertical="center"/>
      <protection locked="0"/>
    </xf>
    <xf numFmtId="165" fontId="44" fillId="0" borderId="1" xfId="5" applyNumberFormat="1" applyFont="1" applyBorder="1" applyAlignment="1" applyProtection="1">
      <alignment horizontal="center" vertical="center"/>
      <protection locked="0"/>
    </xf>
    <xf numFmtId="0" fontId="37" fillId="13" borderId="0" xfId="1" applyFont="1" applyFill="1" applyAlignment="1" applyProtection="1">
      <alignment vertical="center"/>
      <protection hidden="1"/>
    </xf>
    <xf numFmtId="0" fontId="38" fillId="13" borderId="0" xfId="1" applyFont="1" applyFill="1" applyAlignment="1" applyProtection="1">
      <alignment horizontal="center" vertical="center" wrapText="1"/>
      <protection hidden="1"/>
    </xf>
    <xf numFmtId="0" fontId="17" fillId="0" borderId="0" xfId="1" applyFont="1" applyAlignment="1" applyProtection="1">
      <alignment vertical="center"/>
      <protection hidden="1"/>
    </xf>
    <xf numFmtId="0" fontId="13" fillId="16" borderId="1" xfId="2" applyFont="1" applyFill="1" applyBorder="1" applyAlignment="1" applyProtection="1">
      <alignment horizontal="left" vertical="center" wrapText="1"/>
      <protection hidden="1"/>
    </xf>
    <xf numFmtId="0" fontId="25" fillId="0" borderId="0" xfId="1" applyFont="1" applyProtection="1">
      <protection hidden="1"/>
    </xf>
    <xf numFmtId="0" fontId="18" fillId="0" borderId="0" xfId="1" applyFont="1" applyProtection="1">
      <protection hidden="1"/>
    </xf>
    <xf numFmtId="166" fontId="19" fillId="5" borderId="0" xfId="1" applyNumberFormat="1" applyFont="1" applyFill="1" applyAlignment="1" applyProtection="1">
      <alignment horizontal="left" vertical="center"/>
      <protection hidden="1"/>
    </xf>
    <xf numFmtId="0" fontId="1" fillId="5" borderId="0" xfId="1" applyFill="1" applyProtection="1">
      <protection hidden="1"/>
    </xf>
    <xf numFmtId="0" fontId="4" fillId="4" borderId="0" xfId="2" applyFill="1" applyAlignment="1" applyProtection="1">
      <alignment vertical="center" wrapText="1"/>
      <protection hidden="1"/>
    </xf>
    <xf numFmtId="0" fontId="19" fillId="0" borderId="0" xfId="2" applyFont="1" applyProtection="1">
      <protection hidden="1"/>
    </xf>
    <xf numFmtId="0" fontId="4" fillId="0" borderId="0" xfId="2" applyProtection="1">
      <protection hidden="1"/>
    </xf>
    <xf numFmtId="0" fontId="0" fillId="0" borderId="0" xfId="0" applyAlignment="1" applyProtection="1">
      <alignment horizontal="center" vertical="center" wrapText="1"/>
      <protection hidden="1"/>
    </xf>
    <xf numFmtId="3" fontId="4" fillId="0" borderId="0" xfId="2" applyNumberFormat="1" applyAlignment="1" applyProtection="1">
      <alignment horizontal="center" vertical="center" wrapText="1"/>
      <protection hidden="1"/>
    </xf>
    <xf numFmtId="49" fontId="21" fillId="0" borderId="0" xfId="2" applyNumberFormat="1" applyFont="1" applyAlignment="1" applyProtection="1">
      <alignment horizontal="center" vertical="center" wrapText="1"/>
      <protection hidden="1"/>
    </xf>
    <xf numFmtId="0" fontId="4" fillId="0" borderId="12" xfId="2" applyBorder="1" applyAlignment="1" applyProtection="1">
      <alignment vertical="center" wrapText="1"/>
      <protection locked="0"/>
    </xf>
    <xf numFmtId="0" fontId="4" fillId="0" borderId="0" xfId="2" applyAlignment="1" applyProtection="1">
      <alignment vertical="center" wrapText="1"/>
      <protection locked="0"/>
    </xf>
    <xf numFmtId="49" fontId="21" fillId="0" borderId="43" xfId="2" applyNumberFormat="1" applyFont="1" applyBorder="1" applyAlignment="1" applyProtection="1">
      <alignment horizontal="center" vertical="center" wrapText="1"/>
      <protection locked="0"/>
    </xf>
    <xf numFmtId="3" fontId="6" fillId="0" borderId="5" xfId="1" applyNumberFormat="1" applyFont="1" applyBorder="1" applyAlignment="1" applyProtection="1">
      <alignment horizontal="center" vertical="center"/>
      <protection locked="0"/>
    </xf>
    <xf numFmtId="3" fontId="6" fillId="0" borderId="10" xfId="1" applyNumberFormat="1" applyFont="1" applyBorder="1" applyAlignment="1" applyProtection="1">
      <alignment horizontal="center" vertical="center"/>
      <protection locked="0"/>
    </xf>
    <xf numFmtId="167" fontId="4" fillId="0" borderId="1" xfId="2" applyNumberFormat="1" applyBorder="1" applyAlignment="1" applyProtection="1">
      <alignment horizontal="center" vertical="center" wrapText="1"/>
      <protection locked="0"/>
    </xf>
    <xf numFmtId="167" fontId="1" fillId="0" borderId="1" xfId="1" applyNumberFormat="1" applyBorder="1" applyProtection="1">
      <protection locked="0"/>
    </xf>
    <xf numFmtId="0" fontId="45" fillId="0" borderId="0" xfId="0" applyFont="1" applyProtection="1">
      <protection locked="0"/>
    </xf>
    <xf numFmtId="3" fontId="0" fillId="0" borderId="0" xfId="0" applyNumberFormat="1" applyProtection="1">
      <protection locked="0"/>
    </xf>
    <xf numFmtId="3" fontId="47" fillId="0" borderId="0" xfId="0" applyNumberFormat="1" applyFont="1" applyProtection="1">
      <protection locked="0"/>
    </xf>
    <xf numFmtId="49" fontId="0" fillId="0" borderId="17" xfId="2" applyNumberFormat="1" applyFont="1" applyBorder="1" applyAlignment="1" applyProtection="1">
      <alignment horizontal="center" vertical="center" wrapText="1"/>
      <protection locked="0"/>
    </xf>
    <xf numFmtId="0" fontId="4" fillId="0" borderId="1" xfId="1" applyFont="1" applyBorder="1" applyAlignment="1">
      <alignment horizontal="left" vertical="center" wrapText="1"/>
    </xf>
    <xf numFmtId="0" fontId="15" fillId="5" borderId="0" xfId="0" applyFont="1" applyFill="1" applyAlignment="1">
      <alignment horizontal="left" vertical="center" wrapText="1"/>
    </xf>
    <xf numFmtId="0" fontId="15" fillId="5" borderId="0" xfId="0" applyFont="1" applyFill="1" applyAlignment="1" applyProtection="1">
      <alignment horizontal="left" vertical="center" wrapText="1"/>
      <protection hidden="1"/>
    </xf>
    <xf numFmtId="0" fontId="15" fillId="16" borderId="13" xfId="2" applyFont="1" applyFill="1" applyBorder="1" applyAlignment="1">
      <alignment horizontal="left" vertical="center" wrapText="1"/>
    </xf>
    <xf numFmtId="0" fontId="15" fillId="16" borderId="15" xfId="2" applyFont="1" applyFill="1" applyBorder="1" applyAlignment="1">
      <alignment horizontal="left" vertical="center" wrapText="1"/>
    </xf>
    <xf numFmtId="0" fontId="15" fillId="16" borderId="5" xfId="2" applyFont="1" applyFill="1" applyBorder="1" applyAlignment="1">
      <alignment horizontal="left" vertical="center" wrapText="1"/>
    </xf>
    <xf numFmtId="0" fontId="13" fillId="5" borderId="13" xfId="2" applyFont="1" applyFill="1" applyBorder="1" applyAlignment="1">
      <alignment horizontal="left" vertical="center" wrapText="1"/>
    </xf>
    <xf numFmtId="0" fontId="13" fillId="5" borderId="11" xfId="2" applyFont="1" applyFill="1" applyBorder="1" applyAlignment="1">
      <alignment horizontal="left" vertical="center" wrapText="1"/>
    </xf>
    <xf numFmtId="0" fontId="4" fillId="5" borderId="15" xfId="2" applyFill="1" applyBorder="1" applyAlignment="1">
      <alignment horizontal="left" vertical="top" wrapText="1"/>
    </xf>
    <xf numFmtId="0" fontId="4" fillId="5" borderId="14" xfId="2" applyFill="1" applyBorder="1" applyAlignment="1">
      <alignment horizontal="left" vertical="top" wrapText="1"/>
    </xf>
    <xf numFmtId="0" fontId="4" fillId="5" borderId="1" xfId="1" applyFont="1" applyFill="1" applyBorder="1" applyAlignment="1">
      <alignment horizontal="left" vertical="center" wrapText="1"/>
    </xf>
    <xf numFmtId="3" fontId="36" fillId="14" borderId="1" xfId="3" applyNumberFormat="1" applyFont="1" applyFill="1" applyBorder="1" applyAlignment="1">
      <alignment horizontal="center" vertical="center" wrapText="1"/>
    </xf>
    <xf numFmtId="3" fontId="36" fillId="14" borderId="6" xfId="3" applyNumberFormat="1" applyFont="1" applyFill="1" applyBorder="1" applyAlignment="1">
      <alignment horizontal="center" vertical="center" wrapText="1"/>
    </xf>
    <xf numFmtId="3" fontId="36" fillId="14" borderId="15" xfId="3" applyNumberFormat="1" applyFont="1" applyFill="1" applyBorder="1" applyAlignment="1">
      <alignment horizontal="center" vertical="center" wrapText="1"/>
    </xf>
    <xf numFmtId="3" fontId="36" fillId="14" borderId="0" xfId="3" applyNumberFormat="1" applyFont="1" applyFill="1" applyAlignment="1">
      <alignment horizontal="center" vertical="center" wrapText="1"/>
    </xf>
    <xf numFmtId="0" fontId="4" fillId="5" borderId="1" xfId="2" applyFill="1" applyBorder="1" applyAlignment="1">
      <alignment horizontal="left" vertical="center" wrapText="1"/>
    </xf>
    <xf numFmtId="3" fontId="27" fillId="15" borderId="1" xfId="3" applyNumberFormat="1" applyFont="1" applyFill="1" applyBorder="1" applyAlignment="1">
      <alignment horizontal="left" vertical="center" wrapText="1"/>
    </xf>
    <xf numFmtId="3" fontId="13" fillId="18" borderId="7" xfId="3" applyNumberFormat="1" applyFont="1" applyFill="1" applyBorder="1" applyAlignment="1">
      <alignment horizontal="left" vertical="center" wrapText="1"/>
    </xf>
    <xf numFmtId="3" fontId="13" fillId="18" borderId="3" xfId="3" applyNumberFormat="1" applyFont="1" applyFill="1" applyBorder="1" applyAlignment="1">
      <alignment horizontal="left" vertical="center" wrapText="1"/>
    </xf>
    <xf numFmtId="3" fontId="13" fillId="18" borderId="2" xfId="3" applyNumberFormat="1" applyFont="1" applyFill="1" applyBorder="1" applyAlignment="1">
      <alignment horizontal="left" vertical="center" wrapText="1"/>
    </xf>
    <xf numFmtId="3" fontId="13" fillId="18" borderId="1" xfId="3" applyNumberFormat="1" applyFont="1" applyFill="1" applyBorder="1" applyAlignment="1">
      <alignment horizontal="left" vertical="center" wrapText="1"/>
    </xf>
    <xf numFmtId="0" fontId="6" fillId="0" borderId="1" xfId="1" applyFont="1" applyBorder="1" applyAlignment="1">
      <alignment horizontal="left" vertical="center" wrapText="1"/>
    </xf>
    <xf numFmtId="0" fontId="35" fillId="13" borderId="0" xfId="2" applyFont="1" applyFill="1" applyAlignment="1" applyProtection="1">
      <alignment horizontal="left" vertical="center" wrapText="1"/>
      <protection hidden="1"/>
    </xf>
    <xf numFmtId="0" fontId="6" fillId="5" borderId="1" xfId="1" applyFont="1" applyFill="1" applyBorder="1" applyAlignment="1">
      <alignment horizontal="left" vertical="center" wrapText="1"/>
    </xf>
    <xf numFmtId="0" fontId="4" fillId="12" borderId="3" xfId="0" applyFont="1" applyFill="1" applyBorder="1" applyAlignment="1">
      <alignment vertical="center" wrapText="1"/>
    </xf>
    <xf numFmtId="0" fontId="4" fillId="12" borderId="2" xfId="0" applyFont="1" applyFill="1" applyBorder="1" applyAlignment="1">
      <alignment vertical="center" wrapText="1"/>
    </xf>
    <xf numFmtId="0" fontId="4" fillId="12" borderId="1" xfId="0" applyFont="1" applyFill="1" applyBorder="1" applyAlignment="1">
      <alignment vertical="center" wrapText="1"/>
    </xf>
    <xf numFmtId="0" fontId="31" fillId="12" borderId="7" xfId="0" applyFont="1" applyFill="1" applyBorder="1" applyAlignment="1">
      <alignment vertical="center" wrapText="1"/>
    </xf>
    <xf numFmtId="0" fontId="31" fillId="12" borderId="2" xfId="0" applyFont="1" applyFill="1" applyBorder="1" applyAlignment="1">
      <alignment vertical="center" wrapText="1"/>
    </xf>
    <xf numFmtId="0" fontId="16" fillId="0" borderId="1" xfId="1" applyFont="1" applyBorder="1" applyAlignment="1" applyProtection="1">
      <alignment horizontal="center" vertical="center"/>
      <protection locked="0" hidden="1"/>
    </xf>
    <xf numFmtId="0" fontId="1" fillId="0" borderId="1" xfId="1" applyBorder="1" applyAlignment="1" applyProtection="1">
      <alignment horizontal="center" vertical="center"/>
      <protection locked="0" hidden="1"/>
    </xf>
    <xf numFmtId="0" fontId="16" fillId="0" borderId="7" xfId="1" applyFont="1" applyBorder="1" applyAlignment="1" applyProtection="1">
      <alignment horizontal="center" vertical="center"/>
      <protection locked="0" hidden="1"/>
    </xf>
    <xf numFmtId="0" fontId="16" fillId="0" borderId="2" xfId="1" applyFont="1" applyBorder="1" applyAlignment="1" applyProtection="1">
      <alignment horizontal="center" vertical="center"/>
      <protection locked="0" hidden="1"/>
    </xf>
    <xf numFmtId="0" fontId="15" fillId="0" borderId="0" xfId="0" applyFont="1" applyAlignment="1" applyProtection="1">
      <alignment horizontal="left" vertical="center" wrapText="1"/>
      <protection hidden="1"/>
    </xf>
    <xf numFmtId="0" fontId="36" fillId="14" borderId="7" xfId="1" applyFont="1" applyFill="1" applyBorder="1" applyAlignment="1" applyProtection="1">
      <alignment horizontal="center" vertical="center"/>
      <protection hidden="1"/>
    </xf>
    <xf numFmtId="0" fontId="36" fillId="14" borderId="3" xfId="1" applyFont="1" applyFill="1" applyBorder="1" applyAlignment="1" applyProtection="1">
      <alignment horizontal="center" vertical="center"/>
      <protection hidden="1"/>
    </xf>
    <xf numFmtId="0" fontId="36" fillId="14" borderId="2" xfId="1" applyFont="1" applyFill="1" applyBorder="1" applyAlignment="1" applyProtection="1">
      <alignment horizontal="center" vertical="center"/>
      <protection hidden="1"/>
    </xf>
    <xf numFmtId="0" fontId="8" fillId="2" borderId="7" xfId="5" applyNumberFormat="1" applyFont="1" applyFill="1" applyBorder="1" applyAlignment="1" applyProtection="1">
      <alignment horizontal="center" vertical="center" wrapText="1"/>
      <protection hidden="1"/>
    </xf>
    <xf numFmtId="0" fontId="8" fillId="2" borderId="2" xfId="5" applyNumberFormat="1" applyFont="1" applyFill="1" applyBorder="1" applyAlignment="1" applyProtection="1">
      <alignment horizontal="center" vertical="center" wrapText="1"/>
      <protection hidden="1"/>
    </xf>
    <xf numFmtId="0" fontId="39" fillId="14" borderId="7" xfId="2" applyFont="1" applyFill="1" applyBorder="1" applyAlignment="1" applyProtection="1">
      <alignment horizontal="center" vertical="center" wrapText="1"/>
      <protection hidden="1"/>
    </xf>
    <xf numFmtId="0" fontId="39" fillId="14" borderId="2" xfId="2" applyFont="1" applyFill="1" applyBorder="1" applyAlignment="1" applyProtection="1">
      <alignment horizontal="center" vertical="center" wrapText="1"/>
      <protection hidden="1"/>
    </xf>
    <xf numFmtId="3" fontId="8" fillId="2" borderId="7" xfId="2" applyNumberFormat="1" applyFont="1" applyFill="1" applyBorder="1" applyAlignment="1" applyProtection="1">
      <alignment horizontal="center" vertical="center" wrapText="1"/>
      <protection hidden="1"/>
    </xf>
    <xf numFmtId="3" fontId="8" fillId="2" borderId="2" xfId="2" applyNumberFormat="1" applyFont="1" applyFill="1" applyBorder="1" applyAlignment="1" applyProtection="1">
      <alignment horizontal="center" vertical="center" wrapText="1"/>
      <protection hidden="1"/>
    </xf>
    <xf numFmtId="0" fontId="39" fillId="14" borderId="8" xfId="2" applyFont="1" applyFill="1" applyBorder="1" applyAlignment="1" applyProtection="1">
      <alignment horizontal="center" vertical="center" wrapText="1"/>
      <protection hidden="1"/>
    </xf>
    <xf numFmtId="0" fontId="39" fillId="14" borderId="6" xfId="2" applyFont="1" applyFill="1" applyBorder="1" applyAlignment="1" applyProtection="1">
      <alignment horizontal="center" vertical="center" wrapText="1"/>
      <protection hidden="1"/>
    </xf>
    <xf numFmtId="3" fontId="8" fillId="2" borderId="1" xfId="2" applyNumberFormat="1" applyFont="1" applyFill="1" applyBorder="1" applyAlignment="1" applyProtection="1">
      <alignment horizontal="center" vertical="center" wrapText="1"/>
      <protection hidden="1"/>
    </xf>
    <xf numFmtId="0" fontId="27" fillId="15" borderId="26"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49" fontId="41" fillId="15" borderId="15" xfId="2" applyNumberFormat="1" applyFont="1" applyFill="1" applyBorder="1" applyAlignment="1" applyProtection="1">
      <alignment horizontal="center" vertical="center" wrapText="1"/>
      <protection hidden="1"/>
    </xf>
    <xf numFmtId="49" fontId="41" fillId="15" borderId="0" xfId="2" applyNumberFormat="1" applyFont="1" applyFill="1" applyAlignment="1" applyProtection="1">
      <alignment horizontal="center" vertical="center" wrapText="1"/>
      <protection hidden="1"/>
    </xf>
    <xf numFmtId="49" fontId="41" fillId="15" borderId="14" xfId="2" applyNumberFormat="1" applyFont="1" applyFill="1" applyBorder="1" applyAlignment="1" applyProtection="1">
      <alignment horizontal="center" vertical="center" wrapText="1"/>
      <protection hidden="1"/>
    </xf>
    <xf numFmtId="0" fontId="27" fillId="15" borderId="13" xfId="2" applyFont="1" applyFill="1" applyBorder="1" applyAlignment="1" applyProtection="1">
      <alignment horizontal="left" vertical="center" wrapText="1"/>
      <protection hidden="1"/>
    </xf>
    <xf numFmtId="0" fontId="27" fillId="15" borderId="12" xfId="2" applyFont="1" applyFill="1" applyBorder="1" applyAlignment="1" applyProtection="1">
      <alignment horizontal="left" vertical="center" wrapText="1"/>
      <protection hidden="1"/>
    </xf>
    <xf numFmtId="0" fontId="27" fillId="15" borderId="34" xfId="2" applyFont="1" applyFill="1" applyBorder="1" applyAlignment="1" applyProtection="1">
      <alignment horizontal="left" vertical="center" wrapText="1"/>
      <protection hidden="1"/>
    </xf>
    <xf numFmtId="0" fontId="27" fillId="15" borderId="35" xfId="2" applyFont="1" applyFill="1" applyBorder="1" applyAlignment="1" applyProtection="1">
      <alignment horizontal="left" vertical="center" wrapText="1"/>
      <protection hidden="1"/>
    </xf>
    <xf numFmtId="0" fontId="27" fillId="15" borderId="27" xfId="2" applyFont="1" applyFill="1" applyBorder="1" applyAlignment="1" applyProtection="1">
      <alignment horizontal="left" vertical="center" wrapText="1"/>
      <protection hidden="1"/>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3" fontId="4" fillId="2" borderId="1" xfId="2" applyNumberFormat="1" applyFill="1" applyBorder="1" applyAlignment="1" applyProtection="1">
      <alignment horizontal="center" vertical="center" wrapText="1"/>
      <protection hidden="1"/>
    </xf>
    <xf numFmtId="49" fontId="41" fillId="15" borderId="13" xfId="2" applyNumberFormat="1" applyFont="1" applyFill="1" applyBorder="1" applyAlignment="1" applyProtection="1">
      <alignment horizontal="center" vertical="center" wrapText="1"/>
      <protection hidden="1"/>
    </xf>
    <xf numFmtId="49" fontId="41" fillId="15" borderId="12" xfId="2" applyNumberFormat="1" applyFont="1" applyFill="1" applyBorder="1" applyAlignment="1" applyProtection="1">
      <alignment horizontal="center" vertical="center" wrapText="1"/>
      <protection hidden="1"/>
    </xf>
    <xf numFmtId="49" fontId="41" fillId="15" borderId="11" xfId="2" applyNumberFormat="1" applyFont="1" applyFill="1" applyBorder="1" applyAlignment="1" applyProtection="1">
      <alignment horizontal="center" vertical="center" wrapText="1"/>
      <protection hidden="1"/>
    </xf>
    <xf numFmtId="49" fontId="41" fillId="15" borderId="5" xfId="2" applyNumberFormat="1" applyFont="1" applyFill="1" applyBorder="1" applyAlignment="1" applyProtection="1">
      <alignment horizontal="center" vertical="center" wrapText="1"/>
      <protection hidden="1"/>
    </xf>
    <xf numFmtId="49" fontId="41" fillId="15" borderId="4" xfId="2" applyNumberFormat="1" applyFont="1" applyFill="1" applyBorder="1" applyAlignment="1" applyProtection="1">
      <alignment horizontal="center" vertical="center" wrapText="1"/>
      <protection hidden="1"/>
    </xf>
    <xf numFmtId="49" fontId="41" fillId="15" borderId="9" xfId="2" applyNumberFormat="1" applyFont="1" applyFill="1" applyBorder="1" applyAlignment="1" applyProtection="1">
      <alignment horizontal="center" vertical="center" wrapText="1"/>
      <protection hidden="1"/>
    </xf>
    <xf numFmtId="0" fontId="27" fillId="15" borderId="15" xfId="2" applyFont="1" applyFill="1" applyBorder="1" applyAlignment="1" applyProtection="1">
      <alignment horizontal="left" vertical="center" wrapText="1"/>
      <protection hidden="1"/>
    </xf>
    <xf numFmtId="0" fontId="27" fillId="15" borderId="4" xfId="2" applyFont="1" applyFill="1" applyBorder="1" applyAlignment="1" applyProtection="1">
      <alignment horizontal="left" vertical="center" wrapText="1"/>
      <protection hidden="1"/>
    </xf>
    <xf numFmtId="0" fontId="27" fillId="15" borderId="0" xfId="2" applyFont="1" applyFill="1" applyAlignment="1" applyProtection="1">
      <alignment horizontal="left" vertical="center" wrapText="1"/>
      <protection hidden="1"/>
    </xf>
    <xf numFmtId="0" fontId="27" fillId="15" borderId="14" xfId="2" applyFont="1" applyFill="1" applyBorder="1" applyAlignment="1" applyProtection="1">
      <alignment horizontal="left" vertical="center" wrapText="1"/>
      <protection hidden="1"/>
    </xf>
    <xf numFmtId="0" fontId="27" fillId="15" borderId="10" xfId="2" applyFont="1" applyFill="1" applyBorder="1" applyAlignment="1" applyProtection="1">
      <alignment horizontal="center" vertical="center" wrapText="1"/>
      <protection hidden="1"/>
    </xf>
    <xf numFmtId="0" fontId="10" fillId="18" borderId="13" xfId="2" applyFont="1" applyFill="1" applyBorder="1" applyAlignment="1" applyProtection="1">
      <alignment horizontal="center" vertical="center" wrapText="1"/>
      <protection hidden="1"/>
    </xf>
    <xf numFmtId="0" fontId="10" fillId="18" borderId="12" xfId="2" applyFont="1" applyFill="1" applyBorder="1" applyAlignment="1" applyProtection="1">
      <alignment horizontal="center" vertical="center" wrapText="1"/>
      <protection hidden="1"/>
    </xf>
    <xf numFmtId="0" fontId="10" fillId="18" borderId="11" xfId="2" applyFont="1" applyFill="1" applyBorder="1" applyAlignment="1" applyProtection="1">
      <alignment horizontal="center" vertical="center" wrapText="1"/>
      <protection hidden="1"/>
    </xf>
    <xf numFmtId="0" fontId="10" fillId="18" borderId="5" xfId="2" applyFont="1" applyFill="1" applyBorder="1" applyAlignment="1" applyProtection="1">
      <alignment horizontal="center" vertical="center" wrapText="1"/>
      <protection hidden="1"/>
    </xf>
    <xf numFmtId="0" fontId="10" fillId="18" borderId="4" xfId="2" applyFont="1" applyFill="1" applyBorder="1" applyAlignment="1" applyProtection="1">
      <alignment horizontal="center" vertical="center" wrapText="1"/>
      <protection hidden="1"/>
    </xf>
    <xf numFmtId="0" fontId="10" fillId="18" borderId="9" xfId="2" applyFont="1" applyFill="1" applyBorder="1" applyAlignment="1" applyProtection="1">
      <alignment horizontal="center" vertical="center" wrapText="1"/>
      <protection hidden="1"/>
    </xf>
    <xf numFmtId="0" fontId="9" fillId="0" borderId="13"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9" fillId="0" borderId="5"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3" fontId="4" fillId="2" borderId="1" xfId="2" applyNumberFormat="1" applyFill="1" applyBorder="1" applyAlignment="1" applyProtection="1">
      <alignment horizontal="center" vertical="center"/>
      <protection hidden="1"/>
    </xf>
    <xf numFmtId="3" fontId="4" fillId="2" borderId="13" xfId="2" applyNumberFormat="1" applyFill="1" applyBorder="1" applyAlignment="1" applyProtection="1">
      <alignment horizontal="center" vertical="center" wrapText="1"/>
      <protection hidden="1"/>
    </xf>
    <xf numFmtId="3" fontId="4" fillId="2" borderId="12" xfId="2" applyNumberFormat="1" applyFill="1" applyBorder="1" applyAlignment="1" applyProtection="1">
      <alignment horizontal="center" vertical="center" wrapText="1"/>
      <protection hidden="1"/>
    </xf>
    <xf numFmtId="3" fontId="4" fillId="2" borderId="11" xfId="2" applyNumberFormat="1" applyFill="1" applyBorder="1" applyAlignment="1" applyProtection="1">
      <alignment horizontal="center" vertical="center" wrapText="1"/>
      <protection hidden="1"/>
    </xf>
    <xf numFmtId="3" fontId="4" fillId="2" borderId="5" xfId="2" applyNumberFormat="1" applyFill="1" applyBorder="1" applyAlignment="1" applyProtection="1">
      <alignment horizontal="center" vertical="center" wrapText="1"/>
      <protection hidden="1"/>
    </xf>
    <xf numFmtId="3" fontId="4" fillId="2" borderId="4" xfId="2" applyNumberFormat="1" applyFill="1" applyBorder="1" applyAlignment="1" applyProtection="1">
      <alignment horizontal="center" vertical="center" wrapText="1"/>
      <protection hidden="1"/>
    </xf>
    <xf numFmtId="3" fontId="4" fillId="2" borderId="9" xfId="2" applyNumberFormat="1" applyFill="1" applyBorder="1" applyAlignment="1" applyProtection="1">
      <alignment horizontal="center" vertical="center" wrapText="1"/>
      <protection hidden="1"/>
    </xf>
    <xf numFmtId="0" fontId="27" fillId="20" borderId="7" xfId="2" applyFont="1" applyFill="1" applyBorder="1" applyAlignment="1" applyProtection="1">
      <alignment horizontal="center" vertical="center" wrapText="1"/>
      <protection hidden="1"/>
    </xf>
    <xf numFmtId="0" fontId="27" fillId="20" borderId="3" xfId="2" applyFont="1" applyFill="1" applyBorder="1" applyAlignment="1" applyProtection="1">
      <alignment horizontal="center" vertical="center" wrapText="1"/>
      <protection hidden="1"/>
    </xf>
    <xf numFmtId="0" fontId="27" fillId="20" borderId="2" xfId="2" applyFont="1" applyFill="1" applyBorder="1" applyAlignment="1" applyProtection="1">
      <alignment horizontal="center" vertical="center" wrapText="1"/>
      <protection hidden="1"/>
    </xf>
    <xf numFmtId="0" fontId="27" fillId="19" borderId="5" xfId="2" applyFont="1" applyFill="1" applyBorder="1" applyAlignment="1" applyProtection="1">
      <alignment horizontal="center" vertical="center" wrapText="1"/>
      <protection hidden="1"/>
    </xf>
    <xf numFmtId="0" fontId="27" fillId="19" borderId="3"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left" vertical="center" wrapText="1"/>
      <protection hidden="1"/>
    </xf>
    <xf numFmtId="0" fontId="27" fillId="15" borderId="9" xfId="2" applyFont="1" applyFill="1" applyBorder="1" applyAlignment="1" applyProtection="1">
      <alignment horizontal="left" vertical="center" wrapText="1"/>
      <protection hidden="1"/>
    </xf>
    <xf numFmtId="49" fontId="21" fillId="2" borderId="13" xfId="2" applyNumberFormat="1" applyFont="1" applyFill="1" applyBorder="1" applyAlignment="1" applyProtection="1">
      <alignment horizontal="center" vertical="center" wrapText="1"/>
      <protection hidden="1"/>
    </xf>
    <xf numFmtId="49" fontId="21" fillId="2" borderId="11" xfId="2" applyNumberFormat="1" applyFont="1" applyFill="1" applyBorder="1" applyAlignment="1" applyProtection="1">
      <alignment horizontal="center" vertical="center" wrapText="1"/>
      <protection hidden="1"/>
    </xf>
    <xf numFmtId="49" fontId="21" fillId="2" borderId="5" xfId="2" applyNumberFormat="1" applyFont="1" applyFill="1" applyBorder="1" applyAlignment="1" applyProtection="1">
      <alignment horizontal="center" vertical="center" wrapText="1"/>
      <protection hidden="1"/>
    </xf>
    <xf numFmtId="49" fontId="21" fillId="2" borderId="9" xfId="2" applyNumberFormat="1" applyFont="1" applyFill="1" applyBorder="1" applyAlignment="1" applyProtection="1">
      <alignment horizontal="center" vertical="center" wrapText="1"/>
      <protection hidden="1"/>
    </xf>
    <xf numFmtId="49" fontId="21" fillId="2" borderId="12" xfId="2" applyNumberFormat="1" applyFont="1" applyFill="1" applyBorder="1" applyAlignment="1" applyProtection="1">
      <alignment horizontal="center" vertical="center" wrapText="1"/>
      <protection hidden="1"/>
    </xf>
    <xf numFmtId="49" fontId="21" fillId="2" borderId="4" xfId="2" applyNumberFormat="1" applyFont="1" applyFill="1" applyBorder="1" applyAlignment="1" applyProtection="1">
      <alignment horizontal="center" vertical="center" wrapText="1"/>
      <protection hidden="1"/>
    </xf>
    <xf numFmtId="49" fontId="21" fillId="2" borderId="13" xfId="2" applyNumberFormat="1" applyFont="1" applyFill="1" applyBorder="1" applyAlignment="1">
      <alignment horizontal="center" vertical="center" wrapText="1"/>
    </xf>
    <xf numFmtId="49" fontId="21" fillId="2" borderId="11" xfId="2" applyNumberFormat="1" applyFont="1" applyFill="1" applyBorder="1" applyAlignment="1">
      <alignment horizontal="center" vertical="center" wrapText="1"/>
    </xf>
    <xf numFmtId="49" fontId="21" fillId="2" borderId="5" xfId="2" applyNumberFormat="1" applyFont="1" applyFill="1" applyBorder="1" applyAlignment="1">
      <alignment horizontal="center" vertical="center" wrapText="1"/>
    </xf>
    <xf numFmtId="49" fontId="21" fillId="2" borderId="9" xfId="2" applyNumberFormat="1" applyFont="1" applyFill="1" applyBorder="1" applyAlignment="1">
      <alignment horizontal="center" vertical="center" wrapText="1"/>
    </xf>
    <xf numFmtId="49" fontId="21" fillId="2" borderId="12" xfId="2" applyNumberFormat="1" applyFont="1" applyFill="1" applyBorder="1" applyAlignment="1">
      <alignment horizontal="center" vertical="center" wrapText="1"/>
    </xf>
    <xf numFmtId="49" fontId="21" fillId="2" borderId="4" xfId="2" applyNumberFormat="1" applyFont="1" applyFill="1" applyBorder="1" applyAlignment="1">
      <alignment horizontal="center" vertical="center" wrapText="1"/>
    </xf>
    <xf numFmtId="3" fontId="4" fillId="2" borderId="13" xfId="2" applyNumberFormat="1" applyFill="1" applyBorder="1" applyAlignment="1">
      <alignment horizontal="center" vertical="center" wrapText="1"/>
    </xf>
    <xf numFmtId="3" fontId="4" fillId="2" borderId="12" xfId="2" applyNumberFormat="1" applyFill="1" applyBorder="1" applyAlignment="1">
      <alignment horizontal="center" vertical="center" wrapText="1"/>
    </xf>
    <xf numFmtId="3" fontId="4" fillId="2" borderId="11" xfId="2" applyNumberFormat="1" applyFill="1" applyBorder="1" applyAlignment="1">
      <alignment horizontal="center" vertical="center" wrapText="1"/>
    </xf>
    <xf numFmtId="3" fontId="4" fillId="2" borderId="5" xfId="2" applyNumberFormat="1" applyFill="1" applyBorder="1" applyAlignment="1">
      <alignment horizontal="center" vertical="center" wrapText="1"/>
    </xf>
    <xf numFmtId="3" fontId="4" fillId="2" borderId="4" xfId="2" applyNumberFormat="1" applyFill="1" applyBorder="1" applyAlignment="1">
      <alignment horizontal="center" vertical="center" wrapText="1"/>
    </xf>
    <xf numFmtId="3" fontId="4" fillId="2" borderId="9" xfId="2" applyNumberFormat="1" applyFill="1" applyBorder="1" applyAlignment="1">
      <alignment horizontal="center" vertical="center" wrapText="1"/>
    </xf>
    <xf numFmtId="49" fontId="41" fillId="15" borderId="39" xfId="2" applyNumberFormat="1" applyFont="1" applyFill="1" applyBorder="1" applyAlignment="1" applyProtection="1">
      <alignment horizontal="center" vertical="center" wrapText="1"/>
      <protection hidden="1"/>
    </xf>
    <xf numFmtId="49" fontId="41" fillId="15" borderId="40" xfId="2" applyNumberFormat="1" applyFont="1" applyFill="1" applyBorder="1" applyAlignment="1" applyProtection="1">
      <alignment horizontal="center" vertical="center" wrapText="1"/>
      <protection hidden="1"/>
    </xf>
    <xf numFmtId="49" fontId="41" fillId="15" borderId="41" xfId="2" applyNumberFormat="1" applyFont="1" applyFill="1" applyBorder="1" applyAlignment="1" applyProtection="1">
      <alignment horizontal="center" vertical="center" wrapText="1"/>
      <protection hidden="1"/>
    </xf>
    <xf numFmtId="0" fontId="7" fillId="0" borderId="1" xfId="2" applyFont="1" applyBorder="1" applyAlignment="1" applyProtection="1">
      <alignment horizontal="center" vertical="center" wrapText="1"/>
      <protection hidden="1"/>
    </xf>
    <xf numFmtId="0" fontId="42" fillId="21" borderId="1" xfId="2" applyFont="1" applyFill="1" applyBorder="1" applyAlignment="1" applyProtection="1">
      <alignment horizontal="center" vertical="center" wrapText="1"/>
      <protection hidden="1"/>
    </xf>
    <xf numFmtId="3" fontId="8" fillId="2" borderId="3" xfId="2" applyNumberFormat="1" applyFont="1" applyFill="1" applyBorder="1" applyAlignment="1" applyProtection="1">
      <alignment horizontal="center" vertical="center" wrapText="1"/>
      <protection hidden="1"/>
    </xf>
    <xf numFmtId="0" fontId="42" fillId="0" borderId="12" xfId="2" applyFont="1" applyBorder="1" applyAlignment="1" applyProtection="1">
      <alignment horizontal="center" vertical="center" wrapText="1"/>
      <protection hidden="1"/>
    </xf>
    <xf numFmtId="0" fontId="39" fillId="14" borderId="3" xfId="2" applyFont="1" applyFill="1" applyBorder="1" applyAlignment="1" applyProtection="1">
      <alignment horizontal="center" vertical="center" wrapText="1"/>
      <protection hidden="1"/>
    </xf>
    <xf numFmtId="0" fontId="13" fillId="0" borderId="7" xfId="2" applyFont="1" applyBorder="1" applyAlignment="1" applyProtection="1">
      <alignment horizontal="center" vertical="center" wrapText="1"/>
      <protection locked="0"/>
    </xf>
    <xf numFmtId="0" fontId="13" fillId="0" borderId="3" xfId="2" applyFont="1" applyBorder="1" applyAlignment="1" applyProtection="1">
      <alignment horizontal="center" vertical="center" wrapText="1"/>
      <protection locked="0"/>
    </xf>
    <xf numFmtId="0" fontId="13" fillId="0" borderId="2" xfId="2" applyFont="1" applyBorder="1" applyAlignment="1" applyProtection="1">
      <alignment horizontal="center" vertical="center" wrapText="1"/>
      <protection locked="0"/>
    </xf>
    <xf numFmtId="0" fontId="13" fillId="16" borderId="7" xfId="2" applyFont="1" applyFill="1" applyBorder="1" applyAlignment="1" applyProtection="1">
      <alignment horizontal="center" vertical="center" wrapText="1"/>
      <protection hidden="1"/>
    </xf>
    <xf numFmtId="0" fontId="13" fillId="16" borderId="3" xfId="2" applyFont="1" applyFill="1" applyBorder="1" applyAlignment="1" applyProtection="1">
      <alignment horizontal="center" vertical="center" wrapText="1"/>
      <protection hidden="1"/>
    </xf>
    <xf numFmtId="0" fontId="13" fillId="16" borderId="2" xfId="2" applyFont="1" applyFill="1" applyBorder="1" applyAlignment="1" applyProtection="1">
      <alignment horizontal="center" vertical="center" wrapText="1"/>
      <protection hidden="1"/>
    </xf>
    <xf numFmtId="0" fontId="7" fillId="0" borderId="7" xfId="2" applyFont="1" applyBorder="1" applyAlignment="1" applyProtection="1">
      <alignment horizontal="center" vertical="center" wrapText="1"/>
      <protection locked="0"/>
    </xf>
    <xf numFmtId="0" fontId="7" fillId="0" borderId="3" xfId="2" applyFont="1" applyBorder="1" applyAlignment="1" applyProtection="1">
      <alignment horizontal="center" vertical="center" wrapText="1"/>
      <protection locked="0"/>
    </xf>
    <xf numFmtId="0" fontId="7" fillId="0" borderId="2" xfId="2" applyFont="1" applyBorder="1" applyAlignment="1" applyProtection="1">
      <alignment horizontal="center" vertical="center" wrapText="1"/>
      <protection locked="0"/>
    </xf>
    <xf numFmtId="0" fontId="39" fillId="14" borderId="1" xfId="2" applyFont="1" applyFill="1" applyBorder="1" applyAlignment="1" applyProtection="1">
      <alignment horizontal="center" vertical="center" wrapText="1"/>
      <protection hidden="1"/>
    </xf>
    <xf numFmtId="0" fontId="13" fillId="16" borderId="1" xfId="2" applyFont="1" applyFill="1" applyBorder="1" applyAlignment="1" applyProtection="1">
      <alignment horizontal="center" vertical="center" wrapText="1"/>
      <protection hidden="1"/>
    </xf>
    <xf numFmtId="0" fontId="7" fillId="19" borderId="1" xfId="2" applyFont="1" applyFill="1" applyBorder="1" applyAlignment="1" applyProtection="1">
      <alignment horizontal="center" vertical="center" wrapText="1"/>
      <protection hidden="1"/>
    </xf>
    <xf numFmtId="0" fontId="7" fillId="20" borderId="1" xfId="2" applyFont="1" applyFill="1" applyBorder="1" applyAlignment="1" applyProtection="1">
      <alignment horizontal="center" vertical="center" wrapText="1"/>
      <protection hidden="1"/>
    </xf>
    <xf numFmtId="0" fontId="7" fillId="0" borderId="1" xfId="2" applyFont="1" applyBorder="1" applyAlignment="1" applyProtection="1">
      <alignment horizontal="center" vertical="center" wrapText="1"/>
      <protection locked="0" hidden="1"/>
    </xf>
    <xf numFmtId="0" fontId="9" fillId="0" borderId="1" xfId="2" applyFont="1" applyBorder="1" applyAlignment="1" applyProtection="1">
      <alignment horizontal="center" vertical="center" wrapText="1"/>
      <protection locked="0" hidden="1"/>
    </xf>
    <xf numFmtId="0" fontId="2" fillId="0" borderId="1" xfId="1" applyFont="1" applyBorder="1" applyAlignment="1" applyProtection="1">
      <alignment horizontal="center" vertical="center"/>
      <protection locked="0"/>
    </xf>
    <xf numFmtId="0" fontId="27" fillId="20" borderId="1" xfId="2" applyFont="1" applyFill="1" applyBorder="1" applyAlignment="1" applyProtection="1">
      <alignment horizontal="center" vertical="center" wrapText="1"/>
      <protection hidden="1"/>
    </xf>
    <xf numFmtId="0" fontId="27" fillId="19" borderId="1" xfId="2" applyFont="1" applyFill="1" applyBorder="1" applyAlignment="1" applyProtection="1">
      <alignment horizontal="center" vertical="center" wrapText="1"/>
      <protection hidden="1"/>
    </xf>
    <xf numFmtId="49" fontId="21" fillId="0" borderId="1" xfId="2" applyNumberFormat="1" applyFont="1" applyBorder="1" applyAlignment="1" applyProtection="1">
      <alignment horizontal="center" vertical="center" wrapText="1"/>
      <protection locked="0"/>
    </xf>
    <xf numFmtId="49" fontId="2" fillId="22" borderId="1" xfId="1" applyNumberFormat="1" applyFont="1" applyFill="1" applyBorder="1" applyAlignment="1" applyProtection="1">
      <alignment horizontal="center" vertical="center" wrapText="1"/>
      <protection hidden="1"/>
    </xf>
    <xf numFmtId="0" fontId="10" fillId="22" borderId="1" xfId="0" applyFont="1" applyFill="1" applyBorder="1" applyAlignment="1">
      <alignment wrapText="1"/>
    </xf>
    <xf numFmtId="0" fontId="27" fillId="15" borderId="1" xfId="2" applyFont="1" applyFill="1" applyBorder="1" applyAlignment="1" applyProtection="1">
      <alignment horizontal="center" vertical="center" wrapText="1"/>
      <protection hidden="1"/>
    </xf>
    <xf numFmtId="0" fontId="27" fillId="15" borderId="13" xfId="2" applyFont="1" applyFill="1" applyBorder="1" applyAlignment="1" applyProtection="1">
      <alignment horizontal="center" vertical="center" wrapText="1"/>
      <protection hidden="1"/>
    </xf>
    <xf numFmtId="0" fontId="27" fillId="15" borderId="12" xfId="2" applyFont="1" applyFill="1" applyBorder="1" applyAlignment="1" applyProtection="1">
      <alignment horizontal="center" vertical="center" wrapText="1"/>
      <protection hidden="1"/>
    </xf>
    <xf numFmtId="0" fontId="27" fillId="15" borderId="11" xfId="2" applyFont="1" applyFill="1" applyBorder="1" applyAlignment="1" applyProtection="1">
      <alignment horizontal="center" vertical="center" wrapText="1"/>
      <protection hidden="1"/>
    </xf>
    <xf numFmtId="0" fontId="27" fillId="15" borderId="15" xfId="2" applyFont="1" applyFill="1" applyBorder="1" applyAlignment="1" applyProtection="1">
      <alignment horizontal="center" vertical="center" wrapText="1"/>
      <protection hidden="1"/>
    </xf>
    <xf numFmtId="0" fontId="27" fillId="15" borderId="0" xfId="2" applyFont="1" applyFill="1" applyAlignment="1" applyProtection="1">
      <alignment horizontal="center" vertical="center" wrapText="1"/>
      <protection hidden="1"/>
    </xf>
    <xf numFmtId="0" fontId="27" fillId="15" borderId="14"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center" vertical="center" wrapText="1"/>
      <protection hidden="1"/>
    </xf>
    <xf numFmtId="0" fontId="27" fillId="15" borderId="4" xfId="2" applyFont="1" applyFill="1" applyBorder="1" applyAlignment="1" applyProtection="1">
      <alignment horizontal="center" vertical="center" wrapText="1"/>
      <protection hidden="1"/>
    </xf>
    <xf numFmtId="0" fontId="27" fillId="15" borderId="9" xfId="2" applyFont="1" applyFill="1" applyBorder="1" applyAlignment="1" applyProtection="1">
      <alignment horizontal="center" vertical="center" wrapText="1"/>
      <protection hidden="1"/>
    </xf>
    <xf numFmtId="0" fontId="27" fillId="15" borderId="10" xfId="2" applyFont="1" applyFill="1" applyBorder="1" applyAlignment="1" applyProtection="1">
      <alignment horizontal="left" vertical="center" wrapText="1"/>
      <protection hidden="1"/>
    </xf>
    <xf numFmtId="0" fontId="27" fillId="15" borderId="6" xfId="2" applyFont="1" applyFill="1" applyBorder="1" applyAlignment="1" applyProtection="1">
      <alignment horizontal="left" vertical="center" wrapText="1"/>
      <protection hidden="1"/>
    </xf>
    <xf numFmtId="0" fontId="27" fillId="15" borderId="7" xfId="2" applyFont="1" applyFill="1" applyBorder="1" applyAlignment="1" applyProtection="1">
      <alignment horizontal="center" vertical="center" wrapText="1"/>
      <protection hidden="1"/>
    </xf>
    <xf numFmtId="0" fontId="27" fillId="15" borderId="3" xfId="2" applyFont="1" applyFill="1" applyBorder="1" applyAlignment="1" applyProtection="1">
      <alignment horizontal="center" vertical="center" wrapText="1"/>
      <protection hidden="1"/>
    </xf>
    <xf numFmtId="0" fontId="27" fillId="15" borderId="2" xfId="2" applyFont="1" applyFill="1" applyBorder="1" applyAlignment="1" applyProtection="1">
      <alignment horizontal="center" vertical="center" wrapText="1"/>
      <protection hidden="1"/>
    </xf>
    <xf numFmtId="0" fontId="27" fillId="15" borderId="8" xfId="2" applyFont="1" applyFill="1" applyBorder="1" applyAlignment="1" applyProtection="1">
      <alignment horizontal="left" vertical="center" wrapText="1"/>
      <protection hidden="1"/>
    </xf>
  </cellXfs>
  <cellStyles count="7">
    <cellStyle name="Comma" xfId="5" builtinId="3"/>
    <cellStyle name="Normal" xfId="0" builtinId="0"/>
    <cellStyle name="Normal 2" xfId="1" xr:uid="{00000000-0005-0000-0000-000001000000}"/>
    <cellStyle name="Normal 2 2" xfId="3" xr:uid="{00000000-0005-0000-0000-000002000000}"/>
    <cellStyle name="Normal 4" xfId="2" xr:uid="{00000000-0005-0000-0000-000003000000}"/>
    <cellStyle name="Percent 2" xfId="4" xr:uid="{00000000-0005-0000-0000-000004000000}"/>
    <cellStyle name="Vírgula 2" xfId="6" xr:uid="{BD81CE4D-0AC3-4FF0-A4EE-294DD61581A5}"/>
  </cellStyles>
  <dxfs count="0"/>
  <tableStyles count="0" defaultTableStyle="TableStyleMedium2" defaultPivotStyle="PivotStyleLight16"/>
  <colors>
    <mruColors>
      <color rgb="FF04198F"/>
      <color rgb="FF6E6E6E"/>
      <color rgb="FFD9D9D9"/>
      <color rgb="FFC1A704"/>
      <color rgb="FFBD7400"/>
      <color rgb="FF8294FB"/>
      <color rgb="FFBFBFBF"/>
      <color rgb="FF000000"/>
      <color rgb="FFFAD90D"/>
      <color rgb="FFFCE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5.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1086008</xdr:colOff>
      <xdr:row>2</xdr:row>
      <xdr:rowOff>149225</xdr:rowOff>
    </xdr:to>
    <xdr:pic>
      <xdr:nvPicPr>
        <xdr:cNvPr id="3" name="Picture 2">
          <a:extLst>
            <a:ext uri="{FF2B5EF4-FFF2-40B4-BE49-F238E27FC236}">
              <a16:creationId xmlns:a16="http://schemas.microsoft.com/office/drawing/2014/main" id="{B6A58EE5-E4E3-4F72-860C-28DBF1CEF858}"/>
            </a:ext>
          </a:extLst>
        </xdr:cNvPr>
        <xdr:cNvPicPr>
          <a:picLocks noChangeAspect="1"/>
        </xdr:cNvPicPr>
      </xdr:nvPicPr>
      <xdr:blipFill>
        <a:blip xmlns:r="http://schemas.openxmlformats.org/officeDocument/2006/relationships" r:embed="rId1"/>
        <a:stretch>
          <a:fillRect/>
        </a:stretch>
      </xdr:blipFill>
      <xdr:spPr>
        <a:xfrm>
          <a:off x="28575" y="47625"/>
          <a:ext cx="1057433"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1057433</xdr:colOff>
      <xdr:row>2</xdr:row>
      <xdr:rowOff>95250</xdr:rowOff>
    </xdr:to>
    <xdr:pic>
      <xdr:nvPicPr>
        <xdr:cNvPr id="3" name="Picture 2">
          <a:extLst>
            <a:ext uri="{FF2B5EF4-FFF2-40B4-BE49-F238E27FC236}">
              <a16:creationId xmlns:a16="http://schemas.microsoft.com/office/drawing/2014/main" id="{1AD7C8D3-33A2-4A88-85BB-D2888ECE92EB}"/>
            </a:ext>
          </a:extLst>
        </xdr:cNvPr>
        <xdr:cNvPicPr>
          <a:picLocks noChangeAspect="1"/>
        </xdr:cNvPicPr>
      </xdr:nvPicPr>
      <xdr:blipFill>
        <a:blip xmlns:r="http://schemas.openxmlformats.org/officeDocument/2006/relationships" r:embed="rId1"/>
        <a:stretch>
          <a:fillRect/>
        </a:stretch>
      </xdr:blipFill>
      <xdr:spPr>
        <a:xfrm>
          <a:off x="0" y="0"/>
          <a:ext cx="1057433"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AE229CB7-63F5-43DF-A998-49EF83BFB6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8A21967E-3F5B-4AEF-AFE0-5489DEE6899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F03C6F36-40B8-4E35-A843-E01EC0096CC5}"/>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91B48C3A-0113-4C34-9AEB-52E30155777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B56773FD-3D21-444B-9B6D-4FCB2BFD3DA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15947FE8-E0E6-4CC6-B243-62EDD838945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F26B5E8-9E6D-4959-9860-58E2C95DABBB}"/>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3A55CF16-D7B9-41CB-B4ED-BCEED6DCF3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755E29BB-548F-4895-B030-9422BC6B8A9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1986481D-B0E5-4526-9E47-01490A2E43E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862DF763-91D6-471D-975D-F5786B23646E}"/>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C03D1438-0760-4771-B5BB-528468016B1C}"/>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AA084ED4-479E-4D5F-873F-2446851A8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2B2F730-FBB2-4A90-9D7B-377A5DB4EA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36C749B0-8BD4-48AB-8CC2-C2454033D2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E0983A5D-592A-452C-848D-5DF45D6160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644F5AE1-8561-4DA5-A556-6FBBE5D26A8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5A00F071-C5A6-45C2-A0EC-A3A1B13A03D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BE574EFF-3FB9-4074-9819-55A7B974EA0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36DDAEBA-2F0F-4CE1-BDC4-09500D88E9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89729743-7F10-4391-A26D-B1DD33458FC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B5E68A96-A09F-46CD-8611-114D6E454A4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F4109DC5-D006-432F-A7DB-9AEE66161E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AF987790-2260-41C0-8A2C-6A67C73DE33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5FA2CA14-46FB-4A08-B9FE-C52AEA15A54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FEC9E50C-86E3-46C2-8695-C5C24585BEC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D163FA88-220F-4D92-838B-0CE72F03FB0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2453C8B7-CFDD-448F-8697-B9F1E73B498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EFD82EE7-91DE-4236-9075-72992079EDA8}"/>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C98659BA-9749-4723-A146-FFB6AC6FADA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894235D-12C1-47E5-A4FB-2D3055CCD1AD}"/>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594502DE-61E3-4F57-A83C-2D88BAF8E98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BFB5E3EB-E0B9-4E07-9E78-E42326EE9D4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3E083958-7CB9-4F27-968E-07BDFF5582F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3B19D1D6-8601-420A-AD88-AFF2FE088E17}"/>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AA93FB0-29FA-4A52-8062-31DC2C5F0242}"/>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F59246D4-3337-44AA-8420-2986FD554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6853048C-2BB6-47DD-A58E-C64C6FA38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54EBF472-607C-40EB-967C-85A350EC15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16F967CC-F370-43F7-810C-335BF45F505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28290D4B-AF77-4563-A164-463EA9B3CF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B721FE4E-6DE0-4C7B-9692-C4F655169D9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6DBB6E6F-BBDC-4F62-B5FA-C2230578CBD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B199359-4144-435B-881D-903AC05064F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4A530F64-FAF3-4ACB-91CB-D16D4018A4C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32CF56E9-6A63-4D5C-AF9B-1E3E79A8B01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6DA6082E-AC47-4BAC-A3E5-E859E20D528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80BC9E2C-F646-4426-813B-F461C095AC8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rwin Young" id="{E375F9D0-F1CA-44AF-A0FF-9A572BC42308}" userId="Darwin You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2-07-15T05:31:28.31" personId="{E375F9D0-F1CA-44AF-A0FF-9A572BC42308}" id="{4EB032D4-0BCB-41E3-9FD4-49CC6ADB93DF}">
    <text>Need to change to lookup with ISO3 so that multiple languages can be used.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D63"/>
  <sheetViews>
    <sheetView showGridLines="0" topLeftCell="A63" zoomScaleNormal="100" zoomScaleSheetLayoutView="100" workbookViewId="0">
      <selection activeCell="B9" sqref="B9"/>
    </sheetView>
  </sheetViews>
  <sheetFormatPr defaultColWidth="9.85546875" defaultRowHeight="14.25" x14ac:dyDescent="0.2"/>
  <cols>
    <col min="1" max="1" width="35.85546875" style="1" customWidth="1"/>
    <col min="2" max="2" width="41.85546875" style="1" customWidth="1"/>
    <col min="3" max="3" width="88.42578125" style="1" customWidth="1"/>
    <col min="4" max="16384" width="9.85546875" style="1"/>
  </cols>
  <sheetData>
    <row r="3" spans="1:4" ht="18" customHeight="1" x14ac:dyDescent="0.2"/>
    <row r="4" spans="1:4" ht="20.100000000000001" customHeight="1" x14ac:dyDescent="0.2">
      <c r="A4" s="219" t="str">
        <f ca="1">Translations!$A$3</f>
        <v>Funding Landscape Table</v>
      </c>
      <c r="B4" s="219"/>
      <c r="C4" s="219"/>
      <c r="D4" s="140"/>
    </row>
    <row r="5" spans="1:4" ht="20.100000000000001" customHeight="1" x14ac:dyDescent="0.2">
      <c r="A5" s="178" t="s">
        <v>0</v>
      </c>
      <c r="B5" s="178"/>
      <c r="C5" s="178"/>
      <c r="D5" s="141"/>
    </row>
    <row r="6" spans="1:4" ht="33.6" customHeight="1" x14ac:dyDescent="0.2">
      <c r="A6" s="199" t="str">
        <f ca="1">Translations!A4</f>
        <v>Date published: 5 August 2022
Date updated: 24 April 2023</v>
      </c>
      <c r="B6" s="199"/>
      <c r="C6" s="179"/>
    </row>
    <row r="7" spans="1:4" ht="20.100000000000001" customHeight="1" x14ac:dyDescent="0.2">
      <c r="A7" s="198"/>
      <c r="B7" s="198"/>
      <c r="C7" s="142"/>
    </row>
    <row r="8" spans="1:4" ht="7.5" customHeight="1" thickBot="1" x14ac:dyDescent="0.25">
      <c r="A8" s="143"/>
      <c r="B8" s="143"/>
      <c r="C8" s="143"/>
    </row>
    <row r="9" spans="1:4" ht="20.100000000000001" customHeight="1" thickBot="1" x14ac:dyDescent="0.25">
      <c r="A9" s="144" t="s">
        <v>1</v>
      </c>
      <c r="B9" s="24" t="s">
        <v>2</v>
      </c>
      <c r="C9" s="143"/>
    </row>
    <row r="10" spans="1:4" ht="7.5" customHeight="1" x14ac:dyDescent="0.2">
      <c r="A10" s="143"/>
      <c r="B10" s="143"/>
      <c r="C10" s="143"/>
    </row>
    <row r="11" spans="1:4" ht="20.100000000000001" customHeight="1" x14ac:dyDescent="0.2">
      <c r="A11" s="200" t="str">
        <f ca="1">Translations!$A$9</f>
        <v>General Guidance</v>
      </c>
      <c r="B11" s="203" t="str">
        <f ca="1">Translations!$A$51</f>
        <v>A. All applicants are required to complete:</v>
      </c>
      <c r="C11" s="204"/>
    </row>
    <row r="12" spans="1:4" ht="100.5" customHeight="1" x14ac:dyDescent="0.2">
      <c r="A12" s="201"/>
      <c r="B12" s="205" t="str">
        <f ca="1">Translations!$A52</f>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C12" s="206"/>
    </row>
    <row r="13" spans="1:4" ht="105.95" customHeight="1" x14ac:dyDescent="0.2">
      <c r="A13" s="201"/>
      <c r="B13" s="205" t="str">
        <f ca="1">Translations!$A53</f>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C13" s="206"/>
    </row>
    <row r="14" spans="1:4" ht="114" customHeight="1" x14ac:dyDescent="0.2">
      <c r="A14" s="201"/>
      <c r="B14" s="205" t="str">
        <f ca="1">Translations!$A54</f>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C14" s="206"/>
    </row>
    <row r="15" spans="1:4" ht="118.5" customHeight="1" x14ac:dyDescent="0.2">
      <c r="A15" s="201"/>
      <c r="B15" s="205" t="str">
        <f ca="1">Translations!$A55</f>
        <v xml:space="preserve">4.	Key points to remember in filling out the FLT: 
1) At the end of each row, applicants should specify the sources used to generate these numbers. Sources for actual spending include government accounting systems. Sources for estimates include government budgets;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C15" s="206"/>
    </row>
    <row r="16" spans="1:4" ht="105.75" customHeight="1" x14ac:dyDescent="0.2">
      <c r="A16" s="202"/>
      <c r="B16" s="205" t="str">
        <f ca="1">Translations!$A56</f>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C16" s="206"/>
    </row>
    <row r="17" spans="1:3" ht="15" customHeight="1" x14ac:dyDescent="0.2">
      <c r="A17" s="208" t="str">
        <f ca="1">Translations!$A$5</f>
        <v>Cover Sheet</v>
      </c>
      <c r="B17" s="209"/>
      <c r="C17" s="209"/>
    </row>
    <row r="18" spans="1:3" ht="15" customHeight="1" x14ac:dyDescent="0.2">
      <c r="A18" s="145" t="str">
        <f ca="1">Translations!$A$11</f>
        <v>Country</v>
      </c>
      <c r="B18" s="212" t="str">
        <f ca="1">Translations!$A$57</f>
        <v>Select name of applicant country from drop-down menu.</v>
      </c>
      <c r="C18" s="212"/>
    </row>
    <row r="19" spans="1:3" ht="15" customHeight="1" x14ac:dyDescent="0.2">
      <c r="A19" s="145" t="str">
        <f ca="1">Translations!$A$12</f>
        <v>Fiscal Cycle</v>
      </c>
      <c r="B19" s="212" t="str">
        <f ca="1">Translations!$A$58</f>
        <v>Select the country's fiscal cycle from drop-down menu.</v>
      </c>
      <c r="C19" s="212"/>
    </row>
    <row r="20" spans="1:3" ht="45" customHeight="1" x14ac:dyDescent="0.2">
      <c r="A20" s="145" t="str">
        <f ca="1">Translations!$A$13</f>
        <v>Currency</v>
      </c>
      <c r="B20" s="212" t="str">
        <f ca="1">Translations!$A$59</f>
        <v>Select currency (either US Dollar or Euro) in which data is provided. Currency used should be the same as the one used for the funding request to the Global Fund</v>
      </c>
      <c r="C20" s="212"/>
    </row>
    <row r="21" spans="1:3" ht="30" customHeight="1" x14ac:dyDescent="0.2">
      <c r="A21" s="145" t="str">
        <f ca="1">Translations!$A$14</f>
        <v>Fiscal Year in which implementation period starts</v>
      </c>
      <c r="B21" s="212" t="str">
        <f ca="1">Translations!$A$60</f>
        <v>For each component, select the fiscal year corresponding to the start of implementation period of the funding request</v>
      </c>
      <c r="C21" s="212"/>
    </row>
    <row r="22" spans="1:3" ht="30" customHeight="1" x14ac:dyDescent="0.2">
      <c r="A22" s="145" t="str">
        <f ca="1">Translations!$A$15</f>
        <v>Fiscal Year in which implementation period ends</v>
      </c>
      <c r="B22" s="212" t="str">
        <f ca="1">Translations!$A$61</f>
        <v>For each component, select the fiscal year corresponding to the end of implementation period of the funding request</v>
      </c>
      <c r="C22" s="212"/>
    </row>
    <row r="23" spans="1:3" ht="30" customHeight="1" x14ac:dyDescent="0.2">
      <c r="A23" s="145" t="str">
        <f ca="1">Translations!$A$16</f>
        <v>Current funding request pertains to a program</v>
      </c>
      <c r="B23" s="212" t="str">
        <f ca="1">Translations!$A$62</f>
        <v>For each component, select "Yes" or “No” if funding is requested from the Global Fund through the current submission.</v>
      </c>
      <c r="C23" s="212"/>
    </row>
    <row r="24" spans="1:3" ht="60" customHeight="1" x14ac:dyDescent="0.2">
      <c r="A24" s="145" t="str">
        <f ca="1">Translations!$A$17</f>
        <v>Detailed Financial Gap based on:</v>
      </c>
      <c r="B24" s="212" t="str">
        <f ca="1">Translations!$A$63</f>
        <v xml:space="preserve">For disease component(s) that are accessing funding through the current submission, indicate whether the detailed financial gap is assessed using Global Fund modules or NSP categories. Applicable only for High Impact and Upper Middle Income countries </v>
      </c>
      <c r="C24" s="212"/>
    </row>
    <row r="25" spans="1:3" ht="15" customHeight="1" x14ac:dyDescent="0.2">
      <c r="A25" s="210" t="str">
        <f ca="1">Translations!$A$6</f>
        <v>Financial Gap Overview for Disease Programs</v>
      </c>
      <c r="B25" s="211"/>
      <c r="C25" s="211"/>
    </row>
    <row r="26" spans="1:3" ht="30.6" customHeight="1" x14ac:dyDescent="0.2">
      <c r="A26" s="148" t="str">
        <f ca="1">Translations!$A$222</f>
        <v>General Instructions:</v>
      </c>
      <c r="B26" s="197" t="str">
        <f ca="1">Translations!$A$221</f>
        <v>Fill out ALL the values in local currency units and add its annual exchange rate with respect to the selected currency in the Cover Sheet (USD or EUR).</v>
      </c>
      <c r="C26" s="197"/>
    </row>
    <row r="27" spans="1:3" ht="30" customHeight="1" x14ac:dyDescent="0.2">
      <c r="A27" s="148" t="str">
        <f ca="1">Translations!$A$41</f>
        <v>Header: Exchange rate</v>
      </c>
      <c r="B27" s="197" t="str">
        <f ca="1">Translations!$A$64</f>
        <v>Enter annual exchange rate used to convert local currency to reporting currency (local currency units per US Dollar/Euro)</v>
      </c>
      <c r="C27" s="197"/>
    </row>
    <row r="28" spans="1:3" ht="39" customHeight="1" x14ac:dyDescent="0.2">
      <c r="A28" s="146" t="str">
        <f ca="1">Translations!A18</f>
        <v>Columns H&amp;O: Data Source / Methods</v>
      </c>
      <c r="B28" s="221" t="str">
        <f ca="1">Translations!A65</f>
        <v>You must maintain a consistent methodology across the specified time series.  Please state the source of the data and a brief description of the methodology used to calculate/estimate the time series for both the 'current &amp; previous' and 'estimated' sections.</v>
      </c>
      <c r="C28" s="222"/>
    </row>
    <row r="29" spans="1:3" ht="30" customHeight="1" x14ac:dyDescent="0.2">
      <c r="A29" s="146" t="str">
        <f ca="1">Translations!A19</f>
        <v>Columns I&amp;P: Type of Costs Included</v>
      </c>
      <c r="B29" s="221" t="str">
        <f ca="1">Translations!A66</f>
        <v xml:space="preserve">Please specify the type of costs included (direct costs only, shared (system and direct costs), if other please specify.  Only recurrent expenditures should be included. </v>
      </c>
      <c r="C29" s="222"/>
    </row>
    <row r="30" spans="1:3" ht="30" customHeight="1" x14ac:dyDescent="0.2">
      <c r="A30" s="146" t="str">
        <f ca="1">Translations!A20</f>
        <v>Comments</v>
      </c>
      <c r="B30" s="223" t="str">
        <f ca="1">Translations!A67</f>
        <v>Please write any additional comments relevent to the reported time series here.</v>
      </c>
      <c r="C30" s="223"/>
    </row>
    <row r="31" spans="1:3" ht="15" customHeight="1" x14ac:dyDescent="0.2">
      <c r="A31" s="213" t="str">
        <f ca="1">Translations!$A$22</f>
        <v>SECTION A: Total Funding needs for the National Strategic Plan</v>
      </c>
      <c r="B31" s="213"/>
      <c r="C31" s="213"/>
    </row>
    <row r="32" spans="1:3" ht="45" customHeight="1" x14ac:dyDescent="0.2">
      <c r="A32" s="145" t="str">
        <f ca="1">Translations!$A$23</f>
        <v>LINE A: Total funding needs for the National Strategic Plan</v>
      </c>
      <c r="B32" s="197" t="str">
        <f ca="1">Translations!$A$68</f>
        <v>Provide the annual amounts needed to fund the National Strategic Plan. The annual amounts should be based on national plans to address the overall disease response.</v>
      </c>
      <c r="C32" s="197"/>
    </row>
    <row r="33" spans="1:3" s="147" customFormat="1" ht="30" customHeight="1" x14ac:dyDescent="0.2">
      <c r="A33" s="213" t="str">
        <f ca="1">Translations!$A$24</f>
        <v>SECTIONS B, C and D: Previous, current and anticipated resources to meet the funding needs of the National Strategic Plan</v>
      </c>
      <c r="B33" s="213"/>
      <c r="C33" s="213"/>
    </row>
    <row r="34" spans="1:3" ht="15" customHeight="1" x14ac:dyDescent="0.2">
      <c r="A34" s="214" t="str">
        <f ca="1">Translations!$A$25</f>
        <v>Section B: Previous, current and anticipated domestic resources</v>
      </c>
      <c r="B34" s="215"/>
      <c r="C34" s="216"/>
    </row>
    <row r="35" spans="1:3" ht="37.5" customHeight="1" x14ac:dyDescent="0.2">
      <c r="A35" s="148" t="str">
        <f ca="1">Translations!$A$26</f>
        <v xml:space="preserve">Domestic source B1: Loans </v>
      </c>
      <c r="B35" s="197" t="str">
        <f ca="1">Translations!A69</f>
        <v>Enter the annual amounts raised by the government through loans from external sources or private creditors which are earmarked for the national strategic plan in: (a) implementation years of the funding request, and (b) previous six years.</v>
      </c>
      <c r="C35" s="197"/>
    </row>
    <row r="36" spans="1:3" ht="45" customHeight="1" x14ac:dyDescent="0.2">
      <c r="A36" s="148" t="str">
        <f ca="1">Translations!$A$27</f>
        <v xml:space="preserve">Domestic source B2: Debt relief </v>
      </c>
      <c r="B36" s="197" t="str">
        <f ca="1">Translations!A70</f>
        <v>Enter the annual amounts raised by the government through debt relief proceeds which are earmarked for the national strategic plan in: (a) implementation years of the funding request, and (b) previous six years.</v>
      </c>
      <c r="C36" s="197"/>
    </row>
    <row r="37" spans="1:3" ht="30" customHeight="1" x14ac:dyDescent="0.2">
      <c r="A37" s="148" t="str">
        <f ca="1">Translations!$A$28</f>
        <v>Domestic source B3: Government funding resources</v>
      </c>
      <c r="B37" s="197" t="str">
        <f ca="1">Translations!A71</f>
        <v>Enter the annual amounts provided from government revenues for implementing the national strategic plan in: (a) implementation years of the funding request, and (b) previous six years.</v>
      </c>
      <c r="C37" s="197"/>
    </row>
    <row r="38" spans="1:3" ht="45" customHeight="1" x14ac:dyDescent="0.2">
      <c r="A38" s="148" t="str">
        <f ca="1">Translations!$A$29</f>
        <v>Domestic source B4: Social health insurance</v>
      </c>
      <c r="B38" s="197" t="str">
        <f ca="1">Translations!A72</f>
        <v>Enter the annual amounts provided from social health insurance mechanisms for implementing the national strategic plan in: (a) implementation years of the funding request, and (b) previous six years.</v>
      </c>
      <c r="C38" s="197"/>
    </row>
    <row r="39" spans="1:3" ht="39" customHeight="1" x14ac:dyDescent="0.2">
      <c r="A39" s="148" t="str">
        <f ca="1">Translations!$A$30</f>
        <v>Domestic source B5: Private sector contributions (national)</v>
      </c>
      <c r="B39" s="197" t="str">
        <f ca="1">Translations!A73</f>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C39" s="197"/>
    </row>
    <row r="40" spans="1:3" s="149" customFormat="1" ht="30" customHeight="1" x14ac:dyDescent="0.25">
      <c r="A40" s="148" t="str">
        <f ca="1">Translations!$A$31</f>
        <v>LINE B: Total DOMESTIC resources</v>
      </c>
      <c r="B40" s="197" t="str">
        <f ca="1">Translations!$A$74</f>
        <v>Each cell automatically calculates the total annual amounts of domestic resources (Lines B1-B5).</v>
      </c>
      <c r="C40" s="197"/>
    </row>
    <row r="41" spans="1:3" ht="15" customHeight="1" x14ac:dyDescent="0.2">
      <c r="A41" s="217" t="str">
        <f ca="1">Translations!$A$32</f>
        <v>Section C: Previous, current and anticipated external resources (non-Global Fund)</v>
      </c>
      <c r="B41" s="217"/>
      <c r="C41" s="217"/>
    </row>
    <row r="42" spans="1:3" ht="78.75" customHeight="1" x14ac:dyDescent="0.2">
      <c r="A42" s="150" t="str">
        <f ca="1">Translations!$A$33</f>
        <v>LINE C: Total EXTERNAL (non-Global Fund)</v>
      </c>
      <c r="B42" s="207" t="str">
        <f ca="1">Translations!$A$75</f>
        <v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v>
      </c>
      <c r="C42" s="207"/>
    </row>
    <row r="43" spans="1:3" ht="15" customHeight="1" x14ac:dyDescent="0.2">
      <c r="A43" s="217" t="str">
        <f ca="1">Translations!$A$34</f>
        <v xml:space="preserve">Section D: Previous, current and anticipated external resources (Global Fund)  </v>
      </c>
      <c r="B43" s="217"/>
      <c r="C43" s="217"/>
    </row>
    <row r="44" spans="1:3" ht="75" customHeight="1" x14ac:dyDescent="0.2">
      <c r="A44" s="150" t="str">
        <f ca="1">Translations!$A$35</f>
        <v>LINE D: Total EXTERNAL (Global Fund)</v>
      </c>
      <c r="B44" s="218" t="str">
        <f ca="1">Translations!$A$76</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44" s="218"/>
    </row>
    <row r="45" spans="1:3" ht="30" customHeight="1" x14ac:dyDescent="0.2">
      <c r="A45" s="150" t="str">
        <f ca="1">Translations!$A$36</f>
        <v xml:space="preserve">LINE E: Total Anticipated Resources </v>
      </c>
      <c r="B45" s="218" t="str">
        <f ca="1">Translations!$A$77</f>
        <v>Line E calculates automatically the total annual amounts of planned resources for the national strategic plan (Line B+C+D) for the implementation years of the funding request.</v>
      </c>
      <c r="C45" s="218"/>
    </row>
    <row r="46" spans="1:3" ht="45" customHeight="1" x14ac:dyDescent="0.2">
      <c r="A46" s="150" t="str">
        <f ca="1">Translations!$A$37</f>
        <v>LINE F: Total Anticipated Funding Gap</v>
      </c>
      <c r="B46" s="218" t="str">
        <f ca="1">Translations!$A$78</f>
        <v xml:space="preserve">Line F automatically calculates the total annual funding gap by deducting annual anticipated resources (Line E) from annual funding need (Line A) for the implementation years of the funding request. </v>
      </c>
      <c r="C46" s="218"/>
    </row>
    <row r="47" spans="1:3" s="149" customFormat="1" ht="30" customHeight="1" x14ac:dyDescent="0.25">
      <c r="A47" s="150" t="str">
        <f ca="1">Translations!$A$38</f>
        <v>LINE G: Total Funding Request</v>
      </c>
      <c r="B47" s="218" t="str">
        <f ca="1">Translations!$A$79</f>
        <v>Enter annual funding requested from the Global Fund, the total of which should be within the country allocation communicated to the country.</v>
      </c>
      <c r="C47" s="218"/>
    </row>
    <row r="48" spans="1:3" ht="45" customHeight="1" x14ac:dyDescent="0.2">
      <c r="A48" s="150" t="str">
        <f ca="1">Translations!$A$39</f>
        <v xml:space="preserve">LINE H: Total Remaining Funding Gap </v>
      </c>
      <c r="B48" s="218" t="str">
        <f ca="1">Translations!$A$80</f>
        <v xml:space="preserve">Line H automatically calculates the total remaining funding gap by deducting the annual Global Fund request (Line G) from the anticipated funding gap (Line F) for the implementation years of the funding request. </v>
      </c>
      <c r="C48" s="218"/>
    </row>
    <row r="49" spans="1:3" ht="15" customHeight="1" x14ac:dyDescent="0.2">
      <c r="A49" s="208" t="str">
        <f ca="1">Translations!$A$7</f>
        <v>Overall Health Sector: Government Health Spending</v>
      </c>
      <c r="B49" s="208"/>
      <c r="C49" s="208"/>
    </row>
    <row r="50" spans="1:3" ht="45" customHeight="1" x14ac:dyDescent="0.2">
      <c r="A50" s="150" t="str">
        <f ca="1">Translations!$A$40</f>
        <v>Header: Level of Government</v>
      </c>
      <c r="B50" s="218" t="str">
        <f ca="1">Translations!A81</f>
        <v>Using the drop-down menu, indicate whether the reported data on government health spending pertains only to central government entities or if it also includes health spending by sub-national governments.</v>
      </c>
      <c r="C50" s="218"/>
    </row>
    <row r="51" spans="1:3" ht="30" customHeight="1" x14ac:dyDescent="0.2">
      <c r="A51" s="150" t="str">
        <f ca="1">Translations!$A$41</f>
        <v>Header: Exchange rate</v>
      </c>
      <c r="B51" s="218" t="str">
        <f ca="1">Translations!$A$82</f>
        <v>Enter annual exchange rate used to convert local currency to reporting currency (local currency units per US Dollar/Euro)</v>
      </c>
      <c r="C51" s="218"/>
    </row>
    <row r="52" spans="1:3" ht="45" customHeight="1" x14ac:dyDescent="0.2">
      <c r="A52" s="150" t="str">
        <f ca="1">Translations!$A$42</f>
        <v>Domestic source I1: Loans</v>
      </c>
      <c r="B52" s="218" t="str">
        <f ca="1">Translations!$A$83</f>
        <v>Enter the annual amounts raised by the government through loans from external sources or private creditors for health spending in: (a) implementation years of the funding request, and (b) previous four years.</v>
      </c>
      <c r="C52" s="218"/>
    </row>
    <row r="53" spans="1:3" ht="45" customHeight="1" x14ac:dyDescent="0.2">
      <c r="A53" s="150" t="str">
        <f ca="1">Translations!$A$43</f>
        <v>Domestic source I2: Debt relief</v>
      </c>
      <c r="B53" s="218" t="str">
        <f ca="1">Translations!$A$84</f>
        <v>Enter the annual amounts raised by the government through debt relief proceeds for health spending in: (a) implementation years of the funding request, and (b) previous three years.</v>
      </c>
      <c r="C53" s="218"/>
    </row>
    <row r="54" spans="1:3" ht="30" customHeight="1" x14ac:dyDescent="0.2">
      <c r="A54" s="150" t="str">
        <f ca="1">Translations!$A$44</f>
        <v>Domestic source I3: Government funding resources</v>
      </c>
      <c r="B54" s="218" t="str">
        <f ca="1">Translations!$A$85</f>
        <v>Enter the annual amounts provided from government revenues for health spending in: (a) implementation years of the funding request, and (b) previous three years.</v>
      </c>
      <c r="C54" s="218"/>
    </row>
    <row r="55" spans="1:3" ht="30" customHeight="1" x14ac:dyDescent="0.2">
      <c r="A55" s="150" t="str">
        <f ca="1">Translations!$A$45</f>
        <v>Domestic source I4: Social health insurance</v>
      </c>
      <c r="B55" s="218" t="str">
        <f ca="1">Translations!$A$86</f>
        <v>Enter the annual amounts provided from social health insurance for health spending in: (a) implementation years of the funding request, and (b) previous three years.</v>
      </c>
      <c r="C55" s="218"/>
    </row>
    <row r="56" spans="1:3" ht="30" customHeight="1" x14ac:dyDescent="0.2">
      <c r="A56" s="150" t="str">
        <f ca="1">Translations!$A$46</f>
        <v>LINE I: Total government health spending</v>
      </c>
      <c r="B56" s="218" t="str">
        <f ca="1">Translations!$A$87</f>
        <v>Each cell automatically calculates the total annual amounts of annual government health spending</v>
      </c>
      <c r="C56" s="218"/>
    </row>
    <row r="57" spans="1:3" ht="30" customHeight="1" x14ac:dyDescent="0.2">
      <c r="A57" s="150" t="str">
        <f ca="1">Translations!$A$47</f>
        <v>LINE J: Share of health in Government expenditure (in %)</v>
      </c>
      <c r="B57" s="218" t="str">
        <f ca="1">Translations!$A$88</f>
        <v>Enter the annual share of health in government expenditure</v>
      </c>
      <c r="C57" s="218"/>
    </row>
    <row r="58" spans="1:3" ht="51" x14ac:dyDescent="0.2">
      <c r="A58" s="151" t="str">
        <f ca="1">Translations!A130</f>
        <v>LINE K: Total Government commitments for resilient and sustainable systems for health (RSSH) to access co-financing incentive</v>
      </c>
      <c r="B58" s="224" t="str">
        <f ca="1">Translations!$A$89</f>
        <v>Enter annual RSSH investments by government that are specifically committed to access the 'co-financing incentive' of the 2020-22 allocation and/or the 'co-financing incentive' of the 2023-25 allocation that has been agreed with the Global Fund Secretariat during Country Dialogue</v>
      </c>
      <c r="C58" s="225"/>
    </row>
    <row r="59" spans="1:3" ht="15" customHeight="1" x14ac:dyDescent="0.2">
      <c r="A59" s="208" t="str">
        <f ca="1">Translations!$A$8</f>
        <v>Detailed Financial Gap</v>
      </c>
      <c r="B59" s="208"/>
      <c r="C59" s="208"/>
    </row>
    <row r="60" spans="1:3" ht="75" customHeight="1" x14ac:dyDescent="0.2">
      <c r="A60" s="150" t="str">
        <f ca="1">Translations!$A$49</f>
        <v>Detailed financial gap analysis based on Global Fund modules</v>
      </c>
      <c r="B60" s="218" t="str">
        <f ca="1">Translations!$A$90</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60" s="218"/>
    </row>
    <row r="61" spans="1:3" ht="60" customHeight="1" x14ac:dyDescent="0.2">
      <c r="A61" s="152" t="str">
        <f ca="1">Translations!$A$50</f>
        <v>Detailed financial gap analysis based on NSP cost categories</v>
      </c>
      <c r="B61" s="197" t="str">
        <f ca="1">Translations!$A$91</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61" s="197"/>
    </row>
    <row r="62" spans="1:3" ht="15" x14ac:dyDescent="0.2">
      <c r="A62" s="208" t="str">
        <f ca="1">Translations!A209</f>
        <v>Health Products</v>
      </c>
      <c r="B62" s="208"/>
      <c r="C62" s="208"/>
    </row>
    <row r="63" spans="1:3" ht="272.45" customHeight="1" x14ac:dyDescent="0.2">
      <c r="A63" s="150" t="str">
        <f ca="1">Translations!A209</f>
        <v>Health Products</v>
      </c>
      <c r="B63" s="220" t="str">
        <f ca="1">Translations!A92</f>
        <v>The three tabs on the gap details are critical to be filled out accurately so that the country and Global Fund can consider how essential inputs to the HIV, TB and malaria programs will be fully financed in the 2023-2025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drop-down menu of pre-populated products (e.g., ARVs, second line TB drugs, malaria bed nets). If other products not included in the list are to be reported, select the "Other essential commodity (specify)" option and specify in the "Specify other essential commodity (if applicable)" column.
For the upcoming allocation period (2023-2025), provide the national quantification or estimated total quantities of each health product required. Costs should use landed costs where possible.</v>
      </c>
      <c r="C63" s="220"/>
    </row>
  </sheetData>
  <sheetProtection algorithmName="SHA-512" hashValue="R80bboJZLNpVYfbYV8Zni670M4dm2l4w6KYK5UAJxm9+YtIFo65omj45YKYQhFnEx4zlz5I+FlgXiyaMhsXMxw==" saltValue="pcFXZ03tdKtVXLXjszCM+Q==" spinCount="100000" sheet="1" formatColumns="0" formatRows="0" selectLockedCells="1"/>
  <mergeCells count="57">
    <mergeCell ref="A4:C4"/>
    <mergeCell ref="A62:C62"/>
    <mergeCell ref="B63:C63"/>
    <mergeCell ref="B28:C28"/>
    <mergeCell ref="B29:C29"/>
    <mergeCell ref="B30:C30"/>
    <mergeCell ref="B57:C57"/>
    <mergeCell ref="B58:C58"/>
    <mergeCell ref="B60:C60"/>
    <mergeCell ref="B61:C61"/>
    <mergeCell ref="A43:C43"/>
    <mergeCell ref="A49:C49"/>
    <mergeCell ref="A59:C59"/>
    <mergeCell ref="B51:C51"/>
    <mergeCell ref="B52:C52"/>
    <mergeCell ref="B53:C53"/>
    <mergeCell ref="B54:C54"/>
    <mergeCell ref="B55:C55"/>
    <mergeCell ref="B56:C56"/>
    <mergeCell ref="B44:C44"/>
    <mergeCell ref="B45:C45"/>
    <mergeCell ref="B46:C46"/>
    <mergeCell ref="B47:C47"/>
    <mergeCell ref="B48:C48"/>
    <mergeCell ref="B50:C50"/>
    <mergeCell ref="B37:C37"/>
    <mergeCell ref="B38:C38"/>
    <mergeCell ref="B39:C39"/>
    <mergeCell ref="B40:C40"/>
    <mergeCell ref="A41:C41"/>
    <mergeCell ref="B42:C42"/>
    <mergeCell ref="A17:C17"/>
    <mergeCell ref="A25:C25"/>
    <mergeCell ref="B27:C27"/>
    <mergeCell ref="B22:C22"/>
    <mergeCell ref="A31:C31"/>
    <mergeCell ref="B18:C18"/>
    <mergeCell ref="B19:C19"/>
    <mergeCell ref="B20:C20"/>
    <mergeCell ref="B21:C21"/>
    <mergeCell ref="B36:C36"/>
    <mergeCell ref="B23:C23"/>
    <mergeCell ref="B24:C24"/>
    <mergeCell ref="B32:C32"/>
    <mergeCell ref="A33:C33"/>
    <mergeCell ref="A34:C34"/>
    <mergeCell ref="B35:C35"/>
    <mergeCell ref="A7:B7"/>
    <mergeCell ref="A6:B6"/>
    <mergeCell ref="A11:A16"/>
    <mergeCell ref="B11:C11"/>
    <mergeCell ref="B12:C12"/>
    <mergeCell ref="B13:C13"/>
    <mergeCell ref="B14:C14"/>
    <mergeCell ref="B16:C16"/>
    <mergeCell ref="B15:C15"/>
    <mergeCell ref="B26:C26"/>
  </mergeCells>
  <dataValidations count="2">
    <dataValidation type="textLength" allowBlank="1" showInputMessage="1" showErrorMessage="1" sqref="B32 B44:B48 B42 B27 B50:B57 B35:B40" xr:uid="{00000000-0002-0000-0000-000000000000}">
      <formula1>0</formula1>
      <formula2>10000</formula2>
    </dataValidation>
    <dataValidation type="list" allowBlank="1" showInputMessage="1" showErrorMessage="1" sqref="B9" xr:uid="{00000000-0002-0000-0000-000001000000}">
      <formula1>"English,Français,Español"</formula1>
    </dataValidation>
  </dataValidations>
  <pageMargins left="0.7" right="0.7" top="0.75" bottom="0.75" header="0.3" footer="0.3"/>
  <pageSetup paperSize="8" scale="4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793EA-D092-465E-84FF-B550BFAEE39D}">
  <sheetPr codeName="Sheet12">
    <pageSetUpPr fitToPage="1"/>
  </sheetPr>
  <dimension ref="A1:U39"/>
  <sheetViews>
    <sheetView showGridLines="0" view="pageBreakPreview" zoomScale="80" zoomScaleNormal="100" zoomScaleSheetLayoutView="80" workbookViewId="0">
      <pane xSplit="1" ySplit="10" topLeftCell="K11" activePane="bottomRight" state="frozen"/>
      <selection pane="topRight" activeCell="B1" sqref="B1"/>
      <selection pane="bottomLeft" activeCell="A11" sqref="A11"/>
      <selection pane="bottomRight" activeCell="M44" sqref="M44"/>
    </sheetView>
  </sheetViews>
  <sheetFormatPr defaultColWidth="9.85546875" defaultRowHeight="14.25" x14ac:dyDescent="0.2"/>
  <cols>
    <col min="1" max="1" width="55.85546875" style="159" customWidth="1"/>
    <col min="2" max="2" width="34.5703125" style="160" customWidth="1"/>
    <col min="3" max="3" width="32" style="160" customWidth="1"/>
    <col min="4" max="4" width="19.140625" style="160" customWidth="1"/>
    <col min="5" max="5" width="21.5703125" style="160" bestFit="1" customWidth="1"/>
    <col min="6" max="6" width="47.140625" style="160" customWidth="1"/>
    <col min="7" max="8" width="29.140625" style="160" customWidth="1"/>
    <col min="9" max="9" width="23.140625" style="160" customWidth="1"/>
    <col min="10" max="10" width="21.5703125" style="160" bestFit="1" customWidth="1"/>
    <col min="11" max="11" width="46.140625" style="160" customWidth="1"/>
    <col min="12" max="12" width="29.42578125" style="160" customWidth="1"/>
    <col min="13" max="13" width="29.5703125" style="160" customWidth="1"/>
    <col min="14" max="14" width="18.85546875" style="160" customWidth="1"/>
    <col min="15" max="15" width="21.140625" style="160" customWidth="1"/>
    <col min="16" max="16" width="45.5703125" style="160" customWidth="1"/>
    <col min="17" max="17" width="28.42578125" style="160" customWidth="1"/>
    <col min="18" max="18" width="22.5703125" style="160" customWidth="1"/>
    <col min="19" max="19" width="18" style="160" customWidth="1"/>
    <col min="20" max="20" width="19.42578125" style="160" customWidth="1"/>
    <col min="21" max="21" width="47.85546875" style="160" customWidth="1"/>
    <col min="22" max="22" width="12.140625" style="160" customWidth="1"/>
    <col min="23" max="16384" width="9.85546875" style="160"/>
  </cols>
  <sheetData>
    <row r="1" spans="1:21" ht="14.1" customHeight="1" x14ac:dyDescent="0.2">
      <c r="A1" s="317" t="str">
        <f ca="1">Translations!A213</f>
        <v>Health Products - Domestic</v>
      </c>
      <c r="B1" s="119" t="str">
        <f ca="1">Translations!$A$11</f>
        <v>Country</v>
      </c>
      <c r="C1" s="238" t="str">
        <f>'Cover Sheet'!B8</f>
        <v>Mozambique</v>
      </c>
      <c r="D1" s="318"/>
      <c r="E1" s="318"/>
      <c r="F1" s="318"/>
      <c r="G1" s="318"/>
      <c r="H1" s="318"/>
      <c r="I1" s="239"/>
      <c r="J1" s="236" t="str">
        <f ca="1">Translations!$A$95</f>
        <v>Fiscal Year in which implementation period starts</v>
      </c>
      <c r="K1" s="320"/>
      <c r="L1" s="320"/>
      <c r="M1" s="320"/>
      <c r="N1" s="320"/>
      <c r="O1" s="320"/>
      <c r="P1" s="320"/>
      <c r="Q1" s="320"/>
      <c r="R1" s="320"/>
      <c r="S1" s="320"/>
      <c r="T1" s="237"/>
      <c r="U1" s="120">
        <f>IF(MIN('Cover Sheet'!B13:D13)=0,"",MIN('Cover Sheet'!B13:D13))</f>
        <v>2024</v>
      </c>
    </row>
    <row r="2" spans="1:21" ht="14.1" customHeight="1" x14ac:dyDescent="0.2">
      <c r="A2" s="317"/>
      <c r="B2" s="119" t="str">
        <f ca="1">Translations!$A$13</f>
        <v>Currency</v>
      </c>
      <c r="C2" s="238" t="str">
        <f>VLOOKUP('Cover Sheet'!$D$10,Dropdowns!$O$13:$R$15,Translations!$C$1+1,0)</f>
        <v>USD</v>
      </c>
      <c r="D2" s="318"/>
      <c r="E2" s="318"/>
      <c r="F2" s="318"/>
      <c r="G2" s="318"/>
      <c r="H2" s="318"/>
      <c r="I2" s="239"/>
      <c r="J2" s="236" t="str">
        <f ca="1">Translations!$A$96</f>
        <v>Fiscal Year in which implementation period ends</v>
      </c>
      <c r="K2" s="320"/>
      <c r="L2" s="320"/>
      <c r="M2" s="320"/>
      <c r="N2" s="320"/>
      <c r="O2" s="320"/>
      <c r="P2" s="320"/>
      <c r="Q2" s="320"/>
      <c r="R2" s="320"/>
      <c r="S2" s="320"/>
      <c r="T2" s="237"/>
      <c r="U2" s="120">
        <f>IF(MAX('Cover Sheet'!B14:D14)=0,"",MAX('Cover Sheet'!B14:D14))</f>
        <v>2026</v>
      </c>
    </row>
    <row r="3" spans="1:21" ht="15.75" x14ac:dyDescent="0.2">
      <c r="A3" s="319"/>
      <c r="B3" s="319"/>
      <c r="C3" s="319"/>
      <c r="D3" s="319"/>
      <c r="E3" s="319"/>
      <c r="F3" s="319"/>
      <c r="G3" s="319"/>
      <c r="H3" s="319"/>
      <c r="I3" s="319"/>
      <c r="J3" s="319"/>
      <c r="K3" s="319"/>
      <c r="L3" s="319"/>
      <c r="M3" s="319"/>
      <c r="N3" s="319"/>
      <c r="O3" s="319"/>
      <c r="P3" s="319"/>
      <c r="Q3" s="319"/>
      <c r="R3" s="319"/>
      <c r="S3" s="319"/>
      <c r="T3" s="319"/>
      <c r="U3" s="319"/>
    </row>
    <row r="4" spans="1:21" ht="13.5" hidden="1" customHeight="1" x14ac:dyDescent="0.2">
      <c r="A4" s="121"/>
      <c r="B4" s="93"/>
      <c r="C4" s="122"/>
      <c r="D4" s="122"/>
      <c r="E4" s="122"/>
      <c r="F4" s="122"/>
      <c r="G4" s="122"/>
      <c r="H4" s="122"/>
      <c r="I4" s="122"/>
      <c r="J4" s="93"/>
      <c r="K4" s="93"/>
      <c r="L4" s="93"/>
      <c r="M4" s="93"/>
      <c r="N4" s="93"/>
      <c r="O4" s="93"/>
      <c r="P4" s="93"/>
      <c r="Q4" s="93"/>
      <c r="R4" s="93"/>
      <c r="S4" s="93"/>
      <c r="T4" s="93"/>
      <c r="U4" s="114"/>
    </row>
    <row r="5" spans="1:21" ht="30" hidden="1" customHeight="1" x14ac:dyDescent="0.2">
      <c r="A5" s="162"/>
      <c r="B5" s="316"/>
      <c r="C5" s="316"/>
      <c r="D5" s="316"/>
      <c r="E5" s="316"/>
      <c r="F5" s="169"/>
      <c r="G5" s="316"/>
      <c r="H5" s="316"/>
      <c r="I5" s="316"/>
      <c r="J5" s="316"/>
      <c r="K5" s="316"/>
      <c r="L5" s="316"/>
      <c r="M5" s="316"/>
      <c r="N5" s="316"/>
      <c r="O5" s="316"/>
      <c r="P5" s="316"/>
      <c r="Q5" s="316"/>
      <c r="R5" s="316"/>
      <c r="S5" s="316"/>
      <c r="T5" s="316"/>
      <c r="U5" s="316"/>
    </row>
    <row r="6" spans="1:21" ht="22.5" customHeight="1" x14ac:dyDescent="0.2">
      <c r="A6" s="123" t="str">
        <f ca="1">Translations!$A$103</f>
        <v>Fiscal Year</v>
      </c>
      <c r="B6" s="324">
        <f>IF(ISNUMBER(U1),U1,"")</f>
        <v>2024</v>
      </c>
      <c r="C6" s="325"/>
      <c r="D6" s="325"/>
      <c r="E6" s="325"/>
      <c r="F6" s="326"/>
      <c r="G6" s="324">
        <f>IFERROR(B6+1,"")</f>
        <v>2025</v>
      </c>
      <c r="H6" s="325"/>
      <c r="I6" s="325"/>
      <c r="J6" s="325"/>
      <c r="K6" s="326"/>
      <c r="L6" s="324">
        <f>IFERROR(G6+1,"")</f>
        <v>2026</v>
      </c>
      <c r="M6" s="325"/>
      <c r="N6" s="325"/>
      <c r="O6" s="325"/>
      <c r="P6" s="326"/>
      <c r="Q6" s="324">
        <f>IFERROR(L6+1,"")</f>
        <v>2027</v>
      </c>
      <c r="R6" s="325"/>
      <c r="S6" s="325"/>
      <c r="T6" s="325"/>
      <c r="U6" s="326"/>
    </row>
    <row r="7" spans="1:21" ht="22.5" customHeight="1" x14ac:dyDescent="0.2">
      <c r="A7" s="123" t="str">
        <f ca="1">Translations!$A$104</f>
        <v>Fiscal Year (Specified)</v>
      </c>
      <c r="B7" s="324" t="str">
        <f>IFERROR(IF('Cover Sheet'!$D$9="January - December","01/"&amp;B6&amp;" - "&amp;"12/"&amp;B6,IF('Cover Sheet'!$D$9="April - March","04/"&amp;B6&amp;" - "&amp;"03/"&amp;B6+1,IF('Cover Sheet'!$D$9="July - June","07/"&amp;B6-1&amp;" - "&amp;"06/"&amp;B6,IF('Cover Sheet'!$D$9="October - September","10/"&amp;B6-1&amp;" - "&amp;"09/"&amp;B6,"")))),"")</f>
        <v>01/2024 - 12/2024</v>
      </c>
      <c r="C7" s="325"/>
      <c r="D7" s="325"/>
      <c r="E7" s="325"/>
      <c r="F7" s="326"/>
      <c r="G7" s="324" t="str">
        <f>IFERROR(IF('Cover Sheet'!$D$9="January - December","01/"&amp;G6&amp;" - "&amp;"12/"&amp;G6,IF('Cover Sheet'!$D$9="April - March","04/"&amp;G6&amp;" - "&amp;"03/"&amp;G6+1,IF('Cover Sheet'!$D$9="July - June","07/"&amp;G6-1&amp;" - "&amp;"06/"&amp;G6,IF('Cover Sheet'!$D$9="October - September","10/"&amp;G6-1&amp;" - "&amp;"09/"&amp;G6,"")))),"")</f>
        <v>01/2025 - 12/2025</v>
      </c>
      <c r="H7" s="325"/>
      <c r="I7" s="325"/>
      <c r="J7" s="325"/>
      <c r="K7" s="326"/>
      <c r="L7" s="324" t="str">
        <f>IFERROR(IF('Cover Sheet'!$D$9="January - December","01/"&amp;L6&amp;" - "&amp;"12/"&amp;L6,IF('Cover Sheet'!$D$9="April - March","04/"&amp;L6&amp;" - "&amp;"03/"&amp;L6+1,IF('Cover Sheet'!$D$9="July - June","07/"&amp;L6-1&amp;" - "&amp;"06/"&amp;L6,IF('Cover Sheet'!$D$9="October - September","10/"&amp;L6-1&amp;" - "&amp;"09/"&amp;L6,"")))),"")</f>
        <v>01/2026 - 12/2026</v>
      </c>
      <c r="M7" s="325"/>
      <c r="N7" s="325"/>
      <c r="O7" s="325"/>
      <c r="P7" s="326"/>
      <c r="Q7" s="324" t="str">
        <f>IFERROR(IF('Cover Sheet'!$D$9="January - December","01/"&amp;Q6&amp;" - "&amp;"12/"&amp;Q6,IF('Cover Sheet'!$D$9="April - March","04/"&amp;Q6&amp;" - "&amp;"03/"&amp;Q6+1,IF('Cover Sheet'!$D$9="July - June","07/"&amp;Q6-1&amp;" - "&amp;"06/"&amp;Q6,IF('Cover Sheet'!$D$9="October - September","10/"&amp;Q6-1&amp;" - "&amp;"09/"&amp;Q6,"")))),"")</f>
        <v>01/2027 - 12/2027</v>
      </c>
      <c r="R7" s="325"/>
      <c r="S7" s="325"/>
      <c r="T7" s="325"/>
      <c r="U7" s="325"/>
    </row>
    <row r="8" spans="1:21" ht="22.5" customHeight="1" x14ac:dyDescent="0.2">
      <c r="A8" s="123" t="str">
        <f ca="1">Translations!$A$105</f>
        <v>Exchange Rate (Local currency units per USD or EUR)</v>
      </c>
      <c r="B8" s="321"/>
      <c r="C8" s="322"/>
      <c r="D8" s="322"/>
      <c r="E8" s="322"/>
      <c r="F8" s="323"/>
      <c r="G8" s="327"/>
      <c r="H8" s="328"/>
      <c r="I8" s="328"/>
      <c r="J8" s="328"/>
      <c r="K8" s="329"/>
      <c r="L8" s="327"/>
      <c r="M8" s="328"/>
      <c r="N8" s="328"/>
      <c r="O8" s="328"/>
      <c r="P8" s="329"/>
      <c r="Q8" s="328"/>
      <c r="R8" s="328"/>
      <c r="S8" s="328"/>
      <c r="T8" s="328"/>
      <c r="U8" s="329"/>
    </row>
    <row r="9" spans="1:21" ht="44.1" customHeight="1" x14ac:dyDescent="0.2">
      <c r="A9" s="124" t="str">
        <f ca="1">Translations!A209</f>
        <v>Health Products</v>
      </c>
      <c r="B9" s="104" t="str">
        <f ca="1">Translations!A216</f>
        <v>Annual procurement need, cost</v>
      </c>
      <c r="C9" s="104" t="str">
        <f ca="1">Translations!A217</f>
        <v>Domestic funding</v>
      </c>
      <c r="D9" s="104" t="str">
        <f ca="1">Translations!A218</f>
        <v>Domestic Share (%)</v>
      </c>
      <c r="E9" s="104" t="str">
        <f ca="1">Translations!A219</f>
        <v>Data source</v>
      </c>
      <c r="F9" s="104" t="str">
        <f ca="1">Translations!A220</f>
        <v>Specify other essential commodity (if applicable)</v>
      </c>
      <c r="G9" s="104" t="str">
        <f ca="1">Translations!A216</f>
        <v>Annual procurement need, cost</v>
      </c>
      <c r="H9" s="104" t="str">
        <f ca="1">Translations!A217</f>
        <v>Domestic funding</v>
      </c>
      <c r="I9" s="104" t="str">
        <f ca="1">Translations!A218</f>
        <v>Domestic Share (%)</v>
      </c>
      <c r="J9" s="104" t="str">
        <f ca="1">Translations!A219</f>
        <v>Data source</v>
      </c>
      <c r="K9" s="104" t="str">
        <f ca="1">Translations!A220</f>
        <v>Specify other essential commodity (if applicable)</v>
      </c>
      <c r="L9" s="104" t="str">
        <f ca="1">Translations!A216</f>
        <v>Annual procurement need, cost</v>
      </c>
      <c r="M9" s="104" t="str">
        <f ca="1">Translations!A217</f>
        <v>Domestic funding</v>
      </c>
      <c r="N9" s="104" t="str">
        <f ca="1">Translations!A218</f>
        <v>Domestic Share (%)</v>
      </c>
      <c r="O9" s="104" t="str">
        <f ca="1">Translations!A219</f>
        <v>Data source</v>
      </c>
      <c r="P9" s="104" t="str">
        <f ca="1">Translations!A220</f>
        <v>Specify other essential commodity (if applicable)</v>
      </c>
      <c r="Q9" s="104" t="str">
        <f ca="1">Translations!A216</f>
        <v>Annual procurement need, cost</v>
      </c>
      <c r="R9" s="104" t="str">
        <f ca="1">Translations!A217</f>
        <v>Domestic funding</v>
      </c>
      <c r="S9" s="104" t="str">
        <f ca="1">Translations!A218</f>
        <v>Domestic Share (%)</v>
      </c>
      <c r="T9" s="104" t="str">
        <f ca="1">Translations!A219</f>
        <v>Data source</v>
      </c>
      <c r="U9" s="104" t="str">
        <f ca="1">Translations!A220</f>
        <v>Specify other essential commodity (if applicable)</v>
      </c>
    </row>
    <row r="10" spans="1:21" ht="1.5" customHeight="1" x14ac:dyDescent="0.2">
      <c r="A10" s="125"/>
      <c r="B10" s="125"/>
      <c r="C10" s="125"/>
      <c r="D10" s="125"/>
      <c r="E10" s="125"/>
      <c r="F10" s="125"/>
      <c r="G10" s="125"/>
      <c r="H10" s="125"/>
      <c r="I10" s="125"/>
      <c r="J10" s="125"/>
      <c r="K10" s="125"/>
      <c r="L10" s="125"/>
      <c r="M10" s="125"/>
      <c r="N10" s="125"/>
      <c r="O10" s="125"/>
      <c r="P10" s="180"/>
      <c r="Q10" s="180"/>
      <c r="R10" s="180"/>
      <c r="S10" s="180"/>
      <c r="T10" s="180"/>
      <c r="U10" s="5"/>
    </row>
    <row r="11" spans="1:21" ht="24.95" customHeight="1" x14ac:dyDescent="0.2">
      <c r="A11" s="128" t="s">
        <v>636</v>
      </c>
      <c r="B11" s="170">
        <v>80414180</v>
      </c>
      <c r="C11" s="170">
        <v>5400000</v>
      </c>
      <c r="D11" s="166">
        <f>IFERROR(C11/B11, "")</f>
        <v>6.7152335570666771E-2</v>
      </c>
      <c r="E11" s="129" t="s">
        <v>493</v>
      </c>
      <c r="F11" s="170"/>
      <c r="G11" s="170">
        <v>100800891</v>
      </c>
      <c r="H11" s="170">
        <v>5400000</v>
      </c>
      <c r="I11" s="166">
        <f>IFERROR(H11/G11, "")</f>
        <v>5.3570955042450963E-2</v>
      </c>
      <c r="J11" s="129" t="s">
        <v>493</v>
      </c>
      <c r="K11" s="170"/>
      <c r="L11" s="170">
        <v>101392371</v>
      </c>
      <c r="M11" s="170">
        <v>5400000</v>
      </c>
      <c r="N11" s="166">
        <f>IFERROR(M11/L11, "")</f>
        <v>5.3258444858735966E-2</v>
      </c>
      <c r="O11" s="129" t="s">
        <v>493</v>
      </c>
      <c r="P11" s="170"/>
      <c r="Q11" s="170"/>
      <c r="R11" s="170"/>
      <c r="S11" s="166" t="str">
        <f>IFERROR(R11/Q11, "")</f>
        <v/>
      </c>
      <c r="T11" s="168" t="s">
        <v>624</v>
      </c>
      <c r="U11" s="133"/>
    </row>
    <row r="12" spans="1:21" ht="21.95" customHeight="1" x14ac:dyDescent="0.2">
      <c r="A12" s="128" t="s">
        <v>655</v>
      </c>
      <c r="B12" s="170">
        <v>7378595</v>
      </c>
      <c r="C12" s="170">
        <v>0</v>
      </c>
      <c r="D12" s="166">
        <f t="shared" ref="D12:D34" si="0">IFERROR(C12/B12, "")</f>
        <v>0</v>
      </c>
      <c r="E12" s="129" t="s">
        <v>493</v>
      </c>
      <c r="F12" s="170" t="s">
        <v>2253</v>
      </c>
      <c r="G12" s="170">
        <v>9445788</v>
      </c>
      <c r="H12" s="170">
        <v>0</v>
      </c>
      <c r="I12" s="166">
        <f t="shared" ref="I12:I34" si="1">IFERROR(H12/G12, "")</f>
        <v>0</v>
      </c>
      <c r="J12" s="129" t="s">
        <v>493</v>
      </c>
      <c r="K12" s="170" t="s">
        <v>2253</v>
      </c>
      <c r="L12" s="170">
        <v>9283720</v>
      </c>
      <c r="M12" s="170">
        <v>0</v>
      </c>
      <c r="N12" s="166">
        <f t="shared" ref="N12:N34" si="2">IFERROR(M12/L12, "")</f>
        <v>0</v>
      </c>
      <c r="O12" s="129" t="s">
        <v>493</v>
      </c>
      <c r="P12" s="170"/>
      <c r="Q12" s="170"/>
      <c r="R12" s="170"/>
      <c r="S12" s="166" t="str">
        <f t="shared" ref="S12:S34" si="3">IFERROR(R12/Q12, "")</f>
        <v/>
      </c>
      <c r="T12" s="168" t="s">
        <v>624</v>
      </c>
      <c r="U12" s="133"/>
    </row>
    <row r="13" spans="1:21" ht="21.95" customHeight="1" x14ac:dyDescent="0.2">
      <c r="A13" s="128" t="s">
        <v>667</v>
      </c>
      <c r="B13" s="170">
        <v>15236379</v>
      </c>
      <c r="C13" s="170">
        <v>0</v>
      </c>
      <c r="D13" s="166">
        <f t="shared" si="0"/>
        <v>0</v>
      </c>
      <c r="E13" s="129" t="s">
        <v>493</v>
      </c>
      <c r="F13" s="170"/>
      <c r="G13" s="170">
        <v>18618866</v>
      </c>
      <c r="H13" s="170">
        <v>0</v>
      </c>
      <c r="I13" s="166">
        <f t="shared" si="1"/>
        <v>0</v>
      </c>
      <c r="J13" s="129" t="s">
        <v>493</v>
      </c>
      <c r="K13" s="170"/>
      <c r="L13" s="170">
        <v>19223144</v>
      </c>
      <c r="M13" s="170">
        <v>0</v>
      </c>
      <c r="N13" s="166">
        <f t="shared" si="2"/>
        <v>0</v>
      </c>
      <c r="O13" s="129" t="s">
        <v>493</v>
      </c>
      <c r="P13" s="170"/>
      <c r="Q13" s="170"/>
      <c r="R13" s="170"/>
      <c r="S13" s="166" t="str">
        <f t="shared" si="3"/>
        <v/>
      </c>
      <c r="T13" s="168" t="s">
        <v>624</v>
      </c>
      <c r="U13" s="133"/>
    </row>
    <row r="14" spans="1:21" ht="21.95" customHeight="1" x14ac:dyDescent="0.2">
      <c r="A14" s="128" t="s">
        <v>679</v>
      </c>
      <c r="B14" s="170">
        <f>1613388+0</f>
        <v>1613388</v>
      </c>
      <c r="C14" s="170">
        <v>0</v>
      </c>
      <c r="D14" s="166">
        <f t="shared" si="0"/>
        <v>0</v>
      </c>
      <c r="E14" s="129" t="s">
        <v>493</v>
      </c>
      <c r="F14" s="170" t="s">
        <v>2254</v>
      </c>
      <c r="G14" s="170">
        <f>3271536+6629094</f>
        <v>9900630</v>
      </c>
      <c r="H14" s="170">
        <v>0</v>
      </c>
      <c r="I14" s="166">
        <f t="shared" si="1"/>
        <v>0</v>
      </c>
      <c r="J14" s="129" t="s">
        <v>493</v>
      </c>
      <c r="K14" s="170" t="s">
        <v>2254</v>
      </c>
      <c r="L14" s="170">
        <f>3505301+7233302</f>
        <v>10738603</v>
      </c>
      <c r="M14" s="170"/>
      <c r="N14" s="166">
        <f t="shared" si="2"/>
        <v>0</v>
      </c>
      <c r="O14" s="129" t="s">
        <v>493</v>
      </c>
      <c r="P14" s="170"/>
      <c r="Q14" s="170"/>
      <c r="R14" s="170"/>
      <c r="S14" s="166" t="str">
        <f t="shared" si="3"/>
        <v/>
      </c>
      <c r="T14" s="168" t="s">
        <v>624</v>
      </c>
      <c r="U14" s="133"/>
    </row>
    <row r="15" spans="1:21" ht="21.95" customHeight="1" x14ac:dyDescent="0.2">
      <c r="A15" s="128" t="s">
        <v>741</v>
      </c>
      <c r="B15" s="170">
        <v>12888682</v>
      </c>
      <c r="C15" s="170">
        <v>296667</v>
      </c>
      <c r="D15" s="166">
        <f t="shared" si="0"/>
        <v>2.3017636714134152E-2</v>
      </c>
      <c r="E15" s="129" t="s">
        <v>493</v>
      </c>
      <c r="F15" s="170" t="s">
        <v>2255</v>
      </c>
      <c r="G15" s="170">
        <v>13737381</v>
      </c>
      <c r="H15" s="170">
        <v>296667</v>
      </c>
      <c r="I15" s="166">
        <f t="shared" si="1"/>
        <v>2.1595601082913838E-2</v>
      </c>
      <c r="J15" s="129" t="s">
        <v>493</v>
      </c>
      <c r="K15" s="170" t="s">
        <v>2255</v>
      </c>
      <c r="L15" s="170">
        <v>18428638</v>
      </c>
      <c r="M15" s="170">
        <v>296667</v>
      </c>
      <c r="N15" s="166">
        <f t="shared" si="2"/>
        <v>1.6098151149314451E-2</v>
      </c>
      <c r="O15" s="129" t="s">
        <v>493</v>
      </c>
      <c r="P15" s="170"/>
      <c r="Q15" s="170"/>
      <c r="R15" s="170"/>
      <c r="S15" s="166" t="str">
        <f t="shared" si="3"/>
        <v/>
      </c>
      <c r="T15" s="168" t="s">
        <v>624</v>
      </c>
      <c r="U15" s="133"/>
    </row>
    <row r="16" spans="1:21" ht="21.95" customHeight="1" x14ac:dyDescent="0.2">
      <c r="A16" s="128" t="s">
        <v>741</v>
      </c>
      <c r="B16" s="170">
        <f>2362503+24320</f>
        <v>2386823</v>
      </c>
      <c r="C16" s="170">
        <v>112176</v>
      </c>
      <c r="D16" s="166">
        <f t="shared" si="0"/>
        <v>4.6998038815613895E-2</v>
      </c>
      <c r="E16" s="129" t="s">
        <v>493</v>
      </c>
      <c r="F16" s="170" t="s">
        <v>2252</v>
      </c>
      <c r="G16" s="170">
        <f>1902798+1944821</f>
        <v>3847619</v>
      </c>
      <c r="H16" s="170">
        <v>112176</v>
      </c>
      <c r="I16" s="166">
        <f t="shared" si="1"/>
        <v>2.9154653826171457E-2</v>
      </c>
      <c r="J16" s="129" t="s">
        <v>493</v>
      </c>
      <c r="K16" s="170" t="s">
        <v>2252</v>
      </c>
      <c r="L16" s="170">
        <f>956392+5183257</f>
        <v>6139649</v>
      </c>
      <c r="M16" s="170">
        <v>112176</v>
      </c>
      <c r="N16" s="166">
        <f t="shared" si="2"/>
        <v>1.8270751308421703E-2</v>
      </c>
      <c r="O16" s="129" t="s">
        <v>624</v>
      </c>
      <c r="P16" s="170"/>
      <c r="Q16" s="170"/>
      <c r="R16" s="170"/>
      <c r="S16" s="166" t="str">
        <f t="shared" si="3"/>
        <v/>
      </c>
      <c r="T16" s="168" t="s">
        <v>624</v>
      </c>
      <c r="U16" s="133"/>
    </row>
    <row r="17" spans="1:21" ht="21.95" customHeight="1" x14ac:dyDescent="0.2">
      <c r="A17" s="128" t="s">
        <v>733</v>
      </c>
      <c r="B17" s="170">
        <f>3368086+681403</f>
        <v>4049489</v>
      </c>
      <c r="C17" s="170">
        <v>0</v>
      </c>
      <c r="D17" s="166">
        <f t="shared" si="0"/>
        <v>0</v>
      </c>
      <c r="E17" s="129" t="s">
        <v>493</v>
      </c>
      <c r="F17" s="170" t="s">
        <v>2256</v>
      </c>
      <c r="G17" s="170">
        <f>7591970+1883734</f>
        <v>9475704</v>
      </c>
      <c r="H17" s="170">
        <v>0</v>
      </c>
      <c r="I17" s="166">
        <f t="shared" si="1"/>
        <v>0</v>
      </c>
      <c r="J17" s="129" t="s">
        <v>493</v>
      </c>
      <c r="K17" s="170" t="s">
        <v>2256</v>
      </c>
      <c r="L17" s="170">
        <f>2620538+4845680</f>
        <v>7466218</v>
      </c>
      <c r="M17" s="170">
        <v>0</v>
      </c>
      <c r="N17" s="166">
        <f t="shared" si="2"/>
        <v>0</v>
      </c>
      <c r="O17" s="129" t="s">
        <v>624</v>
      </c>
      <c r="P17" s="170"/>
      <c r="Q17" s="170"/>
      <c r="R17" s="170"/>
      <c r="S17" s="166" t="str">
        <f t="shared" si="3"/>
        <v/>
      </c>
      <c r="T17" s="168" t="s">
        <v>624</v>
      </c>
      <c r="U17" s="133"/>
    </row>
    <row r="18" spans="1:21" ht="21.95" customHeight="1" x14ac:dyDescent="0.2">
      <c r="A18" s="128" t="s">
        <v>753</v>
      </c>
      <c r="B18" s="170">
        <f>3539280+550630+220252</f>
        <v>4310162</v>
      </c>
      <c r="C18" s="170">
        <v>0</v>
      </c>
      <c r="D18" s="166">
        <f t="shared" si="0"/>
        <v>0</v>
      </c>
      <c r="E18" s="129" t="s">
        <v>493</v>
      </c>
      <c r="F18" s="170" t="s">
        <v>2257</v>
      </c>
      <c r="G18" s="170">
        <f>6490836+1248042+372880</f>
        <v>8111758</v>
      </c>
      <c r="H18" s="170">
        <v>0</v>
      </c>
      <c r="I18" s="166">
        <f t="shared" si="1"/>
        <v>0</v>
      </c>
      <c r="J18" s="129" t="s">
        <v>493</v>
      </c>
      <c r="K18" s="170" t="s">
        <v>2257</v>
      </c>
      <c r="L18" s="171">
        <f>7713540+2657402+372880</f>
        <v>10743822</v>
      </c>
      <c r="M18" s="170">
        <v>0</v>
      </c>
      <c r="N18" s="166">
        <f t="shared" si="2"/>
        <v>0</v>
      </c>
      <c r="O18" s="129" t="s">
        <v>493</v>
      </c>
      <c r="P18" s="170"/>
      <c r="Q18" s="170"/>
      <c r="R18" s="170"/>
      <c r="S18" s="166" t="str">
        <f t="shared" si="3"/>
        <v/>
      </c>
      <c r="T18" s="168" t="s">
        <v>624</v>
      </c>
      <c r="U18" s="133"/>
    </row>
    <row r="19" spans="1:21" ht="21.95" customHeight="1" x14ac:dyDescent="0.2">
      <c r="A19" s="128" t="s">
        <v>703</v>
      </c>
      <c r="B19" s="170">
        <v>9534763</v>
      </c>
      <c r="C19" s="170">
        <v>0</v>
      </c>
      <c r="D19" s="166">
        <f t="shared" si="0"/>
        <v>0</v>
      </c>
      <c r="E19" s="129" t="s">
        <v>493</v>
      </c>
      <c r="F19" s="170"/>
      <c r="G19" s="170">
        <v>11575211</v>
      </c>
      <c r="H19" s="170">
        <v>0</v>
      </c>
      <c r="I19" s="166">
        <f t="shared" si="1"/>
        <v>0</v>
      </c>
      <c r="J19" s="129" t="s">
        <v>493</v>
      </c>
      <c r="K19" s="170"/>
      <c r="L19" s="170">
        <v>14091425</v>
      </c>
      <c r="M19" s="170">
        <v>0</v>
      </c>
      <c r="N19" s="166">
        <f t="shared" si="2"/>
        <v>0</v>
      </c>
      <c r="O19" s="129" t="s">
        <v>493</v>
      </c>
      <c r="P19" s="170"/>
      <c r="Q19" s="170"/>
      <c r="R19" s="170"/>
      <c r="S19" s="166" t="str">
        <f t="shared" si="3"/>
        <v/>
      </c>
      <c r="T19" s="168" t="s">
        <v>624</v>
      </c>
      <c r="U19" s="133"/>
    </row>
    <row r="20" spans="1:21" ht="21.95" customHeight="1" x14ac:dyDescent="0.2">
      <c r="A20" s="128" t="s">
        <v>718</v>
      </c>
      <c r="B20" s="170">
        <v>13172404</v>
      </c>
      <c r="C20" s="170">
        <v>0</v>
      </c>
      <c r="D20" s="166">
        <f t="shared" si="0"/>
        <v>0</v>
      </c>
      <c r="E20" s="129" t="s">
        <v>493</v>
      </c>
      <c r="F20" s="170"/>
      <c r="G20" s="170">
        <v>17571867</v>
      </c>
      <c r="H20" s="170">
        <v>0</v>
      </c>
      <c r="I20" s="166">
        <f t="shared" si="1"/>
        <v>0</v>
      </c>
      <c r="J20" s="129" t="s">
        <v>493</v>
      </c>
      <c r="K20" s="170"/>
      <c r="L20" s="170">
        <v>19342902</v>
      </c>
      <c r="M20" s="170">
        <v>0</v>
      </c>
      <c r="N20" s="166">
        <f t="shared" si="2"/>
        <v>0</v>
      </c>
      <c r="O20" s="129" t="s">
        <v>493</v>
      </c>
      <c r="P20" s="170"/>
      <c r="Q20" s="170"/>
      <c r="R20" s="170"/>
      <c r="S20" s="166" t="str">
        <f t="shared" si="3"/>
        <v/>
      </c>
      <c r="T20" s="168" t="s">
        <v>624</v>
      </c>
      <c r="U20" s="133"/>
    </row>
    <row r="21" spans="1:21" ht="21.95" customHeight="1" x14ac:dyDescent="0.2">
      <c r="A21" s="128" t="s">
        <v>741</v>
      </c>
      <c r="B21" s="170">
        <v>1880720</v>
      </c>
      <c r="C21" s="170">
        <v>0</v>
      </c>
      <c r="D21" s="166">
        <f t="shared" si="0"/>
        <v>0</v>
      </c>
      <c r="E21" s="129" t="s">
        <v>493</v>
      </c>
      <c r="F21" s="170" t="s">
        <v>2258</v>
      </c>
      <c r="G21" s="170">
        <v>3005624</v>
      </c>
      <c r="H21" s="170">
        <v>0</v>
      </c>
      <c r="I21" s="166">
        <f t="shared" si="1"/>
        <v>0</v>
      </c>
      <c r="J21" s="129" t="s">
        <v>493</v>
      </c>
      <c r="K21" s="170" t="s">
        <v>2258</v>
      </c>
      <c r="L21" s="170">
        <v>3089622</v>
      </c>
      <c r="M21" s="170">
        <v>0</v>
      </c>
      <c r="N21" s="166">
        <f t="shared" si="2"/>
        <v>0</v>
      </c>
      <c r="O21" s="129" t="s">
        <v>493</v>
      </c>
      <c r="P21" s="170"/>
      <c r="Q21" s="170"/>
      <c r="R21" s="170"/>
      <c r="S21" s="166" t="str">
        <f t="shared" si="3"/>
        <v/>
      </c>
      <c r="T21" s="168" t="s">
        <v>624</v>
      </c>
      <c r="U21" s="133"/>
    </row>
    <row r="22" spans="1:21" ht="21.95" customHeight="1" x14ac:dyDescent="0.2">
      <c r="A22" s="128" t="s">
        <v>689</v>
      </c>
      <c r="B22" s="170">
        <v>0</v>
      </c>
      <c r="C22" s="170">
        <v>0</v>
      </c>
      <c r="D22" s="166" t="str">
        <f t="shared" si="0"/>
        <v/>
      </c>
      <c r="E22" s="129" t="s">
        <v>493</v>
      </c>
      <c r="F22" s="170" t="s">
        <v>2259</v>
      </c>
      <c r="G22" s="170">
        <v>58644945</v>
      </c>
      <c r="H22" s="170">
        <v>0</v>
      </c>
      <c r="I22" s="166">
        <f t="shared" si="1"/>
        <v>0</v>
      </c>
      <c r="J22" s="129" t="s">
        <v>493</v>
      </c>
      <c r="K22" s="170" t="s">
        <v>2259</v>
      </c>
      <c r="L22" s="170">
        <v>34007806</v>
      </c>
      <c r="M22" s="170">
        <v>0</v>
      </c>
      <c r="N22" s="166">
        <f t="shared" si="2"/>
        <v>0</v>
      </c>
      <c r="O22" s="129" t="s">
        <v>493</v>
      </c>
      <c r="P22" s="170"/>
      <c r="Q22" s="170"/>
      <c r="R22" s="170"/>
      <c r="S22" s="166" t="str">
        <f t="shared" si="3"/>
        <v/>
      </c>
      <c r="T22" s="168" t="s">
        <v>624</v>
      </c>
      <c r="U22" s="133"/>
    </row>
    <row r="23" spans="1:21" ht="21.95" customHeight="1" x14ac:dyDescent="0.2">
      <c r="A23" s="128" t="s">
        <v>689</v>
      </c>
      <c r="B23" s="170">
        <v>6898106</v>
      </c>
      <c r="C23" s="170">
        <v>0</v>
      </c>
      <c r="D23" s="166">
        <f t="shared" si="0"/>
        <v>0</v>
      </c>
      <c r="E23" s="129" t="s">
        <v>493</v>
      </c>
      <c r="F23" s="170" t="s">
        <v>2260</v>
      </c>
      <c r="G23" s="170">
        <v>7082851</v>
      </c>
      <c r="H23" s="170">
        <v>0</v>
      </c>
      <c r="I23" s="166">
        <f t="shared" si="1"/>
        <v>0</v>
      </c>
      <c r="J23" s="129" t="s">
        <v>493</v>
      </c>
      <c r="K23" s="170" t="s">
        <v>2260</v>
      </c>
      <c r="L23" s="170">
        <v>7273013</v>
      </c>
      <c r="M23" s="170">
        <v>0</v>
      </c>
      <c r="N23" s="166">
        <f t="shared" si="2"/>
        <v>0</v>
      </c>
      <c r="O23" s="129" t="s">
        <v>493</v>
      </c>
      <c r="P23" s="170"/>
      <c r="Q23" s="170"/>
      <c r="R23" s="170"/>
      <c r="S23" s="166" t="str">
        <f t="shared" si="3"/>
        <v/>
      </c>
      <c r="T23" s="168" t="s">
        <v>624</v>
      </c>
      <c r="U23" s="133"/>
    </row>
    <row r="24" spans="1:21" ht="21.95" customHeight="1" x14ac:dyDescent="0.2">
      <c r="A24" s="128" t="s">
        <v>615</v>
      </c>
      <c r="B24" s="170"/>
      <c r="C24" s="170"/>
      <c r="D24" s="166" t="str">
        <f t="shared" si="0"/>
        <v/>
      </c>
      <c r="E24" s="129" t="s">
        <v>624</v>
      </c>
      <c r="F24" s="170"/>
      <c r="G24" s="170"/>
      <c r="H24" s="170"/>
      <c r="I24" s="166" t="str">
        <f t="shared" si="1"/>
        <v/>
      </c>
      <c r="J24" s="129" t="s">
        <v>624</v>
      </c>
      <c r="K24" s="170"/>
      <c r="L24" s="170"/>
      <c r="M24" s="170"/>
      <c r="N24" s="166" t="str">
        <f t="shared" si="2"/>
        <v/>
      </c>
      <c r="O24" s="129" t="s">
        <v>624</v>
      </c>
      <c r="P24" s="170"/>
      <c r="Q24" s="170"/>
      <c r="R24" s="170"/>
      <c r="S24" s="166" t="str">
        <f t="shared" si="3"/>
        <v/>
      </c>
      <c r="T24" s="168" t="s">
        <v>624</v>
      </c>
      <c r="U24" s="133"/>
    </row>
    <row r="25" spans="1:21" ht="21.95" customHeight="1" x14ac:dyDescent="0.2">
      <c r="A25" s="128" t="s">
        <v>615</v>
      </c>
      <c r="B25" s="170"/>
      <c r="C25" s="170"/>
      <c r="D25" s="166" t="str">
        <f t="shared" si="0"/>
        <v/>
      </c>
      <c r="E25" s="129" t="s">
        <v>624</v>
      </c>
      <c r="F25" s="170"/>
      <c r="G25" s="170"/>
      <c r="H25" s="170"/>
      <c r="I25" s="166" t="str">
        <f t="shared" si="1"/>
        <v/>
      </c>
      <c r="J25" s="129" t="s">
        <v>624</v>
      </c>
      <c r="K25" s="170"/>
      <c r="L25" s="170"/>
      <c r="M25" s="170"/>
      <c r="N25" s="166" t="str">
        <f t="shared" si="2"/>
        <v/>
      </c>
      <c r="O25" s="129" t="s">
        <v>624</v>
      </c>
      <c r="P25" s="170"/>
      <c r="Q25" s="170"/>
      <c r="R25" s="170"/>
      <c r="S25" s="166" t="str">
        <f t="shared" si="3"/>
        <v/>
      </c>
      <c r="T25" s="168" t="s">
        <v>624</v>
      </c>
      <c r="U25" s="133"/>
    </row>
    <row r="26" spans="1:21" ht="21.95" customHeight="1" x14ac:dyDescent="0.2">
      <c r="A26" s="128" t="s">
        <v>615</v>
      </c>
      <c r="B26" s="170"/>
      <c r="C26" s="170"/>
      <c r="D26" s="166" t="str">
        <f t="shared" si="0"/>
        <v/>
      </c>
      <c r="E26" s="129" t="s">
        <v>624</v>
      </c>
      <c r="F26" s="170"/>
      <c r="G26" s="170"/>
      <c r="H26" s="170"/>
      <c r="I26" s="166" t="str">
        <f t="shared" si="1"/>
        <v/>
      </c>
      <c r="J26" s="129" t="s">
        <v>624</v>
      </c>
      <c r="K26" s="170"/>
      <c r="L26" s="170"/>
      <c r="M26" s="170"/>
      <c r="N26" s="166" t="str">
        <f t="shared" si="2"/>
        <v/>
      </c>
      <c r="O26" s="129" t="s">
        <v>624</v>
      </c>
      <c r="P26" s="170"/>
      <c r="Q26" s="170"/>
      <c r="R26" s="170"/>
      <c r="S26" s="166" t="str">
        <f t="shared" si="3"/>
        <v/>
      </c>
      <c r="T26" s="168" t="s">
        <v>624</v>
      </c>
      <c r="U26" s="133"/>
    </row>
    <row r="27" spans="1:21" ht="21.95" customHeight="1" x14ac:dyDescent="0.2">
      <c r="A27" s="128" t="s">
        <v>615</v>
      </c>
      <c r="B27" s="170"/>
      <c r="C27" s="170"/>
      <c r="D27" s="166" t="str">
        <f t="shared" si="0"/>
        <v/>
      </c>
      <c r="E27" s="129" t="s">
        <v>624</v>
      </c>
      <c r="F27" s="170"/>
      <c r="G27" s="170"/>
      <c r="H27" s="170"/>
      <c r="I27" s="166" t="str">
        <f t="shared" si="1"/>
        <v/>
      </c>
      <c r="J27" s="129" t="s">
        <v>624</v>
      </c>
      <c r="K27" s="170"/>
      <c r="L27" s="170"/>
      <c r="M27" s="170"/>
      <c r="N27" s="166" t="str">
        <f t="shared" si="2"/>
        <v/>
      </c>
      <c r="O27" s="129" t="s">
        <v>624</v>
      </c>
      <c r="P27" s="170"/>
      <c r="Q27" s="170"/>
      <c r="R27" s="170"/>
      <c r="S27" s="166" t="str">
        <f t="shared" si="3"/>
        <v/>
      </c>
      <c r="T27" s="168" t="s">
        <v>624</v>
      </c>
      <c r="U27" s="133"/>
    </row>
    <row r="28" spans="1:21" ht="21.95" customHeight="1" x14ac:dyDescent="0.2">
      <c r="A28" s="128" t="s">
        <v>615</v>
      </c>
      <c r="B28" s="170"/>
      <c r="C28" s="170"/>
      <c r="D28" s="166" t="str">
        <f t="shared" si="0"/>
        <v/>
      </c>
      <c r="E28" s="129" t="s">
        <v>624</v>
      </c>
      <c r="F28" s="170"/>
      <c r="G28" s="170"/>
      <c r="H28" s="170"/>
      <c r="I28" s="166" t="str">
        <f t="shared" si="1"/>
        <v/>
      </c>
      <c r="J28" s="129" t="s">
        <v>624</v>
      </c>
      <c r="K28" s="170"/>
      <c r="L28" s="170"/>
      <c r="M28" s="170"/>
      <c r="N28" s="166" t="str">
        <f t="shared" si="2"/>
        <v/>
      </c>
      <c r="O28" s="129" t="s">
        <v>624</v>
      </c>
      <c r="P28" s="170"/>
      <c r="Q28" s="170"/>
      <c r="R28" s="170"/>
      <c r="S28" s="166" t="str">
        <f t="shared" si="3"/>
        <v/>
      </c>
      <c r="T28" s="168" t="s">
        <v>624</v>
      </c>
      <c r="U28" s="133"/>
    </row>
    <row r="29" spans="1:21" ht="21.95" customHeight="1" x14ac:dyDescent="0.2">
      <c r="A29" s="128" t="s">
        <v>615</v>
      </c>
      <c r="B29" s="170"/>
      <c r="C29" s="170"/>
      <c r="D29" s="166" t="str">
        <f t="shared" si="0"/>
        <v/>
      </c>
      <c r="E29" s="129" t="s">
        <v>624</v>
      </c>
      <c r="F29" s="170"/>
      <c r="G29" s="170"/>
      <c r="H29" s="170"/>
      <c r="I29" s="166" t="str">
        <f t="shared" si="1"/>
        <v/>
      </c>
      <c r="J29" s="129" t="s">
        <v>624</v>
      </c>
      <c r="K29" s="170"/>
      <c r="L29" s="170"/>
      <c r="M29" s="170"/>
      <c r="N29" s="166" t="str">
        <f t="shared" si="2"/>
        <v/>
      </c>
      <c r="O29" s="129" t="s">
        <v>624</v>
      </c>
      <c r="P29" s="170"/>
      <c r="Q29" s="170"/>
      <c r="R29" s="170"/>
      <c r="S29" s="166" t="str">
        <f t="shared" si="3"/>
        <v/>
      </c>
      <c r="T29" s="168" t="s">
        <v>624</v>
      </c>
      <c r="U29" s="133"/>
    </row>
    <row r="30" spans="1:21" ht="21.95" customHeight="1" x14ac:dyDescent="0.2">
      <c r="A30" s="128" t="s">
        <v>615</v>
      </c>
      <c r="B30" s="170"/>
      <c r="C30" s="170"/>
      <c r="D30" s="166" t="str">
        <f t="shared" si="0"/>
        <v/>
      </c>
      <c r="E30" s="129" t="s">
        <v>624</v>
      </c>
      <c r="F30" s="170"/>
      <c r="G30" s="170"/>
      <c r="H30" s="170"/>
      <c r="I30" s="166" t="str">
        <f t="shared" si="1"/>
        <v/>
      </c>
      <c r="J30" s="129" t="s">
        <v>624</v>
      </c>
      <c r="K30" s="170"/>
      <c r="L30" s="170"/>
      <c r="M30" s="170"/>
      <c r="N30" s="166" t="str">
        <f t="shared" si="2"/>
        <v/>
      </c>
      <c r="O30" s="129" t="s">
        <v>624</v>
      </c>
      <c r="P30" s="170"/>
      <c r="Q30" s="170"/>
      <c r="R30" s="170"/>
      <c r="S30" s="166" t="str">
        <f t="shared" si="3"/>
        <v/>
      </c>
      <c r="T30" s="168" t="s">
        <v>624</v>
      </c>
      <c r="U30" s="133"/>
    </row>
    <row r="31" spans="1:21" ht="21.95" customHeight="1" x14ac:dyDescent="0.2">
      <c r="A31" s="128" t="s">
        <v>615</v>
      </c>
      <c r="B31" s="170"/>
      <c r="C31" s="170"/>
      <c r="D31" s="166" t="str">
        <f t="shared" si="0"/>
        <v/>
      </c>
      <c r="E31" s="129" t="s">
        <v>624</v>
      </c>
      <c r="F31" s="170"/>
      <c r="G31" s="170"/>
      <c r="H31" s="170"/>
      <c r="I31" s="166" t="str">
        <f t="shared" si="1"/>
        <v/>
      </c>
      <c r="J31" s="129" t="s">
        <v>624</v>
      </c>
      <c r="K31" s="170"/>
      <c r="L31" s="170"/>
      <c r="M31" s="170"/>
      <c r="N31" s="166" t="str">
        <f t="shared" si="2"/>
        <v/>
      </c>
      <c r="O31" s="129" t="s">
        <v>624</v>
      </c>
      <c r="P31" s="170"/>
      <c r="Q31" s="170"/>
      <c r="R31" s="170"/>
      <c r="S31" s="166" t="str">
        <f t="shared" si="3"/>
        <v/>
      </c>
      <c r="T31" s="168" t="s">
        <v>624</v>
      </c>
      <c r="U31" s="133"/>
    </row>
    <row r="32" spans="1:21" ht="21.95" customHeight="1" x14ac:dyDescent="0.2">
      <c r="A32" s="128" t="s">
        <v>615</v>
      </c>
      <c r="B32" s="170"/>
      <c r="C32" s="170"/>
      <c r="D32" s="166" t="str">
        <f t="shared" si="0"/>
        <v/>
      </c>
      <c r="E32" s="129" t="s">
        <v>624</v>
      </c>
      <c r="F32" s="170"/>
      <c r="G32" s="170"/>
      <c r="H32" s="170"/>
      <c r="I32" s="166" t="str">
        <f t="shared" si="1"/>
        <v/>
      </c>
      <c r="J32" s="129" t="s">
        <v>624</v>
      </c>
      <c r="K32" s="170"/>
      <c r="L32" s="170"/>
      <c r="M32" s="170"/>
      <c r="N32" s="166" t="str">
        <f t="shared" si="2"/>
        <v/>
      </c>
      <c r="O32" s="129" t="s">
        <v>624</v>
      </c>
      <c r="P32" s="170"/>
      <c r="Q32" s="170"/>
      <c r="R32" s="170"/>
      <c r="S32" s="166" t="str">
        <f t="shared" si="3"/>
        <v/>
      </c>
      <c r="T32" s="168" t="s">
        <v>624</v>
      </c>
      <c r="U32" s="133"/>
    </row>
    <row r="33" spans="1:21" ht="21.95" customHeight="1" x14ac:dyDescent="0.2">
      <c r="A33" s="128" t="s">
        <v>615</v>
      </c>
      <c r="B33" s="170"/>
      <c r="C33" s="170"/>
      <c r="D33" s="166" t="str">
        <f t="shared" si="0"/>
        <v/>
      </c>
      <c r="E33" s="129" t="s">
        <v>624</v>
      </c>
      <c r="F33" s="170"/>
      <c r="G33" s="170"/>
      <c r="H33" s="170"/>
      <c r="I33" s="166" t="str">
        <f t="shared" si="1"/>
        <v/>
      </c>
      <c r="J33" s="129" t="s">
        <v>624</v>
      </c>
      <c r="K33" s="170"/>
      <c r="L33" s="170"/>
      <c r="M33" s="170"/>
      <c r="N33" s="166" t="str">
        <f t="shared" si="2"/>
        <v/>
      </c>
      <c r="O33" s="129" t="s">
        <v>624</v>
      </c>
      <c r="P33" s="170"/>
      <c r="Q33" s="170"/>
      <c r="R33" s="170"/>
      <c r="S33" s="166" t="str">
        <f t="shared" si="3"/>
        <v/>
      </c>
      <c r="T33" s="168" t="s">
        <v>624</v>
      </c>
      <c r="U33" s="133"/>
    </row>
    <row r="34" spans="1:21" ht="21.95" customHeight="1" x14ac:dyDescent="0.2">
      <c r="A34" s="128" t="s">
        <v>615</v>
      </c>
      <c r="B34" s="170"/>
      <c r="C34" s="170"/>
      <c r="D34" s="166" t="str">
        <f t="shared" si="0"/>
        <v/>
      </c>
      <c r="E34" s="129" t="s">
        <v>624</v>
      </c>
      <c r="F34" s="170"/>
      <c r="G34" s="170"/>
      <c r="H34" s="170"/>
      <c r="I34" s="166" t="str">
        <f t="shared" si="1"/>
        <v/>
      </c>
      <c r="J34" s="129" t="s">
        <v>624</v>
      </c>
      <c r="K34" s="170"/>
      <c r="L34" s="170"/>
      <c r="M34" s="170"/>
      <c r="N34" s="166" t="str">
        <f t="shared" si="2"/>
        <v/>
      </c>
      <c r="O34" s="129" t="s">
        <v>624</v>
      </c>
      <c r="P34" s="170"/>
      <c r="Q34" s="170"/>
      <c r="R34" s="170"/>
      <c r="S34" s="166" t="str">
        <f t="shared" si="3"/>
        <v/>
      </c>
      <c r="T34" s="168" t="s">
        <v>624</v>
      </c>
      <c r="U34" s="133"/>
    </row>
    <row r="35" spans="1:21" ht="0.6" customHeight="1" x14ac:dyDescent="0.2">
      <c r="A35" s="125"/>
      <c r="B35" s="125"/>
      <c r="C35" s="125"/>
      <c r="D35" s="125"/>
      <c r="E35" s="125"/>
      <c r="F35" s="125"/>
      <c r="G35" s="125"/>
      <c r="H35" s="125"/>
      <c r="I35" s="125"/>
      <c r="J35" s="125"/>
      <c r="K35" s="125"/>
      <c r="L35" s="125"/>
      <c r="M35" s="125"/>
      <c r="N35" s="125"/>
      <c r="O35" s="125"/>
      <c r="P35" s="125"/>
      <c r="Q35" s="125"/>
      <c r="R35" s="125"/>
      <c r="S35" s="125"/>
      <c r="T35" s="125"/>
      <c r="U35" s="125"/>
    </row>
    <row r="36" spans="1:21" ht="26.45" customHeight="1" x14ac:dyDescent="0.2">
      <c r="A36" s="124" t="str">
        <f ca="1">Translations!$A$173</f>
        <v>Total</v>
      </c>
      <c r="B36" s="167">
        <f>SUM(B11:B34)</f>
        <v>159763691</v>
      </c>
      <c r="C36" s="167">
        <f>SUM(C11:C34)</f>
        <v>5808843</v>
      </c>
      <c r="D36" s="167"/>
      <c r="E36" s="167"/>
      <c r="F36" s="167"/>
      <c r="G36" s="167">
        <f>SUM(G11:G34)</f>
        <v>271819135</v>
      </c>
      <c r="H36" s="167">
        <f>SUM(H11:H34)</f>
        <v>5808843</v>
      </c>
      <c r="I36" s="167"/>
      <c r="J36" s="167"/>
      <c r="K36" s="167"/>
      <c r="L36" s="167">
        <f>SUM(L11:L34)</f>
        <v>261220933</v>
      </c>
      <c r="M36" s="167">
        <f>SUM(M11:M34)</f>
        <v>5808843</v>
      </c>
      <c r="N36" s="167"/>
      <c r="O36" s="167"/>
      <c r="P36" s="167"/>
      <c r="Q36" s="167">
        <f>SUM(Q11:Q34)</f>
        <v>0</v>
      </c>
      <c r="R36" s="167">
        <f>SUM(R11:R34)</f>
        <v>0</v>
      </c>
      <c r="S36" s="167"/>
      <c r="T36" s="167"/>
      <c r="U36" s="167"/>
    </row>
    <row r="38" spans="1:21" x14ac:dyDescent="0.2">
      <c r="A38" s="161"/>
    </row>
    <row r="39" spans="1:21" x14ac:dyDescent="0.2">
      <c r="A39" s="161"/>
    </row>
  </sheetData>
  <sheetProtection algorithmName="SHA-512" hashValue="zYEi2xajvUCGXpX31MvRVs5ps3qqV4YbErmkPYvPniJgMjIFmBjWBR0a9SPnQfIaahnvYC3UIUmpg+Co4z5OqQ==" saltValue="l3M2oda2XT45uBMbfkYgYQ==" spinCount="100000" sheet="1" objects="1" scenarios="1" formatColumns="0" formatRows="0" selectLockedCells="1"/>
  <protectedRanges>
    <protectedRange sqref="O35:U35 B11:N35 O11:S34" name="Range1"/>
  </protectedRanges>
  <mergeCells count="20">
    <mergeCell ref="Q6:U6"/>
    <mergeCell ref="Q7:U7"/>
    <mergeCell ref="Q8:U8"/>
    <mergeCell ref="L7:P7"/>
    <mergeCell ref="L6:P6"/>
    <mergeCell ref="L8:P8"/>
    <mergeCell ref="B8:F8"/>
    <mergeCell ref="B7:F7"/>
    <mergeCell ref="B6:F6"/>
    <mergeCell ref="G7:K7"/>
    <mergeCell ref="G6:K6"/>
    <mergeCell ref="G8:K8"/>
    <mergeCell ref="B5:E5"/>
    <mergeCell ref="G5:U5"/>
    <mergeCell ref="A1:A2"/>
    <mergeCell ref="C1:I1"/>
    <mergeCell ref="C2:I2"/>
    <mergeCell ref="A3:U3"/>
    <mergeCell ref="J1:T1"/>
    <mergeCell ref="J2:T2"/>
  </mergeCells>
  <dataValidations count="1">
    <dataValidation type="list" allowBlank="1" showInputMessage="1" sqref="A11:A34" xr:uid="{A95914EB-40CB-474A-8EA9-5E0488439B86}">
      <formula1>DropDownHealthProducts</formula1>
    </dataValidation>
  </dataValidations>
  <pageMargins left="0.7" right="0.7" top="0.75" bottom="0.75" header="0.3" footer="0.3"/>
  <pageSetup paperSize="8" scale="2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53AE18-87B2-45ED-AF6E-CD409DF01159}">
          <x14:formula1>
            <xm:f>Dropdowns!$AX$3:$AX$5</xm:f>
          </x14:formula1>
          <xm:sqref>T11:T34 J11:J34 E11:E34 O11:P34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ADAF-9DC5-4D79-9A92-E1DBCBC7D112}">
  <sheetPr codeName="Sheet13">
    <pageSetUpPr fitToPage="1"/>
  </sheetPr>
  <dimension ref="A1:K30"/>
  <sheetViews>
    <sheetView showGridLines="0" view="pageBreakPreview" topLeftCell="A12" zoomScale="70" zoomScaleNormal="100" zoomScaleSheetLayoutView="70" workbookViewId="0">
      <selection activeCell="C27" sqref="C27"/>
    </sheetView>
  </sheetViews>
  <sheetFormatPr defaultColWidth="9.85546875" defaultRowHeight="14.25" x14ac:dyDescent="0.2"/>
  <cols>
    <col min="1" max="1" width="55.85546875" style="159" customWidth="1"/>
    <col min="2" max="3" width="16.85546875" style="160" customWidth="1"/>
    <col min="4" max="4" width="27.42578125" style="160" customWidth="1"/>
    <col min="5" max="6" width="14.140625" style="160" customWidth="1"/>
    <col min="7" max="10" width="12.140625" style="160" customWidth="1"/>
    <col min="11" max="11" width="41.5703125" style="160" customWidth="1"/>
    <col min="12" max="12" width="12.140625" style="160" customWidth="1"/>
    <col min="13" max="16384" width="9.85546875" style="160"/>
  </cols>
  <sheetData>
    <row r="1" spans="1:11" x14ac:dyDescent="0.2">
      <c r="A1" s="317" t="str">
        <f ca="1">Translations!A213</f>
        <v>Health Products - Domestic</v>
      </c>
      <c r="B1" s="119" t="str">
        <f ca="1">Translations!$A$11</f>
        <v>Country</v>
      </c>
      <c r="C1" s="242" t="str">
        <f>'Cover Sheet'!B8</f>
        <v>Mozambique</v>
      </c>
      <c r="D1" s="242"/>
      <c r="E1" s="242"/>
      <c r="F1" s="330" t="str">
        <f ca="1">Translations!$A$95</f>
        <v>Fiscal Year in which implementation period starts</v>
      </c>
      <c r="G1" s="330"/>
      <c r="H1" s="330"/>
      <c r="I1" s="330"/>
      <c r="J1" s="120">
        <f>IF(MIN('Cover Sheet'!B13:D13)=0,"",MIN('Cover Sheet'!B13:D13))</f>
        <v>2024</v>
      </c>
      <c r="K1" s="1"/>
    </row>
    <row r="2" spans="1:11" x14ac:dyDescent="0.2">
      <c r="A2" s="317"/>
      <c r="B2" s="119" t="str">
        <f ca="1">Translations!$A$13</f>
        <v>Currency</v>
      </c>
      <c r="C2" s="242" t="str">
        <f>VLOOKUP('Cover Sheet'!$D$10,Dropdowns!$O$13:$R$15,Translations!$C$1+1,0)</f>
        <v>USD</v>
      </c>
      <c r="D2" s="242"/>
      <c r="E2" s="242"/>
      <c r="F2" s="330" t="str">
        <f ca="1">Translations!$A$96</f>
        <v>Fiscal Year in which implementation period ends</v>
      </c>
      <c r="G2" s="330"/>
      <c r="H2" s="330"/>
      <c r="I2" s="330"/>
      <c r="J2" s="120">
        <f>IF(MAX('Cover Sheet'!B14:D14)=0,"",MAX('Cover Sheet'!B14:D14))</f>
        <v>2026</v>
      </c>
      <c r="K2" s="1"/>
    </row>
    <row r="3" spans="1:11" ht="15.75" x14ac:dyDescent="0.2">
      <c r="A3" s="121"/>
      <c r="B3" s="93"/>
      <c r="C3" s="122"/>
      <c r="D3" s="122"/>
      <c r="E3" s="122"/>
      <c r="F3" s="93"/>
      <c r="G3" s="93"/>
      <c r="H3" s="93"/>
      <c r="I3" s="93"/>
      <c r="J3" s="114"/>
      <c r="K3" s="1"/>
    </row>
    <row r="4" spans="1:11" ht="15.75" x14ac:dyDescent="0.2">
      <c r="A4" s="121"/>
      <c r="B4" s="93"/>
      <c r="C4" s="122"/>
      <c r="D4" s="122"/>
      <c r="E4" s="122"/>
      <c r="F4" s="93"/>
      <c r="G4" s="93"/>
      <c r="H4" s="93"/>
      <c r="I4" s="93"/>
      <c r="J4" s="114"/>
      <c r="K4" s="1"/>
    </row>
    <row r="5" spans="1:11" ht="30" customHeight="1" x14ac:dyDescent="0.2">
      <c r="A5" s="123"/>
      <c r="B5" s="333" t="str">
        <f ca="1">Translations!A176</f>
        <v>Budget</v>
      </c>
      <c r="C5" s="333"/>
      <c r="D5" s="333"/>
      <c r="E5" s="332" t="str">
        <f ca="1">Translations!A177</f>
        <v>National Quantification</v>
      </c>
      <c r="F5" s="332"/>
      <c r="G5" s="332"/>
      <c r="H5" s="332"/>
      <c r="I5" s="332"/>
      <c r="J5" s="332"/>
      <c r="K5" s="332"/>
    </row>
    <row r="6" spans="1:11" ht="22.5" customHeight="1" x14ac:dyDescent="0.2">
      <c r="A6" s="123" t="str">
        <f ca="1">Translations!$A$103</f>
        <v>Fiscal Year</v>
      </c>
      <c r="B6" s="331">
        <f>IF(ISNUMBER(J1),J1,"")</f>
        <v>2024</v>
      </c>
      <c r="C6" s="331"/>
      <c r="D6" s="331" t="str">
        <f ca="1">Translations!A210</f>
        <v>Data Sources</v>
      </c>
      <c r="E6" s="331">
        <f>IFERROR(B6+1,"")</f>
        <v>2025</v>
      </c>
      <c r="F6" s="331"/>
      <c r="G6" s="331">
        <f>IFERROR(E6+1,"")</f>
        <v>2026</v>
      </c>
      <c r="H6" s="331"/>
      <c r="I6" s="331">
        <f>IFERROR(G6+1,"")</f>
        <v>2027</v>
      </c>
      <c r="J6" s="331"/>
      <c r="K6" s="331" t="str">
        <f ca="1">Translations!A210</f>
        <v>Data Sources</v>
      </c>
    </row>
    <row r="7" spans="1:11" ht="22.5" customHeight="1" x14ac:dyDescent="0.2">
      <c r="A7" s="123" t="str">
        <f ca="1">Translations!$A$104</f>
        <v>Fiscal Year (Specified)</v>
      </c>
      <c r="B7" s="331" t="str">
        <f>IFERROR(IF('Cover Sheet'!$D$9="January - December","01/"&amp;B6&amp;" - "&amp;"12/"&amp;B6,IF('Cover Sheet'!$D$9="April - March","04/"&amp;B6&amp;" - "&amp;"03/"&amp;B6+1,IF('Cover Sheet'!$D$9="July - June","07/"&amp;B6-1&amp;" - "&amp;"06/"&amp;B6,IF('Cover Sheet'!$D$9="October - September","10/"&amp;B6-1&amp;" - "&amp;"09/"&amp;B6,"")))),"")</f>
        <v>01/2024 - 12/2024</v>
      </c>
      <c r="C7" s="331"/>
      <c r="D7" s="331"/>
      <c r="E7" s="331" t="str">
        <f>IFERROR(IF('Cover Sheet'!$D$9="January - December","01/"&amp;E6&amp;" - "&amp;"12/"&amp;E6,IF('Cover Sheet'!$D$9="April - March","04/"&amp;E6&amp;" - "&amp;"03/"&amp;E6+1,IF('Cover Sheet'!$D$9="July - June","07/"&amp;E6-1&amp;" - "&amp;"06/"&amp;E6,IF('Cover Sheet'!$D$9="October - September","10/"&amp;E6-1&amp;" - "&amp;"09/"&amp;E6,"")))),"")</f>
        <v>01/2025 - 12/2025</v>
      </c>
      <c r="F7" s="331"/>
      <c r="G7" s="331" t="str">
        <f>IFERROR(IF('Cover Sheet'!$D$9="January - December","01/"&amp;G6&amp;" - "&amp;"12/"&amp;G6,IF('Cover Sheet'!$D$9="April - March","04/"&amp;G6&amp;" - "&amp;"03/"&amp;G6+1,IF('Cover Sheet'!$D$9="July - June","07/"&amp;G6-1&amp;" - "&amp;"06/"&amp;G6,IF('Cover Sheet'!$D$9="October - September","10/"&amp;G6-1&amp;" - "&amp;"09/"&amp;G6,"")))),"")</f>
        <v>01/2026 - 12/2026</v>
      </c>
      <c r="H7" s="331"/>
      <c r="I7" s="331" t="str">
        <f>IFERROR(IF('Cover Sheet'!$D$9="January - December","01/"&amp;I6&amp;" - "&amp;"12/"&amp;I6,IF('Cover Sheet'!$D$9="April - March","04/"&amp;I6&amp;" - "&amp;"03/"&amp;I6+1,IF('Cover Sheet'!$D$9="July - June","07/"&amp;I6-1&amp;" - "&amp;"06/"&amp;I6,IF('Cover Sheet'!$D$9="October - September","10/"&amp;I6-1&amp;" - "&amp;"09/"&amp;I6,"")))),"")</f>
        <v>01/2027 - 12/2027</v>
      </c>
      <c r="J7" s="331"/>
      <c r="K7" s="331"/>
    </row>
    <row r="8" spans="1:11" ht="22.5" customHeight="1" x14ac:dyDescent="0.2">
      <c r="A8" s="123" t="str">
        <f ca="1">Translations!$A$105</f>
        <v>Exchange Rate (Local currency units per USD or EUR)</v>
      </c>
      <c r="B8" s="334"/>
      <c r="C8" s="334"/>
      <c r="D8" s="331"/>
      <c r="E8" s="334"/>
      <c r="F8" s="334"/>
      <c r="G8" s="334"/>
      <c r="H8" s="334"/>
      <c r="I8" s="334"/>
      <c r="J8" s="334"/>
      <c r="K8" s="331"/>
    </row>
    <row r="9" spans="1:11" ht="30.75" customHeight="1" x14ac:dyDescent="0.2">
      <c r="A9" s="124" t="str">
        <f ca="1">Translations!A209</f>
        <v>Health Products</v>
      </c>
      <c r="B9" s="104" t="str">
        <f ca="1">Translations!A214</f>
        <v>Quantity (if known)</v>
      </c>
      <c r="C9" s="104" t="str">
        <f>$C$2</f>
        <v>USD</v>
      </c>
      <c r="D9" s="331"/>
      <c r="E9" s="104" t="str">
        <f ca="1">Translations!A214</f>
        <v>Quantity (if known)</v>
      </c>
      <c r="F9" s="104" t="str">
        <f>$C$2</f>
        <v>USD</v>
      </c>
      <c r="G9" s="104" t="str">
        <f ca="1">Translations!A214</f>
        <v>Quantity (if known)</v>
      </c>
      <c r="H9" s="104" t="str">
        <f>$C$2</f>
        <v>USD</v>
      </c>
      <c r="I9" s="104" t="str">
        <f ca="1">Translations!A214</f>
        <v>Quantity (if known)</v>
      </c>
      <c r="J9" s="104" t="str">
        <f>$C$2</f>
        <v>USD</v>
      </c>
      <c r="K9" s="331"/>
    </row>
    <row r="10" spans="1:11" ht="3" customHeight="1" x14ac:dyDescent="0.2">
      <c r="A10" s="156"/>
      <c r="B10" s="156"/>
      <c r="C10" s="156"/>
      <c r="D10" s="156"/>
      <c r="E10" s="156"/>
      <c r="F10" s="156"/>
      <c r="G10" s="156"/>
      <c r="H10" s="156"/>
      <c r="I10" s="156"/>
      <c r="J10" s="156"/>
      <c r="K10" s="156" t="s">
        <v>2239</v>
      </c>
    </row>
    <row r="11" spans="1:11" ht="21.95" customHeight="1" x14ac:dyDescent="0.2">
      <c r="A11" s="128" t="s">
        <v>615</v>
      </c>
      <c r="B11" s="129"/>
      <c r="C11" s="129"/>
      <c r="D11" s="129"/>
      <c r="E11" s="129"/>
      <c r="F11" s="129"/>
      <c r="G11" s="129"/>
      <c r="H11" s="129"/>
      <c r="I11" s="129"/>
      <c r="J11" s="129"/>
      <c r="K11" s="130"/>
    </row>
    <row r="12" spans="1:11" ht="21.95" customHeight="1" x14ac:dyDescent="0.2">
      <c r="A12" s="128" t="s">
        <v>615</v>
      </c>
      <c r="B12" s="129"/>
      <c r="C12" s="129"/>
      <c r="D12" s="129"/>
      <c r="E12" s="129"/>
      <c r="F12" s="129"/>
      <c r="G12" s="129"/>
      <c r="H12" s="129"/>
      <c r="I12" s="129"/>
      <c r="J12" s="129"/>
      <c r="K12" s="130"/>
    </row>
    <row r="13" spans="1:11" ht="21.95" customHeight="1" x14ac:dyDescent="0.2">
      <c r="A13" s="128" t="s">
        <v>615</v>
      </c>
      <c r="B13" s="129"/>
      <c r="C13" s="129"/>
      <c r="D13" s="129"/>
      <c r="E13" s="129"/>
      <c r="F13" s="129"/>
      <c r="G13" s="129"/>
      <c r="H13" s="129"/>
      <c r="I13" s="129"/>
      <c r="J13" s="129"/>
      <c r="K13" s="130"/>
    </row>
    <row r="14" spans="1:11" ht="21.95" customHeight="1" x14ac:dyDescent="0.2">
      <c r="A14" s="128" t="s">
        <v>615</v>
      </c>
      <c r="B14" s="129"/>
      <c r="C14" s="129"/>
      <c r="D14" s="129"/>
      <c r="E14" s="129"/>
      <c r="F14" s="129"/>
      <c r="G14" s="129"/>
      <c r="H14" s="129"/>
      <c r="I14" s="129"/>
      <c r="J14" s="129"/>
      <c r="K14" s="130"/>
    </row>
    <row r="15" spans="1:11" ht="21.95" customHeight="1" x14ac:dyDescent="0.2">
      <c r="A15" s="128" t="s">
        <v>615</v>
      </c>
      <c r="B15" s="129"/>
      <c r="C15" s="129"/>
      <c r="D15" s="129"/>
      <c r="E15" s="129"/>
      <c r="F15" s="129"/>
      <c r="G15" s="129"/>
      <c r="H15" s="129"/>
      <c r="I15" s="129"/>
      <c r="J15" s="129"/>
      <c r="K15" s="130"/>
    </row>
    <row r="16" spans="1:11" ht="21.95" customHeight="1" x14ac:dyDescent="0.2">
      <c r="A16" s="128" t="s">
        <v>615</v>
      </c>
      <c r="B16" s="129"/>
      <c r="C16" s="129"/>
      <c r="D16" s="129"/>
      <c r="E16" s="129"/>
      <c r="F16" s="129"/>
      <c r="G16" s="129"/>
      <c r="H16" s="129"/>
      <c r="I16" s="129"/>
      <c r="J16" s="129"/>
      <c r="K16" s="130"/>
    </row>
    <row r="17" spans="1:11" ht="21.95" customHeight="1" x14ac:dyDescent="0.2">
      <c r="A17" s="128" t="s">
        <v>615</v>
      </c>
      <c r="B17" s="129"/>
      <c r="C17" s="129"/>
      <c r="D17" s="129"/>
      <c r="E17" s="129"/>
      <c r="F17" s="129"/>
      <c r="G17" s="129"/>
      <c r="H17" s="129"/>
      <c r="I17" s="129"/>
      <c r="J17" s="129"/>
      <c r="K17" s="130"/>
    </row>
    <row r="18" spans="1:11" ht="21.95" customHeight="1" x14ac:dyDescent="0.2">
      <c r="A18" s="128" t="s">
        <v>615</v>
      </c>
      <c r="B18" s="129"/>
      <c r="C18" s="129"/>
      <c r="D18" s="129"/>
      <c r="E18" s="129"/>
      <c r="F18" s="129"/>
      <c r="G18" s="154"/>
      <c r="H18" s="129"/>
      <c r="I18" s="129"/>
      <c r="J18" s="129"/>
      <c r="K18" s="130"/>
    </row>
    <row r="19" spans="1:11" ht="21.95" customHeight="1" x14ac:dyDescent="0.2">
      <c r="A19" s="128" t="s">
        <v>615</v>
      </c>
      <c r="B19" s="129"/>
      <c r="C19" s="129"/>
      <c r="D19" s="129"/>
      <c r="E19" s="129"/>
      <c r="F19" s="129"/>
      <c r="G19" s="129"/>
      <c r="H19" s="129"/>
      <c r="I19" s="129"/>
      <c r="J19" s="129"/>
      <c r="K19" s="130"/>
    </row>
    <row r="20" spans="1:11" ht="21.95" customHeight="1" x14ac:dyDescent="0.2">
      <c r="A20" s="128" t="s">
        <v>615</v>
      </c>
      <c r="B20" s="129"/>
      <c r="C20" s="129"/>
      <c r="D20" s="154"/>
      <c r="E20" s="129"/>
      <c r="F20" s="129"/>
      <c r="G20" s="129"/>
      <c r="H20" s="129"/>
      <c r="I20" s="129"/>
      <c r="J20" s="129"/>
      <c r="K20" s="130"/>
    </row>
    <row r="21" spans="1:11" ht="21.95" customHeight="1" x14ac:dyDescent="0.2">
      <c r="A21" s="128" t="s">
        <v>615</v>
      </c>
      <c r="B21" s="129"/>
      <c r="C21" s="129"/>
      <c r="D21" s="129"/>
      <c r="E21" s="129"/>
      <c r="F21" s="129"/>
      <c r="G21" s="129"/>
      <c r="H21" s="129"/>
      <c r="I21" s="129"/>
      <c r="J21" s="129"/>
      <c r="K21" s="130"/>
    </row>
    <row r="22" spans="1:11" ht="21.95" customHeight="1" x14ac:dyDescent="0.2">
      <c r="A22" s="128" t="s">
        <v>615</v>
      </c>
      <c r="B22" s="129"/>
      <c r="C22" s="129"/>
      <c r="D22" s="129"/>
      <c r="E22" s="129"/>
      <c r="F22" s="129"/>
      <c r="G22" s="129"/>
      <c r="H22" s="129"/>
      <c r="I22" s="129"/>
      <c r="J22" s="129"/>
      <c r="K22" s="130"/>
    </row>
    <row r="23" spans="1:11" ht="21.95" customHeight="1" x14ac:dyDescent="0.2">
      <c r="A23" s="128" t="s">
        <v>615</v>
      </c>
      <c r="B23" s="129"/>
      <c r="C23" s="129"/>
      <c r="D23" s="129"/>
      <c r="E23" s="129"/>
      <c r="F23" s="129"/>
      <c r="G23" s="129"/>
      <c r="H23" s="129"/>
      <c r="I23" s="129"/>
      <c r="J23" s="129"/>
      <c r="K23" s="130"/>
    </row>
    <row r="24" spans="1:11" ht="21.95" customHeight="1" x14ac:dyDescent="0.2">
      <c r="A24" s="128" t="s">
        <v>615</v>
      </c>
      <c r="B24" s="129"/>
      <c r="C24" s="129"/>
      <c r="D24" s="129"/>
      <c r="E24" s="129"/>
      <c r="F24" s="129"/>
      <c r="G24" s="129"/>
      <c r="H24" s="129"/>
      <c r="I24" s="129"/>
      <c r="J24" s="129"/>
      <c r="K24" s="130"/>
    </row>
    <row r="25" spans="1:11" ht="21.95" customHeight="1" x14ac:dyDescent="0.2">
      <c r="A25" s="128" t="s">
        <v>615</v>
      </c>
      <c r="B25" s="129"/>
      <c r="C25" s="129"/>
      <c r="D25" s="129"/>
      <c r="E25" s="129"/>
      <c r="F25" s="129"/>
      <c r="G25" s="129"/>
      <c r="H25" s="129"/>
      <c r="I25" s="129"/>
      <c r="J25" s="129"/>
      <c r="K25" s="130"/>
    </row>
    <row r="26" spans="1:11" ht="3" customHeight="1" x14ac:dyDescent="0.2">
      <c r="A26" s="156"/>
      <c r="B26" s="156"/>
      <c r="C26" s="156"/>
      <c r="D26" s="156"/>
      <c r="E26" s="156"/>
      <c r="F26" s="156"/>
      <c r="G26" s="156"/>
      <c r="H26" s="156"/>
      <c r="I26" s="156"/>
      <c r="J26" s="156"/>
      <c r="K26" s="156"/>
    </row>
    <row r="27" spans="1:11" ht="15" customHeight="1" x14ac:dyDescent="0.2">
      <c r="A27" s="157" t="str">
        <f ca="1">Translations!$A$173</f>
        <v>Total</v>
      </c>
      <c r="B27" s="158">
        <f>SUM(B11:B25)</f>
        <v>0</v>
      </c>
      <c r="C27" s="158">
        <f>SUM(C11:C25)</f>
        <v>0</v>
      </c>
      <c r="D27" s="158"/>
      <c r="E27" s="158">
        <f t="shared" ref="E27:J27" si="0">SUM(E11:E25)</f>
        <v>0</v>
      </c>
      <c r="F27" s="158">
        <f t="shared" si="0"/>
        <v>0</v>
      </c>
      <c r="G27" s="158">
        <f t="shared" si="0"/>
        <v>0</v>
      </c>
      <c r="H27" s="158">
        <f t="shared" si="0"/>
        <v>0</v>
      </c>
      <c r="I27" s="158">
        <f t="shared" si="0"/>
        <v>0</v>
      </c>
      <c r="J27" s="158">
        <f t="shared" si="0"/>
        <v>0</v>
      </c>
      <c r="K27" s="158"/>
    </row>
    <row r="29" spans="1:11" x14ac:dyDescent="0.2">
      <c r="A29" s="161"/>
    </row>
    <row r="30" spans="1:11" x14ac:dyDescent="0.2">
      <c r="A30" s="161"/>
    </row>
  </sheetData>
  <sheetProtection algorithmName="SHA-512" hashValue="tdS/PvrfJB7MiTaWtirJqBYinGexzM4SxqoORqvfDhgRCA92F2cUN5XxiUD9hsF0xC+N0DmaLy4JyECMh64f+g==" saltValue="2uHXeygWQry5TEhiYBDpIw==" spinCount="100000" sheet="1" objects="1" scenarios="1" insertRows="0"/>
  <protectedRanges>
    <protectedRange sqref="K26 B11:J26" name="Range1"/>
  </protectedRanges>
  <mergeCells count="21">
    <mergeCell ref="K6:K9"/>
    <mergeCell ref="E5:K5"/>
    <mergeCell ref="D6:D9"/>
    <mergeCell ref="B5:D5"/>
    <mergeCell ref="E6:F6"/>
    <mergeCell ref="G6:H6"/>
    <mergeCell ref="I6:J6"/>
    <mergeCell ref="B6:C6"/>
    <mergeCell ref="B7:C7"/>
    <mergeCell ref="B8:C8"/>
    <mergeCell ref="E7:F7"/>
    <mergeCell ref="G7:H7"/>
    <mergeCell ref="I7:J7"/>
    <mergeCell ref="E8:F8"/>
    <mergeCell ref="G8:H8"/>
    <mergeCell ref="I8:J8"/>
    <mergeCell ref="A1:A2"/>
    <mergeCell ref="C1:E1"/>
    <mergeCell ref="C2:E2"/>
    <mergeCell ref="F1:I1"/>
    <mergeCell ref="F2:I2"/>
  </mergeCells>
  <dataValidations count="1">
    <dataValidation type="list" allowBlank="1" showInputMessage="1" sqref="A11:A25" xr:uid="{32E98E33-B6DD-4BC8-AB6F-2149B11D8DE6}">
      <formula1>DropDownHealthProducts</formula1>
    </dataValidation>
  </dataValidations>
  <pageMargins left="0.7" right="0.7" top="0.75" bottom="0.75" header="0.3" footer="0.3"/>
  <pageSetup paperSize="8" scale="5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pageSetUpPr fitToPage="1"/>
  </sheetPr>
  <dimension ref="A1:Q23"/>
  <sheetViews>
    <sheetView showGridLines="0" view="pageBreakPreview" zoomScale="60" zoomScaleNormal="100" workbookViewId="0">
      <selection activeCell="M18" sqref="M18:O18"/>
    </sheetView>
  </sheetViews>
  <sheetFormatPr defaultColWidth="9.85546875" defaultRowHeight="14.25" x14ac:dyDescent="0.2"/>
  <cols>
    <col min="1" max="1" width="68.42578125" style="1" customWidth="1"/>
    <col min="2" max="14" width="12.85546875" style="1" customWidth="1"/>
    <col min="15" max="15" width="21.140625" style="1" customWidth="1"/>
    <col min="16" max="16384" width="9.85546875" style="1"/>
  </cols>
  <sheetData>
    <row r="1" spans="1:17" ht="29.1" customHeight="1" x14ac:dyDescent="0.2">
      <c r="A1" s="219" t="str">
        <f ca="1">Translations!$A$123</f>
        <v>Health Sector: Government Health Spending</v>
      </c>
      <c r="B1" s="219" t="s">
        <v>2240</v>
      </c>
      <c r="C1" s="219"/>
      <c r="D1" s="219"/>
      <c r="E1" s="219"/>
      <c r="F1" s="219" t="str">
        <f>'Cover Sheet'!B8</f>
        <v>Mozambique</v>
      </c>
      <c r="G1" s="119" t="str">
        <f ca="1">Translations!$A$11</f>
        <v>Country</v>
      </c>
      <c r="H1" s="238" t="str">
        <f>'Cover Sheet'!B8</f>
        <v>Mozambique</v>
      </c>
      <c r="I1" s="239" t="s">
        <v>2241</v>
      </c>
      <c r="J1" s="240" t="str">
        <f ca="1">Translations!$A$94</f>
        <v>Component</v>
      </c>
      <c r="K1" s="242" t="str">
        <f ca="1">Translations!$A$131</f>
        <v>Health sector</v>
      </c>
      <c r="L1" s="330" t="str">
        <f ca="1">Translations!$A$132</f>
        <v>The data on government health spending pertains to:</v>
      </c>
      <c r="M1" s="330"/>
      <c r="N1" s="330"/>
      <c r="O1" s="335" t="s">
        <v>621</v>
      </c>
      <c r="P1" s="112"/>
      <c r="Q1" s="112"/>
    </row>
    <row r="2" spans="1:17" ht="15" customHeight="1" x14ac:dyDescent="0.2">
      <c r="A2" s="219"/>
      <c r="B2" s="219" t="s">
        <v>2242</v>
      </c>
      <c r="C2" s="219"/>
      <c r="D2" s="219"/>
      <c r="E2" s="219"/>
      <c r="F2" s="219" t="s">
        <v>602</v>
      </c>
      <c r="G2" s="119" t="str">
        <f ca="1">Translations!$A$13</f>
        <v>Currency</v>
      </c>
      <c r="H2" s="238" t="str">
        <f>VLOOKUP('Cover Sheet'!$D$10,Dropdowns!$O$13:$R$15,Translations!$C$1+1,0)</f>
        <v>USD</v>
      </c>
      <c r="I2" s="239"/>
      <c r="J2" s="241"/>
      <c r="K2" s="242"/>
      <c r="L2" s="330"/>
      <c r="M2" s="330"/>
      <c r="N2" s="330"/>
      <c r="O2" s="335"/>
      <c r="P2" s="112"/>
      <c r="Q2" s="112"/>
    </row>
    <row r="3" spans="1:17" ht="15" customHeight="1" x14ac:dyDescent="0.2">
      <c r="A3" s="131"/>
      <c r="B3" s="131"/>
      <c r="C3" s="131"/>
      <c r="D3" s="131"/>
      <c r="E3" s="131"/>
      <c r="F3" s="131"/>
      <c r="G3" s="74"/>
      <c r="H3" s="114"/>
      <c r="I3" s="114"/>
      <c r="J3" s="74"/>
      <c r="K3" s="114"/>
      <c r="L3" s="74"/>
      <c r="M3" s="74"/>
      <c r="N3" s="74"/>
      <c r="O3" s="114"/>
      <c r="P3" s="112"/>
      <c r="Q3" s="112"/>
    </row>
    <row r="4" spans="1:17" ht="15" customHeight="1" x14ac:dyDescent="0.2">
      <c r="A4" s="131"/>
      <c r="B4" s="131"/>
      <c r="C4" s="131"/>
      <c r="D4" s="131"/>
      <c r="E4" s="131"/>
      <c r="F4" s="131"/>
      <c r="G4" s="74"/>
      <c r="H4" s="114"/>
      <c r="I4" s="114"/>
      <c r="J4" s="74"/>
      <c r="K4" s="114"/>
      <c r="L4" s="74"/>
      <c r="M4" s="74"/>
      <c r="N4" s="74"/>
      <c r="O4" s="114"/>
      <c r="P4" s="112"/>
      <c r="Q4" s="112"/>
    </row>
    <row r="5" spans="1:17" ht="15" customHeight="1" x14ac:dyDescent="0.2">
      <c r="A5" s="134"/>
      <c r="B5" s="337" t="str">
        <f ca="1">Translations!$A$120</f>
        <v>Current and previous</v>
      </c>
      <c r="C5" s="337"/>
      <c r="D5" s="337"/>
      <c r="E5" s="337"/>
      <c r="F5" s="337"/>
      <c r="G5" s="337"/>
      <c r="H5" s="338" t="str">
        <f ca="1">Translations!$A$121</f>
        <v>Estimated</v>
      </c>
      <c r="I5" s="338"/>
      <c r="J5" s="338"/>
      <c r="K5" s="338"/>
      <c r="L5" s="338"/>
      <c r="M5" s="343" t="str">
        <f ca="1">Translations!$A$122</f>
        <v>Data Source / Comments</v>
      </c>
      <c r="N5" s="344"/>
      <c r="O5" s="345"/>
      <c r="P5" s="113"/>
      <c r="Q5" s="113"/>
    </row>
    <row r="6" spans="1:17" ht="15" customHeight="1" x14ac:dyDescent="0.2">
      <c r="A6" s="135" t="str">
        <f ca="1">Translations!$A$103</f>
        <v>Fiscal Year</v>
      </c>
      <c r="B6" s="104">
        <f t="shared" ref="B6:D6" si="0">IFERROR(C6-1,"")</f>
        <v>2018</v>
      </c>
      <c r="C6" s="104">
        <f t="shared" si="0"/>
        <v>2019</v>
      </c>
      <c r="D6" s="104">
        <f t="shared" si="0"/>
        <v>2020</v>
      </c>
      <c r="E6" s="104">
        <f>IFERROR(F6-1,"")</f>
        <v>2021</v>
      </c>
      <c r="F6" s="104">
        <f>IFERROR(G6-1,"")</f>
        <v>2022</v>
      </c>
      <c r="G6" s="104">
        <f>IFERROR(H6-1,"")</f>
        <v>2023</v>
      </c>
      <c r="H6" s="104">
        <f>IF(MIN('Cover Sheet'!B13:D13)=0,"",MIN('Cover Sheet'!B13:D13))</f>
        <v>2024</v>
      </c>
      <c r="I6" s="104">
        <f>IFERROR(H6+1,"")</f>
        <v>2025</v>
      </c>
      <c r="J6" s="104">
        <f>IFERROR(I6+1,"")</f>
        <v>2026</v>
      </c>
      <c r="K6" s="104">
        <f>IFERROR(J6+1,"")</f>
        <v>2027</v>
      </c>
      <c r="L6" s="104">
        <f>IFERROR(K6+1,"")</f>
        <v>2028</v>
      </c>
      <c r="M6" s="346"/>
      <c r="N6" s="347"/>
      <c r="O6" s="348"/>
      <c r="P6" s="113"/>
      <c r="Q6" s="113"/>
    </row>
    <row r="7" spans="1:17" ht="30" customHeight="1" x14ac:dyDescent="0.2">
      <c r="A7" s="135" t="str">
        <f ca="1">Translations!$A$104</f>
        <v>Fiscal Year (Specified)</v>
      </c>
      <c r="B7" s="6" t="str">
        <f>IFERROR(IF('Cover Sheet'!$D$9="January - December","01/"&amp;B6&amp;" - "&amp;"12/"&amp;B6,IF('Cover Sheet'!$D$9="April - March","04/"&amp;B6&amp;" - "&amp;"03/"&amp;B6+1,IF('Cover Sheet'!$D$9="July - June","07/"&amp;B6-1&amp;" - "&amp;"06/"&amp;B6,IF('Cover Sheet'!$D$9="October - September","10/"&amp;B6-1&amp;" - "&amp;"09/"&amp;B6,"")))),"")</f>
        <v>01/2018 - 12/2018</v>
      </c>
      <c r="C7" s="6" t="str">
        <f>IFERROR(IF('Cover Sheet'!$D$9="January - December","01/"&amp;C6&amp;" - "&amp;"12/"&amp;C6,IF('Cover Sheet'!$D$9="April - March","04/"&amp;C6&amp;" - "&amp;"03/"&amp;C6+1,IF('Cover Sheet'!$D$9="July - June","07/"&amp;C6-1&amp;" - "&amp;"06/"&amp;C6,IF('Cover Sheet'!$D$9="October - September","10/"&amp;C6-1&amp;" - "&amp;"09/"&amp;C6,"")))),"")</f>
        <v>01/2019 - 12/2019</v>
      </c>
      <c r="D7" s="6" t="str">
        <f>IFERROR(IF('Cover Sheet'!$D$9="January - December","01/"&amp;D6&amp;" - "&amp;"12/"&amp;D6,IF('Cover Sheet'!$D$9="April - March","04/"&amp;D6&amp;" - "&amp;"03/"&amp;D6+1,IF('Cover Sheet'!$D$9="July - June","07/"&amp;D6-1&amp;" - "&amp;"06/"&amp;D6,IF('Cover Sheet'!$D$9="October - September","10/"&amp;D6-1&amp;" - "&amp;"09/"&amp;D6,"")))),"")</f>
        <v>01/2020 - 12/2020</v>
      </c>
      <c r="E7" s="6" t="str">
        <f>IFERROR(IF('Cover Sheet'!$D$9="January - December","01/"&amp;E6&amp;" - "&amp;"12/"&amp;E6,IF('Cover Sheet'!$D$9="April - March","04/"&amp;E6&amp;" - "&amp;"03/"&amp;E6+1,IF('Cover Sheet'!$D$9="July - June","07/"&amp;E6-1&amp;" - "&amp;"06/"&amp;E6,IF('Cover Sheet'!$D$9="October - September","10/"&amp;E6-1&amp;" - "&amp;"09/"&amp;E6,"")))),"")</f>
        <v>01/2021 - 12/2021</v>
      </c>
      <c r="F7" s="6" t="str">
        <f>IFERROR(IF('Cover Sheet'!$D$9="January - December","01/"&amp;F6&amp;" - "&amp;"12/"&amp;F6,IF('Cover Sheet'!$D$9="April - March","04/"&amp;F6&amp;" - "&amp;"03/"&amp;F6+1,IF('Cover Sheet'!$D$9="July - June","07/"&amp;F6-1&amp;" - "&amp;"06/"&amp;F6,IF('Cover Sheet'!$D$9="October - September","10/"&amp;F6-1&amp;" - "&amp;"09/"&amp;F6,"")))),"")</f>
        <v>01/2022 - 12/2022</v>
      </c>
      <c r="G7" s="6" t="str">
        <f>IFERROR(IF('Cover Sheet'!$D$9="January - December","01/"&amp;G6&amp;" - "&amp;"12/"&amp;G6,IF('Cover Sheet'!$D$9="April - March","04/"&amp;G6&amp;" - "&amp;"03/"&amp;G6+1,IF('Cover Sheet'!$D$9="July - June","07/"&amp;G6-1&amp;" - "&amp;"06/"&amp;G6,IF('Cover Sheet'!$D$9="October - September","10/"&amp;G6-1&amp;" - "&amp;"09/"&amp;G6,"")))),"")</f>
        <v>01/2023 - 12/2023</v>
      </c>
      <c r="H7" s="6" t="str">
        <f>IFERROR(IF('Cover Sheet'!$D$9="January - December","01/"&amp;H6&amp;" - "&amp;"12/"&amp;H6,IF('Cover Sheet'!$D$9="April - March","04/"&amp;H6&amp;" - "&amp;"03/"&amp;H6+1,IF('Cover Sheet'!$D$9="July - June","07/"&amp;H6-1&amp;" - "&amp;"06/"&amp;H6,IF('Cover Sheet'!$D$9="October - September","10/"&amp;H6-1&amp;" - "&amp;"09/"&amp;H6,"")))),"")</f>
        <v>01/2024 - 12/2024</v>
      </c>
      <c r="I7" s="6" t="str">
        <f>IFERROR(IF('Cover Sheet'!$D$9="January - December","01/"&amp;I6&amp;" - "&amp;"12/"&amp;I6,IF('Cover Sheet'!$D$9="April - March","04/"&amp;I6&amp;" - "&amp;"03/"&amp;I6+1,IF('Cover Sheet'!$D$9="July - June","07/"&amp;I6-1&amp;" - "&amp;"06/"&amp;I6,IF('Cover Sheet'!$D$9="October - September","10/"&amp;I6-1&amp;" - "&amp;"09/"&amp;I6,"")))),"")</f>
        <v>01/2025 - 12/2025</v>
      </c>
      <c r="J7" s="6" t="str">
        <f>IFERROR(IF('Cover Sheet'!$D$9="January - December","01/"&amp;J6&amp;" - "&amp;"12/"&amp;J6,IF('Cover Sheet'!$D$9="April - March","04/"&amp;J6&amp;" - "&amp;"03/"&amp;J6+1,IF('Cover Sheet'!$D$9="July - June","07/"&amp;J6-1&amp;" - "&amp;"06/"&amp;J6,IF('Cover Sheet'!$D$9="October - September","10/"&amp;J6-1&amp;" - "&amp;"09/"&amp;J6,"")))),"")</f>
        <v>01/2026 - 12/2026</v>
      </c>
      <c r="K7" s="6" t="str">
        <f>IFERROR(IF('Cover Sheet'!$D$9="January - December","01/"&amp;K6&amp;" - "&amp;"12/"&amp;K6,IF('Cover Sheet'!$D$9="April - March","04/"&amp;K6&amp;" - "&amp;"03/"&amp;K6+1,IF('Cover Sheet'!$D$9="July - June","07/"&amp;K6-1&amp;" - "&amp;"06/"&amp;K6,IF('Cover Sheet'!$D$9="October - September","10/"&amp;K6-1&amp;" - "&amp;"09/"&amp;K6,"")))),"")</f>
        <v>01/2027 - 12/2027</v>
      </c>
      <c r="L7" s="6" t="str">
        <f>IFERROR(IF('Cover Sheet'!$D$9="January - December","01/"&amp;L6&amp;" - "&amp;"12/"&amp;L6,IF('Cover Sheet'!$D$9="April - March","04/"&amp;L6&amp;" - "&amp;"03/"&amp;L6+1,IF('Cover Sheet'!$D$9="July - June","07/"&amp;L6-1&amp;" - "&amp;"06/"&amp;L6,IF('Cover Sheet'!$D$9="October - September","10/"&amp;L6-1&amp;" - "&amp;"09/"&amp;L6,"")))),"")</f>
        <v>01/2028 - 12/2028</v>
      </c>
      <c r="M7" s="346"/>
      <c r="N7" s="347"/>
      <c r="O7" s="348"/>
      <c r="P7" s="113"/>
      <c r="Q7" s="113"/>
    </row>
    <row r="8" spans="1:17" ht="15" customHeight="1" x14ac:dyDescent="0.2">
      <c r="A8" s="135" t="str">
        <f ca="1">Translations!$A$105</f>
        <v>Exchange Rate (Local currency units per USD or EUR)</v>
      </c>
      <c r="B8" s="20">
        <v>60.3</v>
      </c>
      <c r="C8" s="20">
        <v>62.55</v>
      </c>
      <c r="D8" s="20">
        <v>69.47</v>
      </c>
      <c r="E8" s="20">
        <v>65.47</v>
      </c>
      <c r="F8" s="20">
        <v>63.85</v>
      </c>
      <c r="G8" s="20">
        <v>63.85</v>
      </c>
      <c r="H8" s="20">
        <v>63.85</v>
      </c>
      <c r="I8" s="20">
        <v>63.85</v>
      </c>
      <c r="J8" s="20">
        <v>63.85</v>
      </c>
      <c r="K8" s="20"/>
      <c r="L8" s="20"/>
      <c r="M8" s="349"/>
      <c r="N8" s="350"/>
      <c r="O8" s="351"/>
      <c r="P8" s="113"/>
      <c r="Q8" s="113"/>
    </row>
    <row r="9" spans="1:17" ht="3" customHeight="1" x14ac:dyDescent="0.2">
      <c r="A9" s="125"/>
      <c r="B9" s="125"/>
      <c r="C9" s="125"/>
      <c r="D9" s="125"/>
      <c r="E9" s="125"/>
      <c r="F9" s="125"/>
      <c r="G9" s="125"/>
      <c r="H9" s="125"/>
      <c r="I9" s="125"/>
      <c r="J9" s="125"/>
      <c r="K9" s="125"/>
      <c r="L9" s="125"/>
      <c r="M9" s="132"/>
      <c r="N9" s="132"/>
      <c r="O9" s="132"/>
      <c r="P9" s="113"/>
      <c r="Q9" s="113"/>
    </row>
    <row r="10" spans="1:17" ht="15" customHeight="1" x14ac:dyDescent="0.2">
      <c r="A10" s="69" t="str">
        <f ca="1">Translations!$A$124</f>
        <v xml:space="preserve">Domestic source I1: Loans </v>
      </c>
      <c r="B10" s="18"/>
      <c r="C10" s="18"/>
      <c r="D10" s="18"/>
      <c r="E10" s="18"/>
      <c r="F10" s="18"/>
      <c r="G10" s="18"/>
      <c r="H10" s="18"/>
      <c r="I10" s="18"/>
      <c r="J10" s="18"/>
      <c r="K10" s="18"/>
      <c r="L10" s="18"/>
      <c r="M10" s="339" t="s">
        <v>2264</v>
      </c>
      <c r="N10" s="339"/>
      <c r="O10" s="339"/>
    </row>
    <row r="11" spans="1:17" ht="15" customHeight="1" x14ac:dyDescent="0.2">
      <c r="A11" s="69" t="str">
        <f ca="1">Translations!$A$125</f>
        <v>Domestic source I2: Debt Relief</v>
      </c>
      <c r="B11" s="18"/>
      <c r="C11" s="18"/>
      <c r="D11" s="18"/>
      <c r="E11" s="18"/>
      <c r="F11" s="18"/>
      <c r="G11" s="18"/>
      <c r="H11" s="18"/>
      <c r="I11" s="18"/>
      <c r="J11" s="18"/>
      <c r="K11" s="18"/>
      <c r="L11" s="18"/>
      <c r="M11" s="339" t="s">
        <v>2264</v>
      </c>
      <c r="N11" s="339"/>
      <c r="O11" s="339"/>
    </row>
    <row r="12" spans="1:17" ht="15" customHeight="1" x14ac:dyDescent="0.2">
      <c r="A12" s="69" t="str">
        <f ca="1">Translations!$A$126</f>
        <v>Domestic source I3: Government Funding Resources</v>
      </c>
      <c r="B12" s="18"/>
      <c r="C12" s="18"/>
      <c r="D12" s="18">
        <v>399100000</v>
      </c>
      <c r="E12" s="18">
        <v>461700000</v>
      </c>
      <c r="F12" s="18">
        <v>473200000</v>
      </c>
      <c r="G12" s="18">
        <v>567600000</v>
      </c>
      <c r="H12" s="18">
        <v>631000000</v>
      </c>
      <c r="I12" s="18">
        <v>694100000</v>
      </c>
      <c r="J12" s="18">
        <v>763500000</v>
      </c>
      <c r="K12" s="18"/>
      <c r="L12" s="18"/>
      <c r="M12" s="339" t="s">
        <v>2262</v>
      </c>
      <c r="N12" s="339"/>
      <c r="O12" s="339"/>
    </row>
    <row r="13" spans="1:17" ht="15" customHeight="1" x14ac:dyDescent="0.2">
      <c r="A13" s="69" t="str">
        <f ca="1">Translations!$A$127</f>
        <v>Domestic source I4: Social Health Insurance</v>
      </c>
      <c r="B13" s="18"/>
      <c r="C13" s="18"/>
      <c r="D13" s="18"/>
      <c r="E13" s="18"/>
      <c r="F13" s="18"/>
      <c r="G13" s="18"/>
      <c r="H13" s="18"/>
      <c r="I13" s="18"/>
      <c r="J13" s="18"/>
      <c r="K13" s="18"/>
      <c r="L13" s="18"/>
      <c r="M13" s="339" t="s">
        <v>2264</v>
      </c>
      <c r="N13" s="339"/>
      <c r="O13" s="339"/>
    </row>
    <row r="14" spans="1:17" ht="30" customHeight="1" x14ac:dyDescent="0.2">
      <c r="A14" s="124" t="str">
        <f ca="1">Translations!$A$128</f>
        <v>LINE I: Total Government Health Sector Spending</v>
      </c>
      <c r="B14" s="2">
        <f t="shared" ref="B14:L14" si="1">SUM(B10:B13)</f>
        <v>0</v>
      </c>
      <c r="C14" s="2">
        <f t="shared" si="1"/>
        <v>0</v>
      </c>
      <c r="D14" s="2">
        <f t="shared" si="1"/>
        <v>399100000</v>
      </c>
      <c r="E14" s="2">
        <f t="shared" si="1"/>
        <v>461700000</v>
      </c>
      <c r="F14" s="2">
        <f t="shared" si="1"/>
        <v>473200000</v>
      </c>
      <c r="G14" s="2">
        <f t="shared" si="1"/>
        <v>567600000</v>
      </c>
      <c r="H14" s="2">
        <f t="shared" si="1"/>
        <v>631000000</v>
      </c>
      <c r="I14" s="2">
        <f t="shared" si="1"/>
        <v>694100000</v>
      </c>
      <c r="J14" s="2">
        <f t="shared" si="1"/>
        <v>763500000</v>
      </c>
      <c r="K14" s="2">
        <f t="shared" si="1"/>
        <v>0</v>
      </c>
      <c r="L14" s="2">
        <f t="shared" si="1"/>
        <v>0</v>
      </c>
      <c r="M14" s="340"/>
      <c r="N14" s="340"/>
      <c r="O14" s="340"/>
    </row>
    <row r="15" spans="1:17" ht="30" customHeight="1" x14ac:dyDescent="0.2">
      <c r="A15" s="124" t="str">
        <f ca="1">Translations!$A$129</f>
        <v>LINE J: Share of Health in Government Expenditure (in %)</v>
      </c>
      <c r="B15" s="191"/>
      <c r="C15" s="191"/>
      <c r="D15" s="191"/>
      <c r="E15" s="191"/>
      <c r="F15" s="191"/>
      <c r="G15" s="191">
        <v>0.14099999999999999</v>
      </c>
      <c r="H15" s="191"/>
      <c r="I15" s="192"/>
      <c r="J15" s="191">
        <v>0.16</v>
      </c>
      <c r="K15" s="191"/>
      <c r="L15" s="191"/>
      <c r="M15" s="336" t="s">
        <v>2263</v>
      </c>
      <c r="N15" s="336"/>
      <c r="O15" s="336"/>
    </row>
    <row r="16" spans="1:17" ht="3" customHeight="1" x14ac:dyDescent="0.2">
      <c r="A16" s="125"/>
      <c r="B16" s="125"/>
      <c r="C16" s="125"/>
      <c r="D16" s="125"/>
      <c r="E16" s="125"/>
      <c r="F16" s="125"/>
      <c r="G16" s="125"/>
      <c r="H16" s="125"/>
      <c r="I16" s="125"/>
      <c r="J16" s="125"/>
      <c r="K16" s="125"/>
      <c r="L16" s="125"/>
      <c r="M16" s="132"/>
      <c r="N16" s="132"/>
      <c r="O16" s="132"/>
      <c r="P16" s="113"/>
      <c r="Q16" s="113"/>
    </row>
    <row r="17" spans="1:17" ht="27.75" customHeight="1" x14ac:dyDescent="0.2">
      <c r="A17" s="341" t="s">
        <v>2243</v>
      </c>
      <c r="B17" s="341"/>
      <c r="C17" s="341"/>
      <c r="D17" s="341"/>
      <c r="E17" s="341"/>
      <c r="F17" s="341"/>
      <c r="G17" s="341"/>
      <c r="H17" s="341"/>
      <c r="I17" s="341"/>
      <c r="J17" s="341"/>
      <c r="K17" s="341"/>
      <c r="L17" s="341"/>
      <c r="M17" s="342" t="str">
        <f ca="1">Translations!A215</f>
        <v>Please list what is included in your RSSH figures and what data sources you used.</v>
      </c>
      <c r="N17" s="342"/>
      <c r="O17" s="342"/>
      <c r="P17" s="136"/>
      <c r="Q17" s="136"/>
    </row>
    <row r="18" spans="1:17" ht="132" customHeight="1" x14ac:dyDescent="0.2">
      <c r="A18" s="124" t="str">
        <f ca="1">Translations!A130</f>
        <v>LINE K: Total Government commitments for resilient and sustainable systems for health (RSSH) to access co-financing incentive</v>
      </c>
      <c r="B18" s="18"/>
      <c r="C18" s="18"/>
      <c r="D18" s="18"/>
      <c r="E18" s="18"/>
      <c r="F18" s="18"/>
      <c r="G18" s="18"/>
      <c r="H18" s="18"/>
      <c r="I18" s="18"/>
      <c r="J18" s="18"/>
      <c r="K18" s="18"/>
      <c r="L18" s="18"/>
      <c r="M18" s="336" t="s">
        <v>2261</v>
      </c>
      <c r="N18" s="336"/>
      <c r="O18" s="336"/>
    </row>
    <row r="22" spans="1:17" ht="15" x14ac:dyDescent="0.25">
      <c r="F22" s="137"/>
    </row>
    <row r="23" spans="1:17" ht="15" x14ac:dyDescent="0.25">
      <c r="F23" s="137"/>
    </row>
  </sheetData>
  <sheetProtection algorithmName="SHA-512" hashValue="MpzpNNHvNmUnSEPq6yuRUr78UIiESOhGUAd6ZHtXmKQs2LI4pkhPepBZ5uDejQq1ZGrcG1cuYXy5WYzTS1pBkQ==" saltValue="miq3OgFGZJ1PgQQr2oU5/g==" spinCount="100000" sheet="1" objects="1" scenarios="1" formatColumns="0" formatRows="0"/>
  <mergeCells count="19">
    <mergeCell ref="M18:O18"/>
    <mergeCell ref="B5:G5"/>
    <mergeCell ref="H5:L5"/>
    <mergeCell ref="M10:O10"/>
    <mergeCell ref="M11:O11"/>
    <mergeCell ref="M12:O12"/>
    <mergeCell ref="M13:O13"/>
    <mergeCell ref="M14:O14"/>
    <mergeCell ref="M15:O15"/>
    <mergeCell ref="A17:L17"/>
    <mergeCell ref="M17:O17"/>
    <mergeCell ref="M5:O8"/>
    <mergeCell ref="O1:O2"/>
    <mergeCell ref="H2:I2"/>
    <mergeCell ref="A1:F2"/>
    <mergeCell ref="H1:I1"/>
    <mergeCell ref="J1:J2"/>
    <mergeCell ref="K1:K2"/>
    <mergeCell ref="L1:N2"/>
  </mergeCells>
  <dataValidations count="3">
    <dataValidation type="list" allowBlank="1" showInputMessage="1" showErrorMessage="1" sqref="I1:I4" xr:uid="{00000000-0002-0000-0700-000000000000}">
      <formula1>DiseaseLookUp</formula1>
    </dataValidation>
    <dataValidation allowBlank="1" showDropDown="1" showInputMessage="1" showErrorMessage="1" sqref="I1:I4" xr:uid="{00000000-0002-0000-0700-000001000000}"/>
    <dataValidation type="decimal" operator="greaterThanOrEqual" allowBlank="1" showInputMessage="1" showErrorMessage="1" sqref="B10:L13 B18:L18 B15:H15 J15:L15" xr:uid="{00000000-0002-0000-0700-000002000000}">
      <formula1>0</formula1>
    </dataValidation>
  </dataValidations>
  <pageMargins left="0.7" right="0.7" top="0.75" bottom="0.75" header="0.3" footer="0.3"/>
  <pageSetup paperSize="8" scale="51" orientation="portrait" r:id="rId1"/>
  <ignoredErrors>
    <ignoredError sqref="G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Dropdowns!$U$9:$U$11</xm:f>
          </x14:formula1>
          <xm:sqref>O1:O4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pageSetUpPr fitToPage="1"/>
  </sheetPr>
  <dimension ref="A1:S27"/>
  <sheetViews>
    <sheetView showGridLines="0" view="pageBreakPreview" topLeftCell="B1" zoomScale="70" zoomScaleNormal="100" zoomScaleSheetLayoutView="70" workbookViewId="0">
      <selection activeCell="G11" sqref="G11"/>
    </sheetView>
  </sheetViews>
  <sheetFormatPr defaultColWidth="9.85546875" defaultRowHeight="14.25" x14ac:dyDescent="0.2"/>
  <cols>
    <col min="1" max="1" width="55.85546875" style="127" customWidth="1"/>
    <col min="2" max="19" width="12.140625" style="1" customWidth="1"/>
    <col min="20" max="16384" width="9.85546875" style="1"/>
  </cols>
  <sheetData>
    <row r="1" spans="1:19" ht="29.1" customHeight="1" x14ac:dyDescent="0.2">
      <c r="A1" s="219" t="str">
        <f ca="1">Translations!$A$133</f>
        <v xml:space="preserve">Detailed Financial Gap </v>
      </c>
      <c r="B1" s="219"/>
      <c r="C1" s="119" t="str">
        <f ca="1">Translations!$A$11</f>
        <v>Country</v>
      </c>
      <c r="D1" s="238" t="str">
        <f>'Cover Sheet'!B8</f>
        <v>Mozambique</v>
      </c>
      <c r="E1" s="239"/>
      <c r="F1" s="240" t="str">
        <f ca="1">Translations!$A$94</f>
        <v>Component</v>
      </c>
      <c r="G1" s="242" t="str">
        <f ca="1">Translations!$A$99</f>
        <v>HIV/AIDS</v>
      </c>
      <c r="H1" s="330" t="str">
        <f ca="1">Translations!$A$95</f>
        <v>Fiscal Year in which implementation period starts</v>
      </c>
      <c r="I1" s="330"/>
      <c r="J1" s="330"/>
      <c r="K1" s="330"/>
      <c r="L1" s="234">
        <f>IF(ISNUMBER('Cover Sheet'!B13),'Cover Sheet'!B13,VLOOKUP("Select year",Dropdowns!$O$17:$R$17,LangOffset+1,0))</f>
        <v>2024</v>
      </c>
      <c r="M1" s="235"/>
    </row>
    <row r="2" spans="1:19" ht="15" customHeight="1" x14ac:dyDescent="0.2">
      <c r="A2" s="219"/>
      <c r="B2" s="219"/>
      <c r="C2" s="119" t="str">
        <f ca="1">Translations!$A$13</f>
        <v>Currency</v>
      </c>
      <c r="D2" s="238" t="str">
        <f>VLOOKUP('Cover Sheet'!$D$10,Dropdowns!$O$13:$R$15,Translations!$C$1+1,0)</f>
        <v>USD</v>
      </c>
      <c r="E2" s="239"/>
      <c r="F2" s="241"/>
      <c r="G2" s="242"/>
      <c r="H2" s="330" t="str">
        <f ca="1">Translations!$A$96</f>
        <v>Fiscal Year in which implementation period ends</v>
      </c>
      <c r="I2" s="330"/>
      <c r="J2" s="330"/>
      <c r="K2" s="330"/>
      <c r="L2" s="234">
        <f>IF(ISNUMBER('Cover Sheet'!B14),'Cover Sheet'!B14,VLOOKUP("Select year",Dropdowns!$O$17:$R$17,LangOffset+1,0))</f>
        <v>2026</v>
      </c>
      <c r="M2" s="235"/>
    </row>
    <row r="3" spans="1:19" ht="15" customHeight="1" x14ac:dyDescent="0.2">
      <c r="A3" s="131"/>
      <c r="B3" s="131"/>
      <c r="C3" s="74"/>
      <c r="D3" s="114"/>
      <c r="E3" s="114"/>
      <c r="F3" s="74"/>
      <c r="G3" s="114"/>
      <c r="H3" s="74"/>
      <c r="I3" s="74"/>
      <c r="J3" s="74"/>
      <c r="K3" s="74"/>
      <c r="L3" s="114"/>
    </row>
    <row r="4" spans="1:19" ht="15" customHeight="1" x14ac:dyDescent="0.2">
      <c r="A4" s="131"/>
      <c r="B4" s="131"/>
      <c r="C4" s="74"/>
      <c r="D4" s="114"/>
      <c r="E4" s="114"/>
      <c r="F4" s="74"/>
      <c r="G4" s="114"/>
      <c r="H4" s="74"/>
      <c r="I4" s="74"/>
      <c r="J4" s="74"/>
      <c r="K4" s="74"/>
      <c r="L4" s="114"/>
    </row>
    <row r="5" spans="1:19" ht="30" customHeight="1" x14ac:dyDescent="0.2">
      <c r="A5" s="352" t="str">
        <f ca="1">Translations!$A$134</f>
        <v>Module</v>
      </c>
      <c r="B5" s="342" t="str">
        <f ca="1">Translations!$A$135</f>
        <v>Funding Need</v>
      </c>
      <c r="C5" s="342"/>
      <c r="D5" s="342"/>
      <c r="E5" s="342" t="str">
        <f ca="1">Translations!$A$136</f>
        <v>Domestic</v>
      </c>
      <c r="F5" s="342"/>
      <c r="G5" s="342"/>
      <c r="H5" s="342"/>
      <c r="I5" s="342"/>
      <c r="J5" s="342"/>
      <c r="K5" s="342" t="str">
        <f ca="1">Translations!$A$137</f>
        <v>Non-Global Fund External</v>
      </c>
      <c r="L5" s="342"/>
      <c r="M5" s="342"/>
      <c r="N5" s="342"/>
      <c r="O5" s="342"/>
      <c r="P5" s="342"/>
      <c r="Q5" s="342" t="str">
        <f ca="1">Translations!$A$138</f>
        <v>Funding Gap</v>
      </c>
      <c r="R5" s="342"/>
      <c r="S5" s="342"/>
    </row>
    <row r="6" spans="1:19" ht="15" customHeight="1" x14ac:dyDescent="0.2">
      <c r="A6" s="353"/>
      <c r="B6" s="104">
        <f>IF(ISNUMBER(L1),L1,"")</f>
        <v>2024</v>
      </c>
      <c r="C6" s="104">
        <f>IFERROR(B6+1,"")</f>
        <v>2025</v>
      </c>
      <c r="D6" s="104">
        <f>IFERROR(C6+1,"")</f>
        <v>2026</v>
      </c>
      <c r="E6" s="104">
        <f t="shared" ref="E6:F6" si="0">IFERROR(F6-1,"")</f>
        <v>2021</v>
      </c>
      <c r="F6" s="104">
        <f t="shared" si="0"/>
        <v>2022</v>
      </c>
      <c r="G6" s="104">
        <f>IFERROR(H6-1,"")</f>
        <v>2023</v>
      </c>
      <c r="H6" s="104">
        <f>B6</f>
        <v>2024</v>
      </c>
      <c r="I6" s="104">
        <f t="shared" ref="I6:J6" si="1">C6</f>
        <v>2025</v>
      </c>
      <c r="J6" s="104">
        <f t="shared" si="1"/>
        <v>2026</v>
      </c>
      <c r="K6" s="104">
        <f t="shared" ref="K6:L6" si="2">IFERROR(F6-1,"")</f>
        <v>2021</v>
      </c>
      <c r="L6" s="104">
        <f t="shared" si="2"/>
        <v>2022</v>
      </c>
      <c r="M6" s="104">
        <f>IFERROR(H6-1,"")</f>
        <v>2023</v>
      </c>
      <c r="N6" s="104">
        <f>B6</f>
        <v>2024</v>
      </c>
      <c r="O6" s="104">
        <f>C6</f>
        <v>2025</v>
      </c>
      <c r="P6" s="104">
        <f>D6</f>
        <v>2026</v>
      </c>
      <c r="Q6" s="104">
        <f>B6</f>
        <v>2024</v>
      </c>
      <c r="R6" s="104">
        <f t="shared" ref="R6:S6" si="3">C6</f>
        <v>2025</v>
      </c>
      <c r="S6" s="104">
        <f t="shared" si="3"/>
        <v>2026</v>
      </c>
    </row>
    <row r="7" spans="1:19" ht="3" customHeight="1" x14ac:dyDescent="0.2">
      <c r="A7" s="125"/>
      <c r="B7" s="125"/>
      <c r="C7" s="125"/>
      <c r="D7" s="125"/>
      <c r="E7" s="125"/>
      <c r="F7" s="125"/>
      <c r="G7" s="125"/>
      <c r="H7" s="125"/>
      <c r="I7" s="125"/>
      <c r="J7" s="125"/>
      <c r="K7" s="125"/>
      <c r="L7" s="125"/>
      <c r="M7" s="125"/>
      <c r="N7" s="125"/>
      <c r="O7" s="125"/>
      <c r="P7" s="125"/>
      <c r="Q7" s="125"/>
      <c r="R7" s="125"/>
      <c r="S7" s="125"/>
    </row>
    <row r="8" spans="1:19" ht="21.95" customHeight="1" x14ac:dyDescent="0.2">
      <c r="A8" s="3" t="str">
        <f ca="1">Translations!A179</f>
        <v>Prevention package for men who have sex with men (MSM) and their sexual partners</v>
      </c>
      <c r="B8" s="21" t="s">
        <v>2271</v>
      </c>
      <c r="C8" s="21" t="s">
        <v>2272</v>
      </c>
      <c r="D8" s="21" t="s">
        <v>2273</v>
      </c>
      <c r="E8" s="21"/>
      <c r="F8" s="21"/>
      <c r="G8" s="21"/>
      <c r="H8" s="21"/>
      <c r="I8" s="21"/>
      <c r="J8" s="21"/>
      <c r="K8" s="21"/>
      <c r="L8" s="21"/>
      <c r="M8" s="21"/>
      <c r="N8" s="21"/>
      <c r="O8" s="21"/>
      <c r="P8" s="21"/>
      <c r="Q8" s="4" t="str">
        <f>IFERROR(B8-H8-N8,"")</f>
        <v/>
      </c>
      <c r="R8" s="4" t="str">
        <f t="shared" ref="R8:S8" si="4">IFERROR(C8-I8-O8,"")</f>
        <v/>
      </c>
      <c r="S8" s="4" t="str">
        <f t="shared" si="4"/>
        <v/>
      </c>
    </row>
    <row r="9" spans="1:19" ht="21.95" customHeight="1" x14ac:dyDescent="0.2">
      <c r="A9" s="3" t="str">
        <f ca="1">Translations!A180</f>
        <v>Prevention package for sex workers, their clients and other sexual partners</v>
      </c>
      <c r="B9" s="21">
        <v>7409480</v>
      </c>
      <c r="C9" s="21">
        <v>7409480</v>
      </c>
      <c r="D9" s="21">
        <v>7409480</v>
      </c>
      <c r="E9" s="21"/>
      <c r="F9" s="21"/>
      <c r="G9" s="21"/>
      <c r="H9" s="21"/>
      <c r="I9" s="21"/>
      <c r="J9" s="21"/>
      <c r="K9" s="21"/>
      <c r="L9" s="21"/>
      <c r="M9" s="21"/>
      <c r="N9" s="21"/>
      <c r="O9" s="21"/>
      <c r="P9" s="21"/>
      <c r="Q9" s="4">
        <f t="shared" ref="Q9:Q20" si="5">IFERROR(B9-H9-N9,"")</f>
        <v>7409480</v>
      </c>
      <c r="R9" s="4">
        <f t="shared" ref="R9:R20" si="6">IFERROR(C9-I9-O9,"")</f>
        <v>7409480</v>
      </c>
      <c r="S9" s="4">
        <f t="shared" ref="S9:S20" si="7">IFERROR(D9-J9-P9,"")</f>
        <v>7409480</v>
      </c>
    </row>
    <row r="10" spans="1:19" ht="21.95" customHeight="1" x14ac:dyDescent="0.2">
      <c r="A10" s="3" t="str">
        <f ca="1">Translations!A181</f>
        <v>Prevention package for transgender people and their sexual partners</v>
      </c>
      <c r="B10" s="21">
        <v>674465</v>
      </c>
      <c r="C10" s="21">
        <v>674465</v>
      </c>
      <c r="D10" s="21">
        <v>674465</v>
      </c>
      <c r="E10" s="21"/>
      <c r="F10" s="21"/>
      <c r="G10" s="21"/>
      <c r="H10" s="21"/>
      <c r="I10" s="21"/>
      <c r="J10" s="21"/>
      <c r="K10" s="21"/>
      <c r="L10" s="21"/>
      <c r="M10" s="21"/>
      <c r="N10" s="21"/>
      <c r="O10" s="21"/>
      <c r="P10" s="21"/>
      <c r="Q10" s="4">
        <f t="shared" si="5"/>
        <v>674465</v>
      </c>
      <c r="R10" s="4">
        <f t="shared" si="6"/>
        <v>674465</v>
      </c>
      <c r="S10" s="4">
        <f t="shared" si="7"/>
        <v>674465</v>
      </c>
    </row>
    <row r="11" spans="1:19" ht="21.95" customHeight="1" x14ac:dyDescent="0.2">
      <c r="A11" s="3" t="str">
        <f ca="1">Translations!A182</f>
        <v>Prevention package for transgender people (TG) and their sexual partners</v>
      </c>
      <c r="B11" s="21"/>
      <c r="C11" s="21"/>
      <c r="D11" s="21"/>
      <c r="E11" s="21"/>
      <c r="F11" s="21"/>
      <c r="G11" s="21"/>
      <c r="H11" s="21"/>
      <c r="I11" s="21"/>
      <c r="J11" s="21"/>
      <c r="K11" s="21"/>
      <c r="L11" s="21"/>
      <c r="M11" s="21"/>
      <c r="N11" s="21"/>
      <c r="O11" s="21"/>
      <c r="P11" s="21"/>
      <c r="Q11" s="4">
        <f t="shared" si="5"/>
        <v>0</v>
      </c>
      <c r="R11" s="4">
        <f t="shared" si="6"/>
        <v>0</v>
      </c>
      <c r="S11" s="4">
        <f t="shared" si="7"/>
        <v>0</v>
      </c>
    </row>
    <row r="12" spans="1:19" ht="21.95" customHeight="1" x14ac:dyDescent="0.2">
      <c r="A12" s="3" t="str">
        <f ca="1">Translations!A183</f>
        <v xml:space="preserve">Prevention package for people who use drugs (PUD) and their sexual partners </v>
      </c>
      <c r="B12" s="21">
        <v>2135622</v>
      </c>
      <c r="C12" s="21">
        <v>2135622</v>
      </c>
      <c r="D12" s="21">
        <v>2135622</v>
      </c>
      <c r="E12" s="21"/>
      <c r="F12" s="21"/>
      <c r="G12" s="21"/>
      <c r="H12" s="21"/>
      <c r="I12" s="21"/>
      <c r="J12" s="21"/>
      <c r="K12" s="21"/>
      <c r="L12" s="21"/>
      <c r="M12" s="21"/>
      <c r="N12" s="21"/>
      <c r="O12" s="21"/>
      <c r="P12" s="21"/>
      <c r="Q12" s="4">
        <f t="shared" si="5"/>
        <v>2135622</v>
      </c>
      <c r="R12" s="4">
        <f t="shared" si="6"/>
        <v>2135622</v>
      </c>
      <c r="S12" s="4">
        <f t="shared" si="7"/>
        <v>2135622</v>
      </c>
    </row>
    <row r="13" spans="1:19" ht="21.95" customHeight="1" x14ac:dyDescent="0.2">
      <c r="A13" s="3" t="str">
        <f ca="1">Translations!A184</f>
        <v>Prevention package for people in prisons and other closed settings</v>
      </c>
      <c r="B13" s="21">
        <v>1101000</v>
      </c>
      <c r="C13" s="21">
        <v>1101000</v>
      </c>
      <c r="D13" s="21">
        <v>1101000</v>
      </c>
      <c r="E13" s="21"/>
      <c r="F13" s="21"/>
      <c r="G13" s="21"/>
      <c r="H13" s="21"/>
      <c r="I13" s="21"/>
      <c r="J13" s="21"/>
      <c r="K13" s="21"/>
      <c r="L13" s="21"/>
      <c r="M13" s="21"/>
      <c r="N13" s="21"/>
      <c r="O13" s="21"/>
      <c r="P13" s="21"/>
      <c r="Q13" s="4">
        <f t="shared" si="5"/>
        <v>1101000</v>
      </c>
      <c r="R13" s="4">
        <f t="shared" si="6"/>
        <v>1101000</v>
      </c>
      <c r="S13" s="4">
        <f t="shared" si="7"/>
        <v>1101000</v>
      </c>
    </row>
    <row r="14" spans="1:19" ht="21.95" customHeight="1" x14ac:dyDescent="0.2">
      <c r="A14" s="3" t="str">
        <f ca="1">Translations!A185</f>
        <v>Prevention package for other vulnerable populations (OVP)</v>
      </c>
      <c r="B14" s="21">
        <v>14945225</v>
      </c>
      <c r="C14" s="21">
        <v>14945225</v>
      </c>
      <c r="D14" s="21">
        <v>14945225</v>
      </c>
      <c r="E14" s="21"/>
      <c r="F14" s="21"/>
      <c r="G14" s="21"/>
      <c r="H14" s="21"/>
      <c r="I14" s="21"/>
      <c r="J14" s="21"/>
      <c r="K14" s="21"/>
      <c r="L14" s="21"/>
      <c r="M14" s="21"/>
      <c r="N14" s="21"/>
      <c r="O14" s="21"/>
      <c r="P14" s="21"/>
      <c r="Q14" s="4">
        <f t="shared" si="5"/>
        <v>14945225</v>
      </c>
      <c r="R14" s="4">
        <f t="shared" si="6"/>
        <v>14945225</v>
      </c>
      <c r="S14" s="4">
        <f t="shared" si="7"/>
        <v>14945225</v>
      </c>
    </row>
    <row r="15" spans="1:19" ht="21.95" customHeight="1" x14ac:dyDescent="0.2">
      <c r="A15" s="3" t="str">
        <f ca="1">Translations!A186</f>
        <v>Prevention package for AGYW and male sexual partners in high HIV incidence settings</v>
      </c>
      <c r="B15" s="21" t="s">
        <v>2268</v>
      </c>
      <c r="C15" s="21" t="s">
        <v>2269</v>
      </c>
      <c r="D15" s="21" t="s">
        <v>2270</v>
      </c>
      <c r="E15" s="21"/>
      <c r="F15" s="21"/>
      <c r="G15" s="21"/>
      <c r="H15" s="21"/>
      <c r="I15" s="21"/>
      <c r="J15" s="21"/>
      <c r="K15" s="21"/>
      <c r="L15" s="21"/>
      <c r="M15" s="21"/>
      <c r="N15" s="21"/>
      <c r="O15" s="21"/>
      <c r="P15" s="21"/>
      <c r="Q15" s="4" t="str">
        <f t="shared" si="5"/>
        <v/>
      </c>
      <c r="R15" s="4" t="str">
        <f t="shared" si="6"/>
        <v/>
      </c>
      <c r="S15" s="4" t="str">
        <f t="shared" si="7"/>
        <v/>
      </c>
    </row>
    <row r="16" spans="1:19" ht="21.95" customHeight="1" x14ac:dyDescent="0.2">
      <c r="A16" s="3" t="str">
        <f ca="1">Translations!A187</f>
        <v>Prevention program stewardship</v>
      </c>
      <c r="B16" s="21">
        <v>5604282</v>
      </c>
      <c r="C16" s="21">
        <v>5604282</v>
      </c>
      <c r="D16" s="21">
        <v>5604282</v>
      </c>
      <c r="E16" s="21"/>
      <c r="F16" s="21"/>
      <c r="G16" s="21"/>
      <c r="H16" s="21"/>
      <c r="I16" s="21"/>
      <c r="J16" s="21"/>
      <c r="K16" s="21"/>
      <c r="L16" s="21"/>
      <c r="M16" s="21"/>
      <c r="N16" s="21"/>
      <c r="O16" s="21"/>
      <c r="P16" s="21"/>
      <c r="Q16" s="4">
        <f t="shared" si="5"/>
        <v>5604282</v>
      </c>
      <c r="R16" s="4">
        <f t="shared" si="6"/>
        <v>5604282</v>
      </c>
      <c r="S16" s="4">
        <f t="shared" si="7"/>
        <v>5604282</v>
      </c>
    </row>
    <row r="17" spans="1:19" ht="21.95" customHeight="1" x14ac:dyDescent="0.2">
      <c r="A17" s="3" t="str">
        <f ca="1">Translations!A188</f>
        <v>Elimination of vertical transmission of HIV, syphilis and hepatitis B</v>
      </c>
      <c r="B17" s="21">
        <v>8671153</v>
      </c>
      <c r="C17" s="21">
        <v>8671153</v>
      </c>
      <c r="D17" s="21">
        <v>8671153</v>
      </c>
      <c r="E17" s="21"/>
      <c r="F17" s="21"/>
      <c r="G17" s="21"/>
      <c r="H17" s="21"/>
      <c r="I17" s="21"/>
      <c r="J17" s="21"/>
      <c r="K17" s="21"/>
      <c r="L17" s="21"/>
      <c r="M17" s="21"/>
      <c r="N17" s="21"/>
      <c r="O17" s="21"/>
      <c r="P17" s="21"/>
      <c r="Q17" s="4">
        <f t="shared" si="5"/>
        <v>8671153</v>
      </c>
      <c r="R17" s="4">
        <f t="shared" si="6"/>
        <v>8671153</v>
      </c>
      <c r="S17" s="4">
        <f t="shared" si="7"/>
        <v>8671153</v>
      </c>
    </row>
    <row r="18" spans="1:19" ht="21.95" customHeight="1" x14ac:dyDescent="0.2">
      <c r="A18" s="3" t="str">
        <f ca="1">Translations!A189</f>
        <v>Differentiated HIV Testing Services</v>
      </c>
      <c r="B18" s="21" t="s">
        <v>2265</v>
      </c>
      <c r="C18" s="21" t="s">
        <v>2266</v>
      </c>
      <c r="D18" s="21" t="s">
        <v>2267</v>
      </c>
      <c r="E18" s="21"/>
      <c r="F18" s="21"/>
      <c r="G18" s="21"/>
      <c r="H18" s="21"/>
      <c r="I18" s="21"/>
      <c r="J18" s="21"/>
      <c r="K18" s="21"/>
      <c r="L18" s="21"/>
      <c r="M18" s="21"/>
      <c r="N18" s="21"/>
      <c r="O18" s="21"/>
      <c r="P18" s="21"/>
      <c r="Q18" s="4" t="str">
        <f t="shared" si="5"/>
        <v/>
      </c>
      <c r="R18" s="4" t="str">
        <f t="shared" si="6"/>
        <v/>
      </c>
      <c r="S18" s="4" t="str">
        <f t="shared" si="7"/>
        <v/>
      </c>
    </row>
    <row r="19" spans="1:19" ht="21.95" customHeight="1" x14ac:dyDescent="0.2">
      <c r="A19" s="3" t="str">
        <f ca="1">Translations!A190</f>
        <v>Treatment, care and support</v>
      </c>
      <c r="B19" s="21">
        <v>105128239</v>
      </c>
      <c r="C19" s="21">
        <v>105128239</v>
      </c>
      <c r="D19" s="21">
        <v>105128239</v>
      </c>
      <c r="E19" s="21"/>
      <c r="F19" s="21"/>
      <c r="G19" s="21"/>
      <c r="H19" s="21"/>
      <c r="I19" s="21"/>
      <c r="J19" s="21"/>
      <c r="K19" s="21"/>
      <c r="L19" s="21"/>
      <c r="M19" s="21"/>
      <c r="N19" s="21"/>
      <c r="O19" s="21"/>
      <c r="P19" s="21"/>
      <c r="Q19" s="4">
        <f t="shared" si="5"/>
        <v>105128239</v>
      </c>
      <c r="R19" s="4">
        <f t="shared" si="6"/>
        <v>105128239</v>
      </c>
      <c r="S19" s="4">
        <f t="shared" si="7"/>
        <v>105128239</v>
      </c>
    </row>
    <row r="20" spans="1:19" ht="21.95" customHeight="1" x14ac:dyDescent="0.2">
      <c r="A20" s="3" t="str">
        <f ca="1">Translations!A191</f>
        <v>TB/HIV</v>
      </c>
      <c r="B20" s="21"/>
      <c r="C20" s="21"/>
      <c r="D20" s="21"/>
      <c r="E20" s="21"/>
      <c r="F20" s="21"/>
      <c r="G20" s="21"/>
      <c r="H20" s="21"/>
      <c r="I20" s="21"/>
      <c r="J20" s="21"/>
      <c r="K20" s="21"/>
      <c r="L20" s="21"/>
      <c r="M20" s="21"/>
      <c r="N20" s="21"/>
      <c r="O20" s="21"/>
      <c r="P20" s="21"/>
      <c r="Q20" s="4">
        <f t="shared" si="5"/>
        <v>0</v>
      </c>
      <c r="R20" s="4">
        <f t="shared" si="6"/>
        <v>0</v>
      </c>
      <c r="S20" s="4">
        <f t="shared" si="7"/>
        <v>0</v>
      </c>
    </row>
    <row r="21" spans="1:19" ht="21.95" customHeight="1" x14ac:dyDescent="0.2">
      <c r="A21" s="3" t="str">
        <f ca="1">Translations!A192</f>
        <v> Reducing human rights-related barriers to HIV/TB services</v>
      </c>
      <c r="B21" s="21">
        <v>6505484</v>
      </c>
      <c r="C21" s="21">
        <v>6505484</v>
      </c>
      <c r="D21" s="21">
        <v>6505484</v>
      </c>
      <c r="E21" s="21"/>
      <c r="F21" s="21"/>
      <c r="G21" s="21"/>
      <c r="H21" s="21"/>
      <c r="I21" s="21"/>
      <c r="J21" s="21"/>
      <c r="K21" s="21"/>
      <c r="L21" s="21"/>
      <c r="M21" s="21"/>
      <c r="N21" s="21"/>
      <c r="O21" s="21"/>
      <c r="P21" s="21"/>
      <c r="Q21" s="4">
        <f t="shared" ref="Q21:Q22" si="8">IFERROR(B21-H21-N21,"")</f>
        <v>6505484</v>
      </c>
      <c r="R21" s="4">
        <f t="shared" ref="R21:R22" si="9">IFERROR(C21-I21-O21,"")</f>
        <v>6505484</v>
      </c>
      <c r="S21" s="4">
        <f t="shared" ref="S21:S22" si="10">IFERROR(D21-J21-P21,"")</f>
        <v>6505484</v>
      </c>
    </row>
    <row r="22" spans="1:19" ht="21.95" customHeight="1" x14ac:dyDescent="0.2">
      <c r="A22" s="3" t="str">
        <f ca="1">Translations!A193</f>
        <v>Program management</v>
      </c>
      <c r="B22" s="21"/>
      <c r="C22" s="21"/>
      <c r="D22" s="21"/>
      <c r="E22" s="21"/>
      <c r="F22" s="21"/>
      <c r="G22" s="21"/>
      <c r="H22" s="21"/>
      <c r="I22" s="21"/>
      <c r="J22" s="21"/>
      <c r="K22" s="21"/>
      <c r="L22" s="21"/>
      <c r="M22" s="21"/>
      <c r="N22" s="21"/>
      <c r="O22" s="21"/>
      <c r="P22" s="21"/>
      <c r="Q22" s="4">
        <f t="shared" si="8"/>
        <v>0</v>
      </c>
      <c r="R22" s="4">
        <f t="shared" si="9"/>
        <v>0</v>
      </c>
      <c r="S22" s="4">
        <f t="shared" si="10"/>
        <v>0</v>
      </c>
    </row>
    <row r="23" spans="1:19" ht="3" customHeight="1" x14ac:dyDescent="0.2">
      <c r="A23" s="125"/>
      <c r="B23" s="125"/>
      <c r="C23" s="125"/>
      <c r="D23" s="125"/>
      <c r="E23" s="125"/>
      <c r="F23" s="125"/>
      <c r="G23" s="125"/>
      <c r="H23" s="125"/>
      <c r="I23" s="125"/>
      <c r="J23" s="125"/>
      <c r="K23" s="125"/>
      <c r="L23" s="125"/>
      <c r="M23" s="125"/>
      <c r="N23" s="125"/>
      <c r="O23" s="125"/>
      <c r="P23" s="125"/>
      <c r="Q23" s="125"/>
      <c r="R23" s="125"/>
      <c r="S23" s="125"/>
    </row>
    <row r="24" spans="1:19" ht="15" customHeight="1" x14ac:dyDescent="0.2">
      <c r="A24" s="3" t="str">
        <f ca="1">Translations!$A$173</f>
        <v>Total</v>
      </c>
      <c r="B24" s="2">
        <f t="shared" ref="B24:S24" si="11">SUM(B8:B22)</f>
        <v>152174950</v>
      </c>
      <c r="C24" s="2">
        <f t="shared" si="11"/>
        <v>152174950</v>
      </c>
      <c r="D24" s="2">
        <f t="shared" si="11"/>
        <v>152174950</v>
      </c>
      <c r="E24" s="2">
        <f t="shared" si="11"/>
        <v>0</v>
      </c>
      <c r="F24" s="2">
        <f t="shared" si="11"/>
        <v>0</v>
      </c>
      <c r="G24" s="2">
        <f t="shared" si="11"/>
        <v>0</v>
      </c>
      <c r="H24" s="2">
        <f t="shared" si="11"/>
        <v>0</v>
      </c>
      <c r="I24" s="2">
        <f t="shared" si="11"/>
        <v>0</v>
      </c>
      <c r="J24" s="2">
        <f t="shared" si="11"/>
        <v>0</v>
      </c>
      <c r="K24" s="2">
        <f t="shared" si="11"/>
        <v>0</v>
      </c>
      <c r="L24" s="2">
        <f t="shared" si="11"/>
        <v>0</v>
      </c>
      <c r="M24" s="2">
        <f t="shared" si="11"/>
        <v>0</v>
      </c>
      <c r="N24" s="2">
        <f t="shared" si="11"/>
        <v>0</v>
      </c>
      <c r="O24" s="2">
        <f t="shared" si="11"/>
        <v>0</v>
      </c>
      <c r="P24" s="2">
        <f t="shared" si="11"/>
        <v>0</v>
      </c>
      <c r="Q24" s="2">
        <f t="shared" si="11"/>
        <v>152174950</v>
      </c>
      <c r="R24" s="2">
        <f t="shared" si="11"/>
        <v>152174950</v>
      </c>
      <c r="S24" s="2">
        <f t="shared" si="11"/>
        <v>152174950</v>
      </c>
    </row>
    <row r="26" spans="1:19" x14ac:dyDescent="0.2">
      <c r="A26" s="126"/>
    </row>
    <row r="27" spans="1:19" x14ac:dyDescent="0.2">
      <c r="A27" s="126"/>
    </row>
  </sheetData>
  <sheetProtection algorithmName="SHA-512" hashValue="urfrajpgG76mp8jGCH6oS9jtFnQk9F3QQrwkVJnblz22UnbwbOF3e4HVZ6KVf7+mVaHeQUl0DseD90ic6DBcNg==" saltValue="K5o/vBtjS2IuoT9qCbremg==" spinCount="100000" sheet="1" objects="1" scenarios="1" formatColumns="0" formatRows="0"/>
  <protectedRanges>
    <protectedRange sqref="B8:P23" name="Range1"/>
  </protectedRanges>
  <mergeCells count="14">
    <mergeCell ref="Q5:S5"/>
    <mergeCell ref="G1:G2"/>
    <mergeCell ref="A5:A6"/>
    <mergeCell ref="D1:E1"/>
    <mergeCell ref="F1:F2"/>
    <mergeCell ref="D2:E2"/>
    <mergeCell ref="A1:B2"/>
    <mergeCell ref="B5:D5"/>
    <mergeCell ref="E5:J5"/>
    <mergeCell ref="H1:K1"/>
    <mergeCell ref="H2:K2"/>
    <mergeCell ref="K5:P5"/>
    <mergeCell ref="L1:M1"/>
    <mergeCell ref="L2:M2"/>
  </mergeCells>
  <phoneticPr fontId="48" type="noConversion"/>
  <pageMargins left="0.7" right="0.7" top="0.75" bottom="0.75" header="0.3" footer="0.3"/>
  <pageSetup paperSize="8" scale="4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pageSetUpPr fitToPage="1"/>
  </sheetPr>
  <dimension ref="A1:S27"/>
  <sheetViews>
    <sheetView showGridLines="0" view="pageBreakPreview" zoomScale="70" zoomScaleNormal="100" zoomScaleSheetLayoutView="70" workbookViewId="0">
      <selection activeCell="A20" sqref="A20"/>
    </sheetView>
  </sheetViews>
  <sheetFormatPr defaultColWidth="9.85546875" defaultRowHeight="14.25" x14ac:dyDescent="0.2"/>
  <cols>
    <col min="1" max="1" width="55.85546875" style="23" customWidth="1"/>
    <col min="2" max="19" width="12.140625" style="5" customWidth="1"/>
    <col min="20" max="16384" width="9.85546875" style="5"/>
  </cols>
  <sheetData>
    <row r="1" spans="1:19" ht="29.1" customHeight="1" x14ac:dyDescent="0.2">
      <c r="A1" s="219" t="str">
        <f ca="1">Translations!$A$133</f>
        <v xml:space="preserve">Detailed Financial Gap </v>
      </c>
      <c r="B1" s="219"/>
      <c r="C1" s="119" t="str">
        <f ca="1">Translations!$A$11</f>
        <v>Country</v>
      </c>
      <c r="D1" s="238" t="str">
        <f>'Cover Sheet'!B8</f>
        <v>Mozambique</v>
      </c>
      <c r="E1" s="239"/>
      <c r="F1" s="240" t="str">
        <f ca="1">Translations!$A$94</f>
        <v>Component</v>
      </c>
      <c r="G1" s="242" t="str">
        <f ca="1">Translations!$A$99</f>
        <v>HIV/AIDS</v>
      </c>
      <c r="H1" s="236" t="str">
        <f ca="1">Translations!$A$95</f>
        <v>Fiscal Year in which implementation period starts</v>
      </c>
      <c r="I1" s="320"/>
      <c r="J1" s="320"/>
      <c r="K1" s="237"/>
      <c r="L1" s="234">
        <f>IF(ISNUMBER('Cover Sheet'!B13),'Cover Sheet'!B13,VLOOKUP("Select year",Dropdowns!$O$17:$R$17,LangOffset+1,0))</f>
        <v>2024</v>
      </c>
      <c r="M1" s="235"/>
    </row>
    <row r="2" spans="1:19" ht="15" customHeight="1" x14ac:dyDescent="0.2">
      <c r="A2" s="219"/>
      <c r="B2" s="219"/>
      <c r="C2" s="119" t="str">
        <f ca="1">Translations!$A$13</f>
        <v>Currency</v>
      </c>
      <c r="D2" s="238" t="str">
        <f>VLOOKUP('Cover Sheet'!$D$10,Dropdowns!$O$13:$R$15,Translations!$C$1+1,0)</f>
        <v>USD</v>
      </c>
      <c r="E2" s="239"/>
      <c r="F2" s="241"/>
      <c r="G2" s="242"/>
      <c r="H2" s="236" t="str">
        <f ca="1">Translations!$A$96</f>
        <v>Fiscal Year in which implementation period ends</v>
      </c>
      <c r="I2" s="320"/>
      <c r="J2" s="320"/>
      <c r="K2" s="237"/>
      <c r="L2" s="234">
        <f>IF(ISNUMBER('Cover Sheet'!B14),'Cover Sheet'!B14,VLOOKUP("Select year",Dropdowns!$O$17:$R$17,LangOffset+1,0))</f>
        <v>2026</v>
      </c>
      <c r="M2" s="235"/>
    </row>
    <row r="3" spans="1:19" ht="15" customHeight="1" x14ac:dyDescent="0.2">
      <c r="A3" s="131"/>
      <c r="B3" s="131"/>
      <c r="C3" s="74"/>
      <c r="D3" s="114"/>
      <c r="E3" s="114"/>
      <c r="F3" s="74"/>
      <c r="G3" s="114"/>
      <c r="H3" s="74"/>
      <c r="I3" s="74"/>
      <c r="J3" s="74"/>
      <c r="K3" s="74"/>
      <c r="L3" s="114"/>
    </row>
    <row r="4" spans="1:19" ht="15" customHeight="1" x14ac:dyDescent="0.2">
      <c r="A4" s="131"/>
      <c r="B4" s="131"/>
      <c r="C4" s="74"/>
      <c r="D4" s="114"/>
      <c r="E4" s="114"/>
      <c r="F4" s="74"/>
      <c r="G4" s="114"/>
      <c r="H4" s="74"/>
      <c r="I4" s="74"/>
      <c r="J4" s="74"/>
      <c r="K4" s="74"/>
      <c r="L4" s="114"/>
    </row>
    <row r="5" spans="1:19" ht="30" customHeight="1" x14ac:dyDescent="0.2">
      <c r="A5" s="357" t="str">
        <f ca="1">Translations!$A$154</f>
        <v>NSP cost categories</v>
      </c>
      <c r="B5" s="354" t="str">
        <f ca="1">Translations!$A$135</f>
        <v>Funding Need</v>
      </c>
      <c r="C5" s="355"/>
      <c r="D5" s="356"/>
      <c r="E5" s="354" t="str">
        <f ca="1">Translations!$A$136</f>
        <v>Domestic</v>
      </c>
      <c r="F5" s="355"/>
      <c r="G5" s="355"/>
      <c r="H5" s="355"/>
      <c r="I5" s="355"/>
      <c r="J5" s="356"/>
      <c r="K5" s="354" t="str">
        <f ca="1">Translations!$A$137</f>
        <v>Non-Global Fund External</v>
      </c>
      <c r="L5" s="355"/>
      <c r="M5" s="355"/>
      <c r="N5" s="355"/>
      <c r="O5" s="355"/>
      <c r="P5" s="356"/>
      <c r="Q5" s="354" t="str">
        <f ca="1">Translations!$A$138</f>
        <v>Funding Gap</v>
      </c>
      <c r="R5" s="355"/>
      <c r="S5" s="356"/>
    </row>
    <row r="6" spans="1:19" ht="15" customHeight="1" x14ac:dyDescent="0.2">
      <c r="A6" s="353"/>
      <c r="B6" s="104">
        <f>IF(ISNUMBER(L1),L1,"")</f>
        <v>2024</v>
      </c>
      <c r="C6" s="104">
        <f>IFERROR(B6+1,"")</f>
        <v>2025</v>
      </c>
      <c r="D6" s="104">
        <f>IFERROR(C6+1,"")</f>
        <v>2026</v>
      </c>
      <c r="E6" s="104">
        <f t="shared" ref="E6:F6" si="0">IFERROR(F6-1,"")</f>
        <v>2021</v>
      </c>
      <c r="F6" s="104">
        <f t="shared" si="0"/>
        <v>2022</v>
      </c>
      <c r="G6" s="104">
        <f>IFERROR(H6-1,"")</f>
        <v>2023</v>
      </c>
      <c r="H6" s="104">
        <f t="shared" ref="H6:I6" si="1">B6</f>
        <v>2024</v>
      </c>
      <c r="I6" s="104">
        <f t="shared" si="1"/>
        <v>2025</v>
      </c>
      <c r="J6" s="104">
        <f>D6</f>
        <v>2026</v>
      </c>
      <c r="K6" s="104">
        <f t="shared" ref="K6:L6" si="2">IFERROR(L6-1,"")</f>
        <v>2021</v>
      </c>
      <c r="L6" s="104">
        <f t="shared" si="2"/>
        <v>2022</v>
      </c>
      <c r="M6" s="104">
        <f>IFERROR(N6-1,"")</f>
        <v>2023</v>
      </c>
      <c r="N6" s="104">
        <f>B6</f>
        <v>2024</v>
      </c>
      <c r="O6" s="104">
        <f>C6</f>
        <v>2025</v>
      </c>
      <c r="P6" s="104">
        <f>D6</f>
        <v>2026</v>
      </c>
      <c r="Q6" s="104">
        <f>B6</f>
        <v>2024</v>
      </c>
      <c r="R6" s="104">
        <f>C6</f>
        <v>2025</v>
      </c>
      <c r="S6" s="104">
        <f>D6</f>
        <v>2026</v>
      </c>
    </row>
    <row r="7" spans="1:19" ht="3" customHeight="1" x14ac:dyDescent="0.2">
      <c r="A7" s="125"/>
      <c r="B7" s="125"/>
      <c r="C7" s="125"/>
      <c r="D7" s="125"/>
      <c r="E7" s="125"/>
      <c r="F7" s="125"/>
      <c r="G7" s="125"/>
      <c r="H7" s="125"/>
      <c r="I7" s="125"/>
      <c r="J7" s="125"/>
      <c r="K7" s="125"/>
      <c r="L7" s="125"/>
      <c r="M7" s="125"/>
      <c r="N7" s="125"/>
      <c r="O7" s="125"/>
      <c r="P7" s="125"/>
      <c r="Q7" s="125"/>
      <c r="R7" s="125"/>
      <c r="S7" s="125"/>
    </row>
    <row r="8" spans="1:19" ht="15" customHeight="1" x14ac:dyDescent="0.2">
      <c r="A8" s="138"/>
      <c r="B8" s="21"/>
      <c r="C8" s="21"/>
      <c r="D8" s="21"/>
      <c r="E8" s="21"/>
      <c r="F8" s="21"/>
      <c r="G8" s="21"/>
      <c r="H8" s="21"/>
      <c r="I8" s="21"/>
      <c r="J8" s="21"/>
      <c r="K8" s="21"/>
      <c r="L8" s="21"/>
      <c r="M8" s="21"/>
      <c r="N8" s="21"/>
      <c r="O8" s="21"/>
      <c r="P8" s="21"/>
      <c r="Q8" s="4">
        <f>IFERROR(B8-H8-N8,"")</f>
        <v>0</v>
      </c>
      <c r="R8" s="4">
        <f t="shared" ref="R8:S8" si="3">IFERROR(C8-I8-O8,"")</f>
        <v>0</v>
      </c>
      <c r="S8" s="4">
        <f t="shared" si="3"/>
        <v>0</v>
      </c>
    </row>
    <row r="9" spans="1:19" ht="15" customHeight="1" x14ac:dyDescent="0.2">
      <c r="A9" s="138"/>
      <c r="B9" s="21"/>
      <c r="C9" s="21"/>
      <c r="D9" s="21"/>
      <c r="E9" s="21"/>
      <c r="F9" s="21"/>
      <c r="G9" s="21"/>
      <c r="H9" s="21"/>
      <c r="I9" s="21"/>
      <c r="J9" s="21"/>
      <c r="K9" s="21"/>
      <c r="L9" s="21"/>
      <c r="M9" s="21"/>
      <c r="N9" s="21"/>
      <c r="O9" s="21"/>
      <c r="P9" s="21"/>
      <c r="Q9" s="4">
        <f t="shared" ref="Q9:Q22" si="4">IFERROR(B9-H9-N9,"")</f>
        <v>0</v>
      </c>
      <c r="R9" s="4">
        <f t="shared" ref="R9:R22" si="5">IFERROR(C9-I9-O9,"")</f>
        <v>0</v>
      </c>
      <c r="S9" s="4">
        <f t="shared" ref="S9:S22" si="6">IFERROR(D9-J9-P9,"")</f>
        <v>0</v>
      </c>
    </row>
    <row r="10" spans="1:19" ht="15" customHeight="1" x14ac:dyDescent="0.2">
      <c r="A10" s="138"/>
      <c r="B10" s="21"/>
      <c r="C10" s="21"/>
      <c r="D10" s="21"/>
      <c r="E10" s="21"/>
      <c r="F10" s="21"/>
      <c r="G10" s="21"/>
      <c r="H10" s="21"/>
      <c r="I10" s="21"/>
      <c r="J10" s="21"/>
      <c r="K10" s="21"/>
      <c r="L10" s="21"/>
      <c r="M10" s="21"/>
      <c r="N10" s="21"/>
      <c r="O10" s="21"/>
      <c r="P10" s="21"/>
      <c r="Q10" s="4">
        <f t="shared" si="4"/>
        <v>0</v>
      </c>
      <c r="R10" s="4">
        <f t="shared" si="5"/>
        <v>0</v>
      </c>
      <c r="S10" s="4">
        <f t="shared" si="6"/>
        <v>0</v>
      </c>
    </row>
    <row r="11" spans="1:19" ht="15" customHeight="1" x14ac:dyDescent="0.2">
      <c r="A11" s="138"/>
      <c r="B11" s="21"/>
      <c r="C11" s="21"/>
      <c r="D11" s="21"/>
      <c r="E11" s="21"/>
      <c r="F11" s="21"/>
      <c r="G11" s="21"/>
      <c r="H11" s="21"/>
      <c r="I11" s="21"/>
      <c r="J11" s="21"/>
      <c r="K11" s="21"/>
      <c r="L11" s="21"/>
      <c r="M11" s="21"/>
      <c r="N11" s="21"/>
      <c r="O11" s="21"/>
      <c r="P11" s="21"/>
      <c r="Q11" s="4">
        <f t="shared" si="4"/>
        <v>0</v>
      </c>
      <c r="R11" s="4">
        <f t="shared" si="5"/>
        <v>0</v>
      </c>
      <c r="S11" s="4">
        <f t="shared" si="6"/>
        <v>0</v>
      </c>
    </row>
    <row r="12" spans="1:19" ht="15" customHeight="1" x14ac:dyDescent="0.2">
      <c r="A12" s="138"/>
      <c r="B12" s="21"/>
      <c r="C12" s="21"/>
      <c r="D12" s="21"/>
      <c r="E12" s="21"/>
      <c r="F12" s="21"/>
      <c r="G12" s="21"/>
      <c r="H12" s="21"/>
      <c r="I12" s="21"/>
      <c r="J12" s="21"/>
      <c r="K12" s="21"/>
      <c r="L12" s="21"/>
      <c r="M12" s="21"/>
      <c r="N12" s="21"/>
      <c r="O12" s="21"/>
      <c r="P12" s="21"/>
      <c r="Q12" s="4">
        <f t="shared" si="4"/>
        <v>0</v>
      </c>
      <c r="R12" s="4">
        <f t="shared" si="5"/>
        <v>0</v>
      </c>
      <c r="S12" s="4">
        <f t="shared" si="6"/>
        <v>0</v>
      </c>
    </row>
    <row r="13" spans="1:19" ht="15" customHeight="1" x14ac:dyDescent="0.2">
      <c r="A13" s="138"/>
      <c r="B13" s="21"/>
      <c r="C13" s="21"/>
      <c r="D13" s="21"/>
      <c r="E13" s="21"/>
      <c r="F13" s="21"/>
      <c r="G13" s="21"/>
      <c r="H13" s="21"/>
      <c r="I13" s="21"/>
      <c r="J13" s="21"/>
      <c r="K13" s="21"/>
      <c r="L13" s="21"/>
      <c r="M13" s="21"/>
      <c r="N13" s="21"/>
      <c r="O13" s="21"/>
      <c r="P13" s="21"/>
      <c r="Q13" s="4">
        <f t="shared" si="4"/>
        <v>0</v>
      </c>
      <c r="R13" s="4">
        <f t="shared" si="5"/>
        <v>0</v>
      </c>
      <c r="S13" s="4">
        <f t="shared" si="6"/>
        <v>0</v>
      </c>
    </row>
    <row r="14" spans="1:19" ht="15" customHeight="1" x14ac:dyDescent="0.2">
      <c r="A14" s="138"/>
      <c r="B14" s="21"/>
      <c r="C14" s="21"/>
      <c r="D14" s="21"/>
      <c r="E14" s="21"/>
      <c r="F14" s="21"/>
      <c r="G14" s="21"/>
      <c r="H14" s="21"/>
      <c r="I14" s="21"/>
      <c r="J14" s="21"/>
      <c r="K14" s="21"/>
      <c r="L14" s="21"/>
      <c r="M14" s="21"/>
      <c r="N14" s="21"/>
      <c r="O14" s="21"/>
      <c r="P14" s="21"/>
      <c r="Q14" s="4">
        <f t="shared" si="4"/>
        <v>0</v>
      </c>
      <c r="R14" s="4">
        <f t="shared" si="5"/>
        <v>0</v>
      </c>
      <c r="S14" s="4">
        <f t="shared" si="6"/>
        <v>0</v>
      </c>
    </row>
    <row r="15" spans="1:19" ht="15" customHeight="1" x14ac:dyDescent="0.2">
      <c r="A15" s="138"/>
      <c r="B15" s="21"/>
      <c r="C15" s="21"/>
      <c r="D15" s="21"/>
      <c r="E15" s="21"/>
      <c r="F15" s="21"/>
      <c r="G15" s="21"/>
      <c r="H15" s="21"/>
      <c r="I15" s="21"/>
      <c r="J15" s="21"/>
      <c r="K15" s="21"/>
      <c r="L15" s="21"/>
      <c r="M15" s="21"/>
      <c r="N15" s="21"/>
      <c r="O15" s="21"/>
      <c r="P15" s="21"/>
      <c r="Q15" s="4">
        <f t="shared" si="4"/>
        <v>0</v>
      </c>
      <c r="R15" s="4">
        <f t="shared" si="5"/>
        <v>0</v>
      </c>
      <c r="S15" s="4">
        <f t="shared" si="6"/>
        <v>0</v>
      </c>
    </row>
    <row r="16" spans="1:19" ht="15" customHeight="1" x14ac:dyDescent="0.2">
      <c r="A16" s="138"/>
      <c r="B16" s="21"/>
      <c r="C16" s="21"/>
      <c r="D16" s="21"/>
      <c r="E16" s="21"/>
      <c r="F16" s="21"/>
      <c r="G16" s="21"/>
      <c r="H16" s="21"/>
      <c r="I16" s="21"/>
      <c r="J16" s="21"/>
      <c r="K16" s="21"/>
      <c r="L16" s="21"/>
      <c r="M16" s="21"/>
      <c r="N16" s="21"/>
      <c r="O16" s="21"/>
      <c r="P16" s="21"/>
      <c r="Q16" s="4">
        <f t="shared" si="4"/>
        <v>0</v>
      </c>
      <c r="R16" s="4">
        <f t="shared" si="5"/>
        <v>0</v>
      </c>
      <c r="S16" s="4">
        <f t="shared" si="6"/>
        <v>0</v>
      </c>
    </row>
    <row r="17" spans="1:19" ht="15" customHeight="1" x14ac:dyDescent="0.2">
      <c r="A17" s="138"/>
      <c r="B17" s="21"/>
      <c r="C17" s="21"/>
      <c r="D17" s="21"/>
      <c r="E17" s="21"/>
      <c r="F17" s="21"/>
      <c r="G17" s="21"/>
      <c r="H17" s="21"/>
      <c r="I17" s="21"/>
      <c r="J17" s="21"/>
      <c r="K17" s="21"/>
      <c r="L17" s="21"/>
      <c r="M17" s="21"/>
      <c r="N17" s="21"/>
      <c r="O17" s="21"/>
      <c r="P17" s="21"/>
      <c r="Q17" s="4">
        <f t="shared" si="4"/>
        <v>0</v>
      </c>
      <c r="R17" s="4">
        <f t="shared" si="5"/>
        <v>0</v>
      </c>
      <c r="S17" s="4">
        <f t="shared" si="6"/>
        <v>0</v>
      </c>
    </row>
    <row r="18" spans="1:19" ht="15" customHeight="1" x14ac:dyDescent="0.2">
      <c r="A18" s="138"/>
      <c r="B18" s="21"/>
      <c r="C18" s="21"/>
      <c r="D18" s="21"/>
      <c r="E18" s="21"/>
      <c r="F18" s="21"/>
      <c r="G18" s="21"/>
      <c r="H18" s="21"/>
      <c r="I18" s="21"/>
      <c r="J18" s="21"/>
      <c r="K18" s="21"/>
      <c r="L18" s="21"/>
      <c r="M18" s="21"/>
      <c r="N18" s="21"/>
      <c r="O18" s="21"/>
      <c r="P18" s="21"/>
      <c r="Q18" s="4">
        <f t="shared" si="4"/>
        <v>0</v>
      </c>
      <c r="R18" s="4">
        <f t="shared" si="5"/>
        <v>0</v>
      </c>
      <c r="S18" s="4">
        <f t="shared" si="6"/>
        <v>0</v>
      </c>
    </row>
    <row r="19" spans="1:19" ht="15" customHeight="1" x14ac:dyDescent="0.2">
      <c r="A19" s="138"/>
      <c r="B19" s="21"/>
      <c r="C19" s="21"/>
      <c r="D19" s="21"/>
      <c r="E19" s="21"/>
      <c r="F19" s="21"/>
      <c r="G19" s="21"/>
      <c r="H19" s="21"/>
      <c r="I19" s="21"/>
      <c r="J19" s="21"/>
      <c r="K19" s="21"/>
      <c r="L19" s="21"/>
      <c r="M19" s="21"/>
      <c r="N19" s="21"/>
      <c r="O19" s="21"/>
      <c r="P19" s="21"/>
      <c r="Q19" s="4">
        <f t="shared" si="4"/>
        <v>0</v>
      </c>
      <c r="R19" s="4">
        <f t="shared" si="5"/>
        <v>0</v>
      </c>
      <c r="S19" s="4">
        <f t="shared" si="6"/>
        <v>0</v>
      </c>
    </row>
    <row r="20" spans="1:19" ht="15" customHeight="1" x14ac:dyDescent="0.2">
      <c r="A20" s="138"/>
      <c r="B20" s="21"/>
      <c r="C20" s="21"/>
      <c r="D20" s="21"/>
      <c r="E20" s="21"/>
      <c r="F20" s="21"/>
      <c r="G20" s="21"/>
      <c r="H20" s="21"/>
      <c r="I20" s="21"/>
      <c r="J20" s="21"/>
      <c r="K20" s="21"/>
      <c r="L20" s="21"/>
      <c r="M20" s="21"/>
      <c r="N20" s="21"/>
      <c r="O20" s="21"/>
      <c r="P20" s="21"/>
      <c r="Q20" s="4">
        <f t="shared" si="4"/>
        <v>0</v>
      </c>
      <c r="R20" s="4">
        <f t="shared" si="5"/>
        <v>0</v>
      </c>
      <c r="S20" s="4">
        <f t="shared" si="6"/>
        <v>0</v>
      </c>
    </row>
    <row r="21" spans="1:19" ht="15" customHeight="1" x14ac:dyDescent="0.2">
      <c r="A21" s="138"/>
      <c r="B21" s="21"/>
      <c r="C21" s="21"/>
      <c r="D21" s="21"/>
      <c r="E21" s="21"/>
      <c r="F21" s="21"/>
      <c r="G21" s="21"/>
      <c r="H21" s="21"/>
      <c r="I21" s="21"/>
      <c r="J21" s="21"/>
      <c r="K21" s="21"/>
      <c r="L21" s="21"/>
      <c r="M21" s="21"/>
      <c r="N21" s="21"/>
      <c r="O21" s="21"/>
      <c r="P21" s="21"/>
      <c r="Q21" s="4">
        <f t="shared" si="4"/>
        <v>0</v>
      </c>
      <c r="R21" s="4">
        <f t="shared" si="5"/>
        <v>0</v>
      </c>
      <c r="S21" s="4">
        <f t="shared" si="6"/>
        <v>0</v>
      </c>
    </row>
    <row r="22" spans="1:19" ht="15" customHeight="1" x14ac:dyDescent="0.2">
      <c r="A22" s="138"/>
      <c r="B22" s="21"/>
      <c r="C22" s="21"/>
      <c r="D22" s="21"/>
      <c r="E22" s="21"/>
      <c r="F22" s="21"/>
      <c r="G22" s="21"/>
      <c r="H22" s="21"/>
      <c r="I22" s="21"/>
      <c r="J22" s="21"/>
      <c r="K22" s="21"/>
      <c r="L22" s="21"/>
      <c r="M22" s="21"/>
      <c r="N22" s="21"/>
      <c r="O22" s="21"/>
      <c r="P22" s="21"/>
      <c r="Q22" s="4">
        <f t="shared" si="4"/>
        <v>0</v>
      </c>
      <c r="R22" s="4">
        <f t="shared" si="5"/>
        <v>0</v>
      </c>
      <c r="S22" s="4">
        <f t="shared" si="6"/>
        <v>0</v>
      </c>
    </row>
    <row r="23" spans="1:19" ht="3" customHeight="1" x14ac:dyDescent="0.2">
      <c r="A23" s="125"/>
      <c r="B23" s="125"/>
      <c r="C23" s="125"/>
      <c r="D23" s="125"/>
      <c r="E23" s="125"/>
      <c r="F23" s="125"/>
      <c r="G23" s="125"/>
      <c r="H23" s="125"/>
      <c r="I23" s="125"/>
      <c r="J23" s="125"/>
      <c r="K23" s="125"/>
      <c r="L23" s="125"/>
      <c r="M23" s="125"/>
      <c r="N23" s="125"/>
      <c r="O23" s="125"/>
      <c r="P23" s="125"/>
      <c r="Q23" s="125"/>
      <c r="R23" s="125"/>
      <c r="S23" s="125"/>
    </row>
    <row r="24" spans="1:19" ht="15" customHeight="1" x14ac:dyDescent="0.2">
      <c r="A24" s="139" t="str">
        <f ca="1">Translations!$A$173</f>
        <v>Total</v>
      </c>
      <c r="B24" s="2">
        <f t="shared" ref="B24:S24" si="7">SUM(B8:B22)</f>
        <v>0</v>
      </c>
      <c r="C24" s="2">
        <f t="shared" si="7"/>
        <v>0</v>
      </c>
      <c r="D24" s="2">
        <f t="shared" si="7"/>
        <v>0</v>
      </c>
      <c r="E24" s="2">
        <f t="shared" si="7"/>
        <v>0</v>
      </c>
      <c r="F24" s="2">
        <f t="shared" si="7"/>
        <v>0</v>
      </c>
      <c r="G24" s="2">
        <f t="shared" si="7"/>
        <v>0</v>
      </c>
      <c r="H24" s="2">
        <f t="shared" si="7"/>
        <v>0</v>
      </c>
      <c r="I24" s="2">
        <f t="shared" si="7"/>
        <v>0</v>
      </c>
      <c r="J24" s="2">
        <f t="shared" si="7"/>
        <v>0</v>
      </c>
      <c r="K24" s="2">
        <f t="shared" si="7"/>
        <v>0</v>
      </c>
      <c r="L24" s="2">
        <f t="shared" si="7"/>
        <v>0</v>
      </c>
      <c r="M24" s="2">
        <f t="shared" si="7"/>
        <v>0</v>
      </c>
      <c r="N24" s="2">
        <f t="shared" si="7"/>
        <v>0</v>
      </c>
      <c r="O24" s="2">
        <f t="shared" si="7"/>
        <v>0</v>
      </c>
      <c r="P24" s="2">
        <f t="shared" si="7"/>
        <v>0</v>
      </c>
      <c r="Q24" s="2">
        <f t="shared" si="7"/>
        <v>0</v>
      </c>
      <c r="R24" s="2">
        <f t="shared" si="7"/>
        <v>0</v>
      </c>
      <c r="S24" s="2">
        <f t="shared" si="7"/>
        <v>0</v>
      </c>
    </row>
    <row r="26" spans="1:19" x14ac:dyDescent="0.2">
      <c r="A26" s="22"/>
    </row>
    <row r="27" spans="1:19" x14ac:dyDescent="0.2">
      <c r="A27" s="22"/>
    </row>
  </sheetData>
  <sheetProtection algorithmName="SHA-512" hashValue="Hfbd/omFmPfpzVleSixTNGYbfCMr4NV4+Iny7z/mWfstQ4OgLRPzAmpukZs9WrvA6eeyaG0zKKfbglBFvc3mSA==" saltValue="LKWlRhJOV/VKLIioZQMJhg==" spinCount="100000" sheet="1" objects="1" scenarios="1" formatColumns="0" formatRows="0"/>
  <protectedRanges>
    <protectedRange sqref="B8:P23" name="Range1"/>
  </protectedRanges>
  <mergeCells count="14">
    <mergeCell ref="L1:M1"/>
    <mergeCell ref="L2:M2"/>
    <mergeCell ref="H1:K1"/>
    <mergeCell ref="H2:K2"/>
    <mergeCell ref="A1:B2"/>
    <mergeCell ref="D1:E1"/>
    <mergeCell ref="F1:F2"/>
    <mergeCell ref="G1:G2"/>
    <mergeCell ref="D2:E2"/>
    <mergeCell ref="K5:P5"/>
    <mergeCell ref="A5:A6"/>
    <mergeCell ref="B5:D5"/>
    <mergeCell ref="E5:J5"/>
    <mergeCell ref="Q5:S5"/>
  </mergeCells>
  <pageMargins left="0.7" right="0.7" top="0.75" bottom="0.75" header="0.3" footer="0.3"/>
  <pageSetup paperSize="8" scale="47" orientation="portrait" r:id="rId1"/>
  <rowBreaks count="1" manualBreakCount="1">
    <brk id="7" max="18"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47E5-AE4C-419E-90A9-1772C5739BA9}">
  <sheetPr codeName="Sheet17">
    <pageSetUpPr fitToPage="1"/>
  </sheetPr>
  <dimension ref="A1:S20"/>
  <sheetViews>
    <sheetView showGridLines="0" view="pageBreakPreview" zoomScale="70" zoomScaleNormal="100" zoomScaleSheetLayoutView="70" workbookViewId="0">
      <selection activeCell="H22" sqref="H22"/>
    </sheetView>
  </sheetViews>
  <sheetFormatPr defaultColWidth="9.85546875" defaultRowHeight="14.25" x14ac:dyDescent="0.2"/>
  <cols>
    <col min="1" max="1" width="55.85546875" style="127" customWidth="1"/>
    <col min="2" max="19" width="12.140625" style="1" customWidth="1"/>
    <col min="20" max="16384" width="9.85546875" style="1"/>
  </cols>
  <sheetData>
    <row r="1" spans="1:19" ht="29.1" customHeight="1" x14ac:dyDescent="0.2">
      <c r="A1" s="219" t="str">
        <f ca="1">Translations!$A$133</f>
        <v xml:space="preserve">Detailed Financial Gap </v>
      </c>
      <c r="B1" s="219"/>
      <c r="C1" s="119" t="str">
        <f ca="1">Translations!$A$11</f>
        <v>Country</v>
      </c>
      <c r="D1" s="238" t="str">
        <f>'Cover Sheet'!B8</f>
        <v>Mozambique</v>
      </c>
      <c r="E1" s="239"/>
      <c r="F1" s="240" t="str">
        <f ca="1">Translations!$A$94</f>
        <v>Component</v>
      </c>
      <c r="G1" s="242" t="str">
        <f ca="1">Translations!$A$100</f>
        <v>TB</v>
      </c>
      <c r="H1" s="330" t="str">
        <f ca="1">Translations!$A$95</f>
        <v>Fiscal Year in which implementation period starts</v>
      </c>
      <c r="I1" s="330"/>
      <c r="J1" s="330"/>
      <c r="K1" s="330"/>
      <c r="L1" s="234">
        <f>IF(ISNUMBER('Cover Sheet'!C13),'Cover Sheet'!C13,VLOOKUP("Select year",Dropdowns!$O$17:$R$17,LangOffset+1,0))</f>
        <v>2024</v>
      </c>
      <c r="M1" s="235"/>
    </row>
    <row r="2" spans="1:19" ht="15" customHeight="1" x14ac:dyDescent="0.2">
      <c r="A2" s="219"/>
      <c r="B2" s="219"/>
      <c r="C2" s="119" t="str">
        <f ca="1">Translations!$A$13</f>
        <v>Currency</v>
      </c>
      <c r="D2" s="238" t="str">
        <f>VLOOKUP('Cover Sheet'!$D$10,Dropdowns!$O$13:$R$15,Translations!$C$1+1,0)</f>
        <v>USD</v>
      </c>
      <c r="E2" s="239"/>
      <c r="F2" s="241"/>
      <c r="G2" s="242"/>
      <c r="H2" s="330" t="str">
        <f ca="1">Translations!$A$96</f>
        <v>Fiscal Year in which implementation period ends</v>
      </c>
      <c r="I2" s="330"/>
      <c r="J2" s="330"/>
      <c r="K2" s="330"/>
      <c r="L2" s="234">
        <f>IF(ISNUMBER('Cover Sheet'!C14),'Cover Sheet'!C14,VLOOKUP("Select year",Dropdowns!$O$17:$R$17,LangOffset+1,0))</f>
        <v>2026</v>
      </c>
      <c r="M2" s="235"/>
    </row>
    <row r="3" spans="1:19" ht="15" customHeight="1" x14ac:dyDescent="0.2">
      <c r="A3" s="131"/>
      <c r="B3" s="131"/>
      <c r="C3" s="74"/>
      <c r="D3" s="114"/>
      <c r="E3" s="114"/>
      <c r="F3" s="74"/>
      <c r="G3" s="114"/>
      <c r="H3" s="74"/>
      <c r="I3" s="74"/>
      <c r="J3" s="74"/>
      <c r="K3" s="74"/>
      <c r="L3" s="114"/>
    </row>
    <row r="4" spans="1:19" ht="15" customHeight="1" x14ac:dyDescent="0.2">
      <c r="A4" s="131"/>
      <c r="B4" s="131"/>
      <c r="C4" s="74"/>
      <c r="D4" s="114"/>
      <c r="E4" s="114"/>
      <c r="F4" s="74"/>
      <c r="G4" s="114"/>
      <c r="H4" s="74"/>
      <c r="I4" s="74"/>
      <c r="J4" s="74"/>
      <c r="K4" s="74"/>
      <c r="L4" s="114"/>
    </row>
    <row r="5" spans="1:19" ht="30" customHeight="1" x14ac:dyDescent="0.2">
      <c r="A5" s="352" t="str">
        <f ca="1">Translations!$A$134</f>
        <v>Module</v>
      </c>
      <c r="B5" s="342" t="str">
        <f ca="1">Translations!$A$135</f>
        <v>Funding Need</v>
      </c>
      <c r="C5" s="342"/>
      <c r="D5" s="342"/>
      <c r="E5" s="342" t="str">
        <f ca="1">Translations!$A$136</f>
        <v>Domestic</v>
      </c>
      <c r="F5" s="342"/>
      <c r="G5" s="342"/>
      <c r="H5" s="342"/>
      <c r="I5" s="342"/>
      <c r="J5" s="342"/>
      <c r="K5" s="342" t="str">
        <f ca="1">Translations!$A$137</f>
        <v>Non-Global Fund External</v>
      </c>
      <c r="L5" s="342"/>
      <c r="M5" s="342"/>
      <c r="N5" s="342"/>
      <c r="O5" s="342"/>
      <c r="P5" s="342"/>
      <c r="Q5" s="342" t="str">
        <f ca="1">Translations!$A$138</f>
        <v>Funding Gap</v>
      </c>
      <c r="R5" s="342"/>
      <c r="S5" s="342"/>
    </row>
    <row r="6" spans="1:19" ht="15" customHeight="1" x14ac:dyDescent="0.2">
      <c r="A6" s="353"/>
      <c r="B6" s="104">
        <f>IF(ISNUMBER(L1),L1,"")</f>
        <v>2024</v>
      </c>
      <c r="C6" s="104">
        <f>IFERROR(B6+1,"")</f>
        <v>2025</v>
      </c>
      <c r="D6" s="104">
        <f>IFERROR(C6+1,"")</f>
        <v>2026</v>
      </c>
      <c r="E6" s="104">
        <f t="shared" ref="E6:F6" si="0">IFERROR(F6-1,"")</f>
        <v>2021</v>
      </c>
      <c r="F6" s="104">
        <f t="shared" si="0"/>
        <v>2022</v>
      </c>
      <c r="G6" s="104">
        <f>IFERROR(H6-1,"")</f>
        <v>2023</v>
      </c>
      <c r="H6" s="104">
        <f>B6</f>
        <v>2024</v>
      </c>
      <c r="I6" s="104">
        <f t="shared" ref="I6:J6" si="1">C6</f>
        <v>2025</v>
      </c>
      <c r="J6" s="104">
        <f t="shared" si="1"/>
        <v>2026</v>
      </c>
      <c r="K6" s="104">
        <f t="shared" ref="K6:L6" si="2">IFERROR(F6-1,"")</f>
        <v>2021</v>
      </c>
      <c r="L6" s="104">
        <f t="shared" si="2"/>
        <v>2022</v>
      </c>
      <c r="M6" s="104">
        <f>IFERROR(H6-1,"")</f>
        <v>2023</v>
      </c>
      <c r="N6" s="104">
        <f>B6</f>
        <v>2024</v>
      </c>
      <c r="O6" s="104">
        <f>C6</f>
        <v>2025</v>
      </c>
      <c r="P6" s="104">
        <f>D6</f>
        <v>2026</v>
      </c>
      <c r="Q6" s="104">
        <f>B6</f>
        <v>2024</v>
      </c>
      <c r="R6" s="104">
        <f t="shared" ref="R6:S6" si="3">C6</f>
        <v>2025</v>
      </c>
      <c r="S6" s="104">
        <f t="shared" si="3"/>
        <v>2026</v>
      </c>
    </row>
    <row r="7" spans="1:19" ht="3" customHeight="1" x14ac:dyDescent="0.2">
      <c r="A7" s="125"/>
      <c r="B7" s="125"/>
      <c r="C7" s="125"/>
      <c r="D7" s="125"/>
      <c r="E7" s="125"/>
      <c r="F7" s="125"/>
      <c r="G7" s="125"/>
      <c r="H7" s="125"/>
      <c r="I7" s="125"/>
      <c r="J7" s="125"/>
      <c r="K7" s="125"/>
      <c r="L7" s="125"/>
      <c r="M7" s="125"/>
      <c r="N7" s="125"/>
      <c r="O7" s="125"/>
      <c r="P7" s="125"/>
      <c r="Q7" s="125"/>
      <c r="R7" s="125"/>
      <c r="S7" s="125"/>
    </row>
    <row r="8" spans="1:19" ht="21.95" customHeight="1" x14ac:dyDescent="0.2">
      <c r="A8" s="3" t="str">
        <f ca="1">Translations!A195</f>
        <v xml:space="preserve">TB diagnosis, treatment, and care </v>
      </c>
      <c r="B8" s="21" t="s">
        <v>2274</v>
      </c>
      <c r="C8" s="21" t="s">
        <v>2275</v>
      </c>
      <c r="D8" s="21" t="s">
        <v>2276</v>
      </c>
      <c r="E8" s="21"/>
      <c r="F8" s="21"/>
      <c r="G8" s="21"/>
      <c r="H8" s="21"/>
      <c r="I8" s="21"/>
      <c r="J8" s="21"/>
      <c r="K8" s="21"/>
      <c r="L8" s="21"/>
      <c r="M8" s="21"/>
      <c r="N8" s="21"/>
      <c r="O8" s="21"/>
      <c r="P8" s="21"/>
      <c r="Q8" s="4" t="str">
        <f>IFERROR(B8-H8-N8,"")</f>
        <v/>
      </c>
      <c r="R8" s="4" t="str">
        <f t="shared" ref="R8:S15" si="4">IFERROR(C8-I8-O8,"")</f>
        <v/>
      </c>
      <c r="S8" s="4" t="str">
        <f t="shared" si="4"/>
        <v/>
      </c>
    </row>
    <row r="9" spans="1:19" ht="21.95" customHeight="1" x14ac:dyDescent="0.2">
      <c r="A9" s="3" t="str">
        <f ca="1">Translations!A196</f>
        <v xml:space="preserve">Drug-resistant (DR)-TB diagnosis, treatment and care </v>
      </c>
      <c r="B9" s="21">
        <v>4623576</v>
      </c>
      <c r="C9" s="21">
        <v>4623576</v>
      </c>
      <c r="D9" s="21">
        <v>4623576</v>
      </c>
      <c r="E9" s="21"/>
      <c r="F9" s="21"/>
      <c r="G9" s="21"/>
      <c r="H9" s="21"/>
      <c r="I9" s="21"/>
      <c r="J9" s="21"/>
      <c r="K9" s="21"/>
      <c r="L9" s="21"/>
      <c r="M9" s="21"/>
      <c r="N9" s="21"/>
      <c r="O9" s="21"/>
      <c r="P9" s="21"/>
      <c r="Q9" s="4">
        <f t="shared" ref="Q9:Q15" si="5">IFERROR(B9-H9-N9,"")</f>
        <v>4623576</v>
      </c>
      <c r="R9" s="4">
        <f t="shared" si="4"/>
        <v>4623576</v>
      </c>
      <c r="S9" s="4">
        <f t="shared" si="4"/>
        <v>4623576</v>
      </c>
    </row>
    <row r="10" spans="1:19" ht="21.95" customHeight="1" x14ac:dyDescent="0.2">
      <c r="A10" s="3" t="str">
        <f ca="1">Translations!A197</f>
        <v>TB/DR-TB Prevention</v>
      </c>
      <c r="B10" s="21">
        <v>1386747</v>
      </c>
      <c r="C10" s="21">
        <v>1386747</v>
      </c>
      <c r="D10" s="21">
        <v>1386747</v>
      </c>
      <c r="E10" s="21"/>
      <c r="F10" s="21"/>
      <c r="G10" s="21"/>
      <c r="H10" s="21"/>
      <c r="I10" s="21"/>
      <c r="J10" s="21"/>
      <c r="K10" s="21"/>
      <c r="L10" s="21"/>
      <c r="M10" s="21"/>
      <c r="N10" s="21"/>
      <c r="O10" s="21"/>
      <c r="P10" s="21"/>
      <c r="Q10" s="4">
        <f t="shared" si="5"/>
        <v>1386747</v>
      </c>
      <c r="R10" s="4">
        <f t="shared" si="4"/>
        <v>1386747</v>
      </c>
      <c r="S10" s="4">
        <f t="shared" si="4"/>
        <v>1386747</v>
      </c>
    </row>
    <row r="11" spans="1:19" ht="21.95" customHeight="1" x14ac:dyDescent="0.2">
      <c r="A11" s="3" t="str">
        <f ca="1">Translations!A198</f>
        <v>Collaboration with other providers and sectors</v>
      </c>
      <c r="B11" s="21"/>
      <c r="C11" s="21"/>
      <c r="D11" s="21"/>
      <c r="E11" s="21"/>
      <c r="F11" s="21"/>
      <c r="G11" s="21"/>
      <c r="H11" s="21"/>
      <c r="I11" s="21"/>
      <c r="J11" s="21"/>
      <c r="K11" s="21"/>
      <c r="L11" s="21"/>
      <c r="M11" s="21"/>
      <c r="N11" s="21"/>
      <c r="O11" s="21"/>
      <c r="P11" s="21"/>
      <c r="Q11" s="4">
        <f t="shared" si="5"/>
        <v>0</v>
      </c>
      <c r="R11" s="4">
        <f t="shared" si="4"/>
        <v>0</v>
      </c>
      <c r="S11" s="4">
        <f t="shared" si="4"/>
        <v>0</v>
      </c>
    </row>
    <row r="12" spans="1:19" ht="21.95" customHeight="1" x14ac:dyDescent="0.2">
      <c r="A12" s="3" t="str">
        <f ca="1">Translations!A199</f>
        <v>Key and vulnerable populations – TB/DR-TB</v>
      </c>
      <c r="B12" s="21">
        <v>1474701</v>
      </c>
      <c r="C12" s="21">
        <v>1474701</v>
      </c>
      <c r="D12" s="21">
        <v>1474701</v>
      </c>
      <c r="E12" s="21"/>
      <c r="F12" s="21"/>
      <c r="G12" s="21"/>
      <c r="H12" s="21"/>
      <c r="I12" s="21"/>
      <c r="J12" s="21"/>
      <c r="K12" s="21"/>
      <c r="L12" s="21"/>
      <c r="M12" s="21"/>
      <c r="N12" s="21"/>
      <c r="O12" s="21"/>
      <c r="P12" s="21"/>
      <c r="Q12" s="4">
        <f t="shared" si="5"/>
        <v>1474701</v>
      </c>
      <c r="R12" s="4">
        <f t="shared" si="4"/>
        <v>1474701</v>
      </c>
      <c r="S12" s="4">
        <f t="shared" si="4"/>
        <v>1474701</v>
      </c>
    </row>
    <row r="13" spans="1:19" ht="21.95" customHeight="1" x14ac:dyDescent="0.2">
      <c r="A13" s="3" t="str">
        <f ca="1">Translations!A200</f>
        <v> TB/HIV</v>
      </c>
      <c r="B13" s="21">
        <v>4290712</v>
      </c>
      <c r="C13" s="21">
        <v>4290712</v>
      </c>
      <c r="D13" s="21">
        <v>4290712</v>
      </c>
      <c r="E13" s="21"/>
      <c r="F13" s="21"/>
      <c r="G13" s="21"/>
      <c r="H13" s="21"/>
      <c r="I13" s="21"/>
      <c r="J13" s="21"/>
      <c r="K13" s="21"/>
      <c r="L13" s="21"/>
      <c r="M13" s="21"/>
      <c r="N13" s="21"/>
      <c r="O13" s="21"/>
      <c r="P13" s="21"/>
      <c r="Q13" s="4">
        <f t="shared" si="5"/>
        <v>4290712</v>
      </c>
      <c r="R13" s="4">
        <f t="shared" si="4"/>
        <v>4290712</v>
      </c>
      <c r="S13" s="4">
        <f t="shared" si="4"/>
        <v>4290712</v>
      </c>
    </row>
    <row r="14" spans="1:19" ht="21.95" customHeight="1" x14ac:dyDescent="0.2">
      <c r="A14" s="3" t="str">
        <f ca="1">Translations!A201</f>
        <v>Removing human rights and gender related barriers to TB services</v>
      </c>
      <c r="B14" s="21">
        <v>38681</v>
      </c>
      <c r="C14" s="21">
        <v>38681</v>
      </c>
      <c r="D14" s="21">
        <v>38681</v>
      </c>
      <c r="E14" s="21"/>
      <c r="F14" s="21"/>
      <c r="G14" s="21"/>
      <c r="H14" s="21"/>
      <c r="I14" s="21"/>
      <c r="J14" s="21"/>
      <c r="K14" s="21"/>
      <c r="L14" s="21"/>
      <c r="M14" s="21"/>
      <c r="N14" s="21"/>
      <c r="O14" s="21"/>
      <c r="P14" s="21"/>
      <c r="Q14" s="4">
        <f t="shared" si="5"/>
        <v>38681</v>
      </c>
      <c r="R14" s="4">
        <f t="shared" si="4"/>
        <v>38681</v>
      </c>
      <c r="S14" s="4">
        <f t="shared" si="4"/>
        <v>38681</v>
      </c>
    </row>
    <row r="15" spans="1:19" ht="21.95" customHeight="1" x14ac:dyDescent="0.2">
      <c r="A15" s="3" t="str">
        <f ca="1">Translations!A202</f>
        <v>Program management</v>
      </c>
      <c r="B15" s="21"/>
      <c r="C15" s="21"/>
      <c r="D15" s="21"/>
      <c r="E15" s="21"/>
      <c r="F15" s="21"/>
      <c r="G15" s="21"/>
      <c r="H15" s="21"/>
      <c r="I15" s="21"/>
      <c r="J15" s="21"/>
      <c r="K15" s="21"/>
      <c r="L15" s="21"/>
      <c r="M15" s="21"/>
      <c r="N15" s="21"/>
      <c r="O15" s="21"/>
      <c r="P15" s="21"/>
      <c r="Q15" s="4">
        <f t="shared" si="5"/>
        <v>0</v>
      </c>
      <c r="R15" s="4">
        <f t="shared" si="4"/>
        <v>0</v>
      </c>
      <c r="S15" s="4">
        <f t="shared" si="4"/>
        <v>0</v>
      </c>
    </row>
    <row r="16" spans="1:19" ht="3" customHeight="1" x14ac:dyDescent="0.2">
      <c r="A16" s="125"/>
      <c r="B16" s="125"/>
      <c r="C16" s="125"/>
      <c r="D16" s="125"/>
      <c r="E16" s="125"/>
      <c r="F16" s="125"/>
      <c r="G16" s="125"/>
      <c r="H16" s="125"/>
      <c r="I16" s="125"/>
      <c r="J16" s="125"/>
      <c r="K16" s="125"/>
      <c r="L16" s="125"/>
      <c r="M16" s="125"/>
      <c r="N16" s="125"/>
      <c r="O16" s="125"/>
      <c r="P16" s="125"/>
      <c r="Q16" s="125"/>
      <c r="R16" s="125"/>
      <c r="S16" s="125"/>
    </row>
    <row r="17" spans="1:19" ht="15" customHeight="1" x14ac:dyDescent="0.2">
      <c r="A17" s="3" t="str">
        <f ca="1">Translations!$A$173</f>
        <v>Total</v>
      </c>
      <c r="B17" s="2">
        <f t="shared" ref="B17:S17" si="6">SUM(B8:B15)</f>
        <v>11814417</v>
      </c>
      <c r="C17" s="2">
        <f t="shared" si="6"/>
        <v>11814417</v>
      </c>
      <c r="D17" s="2">
        <f t="shared" si="6"/>
        <v>11814417</v>
      </c>
      <c r="E17" s="2">
        <f t="shared" si="6"/>
        <v>0</v>
      </c>
      <c r="F17" s="2">
        <f t="shared" si="6"/>
        <v>0</v>
      </c>
      <c r="G17" s="2">
        <f t="shared" si="6"/>
        <v>0</v>
      </c>
      <c r="H17" s="2">
        <f t="shared" si="6"/>
        <v>0</v>
      </c>
      <c r="I17" s="2">
        <f t="shared" si="6"/>
        <v>0</v>
      </c>
      <c r="J17" s="2">
        <f t="shared" si="6"/>
        <v>0</v>
      </c>
      <c r="K17" s="2">
        <f t="shared" si="6"/>
        <v>0</v>
      </c>
      <c r="L17" s="2">
        <f t="shared" si="6"/>
        <v>0</v>
      </c>
      <c r="M17" s="2">
        <f t="shared" si="6"/>
        <v>0</v>
      </c>
      <c r="N17" s="2">
        <f t="shared" si="6"/>
        <v>0</v>
      </c>
      <c r="O17" s="2">
        <f t="shared" si="6"/>
        <v>0</v>
      </c>
      <c r="P17" s="2">
        <f t="shared" si="6"/>
        <v>0</v>
      </c>
      <c r="Q17" s="2">
        <f t="shared" si="6"/>
        <v>11814417</v>
      </c>
      <c r="R17" s="2">
        <f t="shared" si="6"/>
        <v>11814417</v>
      </c>
      <c r="S17" s="2">
        <f t="shared" si="6"/>
        <v>11814417</v>
      </c>
    </row>
    <row r="19" spans="1:19" x14ac:dyDescent="0.2">
      <c r="A19" s="126"/>
    </row>
    <row r="20" spans="1:19" x14ac:dyDescent="0.2">
      <c r="A20" s="126"/>
    </row>
  </sheetData>
  <sheetProtection algorithmName="SHA-512" hashValue="AcbtJ/cmcYxFZVczEyn/U4jxCxVQAWgvbkeGVIJ6/ILLnvw9DsW1gDNN3yWjIyfGyqhYjXRaRb6Lm6sRSVJkgw==" saltValue="+M+Y9Lm7UB1x0fFsWZ0E9w==" spinCount="100000" sheet="1" objects="1" scenarios="1" formatColumns="0" formatRows="0"/>
  <protectedRanges>
    <protectedRange sqref="B8:P16"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honeticPr fontId="48" type="noConversion"/>
  <pageMargins left="0.7" right="0.7" top="0.75" bottom="0.75" header="0.3" footer="0.3"/>
  <pageSetup paperSize="8" scale="4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0EAD-226D-48AB-974E-49F50EBBF613}">
  <sheetPr codeName="Sheet18">
    <pageSetUpPr fitToPage="1"/>
  </sheetPr>
  <dimension ref="A1:S27"/>
  <sheetViews>
    <sheetView showGridLines="0" view="pageBreakPreview" zoomScale="60" zoomScaleNormal="100" workbookViewId="0">
      <selection activeCell="A5" sqref="A5:D6"/>
    </sheetView>
  </sheetViews>
  <sheetFormatPr defaultColWidth="9.85546875" defaultRowHeight="14.25" x14ac:dyDescent="0.2"/>
  <cols>
    <col min="1" max="1" width="55.85546875" style="23" customWidth="1"/>
    <col min="2" max="19" width="12.140625" style="5" customWidth="1"/>
    <col min="20" max="16384" width="9.85546875" style="5"/>
  </cols>
  <sheetData>
    <row r="1" spans="1:19" ht="29.1" customHeight="1" x14ac:dyDescent="0.2">
      <c r="A1" s="219" t="str">
        <f ca="1">Translations!$A$133</f>
        <v xml:space="preserve">Detailed Financial Gap </v>
      </c>
      <c r="B1" s="219"/>
      <c r="C1" s="119" t="str">
        <f ca="1">Translations!$A$11</f>
        <v>Country</v>
      </c>
      <c r="D1" s="238" t="str">
        <f>'Cover Sheet'!B8</f>
        <v>Mozambique</v>
      </c>
      <c r="E1" s="239"/>
      <c r="F1" s="240" t="str">
        <f ca="1">Translations!$A$94</f>
        <v>Component</v>
      </c>
      <c r="G1" s="242" t="str">
        <f ca="1">Translations!$A$100</f>
        <v>TB</v>
      </c>
      <c r="H1" s="236" t="str">
        <f ca="1">Translations!$A$95</f>
        <v>Fiscal Year in which implementation period starts</v>
      </c>
      <c r="I1" s="320"/>
      <c r="J1" s="320"/>
      <c r="K1" s="237"/>
      <c r="L1" s="234">
        <f>IF(ISNUMBER('Cover Sheet'!C13),'Cover Sheet'!C13,VLOOKUP("Select year",Dropdowns!$O$17:$R$17,LangOffset+1,0))</f>
        <v>2024</v>
      </c>
      <c r="M1" s="235"/>
    </row>
    <row r="2" spans="1:19" ht="15" customHeight="1" x14ac:dyDescent="0.2">
      <c r="A2" s="219"/>
      <c r="B2" s="219"/>
      <c r="C2" s="119" t="str">
        <f ca="1">Translations!$A$13</f>
        <v>Currency</v>
      </c>
      <c r="D2" s="238" t="str">
        <f>VLOOKUP('Cover Sheet'!$D$10,Dropdowns!$O$13:$R$15,Translations!$C$1+1,0)</f>
        <v>USD</v>
      </c>
      <c r="E2" s="239"/>
      <c r="F2" s="241"/>
      <c r="G2" s="242"/>
      <c r="H2" s="236" t="str">
        <f ca="1">Translations!$A$96</f>
        <v>Fiscal Year in which implementation period ends</v>
      </c>
      <c r="I2" s="320"/>
      <c r="J2" s="320"/>
      <c r="K2" s="237"/>
      <c r="L2" s="234">
        <f>IF(ISNUMBER('Cover Sheet'!C14),'Cover Sheet'!C14,VLOOKUP("Select year",Dropdowns!$O$17:$R$17,LangOffset+1,0))</f>
        <v>2026</v>
      </c>
      <c r="M2" s="235"/>
    </row>
    <row r="3" spans="1:19" ht="15" customHeight="1" x14ac:dyDescent="0.2">
      <c r="A3" s="131"/>
      <c r="B3" s="131"/>
      <c r="C3" s="74"/>
      <c r="D3" s="114"/>
      <c r="E3" s="114"/>
      <c r="F3" s="74"/>
      <c r="G3" s="114"/>
      <c r="H3" s="74"/>
      <c r="I3" s="74"/>
      <c r="J3" s="74"/>
      <c r="K3" s="74"/>
      <c r="L3" s="114"/>
    </row>
    <row r="4" spans="1:19" ht="15" customHeight="1" x14ac:dyDescent="0.2">
      <c r="A4" s="131"/>
      <c r="B4" s="131"/>
      <c r="C4" s="74"/>
      <c r="D4" s="114"/>
      <c r="E4" s="114"/>
      <c r="F4" s="74"/>
      <c r="G4" s="114"/>
      <c r="H4" s="74"/>
      <c r="I4" s="74"/>
      <c r="J4" s="74"/>
      <c r="K4" s="74"/>
      <c r="L4" s="114"/>
    </row>
    <row r="5" spans="1:19" ht="30" customHeight="1" x14ac:dyDescent="0.2">
      <c r="A5" s="357" t="str">
        <f ca="1">Translations!$A$154</f>
        <v>NSP cost categories</v>
      </c>
      <c r="B5" s="354" t="str">
        <f ca="1">Translations!$A$135</f>
        <v>Funding Need</v>
      </c>
      <c r="C5" s="355"/>
      <c r="D5" s="356"/>
      <c r="E5" s="354" t="str">
        <f ca="1">Translations!$A$136</f>
        <v>Domestic</v>
      </c>
      <c r="F5" s="355"/>
      <c r="G5" s="355"/>
      <c r="H5" s="355"/>
      <c r="I5" s="355"/>
      <c r="J5" s="356"/>
      <c r="K5" s="354" t="str">
        <f ca="1">Translations!$A$137</f>
        <v>Non-Global Fund External</v>
      </c>
      <c r="L5" s="355"/>
      <c r="M5" s="355"/>
      <c r="N5" s="355"/>
      <c r="O5" s="355"/>
      <c r="P5" s="356"/>
      <c r="Q5" s="354" t="str">
        <f ca="1">Translations!$A$138</f>
        <v>Funding Gap</v>
      </c>
      <c r="R5" s="355"/>
      <c r="S5" s="356"/>
    </row>
    <row r="6" spans="1:19" ht="15" customHeight="1" x14ac:dyDescent="0.2">
      <c r="A6" s="353"/>
      <c r="B6" s="104">
        <f>IF(ISNUMBER(L1),L1,"")</f>
        <v>2024</v>
      </c>
      <c r="C6" s="104">
        <f>IFERROR(B6+1,"")</f>
        <v>2025</v>
      </c>
      <c r="D6" s="104">
        <f>IFERROR(C6+1,"")</f>
        <v>2026</v>
      </c>
      <c r="E6" s="104">
        <f t="shared" ref="E6:F6" si="0">IFERROR(F6-1,"")</f>
        <v>2021</v>
      </c>
      <c r="F6" s="104">
        <f t="shared" si="0"/>
        <v>2022</v>
      </c>
      <c r="G6" s="104">
        <f>IFERROR(H6-1,"")</f>
        <v>2023</v>
      </c>
      <c r="H6" s="104">
        <f t="shared" ref="H6:I6" si="1">B6</f>
        <v>2024</v>
      </c>
      <c r="I6" s="104">
        <f t="shared" si="1"/>
        <v>2025</v>
      </c>
      <c r="J6" s="104">
        <f>D6</f>
        <v>2026</v>
      </c>
      <c r="K6" s="104">
        <f t="shared" ref="K6:L6" si="2">IFERROR(L6-1,"")</f>
        <v>2021</v>
      </c>
      <c r="L6" s="104">
        <f t="shared" si="2"/>
        <v>2022</v>
      </c>
      <c r="M6" s="104">
        <f>IFERROR(N6-1,"")</f>
        <v>2023</v>
      </c>
      <c r="N6" s="104">
        <f>B6</f>
        <v>2024</v>
      </c>
      <c r="O6" s="104">
        <f>C6</f>
        <v>2025</v>
      </c>
      <c r="P6" s="104">
        <f>D6</f>
        <v>2026</v>
      </c>
      <c r="Q6" s="104">
        <f>B6</f>
        <v>2024</v>
      </c>
      <c r="R6" s="104">
        <f>C6</f>
        <v>2025</v>
      </c>
      <c r="S6" s="104">
        <f>D6</f>
        <v>2026</v>
      </c>
    </row>
    <row r="7" spans="1:19" ht="3" customHeight="1" x14ac:dyDescent="0.2">
      <c r="A7" s="125"/>
      <c r="B7" s="125"/>
      <c r="C7" s="125"/>
      <c r="D7" s="125"/>
      <c r="E7" s="125"/>
      <c r="F7" s="125"/>
      <c r="G7" s="125"/>
      <c r="H7" s="125"/>
      <c r="I7" s="125"/>
      <c r="J7" s="125"/>
      <c r="K7" s="125"/>
      <c r="L7" s="125"/>
      <c r="M7" s="125"/>
      <c r="N7" s="125"/>
      <c r="O7" s="125"/>
      <c r="P7" s="125"/>
      <c r="Q7" s="125"/>
      <c r="R7" s="125"/>
      <c r="S7" s="125"/>
    </row>
    <row r="8" spans="1:19" ht="15" customHeight="1" x14ac:dyDescent="0.2">
      <c r="A8" s="138"/>
      <c r="B8" s="21"/>
      <c r="C8" s="21"/>
      <c r="D8" s="21"/>
      <c r="E8" s="21"/>
      <c r="F8" s="21"/>
      <c r="G8" s="21"/>
      <c r="H8" s="21"/>
      <c r="I8" s="21"/>
      <c r="J8" s="21"/>
      <c r="K8" s="21"/>
      <c r="L8" s="21"/>
      <c r="M8" s="21"/>
      <c r="N8" s="21"/>
      <c r="O8" s="21"/>
      <c r="P8" s="21"/>
      <c r="Q8" s="4">
        <f>IFERROR(B8-H8-N8,"")</f>
        <v>0</v>
      </c>
      <c r="R8" s="4">
        <f t="shared" ref="R8:S22" si="3">IFERROR(C8-I8-O8,"")</f>
        <v>0</v>
      </c>
      <c r="S8" s="4">
        <f t="shared" si="3"/>
        <v>0</v>
      </c>
    </row>
    <row r="9" spans="1:19" ht="15" customHeight="1" x14ac:dyDescent="0.2">
      <c r="A9" s="138"/>
      <c r="B9" s="21"/>
      <c r="C9" s="21"/>
      <c r="D9" s="21"/>
      <c r="E9" s="21"/>
      <c r="F9" s="21"/>
      <c r="G9" s="21"/>
      <c r="H9" s="21"/>
      <c r="I9" s="21"/>
      <c r="J9" s="21"/>
      <c r="K9" s="21"/>
      <c r="L9" s="21"/>
      <c r="M9" s="21"/>
      <c r="N9" s="21"/>
      <c r="O9" s="21"/>
      <c r="P9" s="21"/>
      <c r="Q9" s="4">
        <f t="shared" ref="Q9:Q22" si="4">IFERROR(B9-H9-N9,"")</f>
        <v>0</v>
      </c>
      <c r="R9" s="4">
        <f t="shared" si="3"/>
        <v>0</v>
      </c>
      <c r="S9" s="4">
        <f t="shared" si="3"/>
        <v>0</v>
      </c>
    </row>
    <row r="10" spans="1:19" ht="15" customHeight="1" x14ac:dyDescent="0.2">
      <c r="A10" s="138"/>
      <c r="B10" s="21"/>
      <c r="C10" s="21"/>
      <c r="D10" s="21"/>
      <c r="E10" s="21"/>
      <c r="F10" s="21"/>
      <c r="G10" s="21"/>
      <c r="H10" s="21"/>
      <c r="I10" s="21"/>
      <c r="J10" s="21"/>
      <c r="K10" s="21"/>
      <c r="L10" s="21"/>
      <c r="M10" s="21"/>
      <c r="N10" s="21"/>
      <c r="O10" s="21"/>
      <c r="P10" s="21"/>
      <c r="Q10" s="4">
        <f t="shared" si="4"/>
        <v>0</v>
      </c>
      <c r="R10" s="4">
        <f t="shared" si="3"/>
        <v>0</v>
      </c>
      <c r="S10" s="4">
        <f t="shared" si="3"/>
        <v>0</v>
      </c>
    </row>
    <row r="11" spans="1:19" ht="15" customHeight="1" x14ac:dyDescent="0.2">
      <c r="A11" s="138"/>
      <c r="B11" s="21"/>
      <c r="C11" s="21"/>
      <c r="D11" s="21"/>
      <c r="E11" s="21"/>
      <c r="F11" s="21"/>
      <c r="G11" s="21"/>
      <c r="H11" s="21"/>
      <c r="I11" s="21"/>
      <c r="J11" s="21"/>
      <c r="K11" s="21"/>
      <c r="L11" s="21"/>
      <c r="M11" s="21"/>
      <c r="N11" s="21"/>
      <c r="O11" s="21"/>
      <c r="P11" s="21"/>
      <c r="Q11" s="4">
        <f t="shared" si="4"/>
        <v>0</v>
      </c>
      <c r="R11" s="4">
        <f t="shared" si="3"/>
        <v>0</v>
      </c>
      <c r="S11" s="4">
        <f t="shared" si="3"/>
        <v>0</v>
      </c>
    </row>
    <row r="12" spans="1:19" ht="15" customHeight="1" x14ac:dyDescent="0.2">
      <c r="A12" s="138"/>
      <c r="B12" s="21"/>
      <c r="C12" s="21"/>
      <c r="D12" s="21"/>
      <c r="E12" s="21"/>
      <c r="F12" s="21"/>
      <c r="G12" s="21"/>
      <c r="H12" s="21"/>
      <c r="I12" s="21"/>
      <c r="J12" s="21"/>
      <c r="K12" s="21"/>
      <c r="L12" s="21"/>
      <c r="M12" s="21"/>
      <c r="N12" s="21"/>
      <c r="O12" s="21"/>
      <c r="P12" s="21"/>
      <c r="Q12" s="4">
        <f t="shared" si="4"/>
        <v>0</v>
      </c>
      <c r="R12" s="4">
        <f t="shared" si="3"/>
        <v>0</v>
      </c>
      <c r="S12" s="4">
        <f t="shared" si="3"/>
        <v>0</v>
      </c>
    </row>
    <row r="13" spans="1:19" ht="15" customHeight="1" x14ac:dyDescent="0.2">
      <c r="A13" s="138"/>
      <c r="B13" s="21"/>
      <c r="C13" s="21"/>
      <c r="D13" s="21"/>
      <c r="E13" s="21"/>
      <c r="F13" s="21"/>
      <c r="G13" s="21"/>
      <c r="H13" s="21"/>
      <c r="I13" s="21"/>
      <c r="J13" s="21"/>
      <c r="K13" s="21"/>
      <c r="L13" s="21"/>
      <c r="M13" s="21"/>
      <c r="N13" s="21"/>
      <c r="O13" s="21"/>
      <c r="P13" s="21"/>
      <c r="Q13" s="4">
        <f t="shared" si="4"/>
        <v>0</v>
      </c>
      <c r="R13" s="4">
        <f t="shared" si="3"/>
        <v>0</v>
      </c>
      <c r="S13" s="4">
        <f t="shared" si="3"/>
        <v>0</v>
      </c>
    </row>
    <row r="14" spans="1:19" ht="15" customHeight="1" x14ac:dyDescent="0.2">
      <c r="A14" s="138"/>
      <c r="B14" s="21"/>
      <c r="C14" s="21"/>
      <c r="D14" s="21"/>
      <c r="E14" s="21"/>
      <c r="F14" s="21"/>
      <c r="G14" s="21"/>
      <c r="H14" s="21"/>
      <c r="I14" s="21"/>
      <c r="J14" s="21"/>
      <c r="K14" s="21"/>
      <c r="L14" s="21"/>
      <c r="M14" s="21"/>
      <c r="N14" s="21"/>
      <c r="O14" s="21"/>
      <c r="P14" s="21"/>
      <c r="Q14" s="4">
        <f t="shared" si="4"/>
        <v>0</v>
      </c>
      <c r="R14" s="4">
        <f t="shared" si="3"/>
        <v>0</v>
      </c>
      <c r="S14" s="4">
        <f t="shared" si="3"/>
        <v>0</v>
      </c>
    </row>
    <row r="15" spans="1:19" ht="15" customHeight="1" x14ac:dyDescent="0.2">
      <c r="A15" s="138"/>
      <c r="B15" s="21"/>
      <c r="C15" s="21"/>
      <c r="D15" s="21"/>
      <c r="E15" s="21"/>
      <c r="F15" s="21"/>
      <c r="G15" s="21"/>
      <c r="H15" s="21"/>
      <c r="I15" s="21"/>
      <c r="J15" s="21"/>
      <c r="K15" s="21"/>
      <c r="L15" s="21"/>
      <c r="M15" s="21"/>
      <c r="N15" s="21"/>
      <c r="O15" s="21"/>
      <c r="P15" s="21"/>
      <c r="Q15" s="4">
        <f t="shared" si="4"/>
        <v>0</v>
      </c>
      <c r="R15" s="4">
        <f t="shared" si="3"/>
        <v>0</v>
      </c>
      <c r="S15" s="4">
        <f t="shared" si="3"/>
        <v>0</v>
      </c>
    </row>
    <row r="16" spans="1:19" ht="15" customHeight="1" x14ac:dyDescent="0.2">
      <c r="A16" s="138"/>
      <c r="B16" s="21"/>
      <c r="C16" s="21"/>
      <c r="D16" s="21"/>
      <c r="E16" s="21"/>
      <c r="F16" s="21"/>
      <c r="G16" s="21"/>
      <c r="H16" s="21"/>
      <c r="I16" s="21"/>
      <c r="J16" s="21"/>
      <c r="K16" s="21"/>
      <c r="L16" s="21"/>
      <c r="M16" s="21"/>
      <c r="N16" s="21"/>
      <c r="O16" s="21"/>
      <c r="P16" s="21"/>
      <c r="Q16" s="4">
        <f t="shared" si="4"/>
        <v>0</v>
      </c>
      <c r="R16" s="4">
        <f t="shared" si="3"/>
        <v>0</v>
      </c>
      <c r="S16" s="4">
        <f t="shared" si="3"/>
        <v>0</v>
      </c>
    </row>
    <row r="17" spans="1:19" ht="15" customHeight="1" x14ac:dyDescent="0.2">
      <c r="A17" s="138"/>
      <c r="B17" s="21"/>
      <c r="C17" s="21"/>
      <c r="D17" s="21"/>
      <c r="E17" s="21"/>
      <c r="F17" s="21"/>
      <c r="G17" s="21"/>
      <c r="H17" s="21"/>
      <c r="I17" s="21"/>
      <c r="J17" s="21"/>
      <c r="K17" s="21"/>
      <c r="L17" s="21"/>
      <c r="M17" s="21"/>
      <c r="N17" s="21"/>
      <c r="O17" s="21"/>
      <c r="P17" s="21"/>
      <c r="Q17" s="4">
        <f t="shared" si="4"/>
        <v>0</v>
      </c>
      <c r="R17" s="4">
        <f t="shared" si="3"/>
        <v>0</v>
      </c>
      <c r="S17" s="4">
        <f t="shared" si="3"/>
        <v>0</v>
      </c>
    </row>
    <row r="18" spans="1:19" ht="15" customHeight="1" x14ac:dyDescent="0.2">
      <c r="A18" s="138"/>
      <c r="B18" s="21"/>
      <c r="C18" s="21"/>
      <c r="D18" s="21"/>
      <c r="E18" s="21"/>
      <c r="F18" s="21"/>
      <c r="G18" s="21"/>
      <c r="H18" s="21"/>
      <c r="I18" s="21"/>
      <c r="J18" s="21"/>
      <c r="K18" s="21"/>
      <c r="L18" s="21"/>
      <c r="M18" s="21"/>
      <c r="N18" s="21"/>
      <c r="O18" s="21"/>
      <c r="P18" s="21"/>
      <c r="Q18" s="4">
        <f t="shared" si="4"/>
        <v>0</v>
      </c>
      <c r="R18" s="4">
        <f t="shared" si="3"/>
        <v>0</v>
      </c>
      <c r="S18" s="4">
        <f t="shared" si="3"/>
        <v>0</v>
      </c>
    </row>
    <row r="19" spans="1:19" ht="15" customHeight="1" x14ac:dyDescent="0.2">
      <c r="A19" s="138"/>
      <c r="B19" s="21"/>
      <c r="C19" s="21"/>
      <c r="D19" s="21"/>
      <c r="E19" s="21"/>
      <c r="F19" s="21"/>
      <c r="G19" s="21"/>
      <c r="H19" s="21"/>
      <c r="I19" s="21"/>
      <c r="J19" s="21"/>
      <c r="K19" s="21"/>
      <c r="L19" s="21"/>
      <c r="M19" s="21"/>
      <c r="N19" s="21"/>
      <c r="O19" s="21"/>
      <c r="P19" s="21"/>
      <c r="Q19" s="4">
        <f t="shared" si="4"/>
        <v>0</v>
      </c>
      <c r="R19" s="4">
        <f t="shared" si="3"/>
        <v>0</v>
      </c>
      <c r="S19" s="4">
        <f t="shared" si="3"/>
        <v>0</v>
      </c>
    </row>
    <row r="20" spans="1:19" ht="15" customHeight="1" x14ac:dyDescent="0.2">
      <c r="A20" s="138"/>
      <c r="B20" s="21"/>
      <c r="C20" s="21"/>
      <c r="D20" s="21"/>
      <c r="E20" s="21"/>
      <c r="F20" s="21"/>
      <c r="G20" s="21"/>
      <c r="H20" s="21"/>
      <c r="I20" s="21"/>
      <c r="J20" s="21"/>
      <c r="K20" s="21"/>
      <c r="L20" s="21"/>
      <c r="M20" s="21"/>
      <c r="N20" s="21"/>
      <c r="O20" s="21"/>
      <c r="P20" s="21"/>
      <c r="Q20" s="4">
        <f t="shared" si="4"/>
        <v>0</v>
      </c>
      <c r="R20" s="4">
        <f t="shared" si="3"/>
        <v>0</v>
      </c>
      <c r="S20" s="4">
        <f t="shared" si="3"/>
        <v>0</v>
      </c>
    </row>
    <row r="21" spans="1:19" ht="15" customHeight="1" x14ac:dyDescent="0.2">
      <c r="A21" s="138"/>
      <c r="B21" s="21"/>
      <c r="C21" s="21"/>
      <c r="D21" s="21"/>
      <c r="E21" s="21"/>
      <c r="F21" s="21"/>
      <c r="G21" s="21"/>
      <c r="H21" s="21"/>
      <c r="I21" s="21"/>
      <c r="J21" s="21"/>
      <c r="K21" s="21"/>
      <c r="L21" s="21"/>
      <c r="M21" s="21"/>
      <c r="N21" s="21"/>
      <c r="O21" s="21"/>
      <c r="P21" s="21"/>
      <c r="Q21" s="4">
        <f t="shared" si="4"/>
        <v>0</v>
      </c>
      <c r="R21" s="4">
        <f t="shared" si="3"/>
        <v>0</v>
      </c>
      <c r="S21" s="4">
        <f t="shared" si="3"/>
        <v>0</v>
      </c>
    </row>
    <row r="22" spans="1:19" ht="15" customHeight="1" x14ac:dyDescent="0.2">
      <c r="A22" s="138"/>
      <c r="B22" s="21"/>
      <c r="C22" s="21"/>
      <c r="D22" s="21"/>
      <c r="E22" s="21"/>
      <c r="F22" s="21"/>
      <c r="G22" s="21"/>
      <c r="H22" s="21"/>
      <c r="I22" s="21"/>
      <c r="J22" s="21"/>
      <c r="K22" s="21"/>
      <c r="L22" s="21"/>
      <c r="M22" s="21"/>
      <c r="N22" s="21"/>
      <c r="O22" s="21"/>
      <c r="P22" s="21"/>
      <c r="Q22" s="4">
        <f t="shared" si="4"/>
        <v>0</v>
      </c>
      <c r="R22" s="4">
        <f t="shared" si="3"/>
        <v>0</v>
      </c>
      <c r="S22" s="4">
        <f t="shared" si="3"/>
        <v>0</v>
      </c>
    </row>
    <row r="23" spans="1:19" ht="3" customHeight="1" x14ac:dyDescent="0.2">
      <c r="A23" s="125"/>
      <c r="B23" s="125"/>
      <c r="C23" s="125"/>
      <c r="D23" s="125"/>
      <c r="E23" s="125"/>
      <c r="F23" s="125"/>
      <c r="G23" s="125"/>
      <c r="H23" s="125"/>
      <c r="I23" s="125"/>
      <c r="J23" s="125"/>
      <c r="K23" s="125"/>
      <c r="L23" s="125"/>
      <c r="M23" s="125"/>
      <c r="N23" s="125"/>
      <c r="O23" s="125"/>
      <c r="P23" s="125"/>
      <c r="Q23" s="125"/>
      <c r="R23" s="125"/>
      <c r="S23" s="125"/>
    </row>
    <row r="24" spans="1:19" ht="15" customHeight="1" x14ac:dyDescent="0.2">
      <c r="A24" s="139" t="str">
        <f ca="1">Translations!$A$173</f>
        <v>Total</v>
      </c>
      <c r="B24" s="2">
        <f t="shared" ref="B24:S24" si="5">SUM(B8:B22)</f>
        <v>0</v>
      </c>
      <c r="C24" s="2">
        <f t="shared" si="5"/>
        <v>0</v>
      </c>
      <c r="D24" s="2">
        <f t="shared" si="5"/>
        <v>0</v>
      </c>
      <c r="E24" s="2">
        <f t="shared" si="5"/>
        <v>0</v>
      </c>
      <c r="F24" s="2">
        <f t="shared" si="5"/>
        <v>0</v>
      </c>
      <c r="G24" s="2">
        <f t="shared" si="5"/>
        <v>0</v>
      </c>
      <c r="H24" s="2">
        <f t="shared" si="5"/>
        <v>0</v>
      </c>
      <c r="I24" s="2">
        <f t="shared" si="5"/>
        <v>0</v>
      </c>
      <c r="J24" s="2">
        <f t="shared" si="5"/>
        <v>0</v>
      </c>
      <c r="K24" s="2">
        <f t="shared" si="5"/>
        <v>0</v>
      </c>
      <c r="L24" s="2">
        <f t="shared" si="5"/>
        <v>0</v>
      </c>
      <c r="M24" s="2">
        <f t="shared" si="5"/>
        <v>0</v>
      </c>
      <c r="N24" s="2">
        <f t="shared" si="5"/>
        <v>0</v>
      </c>
      <c r="O24" s="2">
        <f t="shared" si="5"/>
        <v>0</v>
      </c>
      <c r="P24" s="2">
        <f t="shared" si="5"/>
        <v>0</v>
      </c>
      <c r="Q24" s="2">
        <f t="shared" si="5"/>
        <v>0</v>
      </c>
      <c r="R24" s="2">
        <f t="shared" si="5"/>
        <v>0</v>
      </c>
      <c r="S24" s="2">
        <f t="shared" si="5"/>
        <v>0</v>
      </c>
    </row>
    <row r="26" spans="1:19" x14ac:dyDescent="0.2">
      <c r="A26" s="22"/>
    </row>
    <row r="27" spans="1:19" x14ac:dyDescent="0.2">
      <c r="A27" s="22"/>
    </row>
  </sheetData>
  <sheetProtection algorithmName="SHA-512" hashValue="hOkxs7jf3Bq13AQldpamuc023MxCZU0GAnk4ZtVXbP1rrzceuFovQVKYHtyRvg9mfveGhAGkVAT8ykBybKKRGw==" saltValue="SmkDDSb2BvArzzyB/WdzGg==" spinCount="100000" sheet="1" objects="1" scenarios="1" formatColumns="0" formatRows="0"/>
  <protectedRanges>
    <protectedRange sqref="B8:P23"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ageMargins left="0.7" right="0.7" top="0.75" bottom="0.75" header="0.3" footer="0.3"/>
  <pageSetup paperSize="8" scale="47" orientation="portrait" r:id="rId1"/>
  <rowBreaks count="1" manualBreakCount="1">
    <brk id="7" max="1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77D5-C21D-4EC4-9D37-A907B7341D53}">
  <sheetPr codeName="Sheet19">
    <pageSetUpPr fitToPage="1"/>
  </sheetPr>
  <dimension ref="A1:S16"/>
  <sheetViews>
    <sheetView showGridLines="0" view="pageBreakPreview" zoomScale="70" zoomScaleNormal="100" zoomScaleSheetLayoutView="70" workbookViewId="0">
      <selection activeCell="C17" sqref="C17"/>
    </sheetView>
  </sheetViews>
  <sheetFormatPr defaultColWidth="9.85546875" defaultRowHeight="14.25" x14ac:dyDescent="0.2"/>
  <cols>
    <col min="1" max="1" width="55.85546875" style="127" customWidth="1"/>
    <col min="2" max="19" width="12.140625" style="1" customWidth="1"/>
    <col min="20" max="16384" width="9.85546875" style="1"/>
  </cols>
  <sheetData>
    <row r="1" spans="1:19" ht="29.1" customHeight="1" x14ac:dyDescent="0.2">
      <c r="A1" s="219" t="str">
        <f ca="1">Translations!$A$133</f>
        <v xml:space="preserve">Detailed Financial Gap </v>
      </c>
      <c r="B1" s="219"/>
      <c r="C1" s="119" t="str">
        <f ca="1">Translations!$A$11</f>
        <v>Country</v>
      </c>
      <c r="D1" s="238" t="str">
        <f>VLOOKUP('Cover Sheet'!$D$8,Dropdowns!$I$3:$L$243,Translations!$C$1+1,0)</f>
        <v>Mozambique</v>
      </c>
      <c r="E1" s="239"/>
      <c r="F1" s="240" t="str">
        <f ca="1">Translations!$A$94</f>
        <v>Component</v>
      </c>
      <c r="G1" s="242" t="str">
        <f ca="1">Translations!$A$101</f>
        <v>Malaria</v>
      </c>
      <c r="H1" s="330" t="str">
        <f ca="1">Translations!$A$95</f>
        <v>Fiscal Year in which implementation period starts</v>
      </c>
      <c r="I1" s="330"/>
      <c r="J1" s="330"/>
      <c r="K1" s="330"/>
      <c r="L1" s="234">
        <f>IF(ISNUMBER('Cover Sheet'!D13),'Cover Sheet'!D13,VLOOKUP("Select year",Dropdowns!$O$17:$R$17,LangOffset+1,0))</f>
        <v>2024</v>
      </c>
      <c r="M1" s="235"/>
    </row>
    <row r="2" spans="1:19" ht="15" customHeight="1" x14ac:dyDescent="0.2">
      <c r="A2" s="219"/>
      <c r="B2" s="219"/>
      <c r="C2" s="119" t="str">
        <f ca="1">Translations!$A$13</f>
        <v>Currency</v>
      </c>
      <c r="D2" s="238" t="str">
        <f>VLOOKUP('Cover Sheet'!$D$10,Dropdowns!$O$13:$R$15,Translations!$C$1+1,0)</f>
        <v>USD</v>
      </c>
      <c r="E2" s="239"/>
      <c r="F2" s="241"/>
      <c r="G2" s="242"/>
      <c r="H2" s="330" t="str">
        <f ca="1">Translations!$A$96</f>
        <v>Fiscal Year in which implementation period ends</v>
      </c>
      <c r="I2" s="330"/>
      <c r="J2" s="330"/>
      <c r="K2" s="330"/>
      <c r="L2" s="234">
        <f>IF(ISNUMBER('Cover Sheet'!D14),'Cover Sheet'!D14,VLOOKUP("Select year",Dropdowns!$O$17:$R$17,LangOffset+1,0))</f>
        <v>2026</v>
      </c>
      <c r="M2" s="235"/>
    </row>
    <row r="3" spans="1:19" ht="15" customHeight="1" x14ac:dyDescent="0.2">
      <c r="A3" s="131"/>
      <c r="B3" s="131"/>
      <c r="C3" s="74"/>
      <c r="D3" s="114"/>
      <c r="E3" s="114"/>
      <c r="F3" s="74"/>
      <c r="G3" s="114"/>
      <c r="H3" s="74"/>
      <c r="I3" s="74"/>
      <c r="J3" s="74"/>
      <c r="K3" s="74"/>
      <c r="L3" s="114"/>
    </row>
    <row r="4" spans="1:19" ht="15" customHeight="1" x14ac:dyDescent="0.2">
      <c r="A4" s="131"/>
      <c r="B4" s="131"/>
      <c r="C4" s="74"/>
      <c r="D4" s="114"/>
      <c r="E4" s="114"/>
      <c r="F4" s="74"/>
      <c r="G4" s="114"/>
      <c r="H4" s="74"/>
      <c r="I4" s="74"/>
      <c r="J4" s="74"/>
      <c r="K4" s="74"/>
      <c r="L4" s="114"/>
    </row>
    <row r="5" spans="1:19" ht="30" customHeight="1" x14ac:dyDescent="0.2">
      <c r="A5" s="352" t="str">
        <f ca="1">Translations!$A$134</f>
        <v>Module</v>
      </c>
      <c r="B5" s="342" t="str">
        <f ca="1">Translations!$A$135</f>
        <v>Funding Need</v>
      </c>
      <c r="C5" s="342"/>
      <c r="D5" s="342"/>
      <c r="E5" s="342" t="str">
        <f ca="1">Translations!$A$136</f>
        <v>Domestic</v>
      </c>
      <c r="F5" s="342"/>
      <c r="G5" s="342"/>
      <c r="H5" s="342"/>
      <c r="I5" s="342"/>
      <c r="J5" s="342"/>
      <c r="K5" s="342" t="str">
        <f ca="1">Translations!$A$137</f>
        <v>Non-Global Fund External</v>
      </c>
      <c r="L5" s="342"/>
      <c r="M5" s="342"/>
      <c r="N5" s="342"/>
      <c r="O5" s="342"/>
      <c r="P5" s="342"/>
      <c r="Q5" s="342" t="str">
        <f ca="1">Translations!$A$138</f>
        <v>Funding Gap</v>
      </c>
      <c r="R5" s="342"/>
      <c r="S5" s="342"/>
    </row>
    <row r="6" spans="1:19" ht="15" customHeight="1" x14ac:dyDescent="0.2">
      <c r="A6" s="353"/>
      <c r="B6" s="104">
        <f>IF(ISNUMBER(L1),L1,"")</f>
        <v>2024</v>
      </c>
      <c r="C6" s="104">
        <f>IFERROR(B6+1,"")</f>
        <v>2025</v>
      </c>
      <c r="D6" s="104">
        <f>IFERROR(C6+1,"")</f>
        <v>2026</v>
      </c>
      <c r="E6" s="104">
        <f t="shared" ref="E6:F6" si="0">IFERROR(F6-1,"")</f>
        <v>2021</v>
      </c>
      <c r="F6" s="104">
        <f t="shared" si="0"/>
        <v>2022</v>
      </c>
      <c r="G6" s="104">
        <f>IFERROR(H6-1,"")</f>
        <v>2023</v>
      </c>
      <c r="H6" s="104">
        <f>B6</f>
        <v>2024</v>
      </c>
      <c r="I6" s="104">
        <f t="shared" ref="I6:J6" si="1">C6</f>
        <v>2025</v>
      </c>
      <c r="J6" s="104">
        <f t="shared" si="1"/>
        <v>2026</v>
      </c>
      <c r="K6" s="104">
        <f t="shared" ref="K6:L6" si="2">IFERROR(F6-1,"")</f>
        <v>2021</v>
      </c>
      <c r="L6" s="104">
        <f t="shared" si="2"/>
        <v>2022</v>
      </c>
      <c r="M6" s="104">
        <f>IFERROR(H6-1,"")</f>
        <v>2023</v>
      </c>
      <c r="N6" s="104">
        <f>B6</f>
        <v>2024</v>
      </c>
      <c r="O6" s="104">
        <f>C6</f>
        <v>2025</v>
      </c>
      <c r="P6" s="104">
        <f>D6</f>
        <v>2026</v>
      </c>
      <c r="Q6" s="104">
        <f>B6</f>
        <v>2024</v>
      </c>
      <c r="R6" s="104">
        <f t="shared" ref="R6:S6" si="3">C6</f>
        <v>2025</v>
      </c>
      <c r="S6" s="104">
        <f t="shared" si="3"/>
        <v>2026</v>
      </c>
    </row>
    <row r="7" spans="1:19" ht="3" customHeight="1" x14ac:dyDescent="0.2">
      <c r="A7" s="125"/>
      <c r="B7" s="125"/>
      <c r="C7" s="125"/>
      <c r="D7" s="125"/>
      <c r="E7" s="125"/>
      <c r="F7" s="125"/>
      <c r="G7" s="125"/>
      <c r="H7" s="125"/>
      <c r="I7" s="125"/>
      <c r="J7" s="125"/>
      <c r="K7" s="125"/>
      <c r="L7" s="125"/>
      <c r="M7" s="125"/>
      <c r="N7" s="125"/>
      <c r="O7" s="125"/>
      <c r="P7" s="125"/>
      <c r="Q7" s="125"/>
      <c r="R7" s="125"/>
      <c r="S7" s="125"/>
    </row>
    <row r="8" spans="1:19" ht="21.95" customHeight="1" x14ac:dyDescent="0.2">
      <c r="A8" s="3" t="str">
        <f ca="1">Translations!A204</f>
        <v>Vector control</v>
      </c>
      <c r="B8" s="21" t="s">
        <v>2278</v>
      </c>
      <c r="C8" s="21" t="s">
        <v>2281</v>
      </c>
      <c r="D8" s="21" t="s">
        <v>2282</v>
      </c>
      <c r="E8" s="21"/>
      <c r="F8" s="21"/>
      <c r="G8" s="21"/>
      <c r="H8" s="21"/>
      <c r="I8" s="21"/>
      <c r="J8" s="21"/>
      <c r="K8" s="21"/>
      <c r="L8" s="21"/>
      <c r="M8" s="21"/>
      <c r="N8" s="21"/>
      <c r="O8" s="21"/>
      <c r="P8" s="21"/>
      <c r="Q8" s="4" t="str">
        <f>IFERROR(B8-H8-N8,"")</f>
        <v/>
      </c>
      <c r="R8" s="4" t="str">
        <f t="shared" ref="R8:S11" si="4">IFERROR(C8-I8-O8,"")</f>
        <v/>
      </c>
      <c r="S8" s="4" t="str">
        <f t="shared" si="4"/>
        <v/>
      </c>
    </row>
    <row r="9" spans="1:19" ht="21.95" customHeight="1" x14ac:dyDescent="0.2">
      <c r="A9" s="3" t="str">
        <f ca="1">Translations!A205</f>
        <v>Case management</v>
      </c>
      <c r="B9" s="21" t="s">
        <v>2277</v>
      </c>
      <c r="C9" s="21" t="s">
        <v>2283</v>
      </c>
      <c r="D9" s="21" t="s">
        <v>2284</v>
      </c>
      <c r="E9" s="21"/>
      <c r="F9" s="21"/>
      <c r="G9" s="21"/>
      <c r="H9" s="21"/>
      <c r="I9" s="21"/>
      <c r="J9" s="21"/>
      <c r="K9" s="21"/>
      <c r="L9" s="21"/>
      <c r="M9" s="21"/>
      <c r="N9" s="21"/>
      <c r="O9" s="21"/>
      <c r="P9" s="21"/>
      <c r="Q9" s="4" t="str">
        <f t="shared" ref="Q9:Q11" si="5">IFERROR(B9-H9-N9,"")</f>
        <v/>
      </c>
      <c r="R9" s="4" t="str">
        <f t="shared" si="4"/>
        <v/>
      </c>
      <c r="S9" s="4" t="str">
        <f t="shared" si="4"/>
        <v/>
      </c>
    </row>
    <row r="10" spans="1:19" ht="21.95" customHeight="1" x14ac:dyDescent="0.2">
      <c r="A10" s="3" t="str">
        <f ca="1">Translations!A206</f>
        <v>Specific prevention interventions (SPI)</v>
      </c>
      <c r="B10" s="21" t="s">
        <v>2279</v>
      </c>
      <c r="C10" s="21" t="s">
        <v>2285</v>
      </c>
      <c r="D10" s="21" t="s">
        <v>2286</v>
      </c>
      <c r="E10" s="21"/>
      <c r="F10" s="21"/>
      <c r="G10" s="21"/>
      <c r="H10" s="21"/>
      <c r="I10" s="21"/>
      <c r="J10" s="21"/>
      <c r="K10" s="21"/>
      <c r="L10" s="21"/>
      <c r="M10" s="21"/>
      <c r="N10" s="21"/>
      <c r="O10" s="21"/>
      <c r="P10" s="21"/>
      <c r="Q10" s="4" t="str">
        <f t="shared" si="5"/>
        <v/>
      </c>
      <c r="R10" s="4" t="str">
        <f t="shared" si="4"/>
        <v/>
      </c>
      <c r="S10" s="4" t="str">
        <f t="shared" si="4"/>
        <v/>
      </c>
    </row>
    <row r="11" spans="1:19" ht="21.95" customHeight="1" x14ac:dyDescent="0.2">
      <c r="A11" s="3" t="str">
        <f ca="1">Translations!A207</f>
        <v>Program Management</v>
      </c>
      <c r="B11" s="21" t="s">
        <v>2280</v>
      </c>
      <c r="C11" s="21" t="s">
        <v>2287</v>
      </c>
      <c r="D11" s="21" t="s">
        <v>2288</v>
      </c>
      <c r="E11" s="21"/>
      <c r="F11" s="21"/>
      <c r="G11" s="21"/>
      <c r="H11" s="21"/>
      <c r="I11" s="21"/>
      <c r="J11" s="21"/>
      <c r="K11" s="21"/>
      <c r="L11" s="21"/>
      <c r="M11" s="21"/>
      <c r="N11" s="21"/>
      <c r="O11" s="21"/>
      <c r="P11" s="21"/>
      <c r="Q11" s="4" t="str">
        <f t="shared" si="5"/>
        <v/>
      </c>
      <c r="R11" s="4" t="str">
        <f t="shared" si="4"/>
        <v/>
      </c>
      <c r="S11" s="4" t="str">
        <f t="shared" si="4"/>
        <v/>
      </c>
    </row>
    <row r="12" spans="1:19" ht="3" customHeight="1" x14ac:dyDescent="0.2">
      <c r="A12" s="125"/>
      <c r="B12" s="125"/>
      <c r="C12" s="125"/>
      <c r="D12" s="125"/>
      <c r="E12" s="125"/>
      <c r="F12" s="125"/>
      <c r="G12" s="125"/>
      <c r="H12" s="125"/>
      <c r="I12" s="125"/>
      <c r="J12" s="125"/>
      <c r="K12" s="125"/>
      <c r="L12" s="125"/>
      <c r="M12" s="125"/>
      <c r="N12" s="125"/>
      <c r="O12" s="125"/>
      <c r="P12" s="125"/>
      <c r="Q12" s="125"/>
      <c r="R12" s="125"/>
      <c r="S12" s="125"/>
    </row>
    <row r="13" spans="1:19" ht="15" customHeight="1" x14ac:dyDescent="0.2">
      <c r="A13" s="3" t="str">
        <f ca="1">Translations!$A$173</f>
        <v>Total</v>
      </c>
      <c r="B13" s="2">
        <f t="shared" ref="B13:S13" si="6">SUM(B8:B11)</f>
        <v>0</v>
      </c>
      <c r="C13" s="2">
        <f t="shared" si="6"/>
        <v>0</v>
      </c>
      <c r="D13" s="2">
        <f t="shared" si="6"/>
        <v>0</v>
      </c>
      <c r="E13" s="2">
        <f t="shared" si="6"/>
        <v>0</v>
      </c>
      <c r="F13" s="2">
        <f t="shared" si="6"/>
        <v>0</v>
      </c>
      <c r="G13" s="2">
        <f t="shared" si="6"/>
        <v>0</v>
      </c>
      <c r="H13" s="2">
        <f t="shared" si="6"/>
        <v>0</v>
      </c>
      <c r="I13" s="2">
        <f t="shared" si="6"/>
        <v>0</v>
      </c>
      <c r="J13" s="2">
        <f t="shared" si="6"/>
        <v>0</v>
      </c>
      <c r="K13" s="2">
        <f t="shared" si="6"/>
        <v>0</v>
      </c>
      <c r="L13" s="2">
        <f t="shared" si="6"/>
        <v>0</v>
      </c>
      <c r="M13" s="2">
        <f t="shared" si="6"/>
        <v>0</v>
      </c>
      <c r="N13" s="2">
        <f t="shared" si="6"/>
        <v>0</v>
      </c>
      <c r="O13" s="2">
        <f t="shared" si="6"/>
        <v>0</v>
      </c>
      <c r="P13" s="2">
        <f t="shared" si="6"/>
        <v>0</v>
      </c>
      <c r="Q13" s="2">
        <f t="shared" si="6"/>
        <v>0</v>
      </c>
      <c r="R13" s="2">
        <f t="shared" si="6"/>
        <v>0</v>
      </c>
      <c r="S13" s="2">
        <f t="shared" si="6"/>
        <v>0</v>
      </c>
    </row>
    <row r="15" spans="1:19" x14ac:dyDescent="0.2">
      <c r="A15" s="126"/>
    </row>
    <row r="16" spans="1:19" x14ac:dyDescent="0.2">
      <c r="A16" s="126"/>
    </row>
  </sheetData>
  <sheetProtection algorithmName="SHA-512" hashValue="tipSX3XxX8urJiKRRBTmjY75Mvy80QJz+mTtSU3svgtD3qcFlITnfBJhDmX5IbwMU0DuUZ53jVxA082vqbt91w==" saltValue="dkQ6Gt7EQ5sJ2oEDA+bJjg==" spinCount="100000" sheet="1" objects="1" scenarios="1" formatColumns="0" formatRows="0"/>
  <protectedRanges>
    <protectedRange sqref="B8:P12"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honeticPr fontId="48" type="noConversion"/>
  <pageMargins left="0.7" right="0.7" top="0.75" bottom="0.75" header="0.3" footer="0.3"/>
  <pageSetup paperSize="8" scale="4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4178-7233-4F5B-995C-1AF260CB767C}">
  <sheetPr codeName="Sheet20">
    <pageSetUpPr fitToPage="1"/>
  </sheetPr>
  <dimension ref="A1:S27"/>
  <sheetViews>
    <sheetView showGridLines="0" view="pageBreakPreview" zoomScale="70" zoomScaleNormal="100" zoomScaleSheetLayoutView="70" workbookViewId="0">
      <selection activeCell="J29" sqref="J29"/>
    </sheetView>
  </sheetViews>
  <sheetFormatPr defaultColWidth="9.85546875" defaultRowHeight="14.25" x14ac:dyDescent="0.2"/>
  <cols>
    <col min="1" max="1" width="55.85546875" style="23" customWidth="1"/>
    <col min="2" max="19" width="12.140625" style="5" customWidth="1"/>
    <col min="20" max="16384" width="9.85546875" style="5"/>
  </cols>
  <sheetData>
    <row r="1" spans="1:19" ht="29.1" customHeight="1" x14ac:dyDescent="0.2">
      <c r="A1" s="219" t="str">
        <f ca="1">Translations!$A$133</f>
        <v xml:space="preserve">Detailed Financial Gap </v>
      </c>
      <c r="B1" s="219"/>
      <c r="C1" s="119" t="str">
        <f ca="1">Translations!$A$11</f>
        <v>Country</v>
      </c>
      <c r="D1" s="238" t="str">
        <f>'Cover Sheet'!B8</f>
        <v>Mozambique</v>
      </c>
      <c r="E1" s="239"/>
      <c r="F1" s="240" t="str">
        <f ca="1">Translations!$A$94</f>
        <v>Component</v>
      </c>
      <c r="G1" s="242" t="str">
        <f ca="1">Translations!$A$101</f>
        <v>Malaria</v>
      </c>
      <c r="H1" s="236" t="str">
        <f ca="1">Translations!$A$95</f>
        <v>Fiscal Year in which implementation period starts</v>
      </c>
      <c r="I1" s="320"/>
      <c r="J1" s="320"/>
      <c r="K1" s="237"/>
      <c r="L1" s="234">
        <f>IF(ISNUMBER('Cover Sheet'!D13),'Cover Sheet'!D13,VLOOKUP("Select year",Dropdowns!$O$17:$R$17,LangOffset+1,0))</f>
        <v>2024</v>
      </c>
      <c r="M1" s="235"/>
    </row>
    <row r="2" spans="1:19" ht="15" customHeight="1" x14ac:dyDescent="0.2">
      <c r="A2" s="219"/>
      <c r="B2" s="219"/>
      <c r="C2" s="119" t="str">
        <f ca="1">Translations!$A$13</f>
        <v>Currency</v>
      </c>
      <c r="D2" s="238" t="str">
        <f>VLOOKUP('Cover Sheet'!$D$10,Dropdowns!$O$13:$R$15,Translations!$C$1+1,0)</f>
        <v>USD</v>
      </c>
      <c r="E2" s="239"/>
      <c r="F2" s="241"/>
      <c r="G2" s="242"/>
      <c r="H2" s="236" t="str">
        <f ca="1">Translations!$A$96</f>
        <v>Fiscal Year in which implementation period ends</v>
      </c>
      <c r="I2" s="320"/>
      <c r="J2" s="320"/>
      <c r="K2" s="237"/>
      <c r="L2" s="234">
        <f>IF(ISNUMBER('Cover Sheet'!D14),'Cover Sheet'!D14,VLOOKUP("Select year",Dropdowns!$O$17:$R$17,LangOffset+1,0))</f>
        <v>2026</v>
      </c>
      <c r="M2" s="235"/>
    </row>
    <row r="3" spans="1:19" ht="15" customHeight="1" x14ac:dyDescent="0.2">
      <c r="A3" s="131"/>
      <c r="B3" s="131"/>
      <c r="C3" s="74"/>
      <c r="D3" s="114"/>
      <c r="E3" s="114"/>
      <c r="F3" s="74"/>
      <c r="G3" s="114"/>
      <c r="H3" s="74"/>
      <c r="I3" s="74"/>
      <c r="J3" s="74"/>
      <c r="K3" s="74"/>
      <c r="L3" s="114"/>
    </row>
    <row r="4" spans="1:19" ht="15" customHeight="1" x14ac:dyDescent="0.2">
      <c r="A4" s="131"/>
      <c r="B4" s="131"/>
      <c r="C4" s="74"/>
      <c r="D4" s="114"/>
      <c r="E4" s="114"/>
      <c r="F4" s="74"/>
      <c r="G4" s="114"/>
      <c r="H4" s="74"/>
      <c r="I4" s="74"/>
      <c r="J4" s="74"/>
      <c r="K4" s="74"/>
      <c r="L4" s="114"/>
    </row>
    <row r="5" spans="1:19" ht="30" customHeight="1" x14ac:dyDescent="0.2">
      <c r="A5" s="357" t="str">
        <f ca="1">Translations!$A$154</f>
        <v>NSP cost categories</v>
      </c>
      <c r="B5" s="354" t="str">
        <f ca="1">Translations!$A$135</f>
        <v>Funding Need</v>
      </c>
      <c r="C5" s="355"/>
      <c r="D5" s="356"/>
      <c r="E5" s="354" t="str">
        <f ca="1">Translations!$A$136</f>
        <v>Domestic</v>
      </c>
      <c r="F5" s="355"/>
      <c r="G5" s="355"/>
      <c r="H5" s="355"/>
      <c r="I5" s="355"/>
      <c r="J5" s="356"/>
      <c r="K5" s="354" t="str">
        <f ca="1">Translations!$A$137</f>
        <v>Non-Global Fund External</v>
      </c>
      <c r="L5" s="355"/>
      <c r="M5" s="355"/>
      <c r="N5" s="355"/>
      <c r="O5" s="355"/>
      <c r="P5" s="356"/>
      <c r="Q5" s="354" t="str">
        <f ca="1">Translations!$A$138</f>
        <v>Funding Gap</v>
      </c>
      <c r="R5" s="355"/>
      <c r="S5" s="356"/>
    </row>
    <row r="6" spans="1:19" ht="15" customHeight="1" x14ac:dyDescent="0.2">
      <c r="A6" s="353"/>
      <c r="B6" s="104">
        <f>IF(ISNUMBER(L1),L1,"")</f>
        <v>2024</v>
      </c>
      <c r="C6" s="104">
        <f>IFERROR(B6+1,"")</f>
        <v>2025</v>
      </c>
      <c r="D6" s="104">
        <f>IFERROR(C6+1,"")</f>
        <v>2026</v>
      </c>
      <c r="E6" s="104">
        <f t="shared" ref="E6:F6" si="0">IFERROR(F6-1,"")</f>
        <v>2021</v>
      </c>
      <c r="F6" s="104">
        <f t="shared" si="0"/>
        <v>2022</v>
      </c>
      <c r="G6" s="104">
        <f>IFERROR(H6-1,"")</f>
        <v>2023</v>
      </c>
      <c r="H6" s="104">
        <f t="shared" ref="H6:I6" si="1">B6</f>
        <v>2024</v>
      </c>
      <c r="I6" s="104">
        <f t="shared" si="1"/>
        <v>2025</v>
      </c>
      <c r="J6" s="104">
        <f>D6</f>
        <v>2026</v>
      </c>
      <c r="K6" s="104">
        <f t="shared" ref="K6:L6" si="2">IFERROR(L6-1,"")</f>
        <v>2021</v>
      </c>
      <c r="L6" s="104">
        <f t="shared" si="2"/>
        <v>2022</v>
      </c>
      <c r="M6" s="104">
        <f>IFERROR(N6-1,"")</f>
        <v>2023</v>
      </c>
      <c r="N6" s="104">
        <f>B6</f>
        <v>2024</v>
      </c>
      <c r="O6" s="104">
        <f>C6</f>
        <v>2025</v>
      </c>
      <c r="P6" s="104">
        <f>D6</f>
        <v>2026</v>
      </c>
      <c r="Q6" s="104">
        <f>B6</f>
        <v>2024</v>
      </c>
      <c r="R6" s="104">
        <f>C6</f>
        <v>2025</v>
      </c>
      <c r="S6" s="104">
        <f>D6</f>
        <v>2026</v>
      </c>
    </row>
    <row r="7" spans="1:19" ht="3" customHeight="1" x14ac:dyDescent="0.2">
      <c r="A7" s="125"/>
      <c r="B7" s="125"/>
      <c r="C7" s="125"/>
      <c r="D7" s="125"/>
      <c r="E7" s="125"/>
      <c r="F7" s="125"/>
      <c r="G7" s="125"/>
      <c r="H7" s="125"/>
      <c r="I7" s="125"/>
      <c r="J7" s="125"/>
      <c r="K7" s="125"/>
      <c r="L7" s="125"/>
      <c r="M7" s="125"/>
      <c r="N7" s="125"/>
      <c r="O7" s="125"/>
      <c r="P7" s="125"/>
      <c r="Q7" s="125"/>
      <c r="R7" s="125"/>
      <c r="S7" s="125"/>
    </row>
    <row r="8" spans="1:19" ht="15" customHeight="1" x14ac:dyDescent="0.2">
      <c r="A8" s="138"/>
      <c r="B8" s="21"/>
      <c r="C8" s="21"/>
      <c r="D8" s="21"/>
      <c r="E8" s="21"/>
      <c r="F8" s="21"/>
      <c r="G8" s="21"/>
      <c r="H8" s="21"/>
      <c r="I8" s="21"/>
      <c r="J8" s="21"/>
      <c r="K8" s="21"/>
      <c r="L8" s="21"/>
      <c r="M8" s="21"/>
      <c r="N8" s="21"/>
      <c r="O8" s="21"/>
      <c r="P8" s="21"/>
      <c r="Q8" s="4">
        <f>IFERROR(B8-H8-N8,"")</f>
        <v>0</v>
      </c>
      <c r="R8" s="4">
        <f t="shared" ref="R8:S22" si="3">IFERROR(C8-I8-O8,"")</f>
        <v>0</v>
      </c>
      <c r="S8" s="4">
        <f t="shared" si="3"/>
        <v>0</v>
      </c>
    </row>
    <row r="9" spans="1:19" ht="15" customHeight="1" x14ac:dyDescent="0.2">
      <c r="A9" s="138"/>
      <c r="B9" s="21"/>
      <c r="C9" s="21"/>
      <c r="D9" s="21"/>
      <c r="E9" s="21"/>
      <c r="F9" s="21"/>
      <c r="G9" s="21"/>
      <c r="H9" s="21"/>
      <c r="I9" s="21"/>
      <c r="J9" s="21"/>
      <c r="K9" s="21"/>
      <c r="L9" s="21"/>
      <c r="M9" s="21"/>
      <c r="N9" s="21"/>
      <c r="O9" s="21"/>
      <c r="P9" s="21"/>
      <c r="Q9" s="4">
        <f t="shared" ref="Q9:Q22" si="4">IFERROR(B9-H9-N9,"")</f>
        <v>0</v>
      </c>
      <c r="R9" s="4">
        <f t="shared" si="3"/>
        <v>0</v>
      </c>
      <c r="S9" s="4">
        <f t="shared" si="3"/>
        <v>0</v>
      </c>
    </row>
    <row r="10" spans="1:19" ht="15" customHeight="1" x14ac:dyDescent="0.2">
      <c r="A10" s="138"/>
      <c r="B10" s="21"/>
      <c r="C10" s="21"/>
      <c r="D10" s="21"/>
      <c r="E10" s="21"/>
      <c r="F10" s="21"/>
      <c r="G10" s="21"/>
      <c r="H10" s="21"/>
      <c r="I10" s="21"/>
      <c r="J10" s="21"/>
      <c r="K10" s="21"/>
      <c r="L10" s="21"/>
      <c r="M10" s="21"/>
      <c r="N10" s="21"/>
      <c r="O10" s="21"/>
      <c r="P10" s="21"/>
      <c r="Q10" s="4">
        <f t="shared" si="4"/>
        <v>0</v>
      </c>
      <c r="R10" s="4">
        <f t="shared" si="3"/>
        <v>0</v>
      </c>
      <c r="S10" s="4">
        <f t="shared" si="3"/>
        <v>0</v>
      </c>
    </row>
    <row r="11" spans="1:19" ht="15" customHeight="1" x14ac:dyDescent="0.2">
      <c r="A11" s="138"/>
      <c r="B11" s="21"/>
      <c r="C11" s="21"/>
      <c r="D11" s="21"/>
      <c r="E11" s="21"/>
      <c r="F11" s="21"/>
      <c r="G11" s="21"/>
      <c r="H11" s="21"/>
      <c r="I11" s="21"/>
      <c r="J11" s="21"/>
      <c r="K11" s="21"/>
      <c r="L11" s="21"/>
      <c r="M11" s="21"/>
      <c r="N11" s="21"/>
      <c r="O11" s="21"/>
      <c r="P11" s="21"/>
      <c r="Q11" s="4">
        <f t="shared" si="4"/>
        <v>0</v>
      </c>
      <c r="R11" s="4">
        <f t="shared" si="3"/>
        <v>0</v>
      </c>
      <c r="S11" s="4">
        <f t="shared" si="3"/>
        <v>0</v>
      </c>
    </row>
    <row r="12" spans="1:19" ht="15" customHeight="1" x14ac:dyDescent="0.2">
      <c r="A12" s="138"/>
      <c r="B12" s="21"/>
      <c r="C12" s="21"/>
      <c r="D12" s="21"/>
      <c r="E12" s="21"/>
      <c r="F12" s="21"/>
      <c r="G12" s="21"/>
      <c r="H12" s="21"/>
      <c r="I12" s="21"/>
      <c r="J12" s="21"/>
      <c r="K12" s="21"/>
      <c r="L12" s="21"/>
      <c r="M12" s="21"/>
      <c r="N12" s="21"/>
      <c r="O12" s="21"/>
      <c r="P12" s="21"/>
      <c r="Q12" s="4">
        <f t="shared" si="4"/>
        <v>0</v>
      </c>
      <c r="R12" s="4">
        <f t="shared" si="3"/>
        <v>0</v>
      </c>
      <c r="S12" s="4">
        <f t="shared" si="3"/>
        <v>0</v>
      </c>
    </row>
    <row r="13" spans="1:19" ht="15" customHeight="1" x14ac:dyDescent="0.2">
      <c r="A13" s="138"/>
      <c r="B13" s="21"/>
      <c r="C13" s="21"/>
      <c r="D13" s="21"/>
      <c r="E13" s="21"/>
      <c r="F13" s="21"/>
      <c r="G13" s="21"/>
      <c r="H13" s="21"/>
      <c r="I13" s="21"/>
      <c r="J13" s="21"/>
      <c r="K13" s="21"/>
      <c r="L13" s="21"/>
      <c r="M13" s="21"/>
      <c r="N13" s="21"/>
      <c r="O13" s="21"/>
      <c r="P13" s="21"/>
      <c r="Q13" s="4">
        <f t="shared" si="4"/>
        <v>0</v>
      </c>
      <c r="R13" s="4">
        <f t="shared" si="3"/>
        <v>0</v>
      </c>
      <c r="S13" s="4">
        <f t="shared" si="3"/>
        <v>0</v>
      </c>
    </row>
    <row r="14" spans="1:19" ht="15" customHeight="1" x14ac:dyDescent="0.2">
      <c r="A14" s="138"/>
      <c r="B14" s="21"/>
      <c r="C14" s="21"/>
      <c r="D14" s="21"/>
      <c r="E14" s="21"/>
      <c r="F14" s="21"/>
      <c r="G14" s="21"/>
      <c r="H14" s="21"/>
      <c r="I14" s="21"/>
      <c r="J14" s="21"/>
      <c r="K14" s="21"/>
      <c r="L14" s="21"/>
      <c r="M14" s="21"/>
      <c r="N14" s="21"/>
      <c r="O14" s="21"/>
      <c r="P14" s="21"/>
      <c r="Q14" s="4">
        <f t="shared" si="4"/>
        <v>0</v>
      </c>
      <c r="R14" s="4">
        <f t="shared" si="3"/>
        <v>0</v>
      </c>
      <c r="S14" s="4">
        <f t="shared" si="3"/>
        <v>0</v>
      </c>
    </row>
    <row r="15" spans="1:19" ht="15" customHeight="1" x14ac:dyDescent="0.2">
      <c r="A15" s="138"/>
      <c r="B15" s="21"/>
      <c r="C15" s="21"/>
      <c r="D15" s="21"/>
      <c r="E15" s="21"/>
      <c r="F15" s="21"/>
      <c r="G15" s="21"/>
      <c r="H15" s="21"/>
      <c r="I15" s="21"/>
      <c r="J15" s="21"/>
      <c r="K15" s="21"/>
      <c r="L15" s="21"/>
      <c r="M15" s="21"/>
      <c r="N15" s="21"/>
      <c r="O15" s="21"/>
      <c r="P15" s="21"/>
      <c r="Q15" s="4">
        <f t="shared" si="4"/>
        <v>0</v>
      </c>
      <c r="R15" s="4">
        <f t="shared" si="3"/>
        <v>0</v>
      </c>
      <c r="S15" s="4">
        <f t="shared" si="3"/>
        <v>0</v>
      </c>
    </row>
    <row r="16" spans="1:19" ht="15" customHeight="1" x14ac:dyDescent="0.2">
      <c r="A16" s="138"/>
      <c r="B16" s="21"/>
      <c r="C16" s="21"/>
      <c r="D16" s="21"/>
      <c r="E16" s="21"/>
      <c r="F16" s="21"/>
      <c r="G16" s="21"/>
      <c r="H16" s="21"/>
      <c r="I16" s="21"/>
      <c r="J16" s="21"/>
      <c r="K16" s="21"/>
      <c r="L16" s="21"/>
      <c r="M16" s="21"/>
      <c r="N16" s="21"/>
      <c r="O16" s="21"/>
      <c r="P16" s="21"/>
      <c r="Q16" s="4">
        <f t="shared" si="4"/>
        <v>0</v>
      </c>
      <c r="R16" s="4">
        <f t="shared" si="3"/>
        <v>0</v>
      </c>
      <c r="S16" s="4">
        <f t="shared" si="3"/>
        <v>0</v>
      </c>
    </row>
    <row r="17" spans="1:19" ht="15" customHeight="1" x14ac:dyDescent="0.2">
      <c r="A17" s="138"/>
      <c r="B17" s="21"/>
      <c r="C17" s="21"/>
      <c r="D17" s="21"/>
      <c r="E17" s="21"/>
      <c r="F17" s="21"/>
      <c r="G17" s="21"/>
      <c r="H17" s="21"/>
      <c r="I17" s="21"/>
      <c r="J17" s="21"/>
      <c r="K17" s="21"/>
      <c r="L17" s="21"/>
      <c r="M17" s="21"/>
      <c r="N17" s="21"/>
      <c r="O17" s="21"/>
      <c r="P17" s="21"/>
      <c r="Q17" s="4">
        <f t="shared" si="4"/>
        <v>0</v>
      </c>
      <c r="R17" s="4">
        <f t="shared" si="3"/>
        <v>0</v>
      </c>
      <c r="S17" s="4">
        <f t="shared" si="3"/>
        <v>0</v>
      </c>
    </row>
    <row r="18" spans="1:19" ht="15" customHeight="1" x14ac:dyDescent="0.2">
      <c r="A18" s="138"/>
      <c r="B18" s="21"/>
      <c r="C18" s="21"/>
      <c r="D18" s="21"/>
      <c r="E18" s="21"/>
      <c r="F18" s="21"/>
      <c r="G18" s="21"/>
      <c r="H18" s="21"/>
      <c r="I18" s="21"/>
      <c r="J18" s="21"/>
      <c r="K18" s="21"/>
      <c r="L18" s="21"/>
      <c r="M18" s="21"/>
      <c r="N18" s="21"/>
      <c r="O18" s="21"/>
      <c r="P18" s="21"/>
      <c r="Q18" s="4">
        <f t="shared" si="4"/>
        <v>0</v>
      </c>
      <c r="R18" s="4">
        <f t="shared" si="3"/>
        <v>0</v>
      </c>
      <c r="S18" s="4">
        <f t="shared" si="3"/>
        <v>0</v>
      </c>
    </row>
    <row r="19" spans="1:19" ht="15" customHeight="1" x14ac:dyDescent="0.2">
      <c r="A19" s="138"/>
      <c r="B19" s="21"/>
      <c r="C19" s="21"/>
      <c r="D19" s="21"/>
      <c r="E19" s="21"/>
      <c r="F19" s="21"/>
      <c r="G19" s="21"/>
      <c r="H19" s="21"/>
      <c r="I19" s="21"/>
      <c r="J19" s="21"/>
      <c r="K19" s="21"/>
      <c r="L19" s="21"/>
      <c r="M19" s="21"/>
      <c r="N19" s="21"/>
      <c r="O19" s="21"/>
      <c r="P19" s="21"/>
      <c r="Q19" s="4">
        <f t="shared" si="4"/>
        <v>0</v>
      </c>
      <c r="R19" s="4">
        <f t="shared" si="3"/>
        <v>0</v>
      </c>
      <c r="S19" s="4">
        <f t="shared" si="3"/>
        <v>0</v>
      </c>
    </row>
    <row r="20" spans="1:19" ht="15" customHeight="1" x14ac:dyDescent="0.2">
      <c r="A20" s="138"/>
      <c r="B20" s="21"/>
      <c r="C20" s="21"/>
      <c r="D20" s="21"/>
      <c r="E20" s="21"/>
      <c r="F20" s="21"/>
      <c r="G20" s="21"/>
      <c r="H20" s="21"/>
      <c r="I20" s="21"/>
      <c r="J20" s="21"/>
      <c r="K20" s="21"/>
      <c r="L20" s="21"/>
      <c r="M20" s="21"/>
      <c r="N20" s="21"/>
      <c r="O20" s="21"/>
      <c r="P20" s="21"/>
      <c r="Q20" s="4">
        <f t="shared" si="4"/>
        <v>0</v>
      </c>
      <c r="R20" s="4">
        <f t="shared" si="3"/>
        <v>0</v>
      </c>
      <c r="S20" s="4">
        <f t="shared" si="3"/>
        <v>0</v>
      </c>
    </row>
    <row r="21" spans="1:19" ht="15" customHeight="1" x14ac:dyDescent="0.2">
      <c r="A21" s="138"/>
      <c r="B21" s="21"/>
      <c r="C21" s="21"/>
      <c r="D21" s="21"/>
      <c r="E21" s="21"/>
      <c r="F21" s="21"/>
      <c r="G21" s="21"/>
      <c r="H21" s="21"/>
      <c r="I21" s="21"/>
      <c r="J21" s="21"/>
      <c r="K21" s="21"/>
      <c r="L21" s="21"/>
      <c r="M21" s="21"/>
      <c r="N21" s="21"/>
      <c r="O21" s="21"/>
      <c r="P21" s="21"/>
      <c r="Q21" s="4">
        <f t="shared" si="4"/>
        <v>0</v>
      </c>
      <c r="R21" s="4">
        <f t="shared" si="3"/>
        <v>0</v>
      </c>
      <c r="S21" s="4">
        <f t="shared" si="3"/>
        <v>0</v>
      </c>
    </row>
    <row r="22" spans="1:19" ht="15" customHeight="1" x14ac:dyDescent="0.2">
      <c r="A22" s="138"/>
      <c r="B22" s="21"/>
      <c r="C22" s="21"/>
      <c r="D22" s="21"/>
      <c r="E22" s="21"/>
      <c r="F22" s="21"/>
      <c r="G22" s="21"/>
      <c r="H22" s="21"/>
      <c r="I22" s="21"/>
      <c r="J22" s="21"/>
      <c r="K22" s="21"/>
      <c r="L22" s="21"/>
      <c r="M22" s="21"/>
      <c r="N22" s="21"/>
      <c r="O22" s="21"/>
      <c r="P22" s="21"/>
      <c r="Q22" s="4">
        <f t="shared" si="4"/>
        <v>0</v>
      </c>
      <c r="R22" s="4">
        <f t="shared" si="3"/>
        <v>0</v>
      </c>
      <c r="S22" s="4">
        <f t="shared" si="3"/>
        <v>0</v>
      </c>
    </row>
    <row r="23" spans="1:19" ht="3" customHeight="1" x14ac:dyDescent="0.2">
      <c r="A23" s="125"/>
      <c r="B23" s="125"/>
      <c r="C23" s="125"/>
      <c r="D23" s="125"/>
      <c r="E23" s="125"/>
      <c r="F23" s="125"/>
      <c r="G23" s="125"/>
      <c r="H23" s="125"/>
      <c r="I23" s="125"/>
      <c r="J23" s="125"/>
      <c r="K23" s="125"/>
      <c r="L23" s="125"/>
      <c r="M23" s="125"/>
      <c r="N23" s="125"/>
      <c r="O23" s="125"/>
      <c r="P23" s="125"/>
      <c r="Q23" s="125"/>
      <c r="R23" s="125"/>
      <c r="S23" s="125"/>
    </row>
    <row r="24" spans="1:19" ht="15" customHeight="1" x14ac:dyDescent="0.2">
      <c r="A24" s="139" t="str">
        <f ca="1">Translations!$A$173</f>
        <v>Total</v>
      </c>
      <c r="B24" s="2">
        <f t="shared" ref="B24:S24" si="5">SUM(B8:B22)</f>
        <v>0</v>
      </c>
      <c r="C24" s="2">
        <f t="shared" si="5"/>
        <v>0</v>
      </c>
      <c r="D24" s="2">
        <f t="shared" si="5"/>
        <v>0</v>
      </c>
      <c r="E24" s="2">
        <f t="shared" si="5"/>
        <v>0</v>
      </c>
      <c r="F24" s="2">
        <f t="shared" si="5"/>
        <v>0</v>
      </c>
      <c r="G24" s="2">
        <f t="shared" si="5"/>
        <v>0</v>
      </c>
      <c r="H24" s="2">
        <f t="shared" si="5"/>
        <v>0</v>
      </c>
      <c r="I24" s="2">
        <f t="shared" si="5"/>
        <v>0</v>
      </c>
      <c r="J24" s="2">
        <f t="shared" si="5"/>
        <v>0</v>
      </c>
      <c r="K24" s="2">
        <f t="shared" si="5"/>
        <v>0</v>
      </c>
      <c r="L24" s="2">
        <f t="shared" si="5"/>
        <v>0</v>
      </c>
      <c r="M24" s="2">
        <f t="shared" si="5"/>
        <v>0</v>
      </c>
      <c r="N24" s="2">
        <f t="shared" si="5"/>
        <v>0</v>
      </c>
      <c r="O24" s="2">
        <f t="shared" si="5"/>
        <v>0</v>
      </c>
      <c r="P24" s="2">
        <f t="shared" si="5"/>
        <v>0</v>
      </c>
      <c r="Q24" s="2">
        <f t="shared" si="5"/>
        <v>0</v>
      </c>
      <c r="R24" s="2">
        <f t="shared" si="5"/>
        <v>0</v>
      </c>
      <c r="S24" s="2">
        <f t="shared" si="5"/>
        <v>0</v>
      </c>
    </row>
    <row r="26" spans="1:19" x14ac:dyDescent="0.2">
      <c r="A26" s="22"/>
    </row>
    <row r="27" spans="1:19" x14ac:dyDescent="0.2">
      <c r="A27" s="22"/>
    </row>
  </sheetData>
  <sheetProtection algorithmName="SHA-512" hashValue="wISLg0MDLeU/iP25XyoDNCzV/LvxJtnrFI/sATUNZpt25dlDmKDkKH18OR0dkda9kIRoHM72zVQCMd0ZeYTFNg==" saltValue="ytk2bZfS47T4vugbrRal/Q==" spinCount="100000" sheet="1" objects="1" scenarios="1" formatColumns="0" formatRows="0"/>
  <protectedRanges>
    <protectedRange sqref="B8:P23"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ageMargins left="0.7" right="0.7" top="0.75" bottom="0.75" header="0.3" footer="0.3"/>
  <pageSetup paperSize="8" scale="47" orientation="portrait" r:id="rId1"/>
  <rowBreaks count="1" manualBreakCount="1">
    <brk id="7"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F222"/>
  <sheetViews>
    <sheetView zoomScaleNormal="100" workbookViewId="0">
      <selection activeCell="A4" sqref="A4"/>
    </sheetView>
  </sheetViews>
  <sheetFormatPr defaultColWidth="10.140625" defaultRowHeight="14.25" x14ac:dyDescent="0.25"/>
  <cols>
    <col min="1" max="1" width="67" style="9" customWidth="1"/>
    <col min="2" max="2" width="91" style="27" customWidth="1"/>
    <col min="3" max="3" width="65.85546875" style="27" customWidth="1"/>
    <col min="4" max="4" width="134.85546875" style="9" bestFit="1" customWidth="1"/>
    <col min="5" max="5" width="10.140625" style="9"/>
    <col min="6" max="6" width="22" style="9" customWidth="1"/>
    <col min="7" max="16384" width="10.140625" style="9"/>
  </cols>
  <sheetData>
    <row r="1" spans="1:6" x14ac:dyDescent="0.25">
      <c r="A1" s="15"/>
      <c r="B1" s="26"/>
      <c r="C1" s="26">
        <f>IF(Instructions!$B$9="English",0,IF(Instructions!$B$9="Français",1,IF(Instructions!$B$9="Español",2,IF(Instructions!$B$9="Русский",3))))</f>
        <v>0</v>
      </c>
      <c r="D1" s="15"/>
    </row>
    <row r="2" spans="1:6" x14ac:dyDescent="0.25">
      <c r="A2" s="15"/>
      <c r="B2" s="28" t="s">
        <v>2</v>
      </c>
      <c r="C2" s="30" t="s">
        <v>3</v>
      </c>
      <c r="D2" s="29" t="s">
        <v>4</v>
      </c>
    </row>
    <row r="3" spans="1:6" x14ac:dyDescent="0.25">
      <c r="A3" s="16" t="str">
        <f t="shared" ref="A3:A38" ca="1" si="0">OFFSET($B3,0,LangOffset,1,1)</f>
        <v>Funding Landscape Table</v>
      </c>
      <c r="B3" s="26" t="s">
        <v>5</v>
      </c>
      <c r="C3" s="31" t="s">
        <v>6</v>
      </c>
      <c r="D3" s="32" t="s">
        <v>7</v>
      </c>
      <c r="F3" s="9" t="s">
        <v>8</v>
      </c>
    </row>
    <row r="4" spans="1:6" ht="27" customHeight="1" x14ac:dyDescent="0.25">
      <c r="A4" s="16" t="str">
        <f t="shared" ca="1" si="0"/>
        <v>Date published: 5 August 2022
Date updated: 24 April 2023</v>
      </c>
      <c r="B4" s="65" t="s">
        <v>9</v>
      </c>
      <c r="C4" s="105" t="s">
        <v>10</v>
      </c>
      <c r="D4" s="32" t="s">
        <v>11</v>
      </c>
    </row>
    <row r="5" spans="1:6" x14ac:dyDescent="0.25">
      <c r="A5" s="16" t="str">
        <f t="shared" ca="1" si="0"/>
        <v>Cover Sheet</v>
      </c>
      <c r="B5" s="26" t="s">
        <v>12</v>
      </c>
      <c r="C5" s="31" t="s">
        <v>13</v>
      </c>
      <c r="D5" s="32" t="s">
        <v>14</v>
      </c>
      <c r="F5" s="9" t="s">
        <v>12</v>
      </c>
    </row>
    <row r="6" spans="1:6" ht="25.5" x14ac:dyDescent="0.25">
      <c r="A6" s="16" t="str">
        <f t="shared" ca="1" si="0"/>
        <v>Financial Gap Overview for Disease Programs</v>
      </c>
      <c r="B6" s="26" t="s">
        <v>15</v>
      </c>
      <c r="C6" s="31" t="s">
        <v>16</v>
      </c>
      <c r="D6" s="32" t="s">
        <v>17</v>
      </c>
      <c r="F6" s="9" t="s">
        <v>15</v>
      </c>
    </row>
    <row r="7" spans="1:6" x14ac:dyDescent="0.25">
      <c r="A7" s="16" t="str">
        <f t="shared" ca="1" si="0"/>
        <v>Overall Health Sector: Government Health Spending</v>
      </c>
      <c r="B7" s="26" t="s">
        <v>18</v>
      </c>
      <c r="C7" s="31" t="s">
        <v>19</v>
      </c>
      <c r="D7" s="32" t="s">
        <v>20</v>
      </c>
      <c r="F7" s="9" t="s">
        <v>18</v>
      </c>
    </row>
    <row r="8" spans="1:6" x14ac:dyDescent="0.25">
      <c r="A8" s="16" t="str">
        <f t="shared" ca="1" si="0"/>
        <v>Detailed Financial Gap</v>
      </c>
      <c r="B8" s="26" t="s">
        <v>21</v>
      </c>
      <c r="C8" s="31" t="s">
        <v>22</v>
      </c>
      <c r="D8" s="32" t="s">
        <v>23</v>
      </c>
      <c r="F8" s="9" t="s">
        <v>21</v>
      </c>
    </row>
    <row r="9" spans="1:6" x14ac:dyDescent="0.25">
      <c r="A9" s="16" t="str">
        <f t="shared" ca="1" si="0"/>
        <v>General Guidance</v>
      </c>
      <c r="B9" s="26" t="s">
        <v>24</v>
      </c>
      <c r="C9" s="31" t="s">
        <v>25</v>
      </c>
      <c r="D9" s="32" t="s">
        <v>26</v>
      </c>
      <c r="F9" s="9" t="s">
        <v>24</v>
      </c>
    </row>
    <row r="10" spans="1:6" x14ac:dyDescent="0.25">
      <c r="A10" s="16"/>
      <c r="B10" s="26" t="s">
        <v>27</v>
      </c>
      <c r="C10" s="31" t="s">
        <v>28</v>
      </c>
      <c r="D10" s="32" t="s">
        <v>29</v>
      </c>
      <c r="F10" s="9" t="s">
        <v>27</v>
      </c>
    </row>
    <row r="11" spans="1:6" x14ac:dyDescent="0.25">
      <c r="A11" s="16" t="str">
        <f t="shared" ca="1" si="0"/>
        <v>Country</v>
      </c>
      <c r="B11" s="26" t="s">
        <v>30</v>
      </c>
      <c r="C11" s="31" t="s">
        <v>31</v>
      </c>
      <c r="D11" s="32" t="s">
        <v>32</v>
      </c>
      <c r="F11" s="9" t="s">
        <v>30</v>
      </c>
    </row>
    <row r="12" spans="1:6" x14ac:dyDescent="0.25">
      <c r="A12" s="16" t="str">
        <f t="shared" ca="1" si="0"/>
        <v>Fiscal Cycle</v>
      </c>
      <c r="B12" s="26" t="s">
        <v>33</v>
      </c>
      <c r="C12" s="31" t="s">
        <v>34</v>
      </c>
      <c r="D12" s="32" t="s">
        <v>35</v>
      </c>
      <c r="F12" s="9" t="s">
        <v>33</v>
      </c>
    </row>
    <row r="13" spans="1:6" x14ac:dyDescent="0.25">
      <c r="A13" s="16" t="str">
        <f t="shared" ca="1" si="0"/>
        <v>Currency</v>
      </c>
      <c r="B13" s="26" t="s">
        <v>36</v>
      </c>
      <c r="C13" s="31" t="s">
        <v>37</v>
      </c>
      <c r="D13" s="32" t="s">
        <v>38</v>
      </c>
      <c r="F13" s="9" t="s">
        <v>36</v>
      </c>
    </row>
    <row r="14" spans="1:6" x14ac:dyDescent="0.25">
      <c r="A14" s="16" t="str">
        <f t="shared" ca="1" si="0"/>
        <v>Fiscal Year in which implementation period starts</v>
      </c>
      <c r="B14" s="26" t="s">
        <v>39</v>
      </c>
      <c r="C14" s="31" t="s">
        <v>40</v>
      </c>
      <c r="D14" s="32" t="s">
        <v>41</v>
      </c>
      <c r="F14" s="9" t="s">
        <v>39</v>
      </c>
    </row>
    <row r="15" spans="1:6" x14ac:dyDescent="0.25">
      <c r="A15" s="16" t="str">
        <f t="shared" ca="1" si="0"/>
        <v>Fiscal Year in which implementation period ends</v>
      </c>
      <c r="B15" s="26" t="s">
        <v>42</v>
      </c>
      <c r="C15" s="31" t="s">
        <v>43</v>
      </c>
      <c r="D15" s="32" t="s">
        <v>44</v>
      </c>
      <c r="F15" s="9" t="s">
        <v>42</v>
      </c>
    </row>
    <row r="16" spans="1:6" x14ac:dyDescent="0.25">
      <c r="A16" s="16" t="str">
        <f t="shared" ca="1" si="0"/>
        <v>Current funding request pertains to a program</v>
      </c>
      <c r="B16" s="26" t="s">
        <v>45</v>
      </c>
      <c r="C16" s="31" t="s">
        <v>46</v>
      </c>
      <c r="D16" s="33" t="s">
        <v>47</v>
      </c>
      <c r="F16" s="9" t="s">
        <v>45</v>
      </c>
    </row>
    <row r="17" spans="1:6" x14ac:dyDescent="0.25">
      <c r="A17" s="16" t="str">
        <f t="shared" ca="1" si="0"/>
        <v>Detailed Financial Gap based on:</v>
      </c>
      <c r="B17" s="26" t="s">
        <v>48</v>
      </c>
      <c r="C17" s="31" t="s">
        <v>49</v>
      </c>
      <c r="D17" s="32" t="s">
        <v>50</v>
      </c>
      <c r="F17" s="9" t="s">
        <v>48</v>
      </c>
    </row>
    <row r="18" spans="1:6" x14ac:dyDescent="0.25">
      <c r="A18" s="16" t="str">
        <f t="shared" ca="1" si="0"/>
        <v>Columns H&amp;O: Data Source / Methods</v>
      </c>
      <c r="B18" s="26" t="s">
        <v>51</v>
      </c>
      <c r="C18" s="31" t="s">
        <v>52</v>
      </c>
      <c r="D18" s="32" t="s">
        <v>53</v>
      </c>
      <c r="F18" s="9" t="s">
        <v>51</v>
      </c>
    </row>
    <row r="19" spans="1:6" x14ac:dyDescent="0.25">
      <c r="A19" s="16" t="str">
        <f t="shared" ca="1" si="0"/>
        <v>Columns I&amp;P: Type of Costs Included</v>
      </c>
      <c r="B19" s="26" t="s">
        <v>54</v>
      </c>
      <c r="C19" s="31" t="s">
        <v>55</v>
      </c>
      <c r="D19" s="32" t="s">
        <v>56</v>
      </c>
      <c r="F19" s="9" t="s">
        <v>57</v>
      </c>
    </row>
    <row r="20" spans="1:6" x14ac:dyDescent="0.25">
      <c r="A20" s="16" t="str">
        <f t="shared" ca="1" si="0"/>
        <v>Comments</v>
      </c>
      <c r="B20" s="26" t="s">
        <v>58</v>
      </c>
      <c r="C20" s="31" t="s">
        <v>59</v>
      </c>
      <c r="D20" s="32" t="s">
        <v>60</v>
      </c>
      <c r="F20" s="9" t="s">
        <v>58</v>
      </c>
    </row>
    <row r="21" spans="1:6" x14ac:dyDescent="0.25">
      <c r="A21" s="16" t="str">
        <f t="shared" ca="1" si="0"/>
        <v>Header: Exchange Rate</v>
      </c>
      <c r="B21" s="26" t="s">
        <v>61</v>
      </c>
      <c r="C21" s="31" t="s">
        <v>62</v>
      </c>
      <c r="D21" s="32" t="s">
        <v>63</v>
      </c>
      <c r="F21" s="9" t="s">
        <v>61</v>
      </c>
    </row>
    <row r="22" spans="1:6" ht="25.5" x14ac:dyDescent="0.25">
      <c r="A22" s="16" t="str">
        <f t="shared" ca="1" si="0"/>
        <v>SECTION A: Total Funding needs for the National Strategic Plan</v>
      </c>
      <c r="B22" s="26" t="s">
        <v>64</v>
      </c>
      <c r="C22" s="31" t="s">
        <v>65</v>
      </c>
      <c r="D22" s="32" t="s">
        <v>66</v>
      </c>
      <c r="F22" s="9" t="s">
        <v>64</v>
      </c>
    </row>
    <row r="23" spans="1:6" ht="25.5" x14ac:dyDescent="0.25">
      <c r="A23" s="16" t="str">
        <f t="shared" ca="1" si="0"/>
        <v>LINE A: Total funding needs for the National Strategic Plan</v>
      </c>
      <c r="B23" s="26" t="s">
        <v>67</v>
      </c>
      <c r="C23" s="31" t="s">
        <v>68</v>
      </c>
      <c r="D23" s="32" t="s">
        <v>69</v>
      </c>
      <c r="F23" s="9" t="s">
        <v>70</v>
      </c>
    </row>
    <row r="24" spans="1:6" ht="25.5" x14ac:dyDescent="0.25">
      <c r="A24" s="16" t="str">
        <f t="shared" ca="1" si="0"/>
        <v>SECTIONS B, C and D: Previous, current and anticipated resources to meet the funding needs of the National Strategic Plan</v>
      </c>
      <c r="B24" s="26" t="s">
        <v>71</v>
      </c>
      <c r="C24" s="31" t="s">
        <v>72</v>
      </c>
      <c r="D24" s="32" t="s">
        <v>73</v>
      </c>
      <c r="F24" s="9" t="s">
        <v>71</v>
      </c>
    </row>
    <row r="25" spans="1:6" x14ac:dyDescent="0.25">
      <c r="A25" s="16" t="str">
        <f t="shared" ca="1" si="0"/>
        <v>Section B: Previous, current and anticipated domestic resources</v>
      </c>
      <c r="B25" s="26" t="s">
        <v>74</v>
      </c>
      <c r="C25" s="31" t="s">
        <v>75</v>
      </c>
      <c r="D25" s="32" t="s">
        <v>76</v>
      </c>
      <c r="F25" s="9" t="s">
        <v>77</v>
      </c>
    </row>
    <row r="26" spans="1:6" x14ac:dyDescent="0.25">
      <c r="A26" s="16" t="str">
        <f t="shared" ca="1" si="0"/>
        <v xml:space="preserve">Domestic source B1: Loans </v>
      </c>
      <c r="B26" s="26" t="s">
        <v>78</v>
      </c>
      <c r="C26" s="31" t="s">
        <v>79</v>
      </c>
      <c r="D26" s="32" t="s">
        <v>80</v>
      </c>
      <c r="F26" s="9" t="s">
        <v>78</v>
      </c>
    </row>
    <row r="27" spans="1:6" x14ac:dyDescent="0.25">
      <c r="A27" s="16" t="str">
        <f t="shared" ca="1" si="0"/>
        <v xml:space="preserve">Domestic source B2: Debt relief </v>
      </c>
      <c r="B27" s="26" t="s">
        <v>81</v>
      </c>
      <c r="C27" s="31" t="s">
        <v>82</v>
      </c>
      <c r="D27" s="32" t="s">
        <v>83</v>
      </c>
      <c r="F27" s="9" t="s">
        <v>81</v>
      </c>
    </row>
    <row r="28" spans="1:6" x14ac:dyDescent="0.25">
      <c r="A28" s="16" t="str">
        <f t="shared" ca="1" si="0"/>
        <v>Domestic source B3: Government funding resources</v>
      </c>
      <c r="B28" s="26" t="s">
        <v>84</v>
      </c>
      <c r="C28" s="31" t="s">
        <v>85</v>
      </c>
      <c r="D28" s="32" t="s">
        <v>86</v>
      </c>
      <c r="F28" s="9" t="s">
        <v>84</v>
      </c>
    </row>
    <row r="29" spans="1:6" x14ac:dyDescent="0.25">
      <c r="A29" s="16" t="str">
        <f t="shared" ca="1" si="0"/>
        <v>Domestic source B4: Social health insurance</v>
      </c>
      <c r="B29" s="26" t="s">
        <v>87</v>
      </c>
      <c r="C29" s="31" t="s">
        <v>88</v>
      </c>
      <c r="D29" s="33" t="s">
        <v>89</v>
      </c>
      <c r="F29" s="9" t="s">
        <v>90</v>
      </c>
    </row>
    <row r="30" spans="1:6" x14ac:dyDescent="0.25">
      <c r="A30" s="16" t="str">
        <f t="shared" ca="1" si="0"/>
        <v>Domestic source B5: Private sector contributions (national)</v>
      </c>
      <c r="B30" s="26" t="s">
        <v>91</v>
      </c>
      <c r="C30" s="31" t="s">
        <v>92</v>
      </c>
      <c r="D30" s="32" t="s">
        <v>93</v>
      </c>
      <c r="F30" s="9" t="s">
        <v>91</v>
      </c>
    </row>
    <row r="31" spans="1:6" x14ac:dyDescent="0.25">
      <c r="A31" s="16" t="str">
        <f t="shared" ca="1" si="0"/>
        <v>LINE B: Total DOMESTIC resources</v>
      </c>
      <c r="B31" s="26" t="s">
        <v>94</v>
      </c>
      <c r="C31" s="31" t="s">
        <v>95</v>
      </c>
      <c r="D31" s="32" t="s">
        <v>96</v>
      </c>
      <c r="F31" s="9" t="s">
        <v>94</v>
      </c>
    </row>
    <row r="32" spans="1:6" ht="25.5" x14ac:dyDescent="0.25">
      <c r="A32" s="16" t="str">
        <f t="shared" ca="1" si="0"/>
        <v>Section C: Previous, current and anticipated external resources (non-Global Fund)</v>
      </c>
      <c r="B32" s="26" t="s">
        <v>97</v>
      </c>
      <c r="C32" s="31" t="s">
        <v>98</v>
      </c>
      <c r="D32" s="32" t="s">
        <v>99</v>
      </c>
      <c r="F32" s="9" t="s">
        <v>100</v>
      </c>
    </row>
    <row r="33" spans="1:6" x14ac:dyDescent="0.25">
      <c r="A33" s="16" t="str">
        <f t="shared" ca="1" si="0"/>
        <v>LINE C: Total EXTERNAL (non-Global Fund)</v>
      </c>
      <c r="B33" s="26" t="s">
        <v>101</v>
      </c>
      <c r="C33" s="31" t="s">
        <v>102</v>
      </c>
      <c r="D33" s="32" t="s">
        <v>103</v>
      </c>
      <c r="F33" s="9" t="s">
        <v>101</v>
      </c>
    </row>
    <row r="34" spans="1:6" ht="25.5" x14ac:dyDescent="0.25">
      <c r="A34" s="16" t="str">
        <f t="shared" ca="1" si="0"/>
        <v xml:space="preserve">Section D: Previous, current and anticipated external resources (Global Fund)  </v>
      </c>
      <c r="B34" s="26" t="s">
        <v>104</v>
      </c>
      <c r="C34" s="31" t="s">
        <v>105</v>
      </c>
      <c r="D34" s="32" t="s">
        <v>106</v>
      </c>
      <c r="F34" s="9" t="s">
        <v>107</v>
      </c>
    </row>
    <row r="35" spans="1:6" x14ac:dyDescent="0.25">
      <c r="A35" s="16" t="str">
        <f t="shared" ca="1" si="0"/>
        <v>LINE D: Total EXTERNAL (Global Fund)</v>
      </c>
      <c r="B35" s="26" t="s">
        <v>108</v>
      </c>
      <c r="C35" s="31" t="s">
        <v>109</v>
      </c>
      <c r="D35" s="32" t="s">
        <v>110</v>
      </c>
      <c r="F35" s="9" t="s">
        <v>108</v>
      </c>
    </row>
    <row r="36" spans="1:6" x14ac:dyDescent="0.25">
      <c r="A36" s="16" t="str">
        <f t="shared" ca="1" si="0"/>
        <v xml:space="preserve">LINE E: Total Anticipated Resources </v>
      </c>
      <c r="B36" s="26" t="s">
        <v>111</v>
      </c>
      <c r="C36" s="31" t="s">
        <v>112</v>
      </c>
      <c r="D36" s="32" t="s">
        <v>113</v>
      </c>
      <c r="F36" s="9" t="s">
        <v>111</v>
      </c>
    </row>
    <row r="37" spans="1:6" x14ac:dyDescent="0.25">
      <c r="A37" s="16" t="str">
        <f t="shared" ca="1" si="0"/>
        <v>LINE F: Total Anticipated Funding Gap</v>
      </c>
      <c r="B37" s="26" t="s">
        <v>114</v>
      </c>
      <c r="C37" s="31" t="s">
        <v>115</v>
      </c>
      <c r="D37" s="33" t="s">
        <v>116</v>
      </c>
      <c r="F37" s="9" t="s">
        <v>114</v>
      </c>
    </row>
    <row r="38" spans="1:6" x14ac:dyDescent="0.25">
      <c r="A38" s="16" t="str">
        <f t="shared" ca="1" si="0"/>
        <v>LINE G: Total Funding Request</v>
      </c>
      <c r="B38" s="26" t="s">
        <v>117</v>
      </c>
      <c r="C38" s="31" t="s">
        <v>118</v>
      </c>
      <c r="D38" s="32" t="s">
        <v>119</v>
      </c>
      <c r="F38" s="9" t="s">
        <v>117</v>
      </c>
    </row>
    <row r="39" spans="1:6" x14ac:dyDescent="0.25">
      <c r="A39" s="16" t="str">
        <f t="shared" ref="A39:A102" ca="1" si="1">OFFSET($B39,0,LangOffset,1,1)</f>
        <v xml:space="preserve">LINE H: Total Remaining Funding Gap </v>
      </c>
      <c r="B39" s="26" t="s">
        <v>120</v>
      </c>
      <c r="C39" s="31" t="s">
        <v>121</v>
      </c>
      <c r="D39" s="33" t="s">
        <v>122</v>
      </c>
      <c r="F39" s="9" t="s">
        <v>120</v>
      </c>
    </row>
    <row r="40" spans="1:6" x14ac:dyDescent="0.25">
      <c r="A40" s="16" t="str">
        <f t="shared" ca="1" si="1"/>
        <v>Header: Level of Government</v>
      </c>
      <c r="B40" s="26" t="s">
        <v>123</v>
      </c>
      <c r="C40" s="31" t="s">
        <v>124</v>
      </c>
      <c r="D40" s="32" t="s">
        <v>125</v>
      </c>
      <c r="F40" s="9" t="s">
        <v>123</v>
      </c>
    </row>
    <row r="41" spans="1:6" x14ac:dyDescent="0.25">
      <c r="A41" s="16" t="str">
        <f t="shared" ca="1" si="1"/>
        <v>Header: Exchange rate</v>
      </c>
      <c r="B41" s="26" t="s">
        <v>126</v>
      </c>
      <c r="C41" s="31" t="s">
        <v>62</v>
      </c>
      <c r="D41" s="32" t="s">
        <v>63</v>
      </c>
      <c r="F41" s="9" t="s">
        <v>61</v>
      </c>
    </row>
    <row r="42" spans="1:6" x14ac:dyDescent="0.25">
      <c r="A42" s="16" t="str">
        <f t="shared" ca="1" si="1"/>
        <v>Domestic source I1: Loans</v>
      </c>
      <c r="B42" s="26" t="s">
        <v>127</v>
      </c>
      <c r="C42" s="31" t="s">
        <v>128</v>
      </c>
      <c r="D42" s="32" t="s">
        <v>129</v>
      </c>
      <c r="F42" s="9" t="s">
        <v>127</v>
      </c>
    </row>
    <row r="43" spans="1:6" s="10" customFormat="1" x14ac:dyDescent="0.25">
      <c r="A43" s="16" t="str">
        <f t="shared" ca="1" si="1"/>
        <v>Domestic source I2: Debt relief</v>
      </c>
      <c r="B43" s="26" t="s">
        <v>130</v>
      </c>
      <c r="C43" s="31" t="s">
        <v>131</v>
      </c>
      <c r="D43" s="32" t="s">
        <v>132</v>
      </c>
      <c r="F43" s="10" t="s">
        <v>133</v>
      </c>
    </row>
    <row r="44" spans="1:6" x14ac:dyDescent="0.25">
      <c r="A44" s="16" t="str">
        <f t="shared" ca="1" si="1"/>
        <v>Domestic source I3: Government funding resources</v>
      </c>
      <c r="B44" s="26" t="s">
        <v>134</v>
      </c>
      <c r="C44" s="31" t="s">
        <v>135</v>
      </c>
      <c r="D44" s="33" t="s">
        <v>136</v>
      </c>
      <c r="F44" s="9" t="s">
        <v>137</v>
      </c>
    </row>
    <row r="45" spans="1:6" x14ac:dyDescent="0.25">
      <c r="A45" s="16" t="str">
        <f t="shared" ca="1" si="1"/>
        <v>Domestic source I4: Social health insurance</v>
      </c>
      <c r="B45" s="26" t="s">
        <v>138</v>
      </c>
      <c r="C45" s="31" t="s">
        <v>139</v>
      </c>
      <c r="D45" s="33" t="s">
        <v>140</v>
      </c>
      <c r="F45" s="9" t="s">
        <v>141</v>
      </c>
    </row>
    <row r="46" spans="1:6" x14ac:dyDescent="0.25">
      <c r="A46" s="16" t="str">
        <f t="shared" ca="1" si="1"/>
        <v>LINE I: Total government health spending</v>
      </c>
      <c r="B46" s="26" t="s">
        <v>142</v>
      </c>
      <c r="C46" s="31" t="s">
        <v>143</v>
      </c>
      <c r="D46" s="32" t="s">
        <v>144</v>
      </c>
      <c r="F46" s="9" t="s">
        <v>145</v>
      </c>
    </row>
    <row r="47" spans="1:6" x14ac:dyDescent="0.25">
      <c r="A47" s="16" t="str">
        <f t="shared" ca="1" si="1"/>
        <v>LINE J: Share of health in Government expenditure (in %)</v>
      </c>
      <c r="B47" s="26" t="s">
        <v>146</v>
      </c>
      <c r="C47" s="31" t="s">
        <v>147</v>
      </c>
      <c r="D47" s="32" t="s">
        <v>148</v>
      </c>
      <c r="F47" s="9" t="s">
        <v>149</v>
      </c>
    </row>
    <row r="48" spans="1:6" ht="76.5" x14ac:dyDescent="0.25">
      <c r="A48" s="16" t="str">
        <f t="shared" ca="1" si="1"/>
        <v>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v>
      </c>
      <c r="B48" s="26" t="s">
        <v>150</v>
      </c>
      <c r="C48" s="31" t="s">
        <v>151</v>
      </c>
      <c r="D48" s="33" t="s">
        <v>152</v>
      </c>
      <c r="F48" s="9" t="s">
        <v>150</v>
      </c>
    </row>
    <row r="49" spans="1:6" ht="25.5" x14ac:dyDescent="0.25">
      <c r="A49" s="16" t="str">
        <f t="shared" ca="1" si="1"/>
        <v>Detailed financial gap analysis based on Global Fund modules</v>
      </c>
      <c r="B49" s="26" t="s">
        <v>153</v>
      </c>
      <c r="C49" s="31" t="s">
        <v>154</v>
      </c>
      <c r="D49" s="32" t="s">
        <v>155</v>
      </c>
      <c r="F49" s="9" t="s">
        <v>153</v>
      </c>
    </row>
    <row r="50" spans="1:6" ht="25.5" x14ac:dyDescent="0.25">
      <c r="A50" s="16" t="str">
        <f t="shared" ca="1" si="1"/>
        <v>Detailed financial gap analysis based on NSP cost categories</v>
      </c>
      <c r="B50" s="26" t="s">
        <v>156</v>
      </c>
      <c r="C50" s="31" t="s">
        <v>157</v>
      </c>
      <c r="D50" s="32" t="s">
        <v>158</v>
      </c>
      <c r="F50" s="9" t="s">
        <v>156</v>
      </c>
    </row>
    <row r="51" spans="1:6" x14ac:dyDescent="0.25">
      <c r="A51" s="16" t="str">
        <f t="shared" ca="1" si="1"/>
        <v>A. All applicants are required to complete:</v>
      </c>
      <c r="B51" s="26" t="s">
        <v>159</v>
      </c>
      <c r="C51" s="31" t="s">
        <v>160</v>
      </c>
      <c r="D51" s="33" t="s">
        <v>161</v>
      </c>
      <c r="F51" s="9" t="s">
        <v>159</v>
      </c>
    </row>
    <row r="52" spans="1:6" ht="204" x14ac:dyDescent="0.25">
      <c r="A52" s="16" t="str">
        <f t="shared" ca="1" si="1"/>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B52" s="65" t="s">
        <v>162</v>
      </c>
      <c r="C52" s="105" t="s">
        <v>163</v>
      </c>
      <c r="D52" s="33" t="s">
        <v>164</v>
      </c>
      <c r="F52" s="9" t="s">
        <v>165</v>
      </c>
    </row>
    <row r="53" spans="1:6" ht="178.5" x14ac:dyDescent="0.25">
      <c r="A53" s="16" t="str">
        <f t="shared" ca="1" si="1"/>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B53" s="65" t="s">
        <v>166</v>
      </c>
      <c r="C53" s="105" t="s">
        <v>167</v>
      </c>
      <c r="D53" s="33" t="s">
        <v>168</v>
      </c>
      <c r="F53" s="9" t="s">
        <v>169</v>
      </c>
    </row>
    <row r="54" spans="1:6" ht="165.75" x14ac:dyDescent="0.25">
      <c r="A54" s="16" t="str">
        <f t="shared" ca="1" si="1"/>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B54" s="65" t="s">
        <v>170</v>
      </c>
      <c r="C54" s="105" t="s">
        <v>171</v>
      </c>
      <c r="D54" s="33" t="s">
        <v>172</v>
      </c>
      <c r="F54" s="9" t="s">
        <v>173</v>
      </c>
    </row>
    <row r="55" spans="1:6" ht="165.75" x14ac:dyDescent="0.25">
      <c r="A55" s="16" t="str">
        <f t="shared" ca="1" si="1"/>
        <v xml:space="preserve">4.	Key points to remember in filling out the FLT: 
1) At the end of each row, applicants should specify the sources used to generate these numbers. Sources for actual spending include government accounting systems. Sources for estimates include government budgets;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B55" s="65" t="s">
        <v>174</v>
      </c>
      <c r="C55" s="105" t="s">
        <v>175</v>
      </c>
      <c r="D55" s="33" t="s">
        <v>176</v>
      </c>
      <c r="F55" s="9" t="s">
        <v>177</v>
      </c>
    </row>
    <row r="56" spans="1:6" ht="178.5" x14ac:dyDescent="0.25">
      <c r="A56" s="16" t="str">
        <f t="shared" ca="1" si="1"/>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B56" s="65" t="s">
        <v>178</v>
      </c>
      <c r="C56" s="105" t="s">
        <v>179</v>
      </c>
      <c r="D56" s="33" t="s">
        <v>180</v>
      </c>
      <c r="F56" s="9" t="s">
        <v>181</v>
      </c>
    </row>
    <row r="57" spans="1:6" x14ac:dyDescent="0.25">
      <c r="A57" s="16" t="str">
        <f t="shared" ca="1" si="1"/>
        <v>Select name of applicant country from drop-down menu.</v>
      </c>
      <c r="B57" s="26" t="s">
        <v>182</v>
      </c>
      <c r="C57" s="31" t="s">
        <v>183</v>
      </c>
      <c r="D57" s="33" t="s">
        <v>184</v>
      </c>
      <c r="F57" s="9" t="s">
        <v>185</v>
      </c>
    </row>
    <row r="58" spans="1:6" x14ac:dyDescent="0.25">
      <c r="A58" s="16" t="str">
        <f t="shared" ca="1" si="1"/>
        <v>Select the country's fiscal cycle from drop-down menu.</v>
      </c>
      <c r="B58" s="26" t="s">
        <v>186</v>
      </c>
      <c r="C58" s="31" t="s">
        <v>187</v>
      </c>
      <c r="D58" s="33" t="s">
        <v>188</v>
      </c>
      <c r="F58" s="9" t="s">
        <v>189</v>
      </c>
    </row>
    <row r="59" spans="1:6" ht="38.25" x14ac:dyDescent="0.25">
      <c r="A59" s="16" t="str">
        <f t="shared" ca="1" si="1"/>
        <v>Select currency (either US Dollar or Euro) in which data is provided. Currency used should be the same as the one used for the funding request to the Global Fund</v>
      </c>
      <c r="B59" s="26" t="s">
        <v>190</v>
      </c>
      <c r="C59" s="31" t="s">
        <v>191</v>
      </c>
      <c r="D59" s="33" t="s">
        <v>192</v>
      </c>
      <c r="F59" s="9" t="s">
        <v>190</v>
      </c>
    </row>
    <row r="60" spans="1:6" ht="25.5" x14ac:dyDescent="0.25">
      <c r="A60" s="16" t="str">
        <f t="shared" ca="1" si="1"/>
        <v>For each component, select the fiscal year corresponding to the start of implementation period of the funding request</v>
      </c>
      <c r="B60" s="26" t="s">
        <v>193</v>
      </c>
      <c r="C60" s="31" t="s">
        <v>194</v>
      </c>
      <c r="D60" s="32" t="s">
        <v>195</v>
      </c>
      <c r="F60" s="9" t="s">
        <v>193</v>
      </c>
    </row>
    <row r="61" spans="1:6" ht="25.5" x14ac:dyDescent="0.25">
      <c r="A61" s="16" t="str">
        <f t="shared" ca="1" si="1"/>
        <v>For each component, select the fiscal year corresponding to the end of implementation period of the funding request</v>
      </c>
      <c r="B61" s="26" t="s">
        <v>196</v>
      </c>
      <c r="C61" s="31" t="s">
        <v>197</v>
      </c>
      <c r="D61" s="32" t="s">
        <v>198</v>
      </c>
      <c r="F61" s="9" t="s">
        <v>196</v>
      </c>
    </row>
    <row r="62" spans="1:6" ht="38.25" x14ac:dyDescent="0.25">
      <c r="A62" s="16" t="str">
        <f t="shared" ca="1" si="1"/>
        <v>For each component, select "Yes" or “No” if funding is requested from the Global Fund through the current submission.</v>
      </c>
      <c r="B62" s="26" t="s">
        <v>199</v>
      </c>
      <c r="C62" s="31" t="s">
        <v>200</v>
      </c>
      <c r="D62" s="32" t="s">
        <v>201</v>
      </c>
      <c r="F62" s="9" t="s">
        <v>202</v>
      </c>
    </row>
    <row r="63" spans="1:6" ht="63.75" x14ac:dyDescent="0.25">
      <c r="A63" s="16"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63" s="26" t="s">
        <v>203</v>
      </c>
      <c r="C63" s="31" t="s">
        <v>204</v>
      </c>
      <c r="D63" s="33" t="s">
        <v>205</v>
      </c>
      <c r="F63" s="9" t="s">
        <v>203</v>
      </c>
    </row>
    <row r="64" spans="1:6" ht="38.25" x14ac:dyDescent="0.25">
      <c r="A64" s="16" t="str">
        <f t="shared" ca="1" si="1"/>
        <v>Enter annual exchange rate used to convert local currency to reporting currency (local currency units per US Dollar/Euro)</v>
      </c>
      <c r="B64" s="26" t="s">
        <v>206</v>
      </c>
      <c r="C64" s="31" t="s">
        <v>207</v>
      </c>
      <c r="D64" s="33" t="s">
        <v>208</v>
      </c>
      <c r="F64" s="9" t="s">
        <v>206</v>
      </c>
    </row>
    <row r="65" spans="1:6" ht="51" x14ac:dyDescent="0.25">
      <c r="A65" s="16" t="str">
        <f t="shared" ca="1" si="1"/>
        <v>You must maintain a consistent methodology across the specified time series.  Please state the source of the data and a brief description of the methodology used to calculate/estimate the time series for both the 'current &amp; previous' and 'estimated' sections.</v>
      </c>
      <c r="B65" s="26" t="s">
        <v>209</v>
      </c>
      <c r="C65" s="31" t="s">
        <v>210</v>
      </c>
      <c r="D65" s="33" t="s">
        <v>211</v>
      </c>
      <c r="F65" s="9" t="s">
        <v>209</v>
      </c>
    </row>
    <row r="66" spans="1:6" ht="51" x14ac:dyDescent="0.25">
      <c r="A66" s="16" t="str">
        <f t="shared" ca="1" si="1"/>
        <v xml:space="preserve">Please specify the type of costs included (direct costs only, shared (system and direct costs), if other please specify.  Only recurrent expenditures should be included. </v>
      </c>
      <c r="B66" s="26" t="s">
        <v>212</v>
      </c>
      <c r="C66" s="31" t="s">
        <v>213</v>
      </c>
      <c r="D66" s="33" t="s">
        <v>214</v>
      </c>
      <c r="F66" s="9" t="s">
        <v>212</v>
      </c>
    </row>
    <row r="67" spans="1:6" ht="25.5" x14ac:dyDescent="0.25">
      <c r="A67" s="16" t="str">
        <f t="shared" ca="1" si="1"/>
        <v>Please write any additional comments relevent to the reported time series here.</v>
      </c>
      <c r="B67" s="26" t="s">
        <v>215</v>
      </c>
      <c r="C67" s="31" t="s">
        <v>216</v>
      </c>
      <c r="D67" s="33" t="s">
        <v>217</v>
      </c>
      <c r="F67" s="9" t="s">
        <v>215</v>
      </c>
    </row>
    <row r="68" spans="1:6" ht="38.25" x14ac:dyDescent="0.25">
      <c r="A68" s="16" t="str">
        <f t="shared" ca="1" si="1"/>
        <v>Provide the annual amounts needed to fund the National Strategic Plan. The annual amounts should be based on national plans to address the overall disease response.</v>
      </c>
      <c r="B68" s="26" t="s">
        <v>218</v>
      </c>
      <c r="C68" s="31" t="s">
        <v>219</v>
      </c>
      <c r="D68" s="33" t="s">
        <v>220</v>
      </c>
      <c r="F68" s="9" t="s">
        <v>218</v>
      </c>
    </row>
    <row r="69" spans="1:6" ht="51" x14ac:dyDescent="0.25">
      <c r="A69" s="16" t="str">
        <f t="shared" ca="1" si="1"/>
        <v>Enter the annual amounts raised by the government through loans from external sources or private creditors which are earmarked for the national strategic plan in: (a) implementation years of the funding request, and (b) previous six years.</v>
      </c>
      <c r="B69" s="26" t="s">
        <v>221</v>
      </c>
      <c r="C69" s="31" t="s">
        <v>222</v>
      </c>
      <c r="D69" s="33" t="s">
        <v>223</v>
      </c>
      <c r="F69" s="9" t="s">
        <v>221</v>
      </c>
    </row>
    <row r="70" spans="1:6" ht="51" x14ac:dyDescent="0.25">
      <c r="A70" s="16" t="str">
        <f t="shared" ca="1" si="1"/>
        <v>Enter the annual amounts raised by the government through debt relief proceeds which are earmarked for the national strategic plan in: (a) implementation years of the funding request, and (b) previous six years.</v>
      </c>
      <c r="B70" s="26" t="s">
        <v>224</v>
      </c>
      <c r="C70" s="31" t="s">
        <v>225</v>
      </c>
      <c r="D70" s="33" t="s">
        <v>226</v>
      </c>
      <c r="F70" s="9" t="s">
        <v>224</v>
      </c>
    </row>
    <row r="71" spans="1:6" ht="51" x14ac:dyDescent="0.25">
      <c r="A71" s="16" t="str">
        <f t="shared" ca="1" si="1"/>
        <v>Enter the annual amounts provided from government revenues for implementing the national strategic plan in: (a) implementation years of the funding request, and (b) previous six years.</v>
      </c>
      <c r="B71" s="26" t="s">
        <v>227</v>
      </c>
      <c r="C71" s="31" t="s">
        <v>228</v>
      </c>
      <c r="D71" s="33" t="s">
        <v>229</v>
      </c>
      <c r="F71" s="9" t="s">
        <v>227</v>
      </c>
    </row>
    <row r="72" spans="1:6" ht="51" x14ac:dyDescent="0.25">
      <c r="A72" s="16" t="str">
        <f t="shared" ca="1" si="1"/>
        <v>Enter the annual amounts provided from social health insurance mechanisms for implementing the national strategic plan in: (a) implementation years of the funding request, and (b) previous six years.</v>
      </c>
      <c r="B72" s="26" t="s">
        <v>230</v>
      </c>
      <c r="C72" s="31" t="s">
        <v>231</v>
      </c>
      <c r="D72" s="33" t="s">
        <v>232</v>
      </c>
      <c r="F72" s="9" t="s">
        <v>230</v>
      </c>
    </row>
    <row r="73" spans="1:6" ht="63.75" x14ac:dyDescent="0.25">
      <c r="A73" s="16" t="str">
        <f t="shared" ca="1" si="1"/>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B73" s="26" t="s">
        <v>233</v>
      </c>
      <c r="C73" s="31" t="s">
        <v>234</v>
      </c>
      <c r="D73" s="33" t="s">
        <v>235</v>
      </c>
      <c r="F73" s="9" t="s">
        <v>233</v>
      </c>
    </row>
    <row r="74" spans="1:6" ht="25.5" x14ac:dyDescent="0.25">
      <c r="A74" s="16" t="str">
        <f t="shared" ca="1" si="1"/>
        <v>Each cell automatically calculates the total annual amounts of domestic resources (Lines B1-B5).</v>
      </c>
      <c r="B74" s="26" t="s">
        <v>236</v>
      </c>
      <c r="C74" s="31" t="s">
        <v>237</v>
      </c>
      <c r="D74" s="33" t="s">
        <v>238</v>
      </c>
      <c r="F74" s="9" t="s">
        <v>236</v>
      </c>
    </row>
    <row r="75" spans="1:6" ht="127.5" x14ac:dyDescent="0.25">
      <c r="A75" s="16" t="str">
        <f t="shared" ca="1" si="1"/>
        <v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v>
      </c>
      <c r="B75" s="26" t="s">
        <v>239</v>
      </c>
      <c r="C75" s="31" t="s">
        <v>240</v>
      </c>
      <c r="D75" s="33" t="s">
        <v>241</v>
      </c>
      <c r="F75" s="9" t="s">
        <v>242</v>
      </c>
    </row>
    <row r="76" spans="1:6" ht="102" x14ac:dyDescent="0.25">
      <c r="A76" s="16" t="str">
        <f t="shared" ca="1" si="1"/>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76" s="26" t="s">
        <v>243</v>
      </c>
      <c r="C76" s="31" t="s">
        <v>244</v>
      </c>
      <c r="D76" s="33" t="s">
        <v>245</v>
      </c>
      <c r="F76" s="9" t="s">
        <v>243</v>
      </c>
    </row>
    <row r="77" spans="1:6" ht="38.25" x14ac:dyDescent="0.25">
      <c r="A77" s="16" t="str">
        <f t="shared" ca="1" si="1"/>
        <v>Line E calculates automatically the total annual amounts of planned resources for the national strategic plan (Line B+C+D) for the implementation years of the funding request.</v>
      </c>
      <c r="B77" s="26" t="s">
        <v>246</v>
      </c>
      <c r="C77" s="31" t="s">
        <v>247</v>
      </c>
      <c r="D77" s="33" t="s">
        <v>248</v>
      </c>
      <c r="F77" s="9" t="s">
        <v>246</v>
      </c>
    </row>
    <row r="78" spans="1:6" ht="51" x14ac:dyDescent="0.25">
      <c r="A78" s="16" t="str">
        <f t="shared" ca="1" si="1"/>
        <v xml:space="preserve">Line F automatically calculates the total annual funding gap by deducting annual anticipated resources (Line E) from annual funding need (Line A) for the implementation years of the funding request. </v>
      </c>
      <c r="B78" s="26" t="s">
        <v>249</v>
      </c>
      <c r="C78" s="31" t="s">
        <v>250</v>
      </c>
      <c r="D78" s="33" t="s">
        <v>251</v>
      </c>
      <c r="F78" s="9" t="s">
        <v>249</v>
      </c>
    </row>
    <row r="79" spans="1:6" ht="25.5" x14ac:dyDescent="0.25">
      <c r="A79" s="16" t="str">
        <f t="shared" ca="1" si="1"/>
        <v>Enter annual funding requested from the Global Fund, the total of which should be within the country allocation communicated to the country.</v>
      </c>
      <c r="B79" s="26" t="s">
        <v>252</v>
      </c>
      <c r="C79" s="31" t="s">
        <v>253</v>
      </c>
      <c r="D79" s="32" t="s">
        <v>254</v>
      </c>
      <c r="F79" s="9" t="s">
        <v>252</v>
      </c>
    </row>
    <row r="80" spans="1:6" ht="51" x14ac:dyDescent="0.25">
      <c r="A80" s="16" t="str">
        <f t="shared" ca="1" si="1"/>
        <v xml:space="preserve">Line H automatically calculates the total remaining funding gap by deducting the annual Global Fund request (Line G) from the anticipated funding gap (Line F) for the implementation years of the funding request. </v>
      </c>
      <c r="B80" s="26" t="s">
        <v>255</v>
      </c>
      <c r="C80" s="31" t="s">
        <v>256</v>
      </c>
      <c r="D80" s="32" t="s">
        <v>257</v>
      </c>
      <c r="F80" s="9" t="s">
        <v>255</v>
      </c>
    </row>
    <row r="81" spans="1:6" ht="51" x14ac:dyDescent="0.25">
      <c r="A81" s="16" t="str">
        <f t="shared" ca="1" si="1"/>
        <v>Using the drop-down menu, indicate whether the reported data on government health spending pertains only to central government entities or if it also includes health spending by sub-national governments.</v>
      </c>
      <c r="B81" s="26" t="s">
        <v>258</v>
      </c>
      <c r="C81" s="31" t="s">
        <v>259</v>
      </c>
      <c r="D81" s="32" t="s">
        <v>260</v>
      </c>
      <c r="F81" s="9" t="s">
        <v>261</v>
      </c>
    </row>
    <row r="82" spans="1:6" ht="38.25" x14ac:dyDescent="0.25">
      <c r="A82" s="16" t="str">
        <f t="shared" ca="1" si="1"/>
        <v>Enter annual exchange rate used to convert local currency to reporting currency (local currency units per US Dollar/Euro)</v>
      </c>
      <c r="B82" s="26" t="s">
        <v>206</v>
      </c>
      <c r="C82" s="31" t="s">
        <v>207</v>
      </c>
      <c r="D82" s="32" t="s">
        <v>208</v>
      </c>
      <c r="F82" s="9" t="s">
        <v>206</v>
      </c>
    </row>
    <row r="83" spans="1:6" ht="51" x14ac:dyDescent="0.25">
      <c r="A83" s="16" t="str">
        <f t="shared" ca="1" si="1"/>
        <v>Enter the annual amounts raised by the government through loans from external sources or private creditors for health spending in: (a) implementation years of the funding request, and (b) previous four years.</v>
      </c>
      <c r="B83" s="26" t="s">
        <v>262</v>
      </c>
      <c r="C83" s="31" t="s">
        <v>263</v>
      </c>
      <c r="D83" s="32" t="s">
        <v>264</v>
      </c>
      <c r="F83" s="9" t="s">
        <v>262</v>
      </c>
    </row>
    <row r="84" spans="1:6" ht="51" x14ac:dyDescent="0.25">
      <c r="A84" s="16" t="str">
        <f t="shared" ca="1" si="1"/>
        <v>Enter the annual amounts raised by the government through debt relief proceeds for health spending in: (a) implementation years of the funding request, and (b) previous three years.</v>
      </c>
      <c r="B84" s="26" t="s">
        <v>265</v>
      </c>
      <c r="C84" s="31" t="s">
        <v>266</v>
      </c>
      <c r="D84" s="32" t="s">
        <v>267</v>
      </c>
      <c r="F84" s="9" t="s">
        <v>265</v>
      </c>
    </row>
    <row r="85" spans="1:6" ht="38.25" x14ac:dyDescent="0.25">
      <c r="A85" s="16" t="str">
        <f t="shared" ca="1" si="1"/>
        <v>Enter the annual amounts provided from government revenues for health spending in: (a) implementation years of the funding request, and (b) previous three years.</v>
      </c>
      <c r="B85" s="26" t="s">
        <v>268</v>
      </c>
      <c r="C85" s="31" t="s">
        <v>269</v>
      </c>
      <c r="D85" s="32" t="s">
        <v>270</v>
      </c>
      <c r="F85" s="9" t="s">
        <v>268</v>
      </c>
    </row>
    <row r="86" spans="1:6" ht="38.25" x14ac:dyDescent="0.25">
      <c r="A86" s="16" t="str">
        <f t="shared" ca="1" si="1"/>
        <v>Enter the annual amounts provided from social health insurance for health spending in: (a) implementation years of the funding request, and (b) previous three years.</v>
      </c>
      <c r="B86" s="26" t="s">
        <v>271</v>
      </c>
      <c r="C86" s="31" t="s">
        <v>272</v>
      </c>
      <c r="D86" s="32" t="s">
        <v>273</v>
      </c>
      <c r="F86" s="9" t="s">
        <v>271</v>
      </c>
    </row>
    <row r="87" spans="1:6" ht="25.5" x14ac:dyDescent="0.25">
      <c r="A87" s="16" t="str">
        <f t="shared" ca="1" si="1"/>
        <v>Each cell automatically calculates the total annual amounts of annual government health spending</v>
      </c>
      <c r="B87" s="26" t="s">
        <v>274</v>
      </c>
      <c r="C87" s="31" t="s">
        <v>275</v>
      </c>
      <c r="D87" s="32" t="s">
        <v>276</v>
      </c>
      <c r="F87" s="9" t="s">
        <v>274</v>
      </c>
    </row>
    <row r="88" spans="1:6" x14ac:dyDescent="0.25">
      <c r="A88" s="16" t="str">
        <f t="shared" ca="1" si="1"/>
        <v>Enter the annual share of health in government expenditure</v>
      </c>
      <c r="B88" s="26" t="s">
        <v>277</v>
      </c>
      <c r="C88" s="31" t="s">
        <v>278</v>
      </c>
      <c r="D88" s="32" t="s">
        <v>279</v>
      </c>
      <c r="F88" s="9" t="s">
        <v>277</v>
      </c>
    </row>
    <row r="89" spans="1:6" ht="76.5" x14ac:dyDescent="0.25">
      <c r="A89" s="16" t="str">
        <f t="shared" ca="1" si="1"/>
        <v>Enter annual RSSH investments by government that are specifically committed to access the 'co-financing incentive' of the 2020-22 allocation and/or the 'co-financing incentive' of the 2023-25 allocation that has been agreed with the Global Fund Secretariat during Country Dialogue</v>
      </c>
      <c r="B89" s="26" t="s">
        <v>280</v>
      </c>
      <c r="C89" s="31" t="s">
        <v>281</v>
      </c>
      <c r="D89" s="34" t="s">
        <v>282</v>
      </c>
      <c r="F89" s="9" t="s">
        <v>280</v>
      </c>
    </row>
    <row r="90" spans="1:6" ht="114.75" x14ac:dyDescent="0.25">
      <c r="A90" s="16" t="str">
        <f t="shared" ca="1" si="1"/>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90" s="26" t="s">
        <v>283</v>
      </c>
      <c r="C90" s="31" t="s">
        <v>284</v>
      </c>
      <c r="D90" s="32" t="s">
        <v>285</v>
      </c>
      <c r="F90" s="9" t="s">
        <v>283</v>
      </c>
    </row>
    <row r="91" spans="1:6" ht="76.5" x14ac:dyDescent="0.25">
      <c r="A91" s="16" t="str">
        <f t="shared" ca="1" si="1"/>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91" s="26" t="s">
        <v>286</v>
      </c>
      <c r="C91" s="31" t="s">
        <v>287</v>
      </c>
      <c r="D91" s="32" t="s">
        <v>288</v>
      </c>
      <c r="F91" s="9" t="s">
        <v>286</v>
      </c>
    </row>
    <row r="92" spans="1:6" ht="409.5" x14ac:dyDescent="0.25">
      <c r="A92" s="33" t="str">
        <f t="shared" ca="1" si="1"/>
        <v>The three tabs on the gap details are critical to be filled out accurately so that the country and Global Fund can consider how essential inputs to the HIV, TB and malaria programs will be fully financed in the 2023-2025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drop-down menu of pre-populated products (e.g., ARVs, second line TB drugs, malaria bed nets). If other products not included in the list are to be reported, select the "Other essential commodity (specify)" option and specify in the "Specify other essential commodity (if applicable)" column.
For the upcoming allocation period (2023-2025), provide the national quantification or estimated total quantities of each health product required. Costs should use landed costs where possible.</v>
      </c>
      <c r="B92" s="65" t="s">
        <v>289</v>
      </c>
      <c r="C92" s="105" t="s">
        <v>290</v>
      </c>
      <c r="D92" s="32" t="s">
        <v>291</v>
      </c>
      <c r="F92" s="155" t="s">
        <v>292</v>
      </c>
    </row>
    <row r="93" spans="1:6" x14ac:dyDescent="0.25">
      <c r="A93" s="16" t="str">
        <f t="shared" ca="1" si="1"/>
        <v>Please read the Instructions sheet carefully before completing this form</v>
      </c>
      <c r="B93" s="26" t="s">
        <v>293</v>
      </c>
      <c r="C93" s="31" t="s">
        <v>294</v>
      </c>
      <c r="D93" s="32" t="s">
        <v>295</v>
      </c>
      <c r="F93" s="9" t="s">
        <v>293</v>
      </c>
    </row>
    <row r="94" spans="1:6" x14ac:dyDescent="0.25">
      <c r="A94" s="16" t="str">
        <f t="shared" ca="1" si="1"/>
        <v>Component</v>
      </c>
      <c r="B94" s="26" t="s">
        <v>296</v>
      </c>
      <c r="C94" s="31" t="s">
        <v>297</v>
      </c>
      <c r="D94" s="32" t="s">
        <v>298</v>
      </c>
      <c r="F94" s="9" t="s">
        <v>296</v>
      </c>
    </row>
    <row r="95" spans="1:6" x14ac:dyDescent="0.25">
      <c r="A95" s="16" t="str">
        <f t="shared" ca="1" si="1"/>
        <v>Fiscal Year in which implementation period starts</v>
      </c>
      <c r="B95" s="26" t="s">
        <v>39</v>
      </c>
      <c r="C95" s="31" t="s">
        <v>40</v>
      </c>
      <c r="D95" s="32" t="s">
        <v>41</v>
      </c>
      <c r="F95" s="9" t="s">
        <v>39</v>
      </c>
    </row>
    <row r="96" spans="1:6" x14ac:dyDescent="0.25">
      <c r="A96" s="16" t="str">
        <f t="shared" ca="1" si="1"/>
        <v>Fiscal Year in which implementation period ends</v>
      </c>
      <c r="B96" s="26" t="s">
        <v>42</v>
      </c>
      <c r="C96" s="31" t="s">
        <v>43</v>
      </c>
      <c r="D96" s="32" t="s">
        <v>44</v>
      </c>
      <c r="F96" s="9" t="s">
        <v>42</v>
      </c>
    </row>
    <row r="97" spans="1:6" x14ac:dyDescent="0.25">
      <c r="A97" s="16" t="str">
        <f t="shared" ca="1" si="1"/>
        <v>Current funding request pertains to a program:</v>
      </c>
      <c r="B97" s="26" t="s">
        <v>299</v>
      </c>
      <c r="C97" s="31" t="s">
        <v>300</v>
      </c>
      <c r="D97" s="32" t="s">
        <v>301</v>
      </c>
      <c r="F97" s="9" t="s">
        <v>299</v>
      </c>
    </row>
    <row r="98" spans="1:6" x14ac:dyDescent="0.25">
      <c r="A98" s="16" t="str">
        <f t="shared" ca="1" si="1"/>
        <v>Detailed Financial Gap based on:</v>
      </c>
      <c r="B98" s="26" t="s">
        <v>48</v>
      </c>
      <c r="C98" s="31" t="s">
        <v>49</v>
      </c>
      <c r="D98" s="32" t="s">
        <v>50</v>
      </c>
      <c r="F98" s="9" t="s">
        <v>48</v>
      </c>
    </row>
    <row r="99" spans="1:6" x14ac:dyDescent="0.25">
      <c r="A99" s="16" t="str">
        <f t="shared" ca="1" si="1"/>
        <v>HIV/AIDS</v>
      </c>
      <c r="B99" s="26" t="s">
        <v>302</v>
      </c>
      <c r="C99" s="31" t="s">
        <v>303</v>
      </c>
      <c r="D99" s="32" t="s">
        <v>304</v>
      </c>
      <c r="F99" s="9" t="s">
        <v>302</v>
      </c>
    </row>
    <row r="100" spans="1:6" x14ac:dyDescent="0.25">
      <c r="A100" s="16" t="str">
        <f t="shared" ca="1" si="1"/>
        <v>TB</v>
      </c>
      <c r="B100" s="26" t="s">
        <v>305</v>
      </c>
      <c r="C100" s="31" t="s">
        <v>306</v>
      </c>
      <c r="D100" s="32" t="s">
        <v>307</v>
      </c>
      <c r="F100" s="9" t="s">
        <v>305</v>
      </c>
    </row>
    <row r="101" spans="1:6" x14ac:dyDescent="0.25">
      <c r="A101" s="16" t="str">
        <f t="shared" ca="1" si="1"/>
        <v>Malaria</v>
      </c>
      <c r="B101" s="26" t="s">
        <v>308</v>
      </c>
      <c r="C101" s="31" t="s">
        <v>309</v>
      </c>
      <c r="D101" s="32" t="s">
        <v>308</v>
      </c>
      <c r="F101" s="9" t="s">
        <v>308</v>
      </c>
    </row>
    <row r="102" spans="1:6" x14ac:dyDescent="0.25">
      <c r="A102" s="16" t="str">
        <f t="shared" ca="1" si="1"/>
        <v>Financial Gap Overview Table</v>
      </c>
      <c r="B102" s="26" t="s">
        <v>310</v>
      </c>
      <c r="C102" s="31" t="s">
        <v>311</v>
      </c>
      <c r="D102" s="32" t="s">
        <v>312</v>
      </c>
      <c r="F102" s="9" t="s">
        <v>310</v>
      </c>
    </row>
    <row r="103" spans="1:6" x14ac:dyDescent="0.25">
      <c r="A103" s="16" t="str">
        <f t="shared" ref="A103:A166" ca="1" si="2">OFFSET($B103,0,LangOffset,1,1)</f>
        <v>Fiscal Year</v>
      </c>
      <c r="B103" s="26" t="s">
        <v>313</v>
      </c>
      <c r="C103" s="31" t="s">
        <v>314</v>
      </c>
      <c r="D103" s="32" t="s">
        <v>315</v>
      </c>
      <c r="F103" s="9" t="s">
        <v>313</v>
      </c>
    </row>
    <row r="104" spans="1:6" x14ac:dyDescent="0.25">
      <c r="A104" s="16" t="str">
        <f t="shared" ca="1" si="2"/>
        <v>Fiscal Year (Specified)</v>
      </c>
      <c r="B104" s="26" t="s">
        <v>316</v>
      </c>
      <c r="C104" s="31" t="s">
        <v>317</v>
      </c>
      <c r="D104" s="32" t="s">
        <v>318</v>
      </c>
      <c r="F104" s="9" t="s">
        <v>316</v>
      </c>
    </row>
    <row r="105" spans="1:6" x14ac:dyDescent="0.25">
      <c r="A105" s="16" t="str">
        <f t="shared" ca="1" si="2"/>
        <v>Exchange Rate (Local currency units per USD or EUR)</v>
      </c>
      <c r="B105" s="26" t="s">
        <v>319</v>
      </c>
      <c r="C105" s="31" t="s">
        <v>320</v>
      </c>
      <c r="D105" s="32" t="s">
        <v>321</v>
      </c>
      <c r="F105" s="9" t="s">
        <v>319</v>
      </c>
    </row>
    <row r="106" spans="1:6" ht="25.5" x14ac:dyDescent="0.25">
      <c r="A106" s="16" t="str">
        <f t="shared" ca="1" si="2"/>
        <v>LINE A: Total Funding needs for the National Strategic Plan (provide annual amounts)</v>
      </c>
      <c r="B106" s="26" t="s">
        <v>322</v>
      </c>
      <c r="C106" s="31" t="s">
        <v>323</v>
      </c>
      <c r="D106" s="32" t="s">
        <v>324</v>
      </c>
      <c r="F106" s="9" t="s">
        <v>322</v>
      </c>
    </row>
    <row r="107" spans="1:6" ht="25.5" x14ac:dyDescent="0.25">
      <c r="A107" s="16" t="str">
        <f t="shared" ca="1" si="2"/>
        <v>LINES B, C and D: Previous, current and anticipated resources to meet the funding needs of the National Strategic Plan</v>
      </c>
      <c r="B107" s="26" t="s">
        <v>325</v>
      </c>
      <c r="C107" s="31" t="s">
        <v>326</v>
      </c>
      <c r="D107" s="32" t="s">
        <v>327</v>
      </c>
      <c r="F107" s="9" t="s">
        <v>325</v>
      </c>
    </row>
    <row r="108" spans="1:6" x14ac:dyDescent="0.25">
      <c r="A108" s="16" t="str">
        <f t="shared" ca="1" si="2"/>
        <v>Domestic source B1: Loans</v>
      </c>
      <c r="B108" s="26" t="s">
        <v>328</v>
      </c>
      <c r="C108" s="31" t="s">
        <v>329</v>
      </c>
      <c r="D108" s="32" t="s">
        <v>330</v>
      </c>
      <c r="F108" s="9" t="s">
        <v>328</v>
      </c>
    </row>
    <row r="109" spans="1:6" x14ac:dyDescent="0.25">
      <c r="A109" s="16" t="str">
        <f t="shared" ca="1" si="2"/>
        <v>Domestic source B2: Debt relief</v>
      </c>
      <c r="B109" s="26" t="s">
        <v>331</v>
      </c>
      <c r="C109" s="31" t="s">
        <v>332</v>
      </c>
      <c r="D109" s="32" t="s">
        <v>333</v>
      </c>
      <c r="F109" s="9" t="s">
        <v>331</v>
      </c>
    </row>
    <row r="110" spans="1:6" x14ac:dyDescent="0.25">
      <c r="A110" s="16" t="str">
        <f t="shared" ca="1" si="2"/>
        <v>Domestic source B3: Government revenues</v>
      </c>
      <c r="B110" s="26" t="s">
        <v>334</v>
      </c>
      <c r="C110" s="31" t="s">
        <v>335</v>
      </c>
      <c r="D110" s="32" t="s">
        <v>336</v>
      </c>
      <c r="F110" s="9" t="s">
        <v>334</v>
      </c>
    </row>
    <row r="111" spans="1:6" x14ac:dyDescent="0.25">
      <c r="A111" s="16" t="str">
        <f t="shared" ca="1" si="2"/>
        <v>Domestic source B4: Social health insurance</v>
      </c>
      <c r="B111" s="26" t="s">
        <v>87</v>
      </c>
      <c r="C111" s="31" t="s">
        <v>88</v>
      </c>
      <c r="D111" s="32" t="s">
        <v>89</v>
      </c>
      <c r="F111" s="9" t="s">
        <v>87</v>
      </c>
    </row>
    <row r="112" spans="1:6" x14ac:dyDescent="0.25">
      <c r="A112" s="16" t="str">
        <f t="shared" ca="1" si="2"/>
        <v>Domestic source B5: Private sector contributions (national)</v>
      </c>
      <c r="B112" s="26" t="s">
        <v>91</v>
      </c>
      <c r="C112" s="31" t="s">
        <v>92</v>
      </c>
      <c r="D112" s="32" t="s">
        <v>93</v>
      </c>
      <c r="F112" s="9" t="s">
        <v>91</v>
      </c>
    </row>
    <row r="113" spans="1:6" ht="25.5" x14ac:dyDescent="0.25">
      <c r="A113" s="16" t="str">
        <f t="shared" ca="1" si="2"/>
        <v>LINE B: Total previous, current and anticipated DOMESTIC resources</v>
      </c>
      <c r="B113" s="26" t="s">
        <v>337</v>
      </c>
      <c r="C113" s="31" t="s">
        <v>338</v>
      </c>
      <c r="D113" s="32" t="s">
        <v>339</v>
      </c>
      <c r="F113" s="9" t="s">
        <v>337</v>
      </c>
    </row>
    <row r="114" spans="1:6" ht="25.5" x14ac:dyDescent="0.25">
      <c r="A114" s="16" t="str">
        <f t="shared" ca="1" si="2"/>
        <v>LINE C: Total previous, current and anticipated EXTERNAL Resources (non-Global Fund)</v>
      </c>
      <c r="B114" s="26" t="s">
        <v>340</v>
      </c>
      <c r="C114" s="31" t="s">
        <v>341</v>
      </c>
      <c r="D114" s="32" t="s">
        <v>342</v>
      </c>
      <c r="F114" s="9" t="s">
        <v>340</v>
      </c>
    </row>
    <row r="115" spans="1:6" ht="38.25" x14ac:dyDescent="0.25">
      <c r="A115" s="16" t="str">
        <f t="shared" ca="1" si="2"/>
        <v>LINE D: Total previous, current and anticipated Global Fund resources from existing grants (excluding amounts included in the funding request)</v>
      </c>
      <c r="B115" s="26" t="s">
        <v>343</v>
      </c>
      <c r="C115" s="31" t="s">
        <v>344</v>
      </c>
      <c r="D115" s="32" t="s">
        <v>345</v>
      </c>
      <c r="F115" s="9" t="s">
        <v>343</v>
      </c>
    </row>
    <row r="116" spans="1:6" x14ac:dyDescent="0.25">
      <c r="A116" s="16" t="str">
        <f t="shared" ca="1" si="2"/>
        <v xml:space="preserve">LINE E: Total anticipated resources (annual amounts) </v>
      </c>
      <c r="B116" s="26" t="s">
        <v>346</v>
      </c>
      <c r="C116" s="31" t="s">
        <v>347</v>
      </c>
      <c r="D116" s="32" t="s">
        <v>348</v>
      </c>
      <c r="F116" s="9" t="s">
        <v>346</v>
      </c>
    </row>
    <row r="117" spans="1:6" x14ac:dyDescent="0.25">
      <c r="A117" s="16" t="str">
        <f t="shared" ca="1" si="2"/>
        <v>LINE F: Annual anticipated funding gap (Line A-E)</v>
      </c>
      <c r="B117" s="26" t="s">
        <v>349</v>
      </c>
      <c r="C117" s="31" t="s">
        <v>350</v>
      </c>
      <c r="D117" s="32" t="s">
        <v>351</v>
      </c>
      <c r="F117" s="9" t="s">
        <v>349</v>
      </c>
    </row>
    <row r="118" spans="1:6" x14ac:dyDescent="0.25">
      <c r="A118" s="16" t="str">
        <f t="shared" ca="1" si="2"/>
        <v>LINE G: Funding request within the country allocation</v>
      </c>
      <c r="B118" s="26" t="s">
        <v>352</v>
      </c>
      <c r="C118" s="31" t="s">
        <v>353</v>
      </c>
      <c r="D118" s="32" t="s">
        <v>354</v>
      </c>
      <c r="F118" s="9" t="s">
        <v>352</v>
      </c>
    </row>
    <row r="119" spans="1:6" ht="25.5" x14ac:dyDescent="0.25">
      <c r="A119" s="16" t="str">
        <f t="shared" ca="1" si="2"/>
        <v>LINE H: Total Remaining Funding Gap (annual amounts) (Line F-G)</v>
      </c>
      <c r="B119" s="26" t="s">
        <v>355</v>
      </c>
      <c r="C119" s="31" t="s">
        <v>356</v>
      </c>
      <c r="D119" s="32" t="s">
        <v>357</v>
      </c>
      <c r="F119" s="9" t="s">
        <v>355</v>
      </c>
    </row>
    <row r="120" spans="1:6" x14ac:dyDescent="0.25">
      <c r="A120" s="16" t="str">
        <f t="shared" ca="1" si="2"/>
        <v>Current and previous</v>
      </c>
      <c r="B120" s="26" t="s">
        <v>358</v>
      </c>
      <c r="C120" s="31" t="s">
        <v>359</v>
      </c>
      <c r="D120" s="32" t="s">
        <v>360</v>
      </c>
      <c r="F120" s="9" t="s">
        <v>358</v>
      </c>
    </row>
    <row r="121" spans="1:6" x14ac:dyDescent="0.25">
      <c r="A121" s="16" t="str">
        <f t="shared" ca="1" si="2"/>
        <v>Estimated</v>
      </c>
      <c r="B121" s="26" t="s">
        <v>361</v>
      </c>
      <c r="C121" s="31" t="s">
        <v>362</v>
      </c>
      <c r="D121" s="32" t="s">
        <v>363</v>
      </c>
      <c r="F121" s="9" t="s">
        <v>361</v>
      </c>
    </row>
    <row r="122" spans="1:6" x14ac:dyDescent="0.25">
      <c r="A122" s="16" t="str">
        <f t="shared" ca="1" si="2"/>
        <v>Data Source / Comments</v>
      </c>
      <c r="B122" s="26" t="s">
        <v>364</v>
      </c>
      <c r="C122" s="31" t="s">
        <v>365</v>
      </c>
      <c r="D122" s="32" t="s">
        <v>366</v>
      </c>
      <c r="F122" s="9" t="s">
        <v>364</v>
      </c>
    </row>
    <row r="123" spans="1:6" x14ac:dyDescent="0.25">
      <c r="A123" s="16" t="str">
        <f t="shared" ca="1" si="2"/>
        <v>Health Sector: Government Health Spending</v>
      </c>
      <c r="B123" s="26" t="s">
        <v>367</v>
      </c>
      <c r="C123" s="31" t="s">
        <v>368</v>
      </c>
      <c r="D123" s="32" t="s">
        <v>369</v>
      </c>
      <c r="F123" s="9" t="s">
        <v>367</v>
      </c>
    </row>
    <row r="124" spans="1:6" x14ac:dyDescent="0.25">
      <c r="A124" s="16" t="str">
        <f t="shared" ca="1" si="2"/>
        <v xml:space="preserve">Domestic source I1: Loans </v>
      </c>
      <c r="B124" s="26" t="s">
        <v>370</v>
      </c>
      <c r="C124" s="31" t="s">
        <v>371</v>
      </c>
      <c r="D124" s="32" t="s">
        <v>372</v>
      </c>
      <c r="F124" s="9" t="s">
        <v>370</v>
      </c>
    </row>
    <row r="125" spans="1:6" x14ac:dyDescent="0.25">
      <c r="A125" s="16" t="str">
        <f t="shared" ca="1" si="2"/>
        <v>Domestic source I2: Debt Relief</v>
      </c>
      <c r="B125" s="26" t="s">
        <v>133</v>
      </c>
      <c r="C125" s="31" t="s">
        <v>131</v>
      </c>
      <c r="D125" s="32" t="s">
        <v>132</v>
      </c>
      <c r="F125" s="9" t="s">
        <v>133</v>
      </c>
    </row>
    <row r="126" spans="1:6" x14ac:dyDescent="0.25">
      <c r="A126" s="16" t="str">
        <f t="shared" ca="1" si="2"/>
        <v>Domestic source I3: Government Funding Resources</v>
      </c>
      <c r="B126" s="26" t="s">
        <v>137</v>
      </c>
      <c r="C126" s="31" t="s">
        <v>135</v>
      </c>
      <c r="D126" s="32" t="s">
        <v>136</v>
      </c>
      <c r="F126" s="9" t="s">
        <v>137</v>
      </c>
    </row>
    <row r="127" spans="1:6" x14ac:dyDescent="0.25">
      <c r="A127" s="16" t="str">
        <f t="shared" ca="1" si="2"/>
        <v>Domestic source I4: Social Health Insurance</v>
      </c>
      <c r="B127" s="26" t="s">
        <v>141</v>
      </c>
      <c r="C127" s="31" t="s">
        <v>139</v>
      </c>
      <c r="D127" s="32" t="s">
        <v>140</v>
      </c>
      <c r="F127" s="9" t="s">
        <v>141</v>
      </c>
    </row>
    <row r="128" spans="1:6" x14ac:dyDescent="0.25">
      <c r="A128" s="16" t="str">
        <f t="shared" ca="1" si="2"/>
        <v>LINE I: Total Government Health Sector Spending</v>
      </c>
      <c r="B128" s="26" t="s">
        <v>373</v>
      </c>
      <c r="C128" s="31" t="s">
        <v>374</v>
      </c>
      <c r="D128" s="32" t="s">
        <v>375</v>
      </c>
      <c r="F128" s="9" t="s">
        <v>373</v>
      </c>
    </row>
    <row r="129" spans="1:6" x14ac:dyDescent="0.25">
      <c r="A129" s="16" t="str">
        <f t="shared" ca="1" si="2"/>
        <v>LINE J: Share of Health in Government Expenditure (in %)</v>
      </c>
      <c r="B129" s="26" t="s">
        <v>149</v>
      </c>
      <c r="C129" s="31" t="s">
        <v>147</v>
      </c>
      <c r="D129" s="32" t="s">
        <v>148</v>
      </c>
      <c r="F129" s="9" t="s">
        <v>149</v>
      </c>
    </row>
    <row r="130" spans="1:6" ht="25.5" x14ac:dyDescent="0.25">
      <c r="A130" s="16" t="str">
        <f t="shared" ca="1" si="2"/>
        <v>LINE K: Total Government commitments for resilient and sustainable systems for health (RSSH) to access co-financing incentive</v>
      </c>
      <c r="B130" s="26" t="s">
        <v>376</v>
      </c>
      <c r="C130" s="31" t="s">
        <v>377</v>
      </c>
      <c r="D130" s="32" t="s">
        <v>378</v>
      </c>
      <c r="F130" s="9" t="s">
        <v>379</v>
      </c>
    </row>
    <row r="131" spans="1:6" x14ac:dyDescent="0.25">
      <c r="A131" s="16" t="str">
        <f t="shared" ca="1" si="2"/>
        <v>Health sector</v>
      </c>
      <c r="B131" s="26" t="s">
        <v>380</v>
      </c>
      <c r="C131" s="31" t="s">
        <v>381</v>
      </c>
      <c r="D131" s="16" t="s">
        <v>382</v>
      </c>
      <c r="F131" s="9" t="s">
        <v>380</v>
      </c>
    </row>
    <row r="132" spans="1:6" x14ac:dyDescent="0.25">
      <c r="A132" s="16" t="str">
        <f t="shared" ca="1" si="2"/>
        <v>The data on government health spending pertains to:</v>
      </c>
      <c r="B132" s="26" t="s">
        <v>383</v>
      </c>
      <c r="C132" s="31" t="s">
        <v>384</v>
      </c>
      <c r="D132" s="32" t="s">
        <v>385</v>
      </c>
      <c r="F132" s="9" t="s">
        <v>383</v>
      </c>
    </row>
    <row r="133" spans="1:6" x14ac:dyDescent="0.25">
      <c r="A133" s="16" t="str">
        <f t="shared" ca="1" si="2"/>
        <v xml:space="preserve">Detailed Financial Gap </v>
      </c>
      <c r="B133" s="26" t="s">
        <v>386</v>
      </c>
      <c r="C133" s="31" t="s">
        <v>387</v>
      </c>
      <c r="D133" s="32" t="s">
        <v>388</v>
      </c>
      <c r="F133" s="9" t="s">
        <v>386</v>
      </c>
    </row>
    <row r="134" spans="1:6" x14ac:dyDescent="0.25">
      <c r="A134" s="16" t="str">
        <f t="shared" ca="1" si="2"/>
        <v>Module</v>
      </c>
      <c r="B134" s="26" t="s">
        <v>389</v>
      </c>
      <c r="C134" s="31" t="s">
        <v>389</v>
      </c>
      <c r="D134" s="32" t="s">
        <v>390</v>
      </c>
      <c r="F134" s="9" t="s">
        <v>389</v>
      </c>
    </row>
    <row r="135" spans="1:6" x14ac:dyDescent="0.25">
      <c r="A135" s="16" t="str">
        <f t="shared" ca="1" si="2"/>
        <v>Funding Need</v>
      </c>
      <c r="B135" s="26" t="s">
        <v>391</v>
      </c>
      <c r="C135" s="31" t="s">
        <v>392</v>
      </c>
      <c r="D135" s="32" t="s">
        <v>393</v>
      </c>
      <c r="F135" s="9" t="s">
        <v>391</v>
      </c>
    </row>
    <row r="136" spans="1:6" x14ac:dyDescent="0.25">
      <c r="A136" s="16" t="str">
        <f t="shared" ca="1" si="2"/>
        <v>Domestic</v>
      </c>
      <c r="B136" s="26" t="s">
        <v>394</v>
      </c>
      <c r="C136" s="31" t="s">
        <v>395</v>
      </c>
      <c r="D136" s="32" t="s">
        <v>396</v>
      </c>
      <c r="F136" s="9" t="s">
        <v>394</v>
      </c>
    </row>
    <row r="137" spans="1:6" x14ac:dyDescent="0.25">
      <c r="A137" s="16" t="str">
        <f t="shared" ca="1" si="2"/>
        <v>Non-Global Fund External</v>
      </c>
      <c r="B137" s="26" t="s">
        <v>397</v>
      </c>
      <c r="C137" s="31" t="s">
        <v>398</v>
      </c>
      <c r="D137" s="32" t="s">
        <v>399</v>
      </c>
      <c r="F137" s="9" t="s">
        <v>397</v>
      </c>
    </row>
    <row r="138" spans="1:6" x14ac:dyDescent="0.25">
      <c r="A138" s="16" t="str">
        <f t="shared" ca="1" si="2"/>
        <v>Funding Gap</v>
      </c>
      <c r="B138" s="26" t="s">
        <v>400</v>
      </c>
      <c r="C138" s="31" t="s">
        <v>401</v>
      </c>
      <c r="D138" s="32" t="s">
        <v>402</v>
      </c>
      <c r="F138" s="9" t="s">
        <v>400</v>
      </c>
    </row>
    <row r="139" spans="1:6" x14ac:dyDescent="0.25">
      <c r="A139" s="16" t="str">
        <f t="shared" ca="1" si="2"/>
        <v>Treatment, care and support - ART</v>
      </c>
      <c r="B139" s="26" t="s">
        <v>403</v>
      </c>
      <c r="C139" s="31" t="s">
        <v>404</v>
      </c>
      <c r="D139" s="32" t="s">
        <v>405</v>
      </c>
      <c r="F139" s="9" t="s">
        <v>403</v>
      </c>
    </row>
    <row r="140" spans="1:6" x14ac:dyDescent="0.25">
      <c r="A140" s="16" t="str">
        <f t="shared" ca="1" si="2"/>
        <v>TB/HIV</v>
      </c>
      <c r="B140" s="26" t="s">
        <v>406</v>
      </c>
      <c r="C140" s="31" t="s">
        <v>407</v>
      </c>
      <c r="D140" s="32" t="s">
        <v>408</v>
      </c>
      <c r="F140" s="9" t="s">
        <v>406</v>
      </c>
    </row>
    <row r="141" spans="1:6" x14ac:dyDescent="0.25">
      <c r="A141" s="16" t="str">
        <f t="shared" ca="1" si="2"/>
        <v>PMTCT</v>
      </c>
      <c r="B141" s="26" t="s">
        <v>409</v>
      </c>
      <c r="C141" s="31" t="s">
        <v>410</v>
      </c>
      <c r="D141" s="32" t="s">
        <v>411</v>
      </c>
      <c r="F141" s="9" t="s">
        <v>409</v>
      </c>
    </row>
    <row r="142" spans="1:6" x14ac:dyDescent="0.25">
      <c r="A142" s="16" t="str">
        <f t="shared" ca="1" si="2"/>
        <v xml:space="preserve">Programs for MSM </v>
      </c>
      <c r="B142" s="26" t="s">
        <v>412</v>
      </c>
      <c r="C142" s="31" t="s">
        <v>413</v>
      </c>
      <c r="D142" s="32" t="s">
        <v>414</v>
      </c>
      <c r="F142" s="9" t="s">
        <v>412</v>
      </c>
    </row>
    <row r="143" spans="1:6" ht="25.5" x14ac:dyDescent="0.25">
      <c r="A143" s="16" t="str">
        <f t="shared" ca="1" si="2"/>
        <v>Programs for sex workers and their clients</v>
      </c>
      <c r="B143" s="26" t="s">
        <v>415</v>
      </c>
      <c r="C143" s="31" t="s">
        <v>416</v>
      </c>
      <c r="D143" s="32" t="s">
        <v>417</v>
      </c>
      <c r="F143" s="9" t="s">
        <v>415</v>
      </c>
    </row>
    <row r="144" spans="1:6" ht="25.5" x14ac:dyDescent="0.25">
      <c r="A144" s="16" t="str">
        <f t="shared" ca="1" si="2"/>
        <v>Programs for people who inject drugs (PWID) and their partners</v>
      </c>
      <c r="B144" s="26" t="s">
        <v>418</v>
      </c>
      <c r="C144" s="31" t="s">
        <v>419</v>
      </c>
      <c r="D144" s="32" t="s">
        <v>420</v>
      </c>
      <c r="F144" s="9" t="s">
        <v>418</v>
      </c>
    </row>
    <row r="145" spans="1:6" x14ac:dyDescent="0.25">
      <c r="A145" s="16" t="str">
        <f t="shared" ca="1" si="2"/>
        <v>Programs for TGs</v>
      </c>
      <c r="B145" s="26" t="s">
        <v>421</v>
      </c>
      <c r="C145" s="31" t="s">
        <v>422</v>
      </c>
      <c r="D145" s="32" t="s">
        <v>423</v>
      </c>
      <c r="F145" s="9" t="s">
        <v>421</v>
      </c>
    </row>
    <row r="146" spans="1:6" ht="25.5" x14ac:dyDescent="0.25">
      <c r="A146" s="16" t="str">
        <f t="shared" ca="1" si="2"/>
        <v xml:space="preserve">Prevention programs for other key and vulnerable populations </v>
      </c>
      <c r="B146" s="26" t="s">
        <v>424</v>
      </c>
      <c r="C146" s="31" t="s">
        <v>425</v>
      </c>
      <c r="D146" s="32" t="s">
        <v>426</v>
      </c>
      <c r="F146" s="9" t="s">
        <v>424</v>
      </c>
    </row>
    <row r="147" spans="1:6" x14ac:dyDescent="0.25">
      <c r="A147" s="16" t="str">
        <f t="shared" ca="1" si="2"/>
        <v>Male Circumcision</v>
      </c>
      <c r="B147" s="26" t="s">
        <v>427</v>
      </c>
      <c r="C147" s="31" t="s">
        <v>428</v>
      </c>
      <c r="D147" s="32" t="s">
        <v>429</v>
      </c>
      <c r="F147" s="9" t="s">
        <v>427</v>
      </c>
    </row>
    <row r="148" spans="1:6" x14ac:dyDescent="0.25">
      <c r="A148" s="16" t="str">
        <f t="shared" ca="1" si="2"/>
        <v>Condoms</v>
      </c>
      <c r="B148" s="26" t="s">
        <v>430</v>
      </c>
      <c r="C148" s="31" t="s">
        <v>431</v>
      </c>
      <c r="D148" s="32" t="s">
        <v>432</v>
      </c>
      <c r="F148" s="9" t="s">
        <v>430</v>
      </c>
    </row>
    <row r="149" spans="1:6" x14ac:dyDescent="0.25">
      <c r="A149" s="16" t="str">
        <f t="shared" ca="1" si="2"/>
        <v>Other Prevention Programs</v>
      </c>
      <c r="B149" s="26" t="s">
        <v>433</v>
      </c>
      <c r="C149" s="31" t="s">
        <v>434</v>
      </c>
      <c r="D149" s="32" t="s">
        <v>435</v>
      </c>
      <c r="F149" s="9" t="s">
        <v>433</v>
      </c>
    </row>
    <row r="150" spans="1:6" ht="25.5" x14ac:dyDescent="0.25">
      <c r="A150" s="16" t="str">
        <f t="shared" ca="1" si="2"/>
        <v>Programs to reduce human rights-related barriers to HIV services</v>
      </c>
      <c r="B150" s="26" t="s">
        <v>436</v>
      </c>
      <c r="C150" s="31" t="s">
        <v>437</v>
      </c>
      <c r="D150" s="32" t="s">
        <v>438</v>
      </c>
      <c r="F150" s="9" t="s">
        <v>436</v>
      </c>
    </row>
    <row r="151" spans="1:6" x14ac:dyDescent="0.25">
      <c r="A151" s="16" t="str">
        <f t="shared" ca="1" si="2"/>
        <v>RSSH</v>
      </c>
      <c r="B151" s="26" t="s">
        <v>439</v>
      </c>
      <c r="C151" s="31" t="s">
        <v>440</v>
      </c>
      <c r="D151" s="32" t="s">
        <v>441</v>
      </c>
      <c r="F151" s="9" t="s">
        <v>439</v>
      </c>
    </row>
    <row r="152" spans="1:6" x14ac:dyDescent="0.25">
      <c r="A152" s="16" t="str">
        <f t="shared" ca="1" si="2"/>
        <v>Program Management</v>
      </c>
      <c r="B152" s="26" t="s">
        <v>442</v>
      </c>
      <c r="C152" s="31" t="s">
        <v>443</v>
      </c>
      <c r="D152" s="32" t="s">
        <v>444</v>
      </c>
      <c r="F152" s="9" t="s">
        <v>442</v>
      </c>
    </row>
    <row r="153" spans="1:6" x14ac:dyDescent="0.25">
      <c r="A153" s="16" t="str">
        <f t="shared" ca="1" si="2"/>
        <v>Other</v>
      </c>
      <c r="B153" s="26" t="s">
        <v>445</v>
      </c>
      <c r="C153" s="31" t="s">
        <v>446</v>
      </c>
      <c r="D153" s="32" t="s">
        <v>447</v>
      </c>
      <c r="F153" s="9" t="s">
        <v>445</v>
      </c>
    </row>
    <row r="154" spans="1:6" x14ac:dyDescent="0.25">
      <c r="A154" s="16" t="str">
        <f t="shared" ca="1" si="2"/>
        <v>NSP cost categories</v>
      </c>
      <c r="B154" s="26" t="s">
        <v>448</v>
      </c>
      <c r="C154" s="31" t="s">
        <v>449</v>
      </c>
      <c r="D154" s="32" t="s">
        <v>450</v>
      </c>
      <c r="F154" s="9" t="s">
        <v>448</v>
      </c>
    </row>
    <row r="155" spans="1:6" x14ac:dyDescent="0.25">
      <c r="A155" s="16" t="str">
        <f t="shared" ca="1" si="2"/>
        <v>TB Care and Prevention: Case Detection and Diagnosis</v>
      </c>
      <c r="B155" s="26" t="s">
        <v>451</v>
      </c>
      <c r="C155" s="31" t="s">
        <v>452</v>
      </c>
      <c r="D155" s="32" t="s">
        <v>453</v>
      </c>
      <c r="F155" s="9" t="s">
        <v>451</v>
      </c>
    </row>
    <row r="156" spans="1:6" x14ac:dyDescent="0.25">
      <c r="A156" s="16" t="str">
        <f t="shared" ca="1" si="2"/>
        <v>TB Care and Prevention: Treatment</v>
      </c>
      <c r="B156" s="26" t="s">
        <v>454</v>
      </c>
      <c r="C156" s="31" t="s">
        <v>455</v>
      </c>
      <c r="D156" s="32" t="s">
        <v>456</v>
      </c>
      <c r="F156" s="9" t="s">
        <v>454</v>
      </c>
    </row>
    <row r="157" spans="1:6" x14ac:dyDescent="0.25">
      <c r="A157" s="16" t="str">
        <f t="shared" ca="1" si="2"/>
        <v>MDR-TB: Case Detection and Diagnosis</v>
      </c>
      <c r="B157" s="26" t="s">
        <v>457</v>
      </c>
      <c r="C157" s="31" t="s">
        <v>458</v>
      </c>
      <c r="D157" s="32" t="s">
        <v>459</v>
      </c>
      <c r="F157" s="9" t="s">
        <v>457</v>
      </c>
    </row>
    <row r="158" spans="1:6" x14ac:dyDescent="0.25">
      <c r="A158" s="16" t="str">
        <f t="shared" ca="1" si="2"/>
        <v>MDR-TB: Treatment</v>
      </c>
      <c r="B158" s="26" t="s">
        <v>460</v>
      </c>
      <c r="C158" s="31" t="s">
        <v>461</v>
      </c>
      <c r="D158" s="32" t="s">
        <v>462</v>
      </c>
      <c r="F158" s="9" t="s">
        <v>460</v>
      </c>
    </row>
    <row r="159" spans="1:6" x14ac:dyDescent="0.25">
      <c r="A159" s="16" t="str">
        <f t="shared" ca="1" si="2"/>
        <v>TB/HIV</v>
      </c>
      <c r="B159" s="26" t="s">
        <v>406</v>
      </c>
      <c r="C159" s="31" t="s">
        <v>407</v>
      </c>
      <c r="D159" s="32" t="s">
        <v>408</v>
      </c>
      <c r="F159" s="9" t="s">
        <v>406</v>
      </c>
    </row>
    <row r="160" spans="1:6" x14ac:dyDescent="0.25">
      <c r="A160" s="16" t="str">
        <f t="shared" ca="1" si="2"/>
        <v>Key Population Programs</v>
      </c>
      <c r="B160" s="26" t="s">
        <v>463</v>
      </c>
      <c r="C160" s="31" t="s">
        <v>464</v>
      </c>
      <c r="D160" s="32" t="s">
        <v>465</v>
      </c>
      <c r="F160" s="9" t="s">
        <v>463</v>
      </c>
    </row>
    <row r="161" spans="1:6" x14ac:dyDescent="0.25">
      <c r="A161" s="16" t="str">
        <f t="shared" ca="1" si="2"/>
        <v>RSSH</v>
      </c>
      <c r="B161" s="26" t="s">
        <v>439</v>
      </c>
      <c r="C161" s="31" t="s">
        <v>440</v>
      </c>
      <c r="D161" s="32" t="s">
        <v>441</v>
      </c>
      <c r="F161" s="9" t="s">
        <v>439</v>
      </c>
    </row>
    <row r="162" spans="1:6" x14ac:dyDescent="0.25">
      <c r="A162" s="16" t="str">
        <f t="shared" ca="1" si="2"/>
        <v>Program Management</v>
      </c>
      <c r="B162" s="26" t="s">
        <v>442</v>
      </c>
      <c r="C162" s="31" t="s">
        <v>443</v>
      </c>
      <c r="D162" s="32" t="s">
        <v>444</v>
      </c>
      <c r="F162" s="9" t="s">
        <v>442</v>
      </c>
    </row>
    <row r="163" spans="1:6" x14ac:dyDescent="0.25">
      <c r="A163" s="16" t="str">
        <f t="shared" ca="1" si="2"/>
        <v>Other</v>
      </c>
      <c r="B163" s="26" t="s">
        <v>445</v>
      </c>
      <c r="C163" s="31" t="s">
        <v>446</v>
      </c>
      <c r="D163" s="32" t="s">
        <v>447</v>
      </c>
      <c r="F163" s="9" t="s">
        <v>445</v>
      </c>
    </row>
    <row r="164" spans="1:6" x14ac:dyDescent="0.25">
      <c r="A164" s="16" t="str">
        <f t="shared" ca="1" si="2"/>
        <v>Vector Control: LLIN</v>
      </c>
      <c r="B164" s="26" t="s">
        <v>466</v>
      </c>
      <c r="C164" s="31" t="s">
        <v>467</v>
      </c>
      <c r="D164" s="32" t="s">
        <v>468</v>
      </c>
      <c r="F164" s="9" t="s">
        <v>466</v>
      </c>
    </row>
    <row r="165" spans="1:6" x14ac:dyDescent="0.25">
      <c r="A165" s="16" t="str">
        <f t="shared" ca="1" si="2"/>
        <v>Vector Control: IRS</v>
      </c>
      <c r="B165" s="26" t="s">
        <v>469</v>
      </c>
      <c r="C165" s="31" t="s">
        <v>470</v>
      </c>
      <c r="D165" s="32" t="s">
        <v>471</v>
      </c>
      <c r="F165" s="9" t="s">
        <v>469</v>
      </c>
    </row>
    <row r="166" spans="1:6" x14ac:dyDescent="0.25">
      <c r="A166" s="16" t="str">
        <f t="shared" ca="1" si="2"/>
        <v>Case management - Diagnosis</v>
      </c>
      <c r="B166" s="26" t="s">
        <v>472</v>
      </c>
      <c r="C166" s="31" t="s">
        <v>473</v>
      </c>
      <c r="D166" s="32" t="s">
        <v>474</v>
      </c>
      <c r="F166" s="9" t="s">
        <v>472</v>
      </c>
    </row>
    <row r="167" spans="1:6" x14ac:dyDescent="0.25">
      <c r="A167" s="16" t="str">
        <f t="shared" ref="A167:A222" ca="1" si="3">OFFSET($B167,0,LangOffset,1,1)</f>
        <v>Case management - Treatment</v>
      </c>
      <c r="B167" s="26" t="s">
        <v>475</v>
      </c>
      <c r="C167" s="31" t="s">
        <v>476</v>
      </c>
      <c r="D167" s="32" t="s">
        <v>477</v>
      </c>
      <c r="F167" s="9" t="s">
        <v>475</v>
      </c>
    </row>
    <row r="168" spans="1:6" ht="25.5" x14ac:dyDescent="0.25">
      <c r="A168" s="16" t="str">
        <f t="shared" ca="1" si="3"/>
        <v>Specific prevention intervention: Intermittent preventive treatment in pregnancy (IPTp)</v>
      </c>
      <c r="B168" s="26" t="s">
        <v>478</v>
      </c>
      <c r="C168" s="31" t="s">
        <v>479</v>
      </c>
      <c r="D168" s="32" t="s">
        <v>480</v>
      </c>
      <c r="F168" s="9" t="s">
        <v>478</v>
      </c>
    </row>
    <row r="169" spans="1:6" ht="25.5" x14ac:dyDescent="0.25">
      <c r="A169" s="16" t="str">
        <f t="shared" ca="1" si="3"/>
        <v>Specific prevention intervention: Seasonal malaria chemoprophylaxis (SMC)</v>
      </c>
      <c r="B169" s="26" t="s">
        <v>481</v>
      </c>
      <c r="C169" s="31" t="s">
        <v>482</v>
      </c>
      <c r="D169" s="32" t="s">
        <v>483</v>
      </c>
      <c r="F169" s="9" t="s">
        <v>481</v>
      </c>
    </row>
    <row r="170" spans="1:6" x14ac:dyDescent="0.25">
      <c r="A170" s="16" t="str">
        <f t="shared" ca="1" si="3"/>
        <v>RSSH</v>
      </c>
      <c r="B170" s="26" t="s">
        <v>439</v>
      </c>
      <c r="C170" s="31" t="s">
        <v>440</v>
      </c>
      <c r="D170" s="32" t="s">
        <v>441</v>
      </c>
      <c r="F170" s="9" t="s">
        <v>439</v>
      </c>
    </row>
    <row r="171" spans="1:6" x14ac:dyDescent="0.25">
      <c r="A171" s="16" t="str">
        <f t="shared" ca="1" si="3"/>
        <v>Program Management</v>
      </c>
      <c r="B171" s="26" t="s">
        <v>442</v>
      </c>
      <c r="C171" s="31" t="s">
        <v>443</v>
      </c>
      <c r="D171" s="32" t="s">
        <v>444</v>
      </c>
      <c r="F171" s="9" t="s">
        <v>442</v>
      </c>
    </row>
    <row r="172" spans="1:6" x14ac:dyDescent="0.25">
      <c r="A172" s="16" t="str">
        <f t="shared" ca="1" si="3"/>
        <v>Other</v>
      </c>
      <c r="B172" s="26" t="s">
        <v>445</v>
      </c>
      <c r="C172" s="31" t="s">
        <v>446</v>
      </c>
      <c r="D172" s="32" t="s">
        <v>447</v>
      </c>
      <c r="F172" s="9" t="s">
        <v>445</v>
      </c>
    </row>
    <row r="173" spans="1:6" x14ac:dyDescent="0.25">
      <c r="A173" s="16" t="str">
        <f t="shared" ca="1" si="3"/>
        <v>Total</v>
      </c>
      <c r="B173" s="26" t="s">
        <v>484</v>
      </c>
      <c r="C173" s="31" t="s">
        <v>484</v>
      </c>
      <c r="D173" s="32" t="s">
        <v>484</v>
      </c>
      <c r="F173" s="9" t="s">
        <v>484</v>
      </c>
    </row>
    <row r="174" spans="1:6" x14ac:dyDescent="0.25">
      <c r="A174" s="16" t="str">
        <f t="shared" ca="1" si="3"/>
        <v>Data Source / Methods</v>
      </c>
      <c r="B174" s="27" t="s">
        <v>485</v>
      </c>
      <c r="C174" s="27" t="s">
        <v>486</v>
      </c>
      <c r="D174" s="9" t="s">
        <v>487</v>
      </c>
      <c r="F174" s="9" t="s">
        <v>485</v>
      </c>
    </row>
    <row r="175" spans="1:6" ht="15" customHeight="1" x14ac:dyDescent="0.25">
      <c r="A175" s="16" t="str">
        <f t="shared" ca="1" si="3"/>
        <v>Type of Costs Included</v>
      </c>
      <c r="B175" s="27" t="s">
        <v>488</v>
      </c>
      <c r="C175" s="27" t="s">
        <v>489</v>
      </c>
      <c r="D175" s="9" t="s">
        <v>490</v>
      </c>
      <c r="F175" s="9" t="s">
        <v>488</v>
      </c>
    </row>
    <row r="176" spans="1:6" ht="15" customHeight="1" x14ac:dyDescent="0.25">
      <c r="A176" s="16" t="str">
        <f t="shared" ca="1" si="3"/>
        <v>Budget</v>
      </c>
      <c r="B176" s="27" t="s">
        <v>491</v>
      </c>
      <c r="C176" s="27" t="s">
        <v>491</v>
      </c>
      <c r="D176" s="9" t="s">
        <v>492</v>
      </c>
      <c r="F176" s="9" t="s">
        <v>491</v>
      </c>
    </row>
    <row r="177" spans="1:6" ht="13.5" customHeight="1" x14ac:dyDescent="0.25">
      <c r="A177" s="16" t="str">
        <f t="shared" ca="1" si="3"/>
        <v>National Quantification</v>
      </c>
      <c r="B177" s="27" t="s">
        <v>493</v>
      </c>
      <c r="C177" s="27" t="s">
        <v>494</v>
      </c>
      <c r="D177" s="9" t="s">
        <v>495</v>
      </c>
      <c r="F177" s="9" t="s">
        <v>493</v>
      </c>
    </row>
    <row r="178" spans="1:6" ht="42.75" x14ac:dyDescent="0.25">
      <c r="A178" s="16" t="str">
        <f t="shared" ca="1" si="3"/>
        <v>LINE K: Total Government Commitments for Resilient and Sustainable Systems for Health (RSSH) to Access Co-Financing Incentive</v>
      </c>
      <c r="B178" s="27" t="s">
        <v>379</v>
      </c>
      <c r="C178" s="27" t="s">
        <v>377</v>
      </c>
      <c r="D178" s="9" t="s">
        <v>378</v>
      </c>
      <c r="F178" s="9" t="s">
        <v>379</v>
      </c>
    </row>
    <row r="179" spans="1:6" ht="28.5" x14ac:dyDescent="0.25">
      <c r="A179" s="16" t="str">
        <f t="shared" ca="1" si="3"/>
        <v>Prevention package for men who have sex with men (MSM) and their sexual partners</v>
      </c>
      <c r="B179" s="27" t="s">
        <v>496</v>
      </c>
      <c r="C179" s="27" t="s">
        <v>497</v>
      </c>
      <c r="D179" s="9" t="s">
        <v>498</v>
      </c>
      <c r="F179" s="9" t="s">
        <v>496</v>
      </c>
    </row>
    <row r="180" spans="1:6" ht="42.75" x14ac:dyDescent="0.25">
      <c r="A180" s="16" t="str">
        <f t="shared" ca="1" si="3"/>
        <v>Prevention package for sex workers, their clients and other sexual partners</v>
      </c>
      <c r="B180" s="27" t="s">
        <v>499</v>
      </c>
      <c r="C180" s="27" t="s">
        <v>500</v>
      </c>
      <c r="D180" s="9" t="s">
        <v>501</v>
      </c>
      <c r="F180" s="9" t="s">
        <v>499</v>
      </c>
    </row>
    <row r="181" spans="1:6" ht="28.5" x14ac:dyDescent="0.25">
      <c r="A181" s="16" t="str">
        <f t="shared" ca="1" si="3"/>
        <v>Prevention package for transgender people and their sexual partners</v>
      </c>
      <c r="B181" s="27" t="s">
        <v>502</v>
      </c>
      <c r="C181" s="27" t="s">
        <v>503</v>
      </c>
      <c r="D181" s="9" t="s">
        <v>504</v>
      </c>
      <c r="F181" s="9" t="s">
        <v>502</v>
      </c>
    </row>
    <row r="182" spans="1:6" ht="28.5" x14ac:dyDescent="0.25">
      <c r="A182" s="16" t="str">
        <f t="shared" ca="1" si="3"/>
        <v>Prevention package for transgender people (TG) and their sexual partners</v>
      </c>
      <c r="B182" s="27" t="s">
        <v>505</v>
      </c>
      <c r="C182" s="27" t="s">
        <v>503</v>
      </c>
      <c r="D182" s="9" t="s">
        <v>504</v>
      </c>
      <c r="F182" s="9" t="s">
        <v>505</v>
      </c>
    </row>
    <row r="183" spans="1:6" ht="28.5" x14ac:dyDescent="0.25">
      <c r="A183" s="16" t="str">
        <f t="shared" ca="1" si="3"/>
        <v xml:space="preserve">Prevention package for people who use drugs (PUD) and their sexual partners </v>
      </c>
      <c r="B183" s="27" t="s">
        <v>506</v>
      </c>
      <c r="C183" s="27" t="s">
        <v>507</v>
      </c>
      <c r="D183" s="9" t="s">
        <v>508</v>
      </c>
      <c r="F183" s="9" t="s">
        <v>506</v>
      </c>
    </row>
    <row r="184" spans="1:6" ht="28.5" x14ac:dyDescent="0.25">
      <c r="A184" s="16" t="str">
        <f t="shared" ca="1" si="3"/>
        <v>Prevention package for people in prisons and other closed settings</v>
      </c>
      <c r="B184" s="27" t="s">
        <v>509</v>
      </c>
      <c r="C184" s="27" t="s">
        <v>510</v>
      </c>
      <c r="D184" s="9" t="s">
        <v>511</v>
      </c>
      <c r="F184" s="9" t="s">
        <v>509</v>
      </c>
    </row>
    <row r="185" spans="1:6" ht="28.5" x14ac:dyDescent="0.25">
      <c r="A185" s="16" t="str">
        <f t="shared" ca="1" si="3"/>
        <v>Prevention package for other vulnerable populations (OVP)</v>
      </c>
      <c r="B185" s="27" t="s">
        <v>512</v>
      </c>
      <c r="C185" s="27" t="s">
        <v>513</v>
      </c>
      <c r="D185" s="9" t="s">
        <v>514</v>
      </c>
      <c r="F185" s="9" t="s">
        <v>512</v>
      </c>
    </row>
    <row r="186" spans="1:6" ht="42.75" x14ac:dyDescent="0.25">
      <c r="A186" s="16" t="str">
        <f t="shared" ca="1" si="3"/>
        <v>Prevention package for AGYW and male sexual partners in high HIV incidence settings</v>
      </c>
      <c r="B186" s="27" t="s">
        <v>515</v>
      </c>
      <c r="C186" s="27" t="s">
        <v>516</v>
      </c>
      <c r="D186" s="9" t="s">
        <v>517</v>
      </c>
      <c r="F186" s="9" t="s">
        <v>515</v>
      </c>
    </row>
    <row r="187" spans="1:6" x14ac:dyDescent="0.25">
      <c r="A187" s="16" t="str">
        <f t="shared" ca="1" si="3"/>
        <v>Prevention program stewardship</v>
      </c>
      <c r="B187" s="27" t="s">
        <v>518</v>
      </c>
      <c r="C187" s="27" t="s">
        <v>519</v>
      </c>
      <c r="D187" s="9" t="s">
        <v>520</v>
      </c>
      <c r="F187" s="9" t="s">
        <v>518</v>
      </c>
    </row>
    <row r="188" spans="1:6" ht="28.5" x14ac:dyDescent="0.25">
      <c r="A188" s="16" t="str">
        <f t="shared" ca="1" si="3"/>
        <v>Elimination of vertical transmission of HIV, syphilis and hepatitis B</v>
      </c>
      <c r="B188" s="27" t="s">
        <v>521</v>
      </c>
      <c r="C188" s="27" t="s">
        <v>522</v>
      </c>
      <c r="D188" s="9" t="s">
        <v>523</v>
      </c>
      <c r="F188" s="9" t="s">
        <v>521</v>
      </c>
    </row>
    <row r="189" spans="1:6" x14ac:dyDescent="0.25">
      <c r="A189" s="16" t="str">
        <f t="shared" ca="1" si="3"/>
        <v>Differentiated HIV Testing Services</v>
      </c>
      <c r="B189" s="27" t="s">
        <v>524</v>
      </c>
      <c r="C189" s="27" t="s">
        <v>525</v>
      </c>
      <c r="D189" s="9" t="s">
        <v>526</v>
      </c>
      <c r="F189" s="9" t="s">
        <v>524</v>
      </c>
    </row>
    <row r="190" spans="1:6" x14ac:dyDescent="0.25">
      <c r="A190" s="16" t="str">
        <f t="shared" ca="1" si="3"/>
        <v>Treatment, care and support</v>
      </c>
      <c r="B190" s="27" t="s">
        <v>527</v>
      </c>
      <c r="C190" s="27" t="s">
        <v>528</v>
      </c>
      <c r="D190" s="9" t="s">
        <v>529</v>
      </c>
      <c r="F190" s="9" t="s">
        <v>527</v>
      </c>
    </row>
    <row r="191" spans="1:6" x14ac:dyDescent="0.25">
      <c r="A191" s="16" t="str">
        <f t="shared" ca="1" si="3"/>
        <v>TB/HIV</v>
      </c>
      <c r="B191" s="27" t="s">
        <v>406</v>
      </c>
      <c r="C191" s="27" t="s">
        <v>407</v>
      </c>
      <c r="D191" s="9" t="s">
        <v>408</v>
      </c>
      <c r="F191" s="9" t="s">
        <v>406</v>
      </c>
    </row>
    <row r="192" spans="1:6" ht="28.5" x14ac:dyDescent="0.25">
      <c r="A192" s="16" t="str">
        <f t="shared" ca="1" si="3"/>
        <v> Reducing human rights-related barriers to HIV/TB services</v>
      </c>
      <c r="B192" s="27" t="s">
        <v>530</v>
      </c>
      <c r="C192" s="27" t="s">
        <v>531</v>
      </c>
      <c r="D192" s="9" t="s">
        <v>532</v>
      </c>
      <c r="F192" s="9" t="s">
        <v>530</v>
      </c>
    </row>
    <row r="193" spans="1:6" x14ac:dyDescent="0.25">
      <c r="A193" s="16" t="str">
        <f t="shared" ca="1" si="3"/>
        <v>Program management</v>
      </c>
      <c r="B193" s="27" t="s">
        <v>533</v>
      </c>
      <c r="C193" s="27" t="s">
        <v>443</v>
      </c>
      <c r="D193" s="9" t="s">
        <v>444</v>
      </c>
      <c r="F193" s="9" t="s">
        <v>533</v>
      </c>
    </row>
    <row r="194" spans="1:6" x14ac:dyDescent="0.25">
      <c r="A194" s="16" t="str">
        <f t="shared" ca="1" si="3"/>
        <v>Other</v>
      </c>
      <c r="B194" s="27" t="s">
        <v>445</v>
      </c>
      <c r="C194" s="27" t="s">
        <v>446</v>
      </c>
      <c r="D194" s="9" t="s">
        <v>447</v>
      </c>
      <c r="F194" s="9" t="s">
        <v>445</v>
      </c>
    </row>
    <row r="195" spans="1:6" x14ac:dyDescent="0.25">
      <c r="A195" s="16" t="str">
        <f t="shared" ca="1" si="3"/>
        <v xml:space="preserve">TB diagnosis, treatment, and care </v>
      </c>
      <c r="B195" s="27" t="s">
        <v>534</v>
      </c>
      <c r="C195" s="27" t="s">
        <v>535</v>
      </c>
      <c r="D195" s="9" t="s">
        <v>536</v>
      </c>
      <c r="F195" s="9" t="s">
        <v>534</v>
      </c>
    </row>
    <row r="196" spans="1:6" ht="28.5" x14ac:dyDescent="0.25">
      <c r="A196" s="16" t="str">
        <f t="shared" ca="1" si="3"/>
        <v xml:space="preserve">Drug-resistant (DR)-TB diagnosis, treatment and care </v>
      </c>
      <c r="B196" s="27" t="s">
        <v>537</v>
      </c>
      <c r="C196" s="27" t="s">
        <v>538</v>
      </c>
      <c r="D196" s="9" t="s">
        <v>539</v>
      </c>
      <c r="F196" s="9" t="s">
        <v>537</v>
      </c>
    </row>
    <row r="197" spans="1:6" ht="28.5" x14ac:dyDescent="0.25">
      <c r="A197" s="16" t="str">
        <f t="shared" ca="1" si="3"/>
        <v>TB/DR-TB Prevention</v>
      </c>
      <c r="B197" s="27" t="s">
        <v>540</v>
      </c>
      <c r="C197" s="27" t="s">
        <v>541</v>
      </c>
      <c r="D197" s="9" t="s">
        <v>542</v>
      </c>
      <c r="F197" s="9" t="s">
        <v>540</v>
      </c>
    </row>
    <row r="198" spans="1:6" x14ac:dyDescent="0.25">
      <c r="A198" s="16" t="str">
        <f t="shared" ca="1" si="3"/>
        <v>Collaboration with other providers and sectors</v>
      </c>
      <c r="B198" s="27" t="s">
        <v>543</v>
      </c>
      <c r="C198" s="27" t="s">
        <v>544</v>
      </c>
      <c r="D198" s="9" t="s">
        <v>545</v>
      </c>
      <c r="F198" s="9" t="s">
        <v>543</v>
      </c>
    </row>
    <row r="199" spans="1:6" ht="28.5" x14ac:dyDescent="0.25">
      <c r="A199" s="16" t="str">
        <f t="shared" ca="1" si="3"/>
        <v>Key and vulnerable populations – TB/DR-TB</v>
      </c>
      <c r="B199" s="27" t="s">
        <v>546</v>
      </c>
      <c r="C199" s="27" t="s">
        <v>547</v>
      </c>
      <c r="D199" s="9" t="s">
        <v>548</v>
      </c>
      <c r="F199" s="9" t="s">
        <v>546</v>
      </c>
    </row>
    <row r="200" spans="1:6" x14ac:dyDescent="0.25">
      <c r="A200" s="16" t="str">
        <f t="shared" ca="1" si="3"/>
        <v> TB/HIV</v>
      </c>
      <c r="B200" s="27" t="s">
        <v>549</v>
      </c>
      <c r="C200" s="27" t="s">
        <v>550</v>
      </c>
      <c r="D200" s="9" t="s">
        <v>551</v>
      </c>
      <c r="F200" s="9" t="s">
        <v>549</v>
      </c>
    </row>
    <row r="201" spans="1:6" ht="28.5" x14ac:dyDescent="0.25">
      <c r="A201" s="16" t="str">
        <f t="shared" ca="1" si="3"/>
        <v>Removing human rights and gender related barriers to TB services</v>
      </c>
      <c r="B201" s="27" t="s">
        <v>552</v>
      </c>
      <c r="C201" s="27" t="s">
        <v>553</v>
      </c>
      <c r="D201" s="9" t="s">
        <v>554</v>
      </c>
      <c r="F201" s="9" t="s">
        <v>552</v>
      </c>
    </row>
    <row r="202" spans="1:6" x14ac:dyDescent="0.25">
      <c r="A202" s="16" t="str">
        <f t="shared" ca="1" si="3"/>
        <v>Program management</v>
      </c>
      <c r="B202" s="27" t="s">
        <v>533</v>
      </c>
      <c r="C202" s="27" t="s">
        <v>443</v>
      </c>
      <c r="D202" s="9" t="s">
        <v>444</v>
      </c>
      <c r="F202" s="9" t="s">
        <v>533</v>
      </c>
    </row>
    <row r="203" spans="1:6" x14ac:dyDescent="0.25">
      <c r="A203" s="16" t="str">
        <f t="shared" ca="1" si="3"/>
        <v>Other</v>
      </c>
      <c r="B203" s="27" t="s">
        <v>445</v>
      </c>
      <c r="C203" s="27" t="s">
        <v>446</v>
      </c>
      <c r="D203" s="9" t="s">
        <v>447</v>
      </c>
      <c r="F203" s="9" t="s">
        <v>445</v>
      </c>
    </row>
    <row r="204" spans="1:6" x14ac:dyDescent="0.25">
      <c r="A204" s="16" t="str">
        <f t="shared" ca="1" si="3"/>
        <v>Vector control</v>
      </c>
      <c r="B204" s="27" t="s">
        <v>555</v>
      </c>
      <c r="C204" s="27" t="s">
        <v>556</v>
      </c>
      <c r="D204" s="9" t="s">
        <v>557</v>
      </c>
      <c r="F204" s="9" t="s">
        <v>555</v>
      </c>
    </row>
    <row r="205" spans="1:6" x14ac:dyDescent="0.25">
      <c r="A205" s="16" t="str">
        <f t="shared" ca="1" si="3"/>
        <v>Case management</v>
      </c>
      <c r="B205" s="27" t="s">
        <v>558</v>
      </c>
      <c r="C205" s="27" t="s">
        <v>559</v>
      </c>
      <c r="D205" s="9" t="s">
        <v>560</v>
      </c>
      <c r="F205" s="9" t="s">
        <v>558</v>
      </c>
    </row>
    <row r="206" spans="1:6" x14ac:dyDescent="0.25">
      <c r="A206" s="16" t="str">
        <f t="shared" ca="1" si="3"/>
        <v>Specific prevention interventions (SPI)</v>
      </c>
      <c r="B206" s="27" t="s">
        <v>561</v>
      </c>
      <c r="C206" s="27" t="s">
        <v>562</v>
      </c>
      <c r="D206" s="9" t="s">
        <v>563</v>
      </c>
      <c r="F206" s="9" t="s">
        <v>561</v>
      </c>
    </row>
    <row r="207" spans="1:6" x14ac:dyDescent="0.25">
      <c r="A207" s="16" t="str">
        <f t="shared" ca="1" si="3"/>
        <v>Program Management</v>
      </c>
      <c r="B207" s="27" t="s">
        <v>442</v>
      </c>
      <c r="C207" s="27" t="s">
        <v>443</v>
      </c>
      <c r="D207" s="9" t="s">
        <v>444</v>
      </c>
      <c r="F207" s="9" t="s">
        <v>442</v>
      </c>
    </row>
    <row r="208" spans="1:6" x14ac:dyDescent="0.25">
      <c r="A208" s="16" t="str">
        <f t="shared" ca="1" si="3"/>
        <v>Other</v>
      </c>
      <c r="B208" s="27" t="s">
        <v>445</v>
      </c>
      <c r="C208" s="27" t="s">
        <v>446</v>
      </c>
      <c r="D208" s="9" t="s">
        <v>447</v>
      </c>
      <c r="F208" s="9" t="s">
        <v>445</v>
      </c>
    </row>
    <row r="209" spans="1:6" x14ac:dyDescent="0.25">
      <c r="A209" s="16" t="str">
        <f t="shared" ca="1" si="3"/>
        <v>Health Products</v>
      </c>
      <c r="B209" s="27" t="s">
        <v>27</v>
      </c>
      <c r="C209" s="27" t="s">
        <v>28</v>
      </c>
      <c r="D209" s="9" t="s">
        <v>29</v>
      </c>
      <c r="F209" s="9" t="s">
        <v>27</v>
      </c>
    </row>
    <row r="210" spans="1:6" x14ac:dyDescent="0.25">
      <c r="A210" s="16" t="str">
        <f t="shared" ca="1" si="3"/>
        <v>Data Sources</v>
      </c>
      <c r="B210" s="27" t="s">
        <v>564</v>
      </c>
      <c r="C210" s="27" t="s">
        <v>565</v>
      </c>
      <c r="D210" s="9" t="s">
        <v>566</v>
      </c>
      <c r="F210" s="9" t="s">
        <v>564</v>
      </c>
    </row>
    <row r="211" spans="1:6" x14ac:dyDescent="0.25">
      <c r="A211" s="16" t="str">
        <f t="shared" ca="1" si="3"/>
        <v>Quantity</v>
      </c>
      <c r="B211" s="27" t="s">
        <v>567</v>
      </c>
      <c r="C211" s="27" t="s">
        <v>568</v>
      </c>
      <c r="D211" s="9" t="s">
        <v>569</v>
      </c>
      <c r="F211" s="9" t="s">
        <v>567</v>
      </c>
    </row>
    <row r="212" spans="1:6" x14ac:dyDescent="0.25">
      <c r="A212" s="16" t="str">
        <f t="shared" ca="1" si="3"/>
        <v>Quantity</v>
      </c>
      <c r="B212" s="27" t="s">
        <v>567</v>
      </c>
      <c r="C212" s="27" t="s">
        <v>568</v>
      </c>
      <c r="D212" s="9" t="s">
        <v>569</v>
      </c>
      <c r="F212" s="9" t="s">
        <v>567</v>
      </c>
    </row>
    <row r="213" spans="1:6" x14ac:dyDescent="0.25">
      <c r="A213" s="16" t="str">
        <f t="shared" ca="1" si="3"/>
        <v>Health Products - Domestic</v>
      </c>
      <c r="B213" s="27" t="s">
        <v>570</v>
      </c>
      <c r="C213" s="27" t="s">
        <v>571</v>
      </c>
      <c r="D213" s="9" t="s">
        <v>572</v>
      </c>
      <c r="F213" s="9" t="s">
        <v>570</v>
      </c>
    </row>
    <row r="214" spans="1:6" x14ac:dyDescent="0.25">
      <c r="A214" s="16" t="str">
        <f t="shared" ca="1" si="3"/>
        <v>Quantity (if known)</v>
      </c>
      <c r="B214" s="27" t="s">
        <v>573</v>
      </c>
      <c r="C214" s="27" t="s">
        <v>574</v>
      </c>
      <c r="D214" s="9" t="s">
        <v>575</v>
      </c>
      <c r="F214" s="9" t="s">
        <v>573</v>
      </c>
    </row>
    <row r="215" spans="1:6" ht="28.5" x14ac:dyDescent="0.25">
      <c r="A215" s="16" t="str">
        <f t="shared" ca="1" si="3"/>
        <v>Please list what is included in your RSSH figures and what data sources you used.</v>
      </c>
      <c r="B215" s="27" t="s">
        <v>576</v>
      </c>
      <c r="C215" s="27" t="s">
        <v>577</v>
      </c>
      <c r="D215" s="9" t="s">
        <v>578</v>
      </c>
    </row>
    <row r="216" spans="1:6" x14ac:dyDescent="0.25">
      <c r="A216" s="16" t="str">
        <f t="shared" ca="1" si="3"/>
        <v>Annual procurement need, cost</v>
      </c>
      <c r="B216" s="27" t="s">
        <v>579</v>
      </c>
      <c r="C216" s="27" t="s">
        <v>580</v>
      </c>
      <c r="D216" s="9" t="s">
        <v>581</v>
      </c>
    </row>
    <row r="217" spans="1:6" x14ac:dyDescent="0.25">
      <c r="A217" s="16" t="str">
        <f t="shared" ca="1" si="3"/>
        <v>Domestic funding</v>
      </c>
      <c r="B217" s="27" t="s">
        <v>582</v>
      </c>
      <c r="C217" s="27" t="s">
        <v>583</v>
      </c>
      <c r="D217" s="9" t="s">
        <v>584</v>
      </c>
    </row>
    <row r="218" spans="1:6" x14ac:dyDescent="0.25">
      <c r="A218" s="16" t="str">
        <f t="shared" ca="1" si="3"/>
        <v>Domestic Share (%)</v>
      </c>
      <c r="B218" s="27" t="s">
        <v>585</v>
      </c>
      <c r="C218" s="27" t="s">
        <v>586</v>
      </c>
      <c r="D218" s="9" t="s">
        <v>587</v>
      </c>
    </row>
    <row r="219" spans="1:6" x14ac:dyDescent="0.25">
      <c r="A219" s="16" t="str">
        <f t="shared" ca="1" si="3"/>
        <v>Data source</v>
      </c>
      <c r="B219" s="27" t="s">
        <v>588</v>
      </c>
      <c r="C219" s="27" t="s">
        <v>589</v>
      </c>
      <c r="D219" s="9" t="s">
        <v>590</v>
      </c>
    </row>
    <row r="220" spans="1:6" x14ac:dyDescent="0.25">
      <c r="A220" s="16" t="str">
        <f t="shared" ca="1" si="3"/>
        <v>Specify other essential commodity (if applicable)</v>
      </c>
      <c r="B220" s="27" t="s">
        <v>591</v>
      </c>
      <c r="C220" s="27" t="s">
        <v>592</v>
      </c>
      <c r="D220" s="9" t="s">
        <v>593</v>
      </c>
    </row>
    <row r="221" spans="1:6" ht="42.75" x14ac:dyDescent="0.25">
      <c r="A221" s="33" t="str">
        <f t="shared" ca="1" si="3"/>
        <v>Fill out ALL the values in local currency units and add its annual exchange rate with respect to the selected currency in the Cover Sheet (USD or EUR).</v>
      </c>
      <c r="B221" s="27" t="s">
        <v>594</v>
      </c>
      <c r="C221" s="27" t="s">
        <v>595</v>
      </c>
      <c r="D221" s="155" t="s">
        <v>596</v>
      </c>
    </row>
    <row r="222" spans="1:6" x14ac:dyDescent="0.25">
      <c r="A222" s="33" t="str">
        <f t="shared" ca="1" si="3"/>
        <v>General Instructions:</v>
      </c>
      <c r="B222" s="27" t="s">
        <v>597</v>
      </c>
      <c r="C222" s="27" t="s">
        <v>598</v>
      </c>
      <c r="D222" s="9" t="s">
        <v>599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BA966"/>
  <sheetViews>
    <sheetView topLeftCell="AP1" workbookViewId="0">
      <selection activeCell="AZ24" sqref="AZ24"/>
    </sheetView>
  </sheetViews>
  <sheetFormatPr defaultColWidth="8.5703125" defaultRowHeight="15" x14ac:dyDescent="0.25"/>
  <cols>
    <col min="1" max="1" width="19.140625" bestFit="1" customWidth="1"/>
    <col min="2" max="2" width="14.140625" bestFit="1" customWidth="1"/>
    <col min="3" max="3" width="27.85546875" bestFit="1" customWidth="1"/>
    <col min="4" max="4" width="18.5703125" bestFit="1" customWidth="1"/>
    <col min="5" max="5" width="50.85546875" bestFit="1" customWidth="1"/>
    <col min="6" max="6" width="34.140625" bestFit="1" customWidth="1"/>
    <col min="8" max="9" width="34.140625" style="8" bestFit="1" customWidth="1"/>
    <col min="10" max="10" width="12.140625" style="8" customWidth="1"/>
    <col min="11" max="11" width="41.85546875" style="8" bestFit="1" customWidth="1"/>
    <col min="12" max="12" width="8" style="8" bestFit="1" customWidth="1"/>
    <col min="13" max="13" width="9.140625" style="8"/>
    <col min="14" max="15" width="18.85546875" style="8" bestFit="1" customWidth="1"/>
    <col min="16" max="16" width="23.85546875" style="8" bestFit="1" customWidth="1"/>
    <col min="17" max="17" width="8.140625" style="8" bestFit="1" customWidth="1"/>
    <col min="18" max="18" width="8" style="8" bestFit="1" customWidth="1"/>
    <col min="19" max="20" width="9.140625" style="8"/>
    <col min="21" max="23" width="31.85546875" style="8" bestFit="1" customWidth="1"/>
    <col min="24" max="24" width="8.140625" style="8" bestFit="1" customWidth="1"/>
    <col min="25" max="25" width="8" style="8" bestFit="1" customWidth="1"/>
    <col min="26" max="26" width="9.140625" style="8"/>
    <col min="27" max="28" width="50.5703125" style="8" bestFit="1" customWidth="1"/>
    <col min="29" max="29" width="7.140625" style="8" bestFit="1" customWidth="1"/>
    <col min="30" max="30" width="8.140625" style="8" bestFit="1" customWidth="1"/>
    <col min="31" max="31" width="63" style="8" customWidth="1"/>
    <col min="33" max="33" width="29.140625" customWidth="1"/>
    <col min="34" max="34" width="32.85546875" customWidth="1"/>
    <col min="35" max="35" width="50.42578125" bestFit="1" customWidth="1"/>
    <col min="36" max="36" width="42.85546875" bestFit="1" customWidth="1"/>
    <col min="40" max="40" width="22.140625" bestFit="1" customWidth="1"/>
    <col min="44" max="44" width="16.42578125" customWidth="1"/>
    <col min="45" max="45" width="16.85546875" customWidth="1"/>
    <col min="46" max="46" width="13.85546875" customWidth="1"/>
    <col min="47" max="47" width="16" customWidth="1"/>
    <col min="48" max="48" width="14.85546875" customWidth="1"/>
    <col min="50" max="50" width="25.140625" bestFit="1" customWidth="1"/>
    <col min="51" max="51" width="20.140625" bestFit="1" customWidth="1"/>
    <col min="52" max="52" width="29.85546875" bestFit="1" customWidth="1"/>
    <col min="53" max="53" width="25.140625" bestFit="1" customWidth="1"/>
  </cols>
  <sheetData>
    <row r="1" spans="1:53" x14ac:dyDescent="0.25">
      <c r="AG1" s="64" t="s">
        <v>600</v>
      </c>
    </row>
    <row r="2" spans="1:53" s="8" customFormat="1" ht="12.75" x14ac:dyDescent="0.2">
      <c r="I2" s="11" t="s">
        <v>2</v>
      </c>
      <c r="J2" s="12" t="s">
        <v>3</v>
      </c>
      <c r="K2" s="13" t="s">
        <v>4</v>
      </c>
      <c r="L2" s="14" t="s">
        <v>601</v>
      </c>
      <c r="O2" s="11" t="s">
        <v>2</v>
      </c>
      <c r="P2" s="12" t="s">
        <v>3</v>
      </c>
      <c r="Q2" s="13" t="s">
        <v>4</v>
      </c>
      <c r="R2" s="14" t="s">
        <v>601</v>
      </c>
      <c r="V2" s="11" t="s">
        <v>2</v>
      </c>
      <c r="W2" s="12" t="s">
        <v>3</v>
      </c>
      <c r="X2" s="13" t="s">
        <v>4</v>
      </c>
      <c r="Y2" s="14" t="s">
        <v>601</v>
      </c>
      <c r="AB2" s="11" t="s">
        <v>2</v>
      </c>
      <c r="AC2" s="12" t="s">
        <v>3</v>
      </c>
      <c r="AD2" s="13" t="s">
        <v>4</v>
      </c>
      <c r="AE2" s="14" t="s">
        <v>601</v>
      </c>
      <c r="AH2" s="11" t="s">
        <v>2</v>
      </c>
      <c r="AI2" s="12" t="s">
        <v>3</v>
      </c>
      <c r="AJ2" s="13" t="s">
        <v>4</v>
      </c>
      <c r="AK2" s="14" t="s">
        <v>601</v>
      </c>
      <c r="AO2" s="11" t="s">
        <v>2</v>
      </c>
      <c r="AP2" s="12" t="s">
        <v>3</v>
      </c>
      <c r="AQ2" s="13" t="s">
        <v>4</v>
      </c>
      <c r="AT2" s="11" t="s">
        <v>2</v>
      </c>
      <c r="AU2" s="12" t="s">
        <v>3</v>
      </c>
      <c r="AV2" s="13" t="s">
        <v>4</v>
      </c>
      <c r="AY2" s="11" t="s">
        <v>2</v>
      </c>
      <c r="AZ2" s="12" t="s">
        <v>3</v>
      </c>
      <c r="BA2" s="13" t="s">
        <v>4</v>
      </c>
    </row>
    <row r="3" spans="1:53" ht="26.25" x14ac:dyDescent="0.25">
      <c r="A3" s="8" t="s">
        <v>602</v>
      </c>
      <c r="B3" s="8" t="s">
        <v>602</v>
      </c>
      <c r="C3" s="8" t="s">
        <v>603</v>
      </c>
      <c r="D3" s="8" t="s">
        <v>603</v>
      </c>
      <c r="E3" s="8" t="s">
        <v>604</v>
      </c>
      <c r="F3" s="8" t="s">
        <v>604</v>
      </c>
      <c r="H3" s="8" t="str">
        <f t="shared" ref="H3:H66" ca="1" si="0">IF(I3="","",OFFSET($I3,0,LangOffset,1,1))</f>
        <v>Select country</v>
      </c>
      <c r="I3" s="8" t="s">
        <v>604</v>
      </c>
      <c r="J3" s="35" t="s">
        <v>605</v>
      </c>
      <c r="K3" s="8" t="s">
        <v>606</v>
      </c>
      <c r="N3" s="8" t="str">
        <f ca="1">OFFSET($O3,0,LangOffset,1,1)</f>
        <v>Select fiscal cycle</v>
      </c>
      <c r="O3" s="8" t="s">
        <v>603</v>
      </c>
      <c r="P3" s="8" t="s">
        <v>607</v>
      </c>
      <c r="Q3" s="8" t="s">
        <v>608</v>
      </c>
      <c r="U3" s="8" t="str">
        <f ca="1">OFFSET($V3,0,LangOffset,1,1)</f>
        <v>Select disease</v>
      </c>
      <c r="V3" s="8" t="s">
        <v>609</v>
      </c>
      <c r="W3" s="8" t="s">
        <v>610</v>
      </c>
      <c r="X3" s="8" t="s">
        <v>611</v>
      </c>
      <c r="AA3" s="8" t="str">
        <f t="shared" ref="AA3:AA50" ca="1" si="1">OFFSET($AB3,0,LangOffset,1,1)</f>
        <v>Select External Source</v>
      </c>
      <c r="AB3" s="8" t="s">
        <v>612</v>
      </c>
      <c r="AC3" s="8" t="s">
        <v>613</v>
      </c>
      <c r="AD3" s="8" t="s">
        <v>614</v>
      </c>
      <c r="AG3" s="8" t="str">
        <f t="shared" ref="AG3:AG15" ca="1" si="2">OFFSET($AH3,0,LangOffset,1,1)</f>
        <v>Select Health Product</v>
      </c>
      <c r="AH3" s="8" t="s">
        <v>615</v>
      </c>
      <c r="AI3" t="s">
        <v>616</v>
      </c>
      <c r="AJ3" t="s">
        <v>617</v>
      </c>
      <c r="AN3" t="s">
        <v>618</v>
      </c>
      <c r="AO3" t="s">
        <v>618</v>
      </c>
      <c r="AP3" t="s">
        <v>619</v>
      </c>
      <c r="AQ3" t="s">
        <v>620</v>
      </c>
      <c r="AS3" t="s">
        <v>621</v>
      </c>
      <c r="AT3" t="s">
        <v>621</v>
      </c>
      <c r="AU3" t="s">
        <v>622</v>
      </c>
      <c r="AV3" t="s">
        <v>623</v>
      </c>
      <c r="AX3" t="str">
        <f ca="1">OFFSET($AY3,0,LangOffset,1,1)</f>
        <v>Select data source</v>
      </c>
      <c r="AY3" t="s">
        <v>624</v>
      </c>
      <c r="AZ3" t="s">
        <v>625</v>
      </c>
      <c r="BA3" t="s">
        <v>626</v>
      </c>
    </row>
    <row r="4" spans="1:53" x14ac:dyDescent="0.25">
      <c r="A4" s="8" t="s">
        <v>627</v>
      </c>
      <c r="B4" s="8" t="s">
        <v>602</v>
      </c>
      <c r="C4" s="8" t="s">
        <v>628</v>
      </c>
      <c r="D4" s="8" t="s">
        <v>628</v>
      </c>
      <c r="E4" s="8" t="s">
        <v>629</v>
      </c>
      <c r="F4" s="8" t="s">
        <v>629</v>
      </c>
      <c r="H4" s="8" t="str">
        <f t="shared" ca="1" si="0"/>
        <v>Afghanistan</v>
      </c>
      <c r="I4" s="8" t="s">
        <v>629</v>
      </c>
      <c r="J4" s="8" t="s">
        <v>629</v>
      </c>
      <c r="K4" s="8" t="s">
        <v>630</v>
      </c>
      <c r="N4" s="8" t="str">
        <f ca="1">OFFSET($O4,0,LangOffset,1,1)</f>
        <v>January - December</v>
      </c>
      <c r="O4" s="8" t="s">
        <v>628</v>
      </c>
      <c r="P4" s="8" t="s">
        <v>631</v>
      </c>
      <c r="Q4" s="8" t="s">
        <v>632</v>
      </c>
      <c r="U4" s="8" t="str">
        <f ca="1">OFFSET($V4,0,LangOffset,1,1)</f>
        <v>HIV/AIDS</v>
      </c>
      <c r="V4" s="8" t="s">
        <v>302</v>
      </c>
      <c r="W4" s="8" t="s">
        <v>303</v>
      </c>
      <c r="X4" s="8" t="s">
        <v>304</v>
      </c>
      <c r="AA4" s="8" t="str">
        <f t="shared" ca="1" si="1"/>
        <v>African Development Bank (AFD)</v>
      </c>
      <c r="AB4" s="8" t="s">
        <v>633</v>
      </c>
      <c r="AC4" s="8" t="s">
        <v>634</v>
      </c>
      <c r="AD4" s="8" t="s">
        <v>635</v>
      </c>
      <c r="AG4" s="8" t="str">
        <f t="shared" ca="1" si="2"/>
        <v>ARVs - 1st Line</v>
      </c>
      <c r="AH4" s="8" t="s">
        <v>636</v>
      </c>
      <c r="AI4" t="s">
        <v>637</v>
      </c>
      <c r="AJ4" t="s">
        <v>638</v>
      </c>
      <c r="AN4" t="s">
        <v>639</v>
      </c>
      <c r="AO4" t="s">
        <v>639</v>
      </c>
      <c r="AP4" t="s">
        <v>640</v>
      </c>
      <c r="AQ4" t="s">
        <v>641</v>
      </c>
      <c r="AX4" t="s">
        <v>642</v>
      </c>
      <c r="AY4" t="s">
        <v>642</v>
      </c>
      <c r="AZ4" t="s">
        <v>643</v>
      </c>
      <c r="BA4" t="s">
        <v>644</v>
      </c>
    </row>
    <row r="5" spans="1:53" x14ac:dyDescent="0.25">
      <c r="A5" s="8" t="s">
        <v>645</v>
      </c>
      <c r="B5" s="8" t="s">
        <v>602</v>
      </c>
      <c r="C5" s="8" t="s">
        <v>646</v>
      </c>
      <c r="D5" s="8" t="s">
        <v>646</v>
      </c>
      <c r="E5" s="8" t="s">
        <v>647</v>
      </c>
      <c r="F5" s="8" t="s">
        <v>647</v>
      </c>
      <c r="H5" s="8" t="str">
        <f t="shared" ca="1" si="0"/>
        <v>Albania</v>
      </c>
      <c r="I5" s="8" t="s">
        <v>648</v>
      </c>
      <c r="J5" s="8" t="s">
        <v>649</v>
      </c>
      <c r="K5" s="8" t="s">
        <v>648</v>
      </c>
      <c r="N5" s="8" t="str">
        <f ca="1">OFFSET($O5,0,LangOffset,1,1)</f>
        <v>April - March</v>
      </c>
      <c r="O5" s="8" t="s">
        <v>646</v>
      </c>
      <c r="P5" s="8" t="s">
        <v>650</v>
      </c>
      <c r="Q5" s="8" t="s">
        <v>651</v>
      </c>
      <c r="U5" s="8" t="str">
        <f ca="1">OFFSET($V5,0,LangOffset,1,1)</f>
        <v>TB</v>
      </c>
      <c r="V5" s="8" t="s">
        <v>305</v>
      </c>
      <c r="W5" s="8" t="s">
        <v>306</v>
      </c>
      <c r="X5" s="8" t="s">
        <v>307</v>
      </c>
      <c r="AA5" s="8" t="str">
        <f t="shared" ca="1" si="1"/>
        <v>Asian Development Bank (ADB)</v>
      </c>
      <c r="AB5" s="8" t="s">
        <v>652</v>
      </c>
      <c r="AC5" s="8" t="s">
        <v>653</v>
      </c>
      <c r="AD5" s="8" t="s">
        <v>654</v>
      </c>
      <c r="AG5" s="8" t="str">
        <f t="shared" ca="1" si="2"/>
        <v>ARVs - 2nd Line</v>
      </c>
      <c r="AH5" s="8" t="s">
        <v>655</v>
      </c>
      <c r="AI5" t="s">
        <v>656</v>
      </c>
      <c r="AJ5" t="s">
        <v>657</v>
      </c>
      <c r="AN5" t="s">
        <v>445</v>
      </c>
      <c r="AO5" t="s">
        <v>445</v>
      </c>
      <c r="AP5" t="s">
        <v>446</v>
      </c>
      <c r="AQ5" t="s">
        <v>447</v>
      </c>
      <c r="AX5" t="str">
        <f ca="1">OFFSET($AY5,0,LangOffset,1,1)</f>
        <v>National Quantification</v>
      </c>
      <c r="AY5" t="s">
        <v>493</v>
      </c>
      <c r="AZ5" t="s">
        <v>494</v>
      </c>
      <c r="BA5" t="s">
        <v>495</v>
      </c>
    </row>
    <row r="6" spans="1:53" x14ac:dyDescent="0.25">
      <c r="A6" s="8" t="s">
        <v>658</v>
      </c>
      <c r="B6" s="8" t="s">
        <v>602</v>
      </c>
      <c r="C6" s="8" t="s">
        <v>659</v>
      </c>
      <c r="D6" s="8" t="s">
        <v>659</v>
      </c>
      <c r="E6" s="8" t="s">
        <v>648</v>
      </c>
      <c r="F6" s="8" t="s">
        <v>648</v>
      </c>
      <c r="H6" s="8" t="str">
        <f t="shared" ca="1" si="0"/>
        <v>Algeria</v>
      </c>
      <c r="I6" s="8" t="s">
        <v>660</v>
      </c>
      <c r="J6" s="8" t="s">
        <v>661</v>
      </c>
      <c r="K6" s="8" t="s">
        <v>662</v>
      </c>
      <c r="N6" s="8" t="str">
        <f ca="1">OFFSET($O6,0,LangOffset,1,1)</f>
        <v>July - June</v>
      </c>
      <c r="O6" s="8" t="s">
        <v>659</v>
      </c>
      <c r="P6" s="8" t="s">
        <v>663</v>
      </c>
      <c r="Q6" s="8" t="s">
        <v>664</v>
      </c>
      <c r="U6" s="8" t="str">
        <f ca="1">OFFSET($V6,0,LangOffset,1,1)</f>
        <v>Malaria</v>
      </c>
      <c r="V6" s="8" t="s">
        <v>308</v>
      </c>
      <c r="W6" s="8" t="s">
        <v>309</v>
      </c>
      <c r="X6" s="8" t="s">
        <v>308</v>
      </c>
      <c r="AA6" s="8" t="str">
        <f t="shared" ca="1" si="1"/>
        <v>Australia</v>
      </c>
      <c r="AB6" s="8" t="s">
        <v>665</v>
      </c>
      <c r="AC6" s="8" t="s">
        <v>666</v>
      </c>
      <c r="AD6" s="8" t="s">
        <v>665</v>
      </c>
      <c r="AG6" s="8" t="str">
        <f t="shared" ca="1" si="2"/>
        <v>HIV RDTs</v>
      </c>
      <c r="AH6" s="8" t="s">
        <v>667</v>
      </c>
      <c r="AI6" t="s">
        <v>668</v>
      </c>
      <c r="AJ6" t="s">
        <v>669</v>
      </c>
    </row>
    <row r="7" spans="1:53" x14ac:dyDescent="0.25">
      <c r="A7" s="8" t="s">
        <v>670</v>
      </c>
      <c r="B7" s="8" t="s">
        <v>670</v>
      </c>
      <c r="C7" s="8" t="s">
        <v>671</v>
      </c>
      <c r="D7" s="8" t="s">
        <v>671</v>
      </c>
      <c r="E7" s="8" t="s">
        <v>660</v>
      </c>
      <c r="F7" s="8" t="s">
        <v>660</v>
      </c>
      <c r="H7" s="8" t="str">
        <f t="shared" ca="1" si="0"/>
        <v>Andorra</v>
      </c>
      <c r="I7" s="8" t="s">
        <v>672</v>
      </c>
      <c r="J7" s="8" t="s">
        <v>673</v>
      </c>
      <c r="K7" s="8" t="s">
        <v>672</v>
      </c>
      <c r="N7" s="8" t="str">
        <f ca="1">OFFSET($O7,0,LangOffset,1,1)</f>
        <v>October - September</v>
      </c>
      <c r="O7" s="8" t="s">
        <v>671</v>
      </c>
      <c r="P7" s="8" t="s">
        <v>674</v>
      </c>
      <c r="Q7" s="8" t="s">
        <v>675</v>
      </c>
      <c r="AA7" s="8" t="str">
        <f t="shared" ca="1" si="1"/>
        <v>Belgium</v>
      </c>
      <c r="AB7" s="8" t="s">
        <v>676</v>
      </c>
      <c r="AC7" s="8" t="s">
        <v>677</v>
      </c>
      <c r="AD7" s="8" t="s">
        <v>678</v>
      </c>
      <c r="AG7" s="8" t="str">
        <f t="shared" ca="1" si="2"/>
        <v>HIV reagents &amp; consumables</v>
      </c>
      <c r="AH7" s="8" t="s">
        <v>679</v>
      </c>
      <c r="AI7" t="s">
        <v>680</v>
      </c>
      <c r="AJ7" t="s">
        <v>681</v>
      </c>
    </row>
    <row r="8" spans="1:53" x14ac:dyDescent="0.25">
      <c r="A8" s="8" t="s">
        <v>682</v>
      </c>
      <c r="B8" s="8" t="s">
        <v>682</v>
      </c>
      <c r="C8" s="8" t="s">
        <v>683</v>
      </c>
      <c r="D8" s="8" t="s">
        <v>603</v>
      </c>
      <c r="E8" s="8" t="s">
        <v>684</v>
      </c>
      <c r="F8" s="8" t="s">
        <v>684</v>
      </c>
      <c r="H8" s="8" t="str">
        <f t="shared" ca="1" si="0"/>
        <v>Angola</v>
      </c>
      <c r="I8" s="8" t="s">
        <v>685</v>
      </c>
      <c r="J8" s="8" t="s">
        <v>685</v>
      </c>
      <c r="K8" s="8" t="s">
        <v>685</v>
      </c>
      <c r="AA8" s="8" t="str">
        <f t="shared" ca="1" si="1"/>
        <v xml:space="preserve">Bill and Melinda Gates Foundation </v>
      </c>
      <c r="AB8" s="8" t="s">
        <v>686</v>
      </c>
      <c r="AC8" s="8" t="s">
        <v>687</v>
      </c>
      <c r="AD8" s="8" t="s">
        <v>688</v>
      </c>
      <c r="AG8" s="8" t="str">
        <f t="shared" ca="1" si="2"/>
        <v>Bednets</v>
      </c>
      <c r="AH8" s="8" t="s">
        <v>689</v>
      </c>
      <c r="AI8" t="s">
        <v>690</v>
      </c>
      <c r="AJ8" t="s">
        <v>691</v>
      </c>
    </row>
    <row r="9" spans="1:53" x14ac:dyDescent="0.25">
      <c r="A9" s="8" t="s">
        <v>692</v>
      </c>
      <c r="B9" s="8" t="s">
        <v>670</v>
      </c>
      <c r="C9" s="8" t="s">
        <v>693</v>
      </c>
      <c r="D9" s="8" t="s">
        <v>628</v>
      </c>
      <c r="E9" s="8" t="s">
        <v>672</v>
      </c>
      <c r="F9" s="8" t="s">
        <v>672</v>
      </c>
      <c r="H9" s="8" t="str">
        <f t="shared" ca="1" si="0"/>
        <v>Antigua and Barbuda</v>
      </c>
      <c r="I9" s="8" t="s">
        <v>694</v>
      </c>
      <c r="J9" s="8" t="s">
        <v>695</v>
      </c>
      <c r="K9" s="8" t="s">
        <v>696</v>
      </c>
      <c r="N9" s="8" t="str">
        <f ca="1">OFFSET($O9,0,LangOffset,1,1)</f>
        <v>Select category</v>
      </c>
      <c r="O9" s="8" t="s">
        <v>697</v>
      </c>
      <c r="P9" s="8" t="s">
        <v>698</v>
      </c>
      <c r="Q9" s="8" t="s">
        <v>699</v>
      </c>
      <c r="U9" s="8" t="str">
        <f ca="1">OFFSET($V9,0,LangOffset,1,1)</f>
        <v>Select Level</v>
      </c>
      <c r="V9" s="8" t="s">
        <v>621</v>
      </c>
      <c r="W9" s="8" t="s">
        <v>622</v>
      </c>
      <c r="X9" s="8" t="s">
        <v>623</v>
      </c>
      <c r="AA9" s="8" t="str">
        <f t="shared" ca="1" si="1"/>
        <v>Brazil</v>
      </c>
      <c r="AB9" s="8" t="s">
        <v>700</v>
      </c>
      <c r="AC9" s="8" t="s">
        <v>701</v>
      </c>
      <c r="AD9" s="8" t="s">
        <v>702</v>
      </c>
      <c r="AG9" s="8" t="str">
        <f t="shared" ca="1" si="2"/>
        <v>ACTs</v>
      </c>
      <c r="AH9" s="8" t="s">
        <v>703</v>
      </c>
      <c r="AI9" t="s">
        <v>704</v>
      </c>
      <c r="AJ9" t="s">
        <v>705</v>
      </c>
    </row>
    <row r="10" spans="1:53" x14ac:dyDescent="0.25">
      <c r="A10" s="8" t="s">
        <v>706</v>
      </c>
      <c r="B10" s="8" t="s">
        <v>682</v>
      </c>
      <c r="C10" s="8" t="s">
        <v>707</v>
      </c>
      <c r="D10" s="8" t="s">
        <v>646</v>
      </c>
      <c r="E10" s="8" t="s">
        <v>685</v>
      </c>
      <c r="F10" s="8" t="s">
        <v>685</v>
      </c>
      <c r="H10" s="8" t="str">
        <f t="shared" ca="1" si="0"/>
        <v>Argentina</v>
      </c>
      <c r="I10" s="8" t="s">
        <v>708</v>
      </c>
      <c r="J10" s="8" t="s">
        <v>709</v>
      </c>
      <c r="K10" s="8" t="s">
        <v>708</v>
      </c>
      <c r="N10" s="8" t="str">
        <f ca="1">OFFSET($O10,0,LangOffset,1,1)</f>
        <v>Global Fund Modules</v>
      </c>
      <c r="O10" s="8" t="s">
        <v>710</v>
      </c>
      <c r="P10" s="8" t="s">
        <v>711</v>
      </c>
      <c r="Q10" s="8" t="s">
        <v>712</v>
      </c>
      <c r="U10" s="8" t="str">
        <f ca="1">OFFSET($V10,0,LangOffset,1,1)</f>
        <v>Central Government</v>
      </c>
      <c r="V10" s="8" t="s">
        <v>713</v>
      </c>
      <c r="W10" s="8" t="s">
        <v>714</v>
      </c>
      <c r="X10" s="8" t="s">
        <v>715</v>
      </c>
      <c r="AA10" s="8" t="str">
        <f t="shared" ca="1" si="1"/>
        <v>Canada</v>
      </c>
      <c r="AB10" s="8" t="s">
        <v>716</v>
      </c>
      <c r="AC10" s="8" t="s">
        <v>716</v>
      </c>
      <c r="AD10" s="8" t="s">
        <v>717</v>
      </c>
      <c r="AG10" s="8" t="str">
        <f t="shared" ca="1" si="2"/>
        <v>Malaria RDTs</v>
      </c>
      <c r="AH10" s="8" t="s">
        <v>718</v>
      </c>
      <c r="AI10" t="s">
        <v>719</v>
      </c>
      <c r="AJ10" t="s">
        <v>720</v>
      </c>
    </row>
    <row r="11" spans="1:53" x14ac:dyDescent="0.25">
      <c r="C11" s="8" t="s">
        <v>721</v>
      </c>
      <c r="D11" s="8" t="s">
        <v>659</v>
      </c>
      <c r="E11" s="8" t="s">
        <v>722</v>
      </c>
      <c r="F11" s="8" t="s">
        <v>722</v>
      </c>
      <c r="H11" s="8" t="str">
        <f t="shared" ca="1" si="0"/>
        <v>Armenia</v>
      </c>
      <c r="I11" s="8" t="s">
        <v>723</v>
      </c>
      <c r="J11" s="8" t="s">
        <v>724</v>
      </c>
      <c r="K11" s="8" t="s">
        <v>723</v>
      </c>
      <c r="N11" s="8" t="str">
        <f ca="1">OFFSET($O11,0,LangOffset,1,1)</f>
        <v>NSP Categories</v>
      </c>
      <c r="O11" s="8" t="s">
        <v>725</v>
      </c>
      <c r="P11" s="8" t="s">
        <v>726</v>
      </c>
      <c r="Q11" s="8" t="s">
        <v>727</v>
      </c>
      <c r="U11" s="8" t="str">
        <f ca="1">OFFSET($V11,0,LangOffset,1,1)</f>
        <v>Central and Subnational Government</v>
      </c>
      <c r="V11" s="8" t="s">
        <v>728</v>
      </c>
      <c r="W11" s="8" t="s">
        <v>729</v>
      </c>
      <c r="X11" s="8" t="s">
        <v>730</v>
      </c>
      <c r="AA11" s="8" t="str">
        <f t="shared" ca="1" si="1"/>
        <v>China</v>
      </c>
      <c r="AB11" s="8" t="s">
        <v>731</v>
      </c>
      <c r="AC11" s="8" t="s">
        <v>732</v>
      </c>
      <c r="AD11" s="8" t="s">
        <v>731</v>
      </c>
      <c r="AG11" s="8" t="str">
        <f t="shared" ca="1" si="2"/>
        <v>TB medicines</v>
      </c>
      <c r="AH11" s="8" t="s">
        <v>733</v>
      </c>
      <c r="AI11" t="s">
        <v>734</v>
      </c>
      <c r="AJ11" t="s">
        <v>735</v>
      </c>
    </row>
    <row r="12" spans="1:53" x14ac:dyDescent="0.25">
      <c r="C12" s="8" t="s">
        <v>736</v>
      </c>
      <c r="D12" s="8" t="s">
        <v>671</v>
      </c>
      <c r="E12" s="8" t="s">
        <v>694</v>
      </c>
      <c r="F12" s="8" t="s">
        <v>694</v>
      </c>
      <c r="H12" s="8" t="str">
        <f t="shared" ca="1" si="0"/>
        <v>Aruba</v>
      </c>
      <c r="I12" s="8" t="s">
        <v>737</v>
      </c>
      <c r="J12" s="8" t="s">
        <v>737</v>
      </c>
      <c r="K12" s="8" t="s">
        <v>737</v>
      </c>
      <c r="AA12" s="8" t="str">
        <f t="shared" ca="1" si="1"/>
        <v>Clinton Foundation</v>
      </c>
      <c r="AB12" s="8" t="s">
        <v>738</v>
      </c>
      <c r="AC12" s="8" t="s">
        <v>739</v>
      </c>
      <c r="AD12" s="8" t="s">
        <v>740</v>
      </c>
      <c r="AG12" s="8" t="str">
        <f t="shared" ca="1" si="2"/>
        <v>Other essential commodity (specify)</v>
      </c>
      <c r="AH12" t="s">
        <v>741</v>
      </c>
      <c r="AI12" t="s">
        <v>742</v>
      </c>
      <c r="AJ12" t="s">
        <v>743</v>
      </c>
    </row>
    <row r="13" spans="1:53" x14ac:dyDescent="0.25">
      <c r="C13" s="8" t="s">
        <v>744</v>
      </c>
      <c r="D13" s="8" t="s">
        <v>603</v>
      </c>
      <c r="E13" s="8" t="s">
        <v>708</v>
      </c>
      <c r="F13" s="8" t="s">
        <v>708</v>
      </c>
      <c r="H13" s="8" t="str">
        <f t="shared" ca="1" si="0"/>
        <v>Australia</v>
      </c>
      <c r="I13" s="8" t="s">
        <v>665</v>
      </c>
      <c r="J13" s="8" t="s">
        <v>666</v>
      </c>
      <c r="K13" s="8" t="s">
        <v>665</v>
      </c>
      <c r="N13" s="8" t="str">
        <f ca="1">OFFSET($O13,0,LangOffset,1,1)</f>
        <v>Select currency</v>
      </c>
      <c r="O13" s="8" t="s">
        <v>602</v>
      </c>
      <c r="P13" s="8" t="s">
        <v>745</v>
      </c>
      <c r="Q13" s="8" t="s">
        <v>746</v>
      </c>
      <c r="U13" s="8" t="str">
        <f ca="1">OFFSET($V13,0,LangOffset,1,1)</f>
        <v>Select</v>
      </c>
      <c r="V13" s="8" t="s">
        <v>747</v>
      </c>
      <c r="W13" s="8" t="s">
        <v>748</v>
      </c>
      <c r="X13" s="8" t="s">
        <v>749</v>
      </c>
      <c r="AA13" s="8" t="str">
        <f t="shared" ca="1" si="1"/>
        <v>Denmark</v>
      </c>
      <c r="AB13" s="8" t="s">
        <v>750</v>
      </c>
      <c r="AC13" s="8" t="s">
        <v>751</v>
      </c>
      <c r="AD13" s="8" t="s">
        <v>752</v>
      </c>
      <c r="AG13" s="8" t="str">
        <f t="shared" ca="1" si="2"/>
        <v>TB molecular tests</v>
      </c>
      <c r="AH13" t="s">
        <v>753</v>
      </c>
      <c r="AI13" t="s">
        <v>754</v>
      </c>
      <c r="AJ13" t="s">
        <v>755</v>
      </c>
    </row>
    <row r="14" spans="1:53" x14ac:dyDescent="0.25">
      <c r="C14" s="8" t="s">
        <v>632</v>
      </c>
      <c r="D14" s="8" t="s">
        <v>628</v>
      </c>
      <c r="E14" s="8" t="s">
        <v>723</v>
      </c>
      <c r="F14" s="8" t="s">
        <v>723</v>
      </c>
      <c r="H14" s="8" t="str">
        <f t="shared" ca="1" si="0"/>
        <v>Austria</v>
      </c>
      <c r="I14" s="8" t="s">
        <v>756</v>
      </c>
      <c r="J14" s="8" t="s">
        <v>757</v>
      </c>
      <c r="K14" s="8" t="s">
        <v>756</v>
      </c>
      <c r="N14" s="8" t="str">
        <f ca="1">OFFSET($O14,0,LangOffset,1,1)</f>
        <v>USD</v>
      </c>
      <c r="O14" s="8" t="s">
        <v>670</v>
      </c>
      <c r="P14" s="8" t="s">
        <v>670</v>
      </c>
      <c r="Q14" s="8" t="s">
        <v>670</v>
      </c>
      <c r="U14" s="8" t="str">
        <f ca="1">OFFSET($V14,0,LangOffset,1,1)</f>
        <v>Yes</v>
      </c>
      <c r="V14" s="8" t="s">
        <v>758</v>
      </c>
      <c r="W14" s="8" t="s">
        <v>759</v>
      </c>
      <c r="X14" s="8" t="s">
        <v>760</v>
      </c>
      <c r="AA14" s="8" t="str">
        <f t="shared" ca="1" si="1"/>
        <v>Economic Community Of West African States (ECOWAS)</v>
      </c>
      <c r="AB14" s="8" t="s">
        <v>761</v>
      </c>
      <c r="AC14" s="8" t="s">
        <v>762</v>
      </c>
      <c r="AD14" s="8" t="s">
        <v>763</v>
      </c>
      <c r="AG14" s="8" t="str">
        <f t="shared" ca="1" si="2"/>
        <v>Health equipment</v>
      </c>
      <c r="AH14" t="s">
        <v>764</v>
      </c>
      <c r="AI14" t="s">
        <v>765</v>
      </c>
      <c r="AJ14" t="s">
        <v>766</v>
      </c>
    </row>
    <row r="15" spans="1:53" x14ac:dyDescent="0.25">
      <c r="C15" s="8" t="s">
        <v>651</v>
      </c>
      <c r="D15" s="8" t="s">
        <v>646</v>
      </c>
      <c r="E15" s="8" t="s">
        <v>737</v>
      </c>
      <c r="F15" s="8" t="s">
        <v>737</v>
      </c>
      <c r="H15" s="8" t="str">
        <f t="shared" ca="1" si="0"/>
        <v>Azerbaijan</v>
      </c>
      <c r="I15" s="8" t="s">
        <v>767</v>
      </c>
      <c r="J15" s="8" t="s">
        <v>768</v>
      </c>
      <c r="K15" s="8" t="s">
        <v>769</v>
      </c>
      <c r="N15" s="8" t="str">
        <f ca="1">OFFSET($O15,0,LangOffset,1,1)</f>
        <v>EUR</v>
      </c>
      <c r="O15" s="8" t="s">
        <v>682</v>
      </c>
      <c r="P15" s="8" t="s">
        <v>682</v>
      </c>
      <c r="Q15" s="8" t="s">
        <v>682</v>
      </c>
      <c r="U15" s="8" t="str">
        <f ca="1">OFFSET($V15,0,LangOffset,1,1)</f>
        <v>No</v>
      </c>
      <c r="V15" s="8" t="s">
        <v>770</v>
      </c>
      <c r="W15" s="8" t="s">
        <v>771</v>
      </c>
      <c r="X15" s="8" t="s">
        <v>770</v>
      </c>
      <c r="AA15" s="8" t="str">
        <f t="shared" ca="1" si="1"/>
        <v>European Union/European Commision</v>
      </c>
      <c r="AB15" s="8" t="s">
        <v>772</v>
      </c>
      <c r="AC15" s="8" t="s">
        <v>773</v>
      </c>
      <c r="AD15" s="8" t="s">
        <v>774</v>
      </c>
      <c r="AG15" s="8" t="str">
        <f t="shared" ca="1" si="2"/>
        <v>HIV, TB or Malaria related equipment</v>
      </c>
      <c r="AH15" t="s">
        <v>775</v>
      </c>
      <c r="AI15" t="s">
        <v>776</v>
      </c>
      <c r="AJ15" t="s">
        <v>777</v>
      </c>
    </row>
    <row r="16" spans="1:53" x14ac:dyDescent="0.25">
      <c r="C16" s="8" t="s">
        <v>664</v>
      </c>
      <c r="D16" s="8" t="s">
        <v>659</v>
      </c>
      <c r="E16" s="8" t="s">
        <v>665</v>
      </c>
      <c r="F16" s="8" t="s">
        <v>665</v>
      </c>
      <c r="H16" s="8" t="str">
        <f t="shared" ca="1" si="0"/>
        <v>Bahamas</v>
      </c>
      <c r="I16" s="8" t="s">
        <v>778</v>
      </c>
      <c r="J16" s="8" t="s">
        <v>778</v>
      </c>
      <c r="K16" s="8" t="s">
        <v>778</v>
      </c>
      <c r="AA16" s="8" t="str">
        <f t="shared" ca="1" si="1"/>
        <v>Finland</v>
      </c>
      <c r="AB16" s="8" t="s">
        <v>779</v>
      </c>
      <c r="AC16" s="8" t="s">
        <v>780</v>
      </c>
      <c r="AD16" s="8" t="s">
        <v>781</v>
      </c>
    </row>
    <row r="17" spans="3:30" x14ac:dyDescent="0.25">
      <c r="C17" s="8" t="s">
        <v>675</v>
      </c>
      <c r="D17" s="8" t="s">
        <v>671</v>
      </c>
      <c r="E17" s="8" t="s">
        <v>756</v>
      </c>
      <c r="F17" s="8" t="s">
        <v>756</v>
      </c>
      <c r="H17" s="8" t="str">
        <f t="shared" ca="1" si="0"/>
        <v>Bahrain</v>
      </c>
      <c r="I17" s="8" t="s">
        <v>782</v>
      </c>
      <c r="J17" s="8" t="s">
        <v>783</v>
      </c>
      <c r="K17" s="8" t="s">
        <v>784</v>
      </c>
      <c r="N17" s="8" t="str">
        <f ca="1">OFFSET($O17,0,LangOffset,1,1)</f>
        <v>Select year</v>
      </c>
      <c r="O17" s="8" t="s">
        <v>785</v>
      </c>
      <c r="P17" s="8" t="s">
        <v>786</v>
      </c>
      <c r="Q17" s="8" t="s">
        <v>787</v>
      </c>
      <c r="AA17" s="8" t="str">
        <f t="shared" ca="1" si="1"/>
        <v>Food and Agriculture Organization (FAO)</v>
      </c>
      <c r="AB17" s="8" t="s">
        <v>788</v>
      </c>
      <c r="AC17" s="8" t="s">
        <v>789</v>
      </c>
      <c r="AD17" s="8" t="s">
        <v>790</v>
      </c>
    </row>
    <row r="18" spans="3:30" x14ac:dyDescent="0.25">
      <c r="C18" s="8" t="s">
        <v>791</v>
      </c>
      <c r="D18" s="8" t="s">
        <v>603</v>
      </c>
      <c r="E18" s="8" t="s">
        <v>767</v>
      </c>
      <c r="F18" s="8" t="s">
        <v>767</v>
      </c>
      <c r="H18" s="8" t="str">
        <f t="shared" ca="1" si="0"/>
        <v>Bangladesh</v>
      </c>
      <c r="I18" s="8" t="s">
        <v>792</v>
      </c>
      <c r="J18" s="8" t="s">
        <v>792</v>
      </c>
      <c r="K18" s="8" t="s">
        <v>792</v>
      </c>
      <c r="N18" s="8">
        <v>2021</v>
      </c>
      <c r="O18" s="8">
        <v>2021</v>
      </c>
      <c r="P18" s="8">
        <v>2021</v>
      </c>
      <c r="Q18" s="8">
        <v>2021</v>
      </c>
      <c r="AA18" s="8" t="str">
        <f t="shared" ca="1" si="1"/>
        <v>France</v>
      </c>
      <c r="AB18" s="8" t="s">
        <v>793</v>
      </c>
      <c r="AC18" s="8" t="s">
        <v>793</v>
      </c>
      <c r="AD18" s="8" t="s">
        <v>794</v>
      </c>
    </row>
    <row r="19" spans="3:30" x14ac:dyDescent="0.25">
      <c r="C19" s="8" t="s">
        <v>795</v>
      </c>
      <c r="D19" s="8" t="s">
        <v>628</v>
      </c>
      <c r="E19" s="8" t="s">
        <v>778</v>
      </c>
      <c r="F19" s="8" t="s">
        <v>778</v>
      </c>
      <c r="H19" s="8" t="str">
        <f t="shared" ca="1" si="0"/>
        <v>Barbados</v>
      </c>
      <c r="I19" s="8" t="s">
        <v>796</v>
      </c>
      <c r="J19" s="8" t="s">
        <v>797</v>
      </c>
      <c r="K19" s="8" t="s">
        <v>796</v>
      </c>
      <c r="N19" s="8">
        <f>N18+1</f>
        <v>2022</v>
      </c>
      <c r="O19" s="8">
        <v>2022</v>
      </c>
      <c r="P19" s="8">
        <v>2022</v>
      </c>
      <c r="Q19" s="8">
        <v>2022</v>
      </c>
      <c r="AA19" s="8" t="str">
        <f t="shared" ca="1" si="1"/>
        <v>Germany</v>
      </c>
      <c r="AB19" s="8" t="s">
        <v>798</v>
      </c>
      <c r="AC19" s="8" t="s">
        <v>799</v>
      </c>
      <c r="AD19" s="8" t="s">
        <v>800</v>
      </c>
    </row>
    <row r="20" spans="3:30" x14ac:dyDescent="0.25">
      <c r="C20" s="8" t="s">
        <v>801</v>
      </c>
      <c r="D20" s="8" t="s">
        <v>646</v>
      </c>
      <c r="E20" s="8" t="s">
        <v>782</v>
      </c>
      <c r="F20" s="8" t="s">
        <v>782</v>
      </c>
      <c r="H20" s="8" t="str">
        <f t="shared" ca="1" si="0"/>
        <v>Belarus</v>
      </c>
      <c r="I20" s="8" t="s">
        <v>802</v>
      </c>
      <c r="J20" s="8" t="s">
        <v>803</v>
      </c>
      <c r="K20" s="8" t="s">
        <v>804</v>
      </c>
      <c r="N20" s="8">
        <f t="shared" ref="N20:N24" si="3">N19+1</f>
        <v>2023</v>
      </c>
      <c r="O20" s="8">
        <v>2023</v>
      </c>
      <c r="P20" s="8">
        <v>2023</v>
      </c>
      <c r="Q20" s="8">
        <v>2023</v>
      </c>
      <c r="AA20" s="8" t="str">
        <f t="shared" ca="1" si="1"/>
        <v>International Committee of the Red Cross (ICRC)</v>
      </c>
      <c r="AB20" s="8" t="s">
        <v>805</v>
      </c>
      <c r="AC20" s="8" t="s">
        <v>806</v>
      </c>
      <c r="AD20" s="8" t="s">
        <v>807</v>
      </c>
    </row>
    <row r="21" spans="3:30" x14ac:dyDescent="0.25">
      <c r="C21" s="8" t="s">
        <v>808</v>
      </c>
      <c r="D21" s="8" t="s">
        <v>659</v>
      </c>
      <c r="E21" s="8" t="s">
        <v>792</v>
      </c>
      <c r="F21" s="8" t="s">
        <v>792</v>
      </c>
      <c r="H21" s="8" t="str">
        <f t="shared" ca="1" si="0"/>
        <v>Belgium</v>
      </c>
      <c r="I21" s="8" t="s">
        <v>676</v>
      </c>
      <c r="J21" s="8" t="s">
        <v>677</v>
      </c>
      <c r="K21" s="8" t="s">
        <v>678</v>
      </c>
      <c r="N21" s="8">
        <f t="shared" si="3"/>
        <v>2024</v>
      </c>
      <c r="O21" s="8">
        <v>2024</v>
      </c>
      <c r="P21" s="8">
        <v>2024</v>
      </c>
      <c r="Q21" s="8">
        <v>2024</v>
      </c>
      <c r="AA21" s="8" t="str">
        <f t="shared" ca="1" si="1"/>
        <v>International Drug Purchase Facility (UNITAID)</v>
      </c>
      <c r="AB21" s="8" t="s">
        <v>809</v>
      </c>
      <c r="AC21" s="8" t="s">
        <v>810</v>
      </c>
      <c r="AD21" s="8" t="s">
        <v>811</v>
      </c>
    </row>
    <row r="22" spans="3:30" x14ac:dyDescent="0.25">
      <c r="C22" s="8" t="s">
        <v>812</v>
      </c>
      <c r="D22" s="8" t="s">
        <v>671</v>
      </c>
      <c r="E22" s="8" t="s">
        <v>796</v>
      </c>
      <c r="F22" s="8" t="s">
        <v>796</v>
      </c>
      <c r="H22" s="8" t="str">
        <f t="shared" ca="1" si="0"/>
        <v>Belize</v>
      </c>
      <c r="I22" s="8" t="s">
        <v>813</v>
      </c>
      <c r="J22" s="8" t="s">
        <v>813</v>
      </c>
      <c r="K22" s="8" t="s">
        <v>814</v>
      </c>
      <c r="N22" s="8">
        <f t="shared" si="3"/>
        <v>2025</v>
      </c>
      <c r="O22" s="8">
        <v>2025</v>
      </c>
      <c r="P22" s="8">
        <v>2025</v>
      </c>
      <c r="Q22" s="8">
        <v>2025</v>
      </c>
      <c r="AA22" s="8" t="str">
        <f t="shared" ca="1" si="1"/>
        <v>International Labor Organization (ILO)</v>
      </c>
      <c r="AB22" s="8" t="s">
        <v>815</v>
      </c>
      <c r="AC22" s="8" t="s">
        <v>816</v>
      </c>
      <c r="AD22" s="8" t="s">
        <v>817</v>
      </c>
    </row>
    <row r="23" spans="3:30" x14ac:dyDescent="0.25">
      <c r="E23" s="8" t="s">
        <v>802</v>
      </c>
      <c r="F23" s="8" t="s">
        <v>802</v>
      </c>
      <c r="H23" s="8" t="str">
        <f t="shared" ca="1" si="0"/>
        <v>Benin</v>
      </c>
      <c r="I23" s="8" t="s">
        <v>818</v>
      </c>
      <c r="J23" s="8" t="s">
        <v>819</v>
      </c>
      <c r="K23" s="8" t="s">
        <v>818</v>
      </c>
      <c r="N23" s="8">
        <f t="shared" si="3"/>
        <v>2026</v>
      </c>
      <c r="O23" s="8">
        <v>2026</v>
      </c>
      <c r="P23" s="8">
        <v>2026</v>
      </c>
      <c r="Q23" s="8">
        <v>2026</v>
      </c>
      <c r="AA23" s="8" t="str">
        <f t="shared" ca="1" si="1"/>
        <v>International Organization for Migration (IOM)</v>
      </c>
      <c r="AB23" s="8" t="s">
        <v>820</v>
      </c>
      <c r="AC23" s="8" t="s">
        <v>821</v>
      </c>
      <c r="AD23" s="8" t="s">
        <v>822</v>
      </c>
    </row>
    <row r="24" spans="3:30" x14ac:dyDescent="0.25">
      <c r="E24" s="8" t="s">
        <v>676</v>
      </c>
      <c r="F24" s="8" t="s">
        <v>676</v>
      </c>
      <c r="H24" s="8" t="str">
        <f t="shared" ca="1" si="0"/>
        <v>Bhutan</v>
      </c>
      <c r="I24" s="8" t="s">
        <v>823</v>
      </c>
      <c r="J24" s="8" t="s">
        <v>824</v>
      </c>
      <c r="K24" s="8" t="s">
        <v>825</v>
      </c>
      <c r="N24" s="8">
        <f t="shared" si="3"/>
        <v>2027</v>
      </c>
      <c r="O24" s="8">
        <v>2027</v>
      </c>
      <c r="P24" s="8">
        <v>2027</v>
      </c>
      <c r="Q24" s="8">
        <v>2027</v>
      </c>
      <c r="AA24" s="8" t="str">
        <f t="shared" ca="1" si="1"/>
        <v>Ireland</v>
      </c>
      <c r="AB24" s="8" t="s">
        <v>826</v>
      </c>
      <c r="AC24" s="8" t="s">
        <v>827</v>
      </c>
      <c r="AD24" s="8" t="s">
        <v>828</v>
      </c>
    </row>
    <row r="25" spans="3:30" x14ac:dyDescent="0.25">
      <c r="E25" s="8" t="s">
        <v>813</v>
      </c>
      <c r="F25" s="8" t="s">
        <v>813</v>
      </c>
      <c r="H25" s="8" t="str">
        <f t="shared" ca="1" si="0"/>
        <v>Bolivia (Plurinational State)</v>
      </c>
      <c r="I25" s="8" t="s">
        <v>829</v>
      </c>
      <c r="J25" s="8" t="s">
        <v>830</v>
      </c>
      <c r="K25" s="8" t="s">
        <v>831</v>
      </c>
      <c r="AA25" s="8" t="str">
        <f t="shared" ca="1" si="1"/>
        <v>Italy</v>
      </c>
      <c r="AB25" s="8" t="s">
        <v>832</v>
      </c>
      <c r="AC25" s="8" t="s">
        <v>833</v>
      </c>
      <c r="AD25" s="8" t="s">
        <v>834</v>
      </c>
    </row>
    <row r="26" spans="3:30" x14ac:dyDescent="0.25">
      <c r="E26" s="8" t="s">
        <v>818</v>
      </c>
      <c r="F26" s="8" t="s">
        <v>818</v>
      </c>
      <c r="H26" s="8" t="str">
        <f t="shared" ca="1" si="0"/>
        <v>Bosnia and Herzegovina</v>
      </c>
      <c r="I26" s="8" t="s">
        <v>835</v>
      </c>
      <c r="J26" s="8" t="s">
        <v>836</v>
      </c>
      <c r="K26" s="8" t="s">
        <v>837</v>
      </c>
      <c r="AA26" s="8" t="str">
        <f t="shared" ca="1" si="1"/>
        <v>Japan</v>
      </c>
      <c r="AB26" s="8" t="s">
        <v>838</v>
      </c>
      <c r="AC26" s="8" t="s">
        <v>839</v>
      </c>
      <c r="AD26" s="8" t="s">
        <v>840</v>
      </c>
    </row>
    <row r="27" spans="3:30" x14ac:dyDescent="0.25">
      <c r="E27" s="8" t="s">
        <v>841</v>
      </c>
      <c r="F27" s="8" t="s">
        <v>841</v>
      </c>
      <c r="H27" s="8" t="str">
        <f t="shared" ca="1" si="0"/>
        <v>Botswana</v>
      </c>
      <c r="I27" s="8" t="s">
        <v>842</v>
      </c>
      <c r="J27" s="8" t="s">
        <v>842</v>
      </c>
      <c r="K27" s="8" t="s">
        <v>842</v>
      </c>
      <c r="AA27" s="8" t="str">
        <f t="shared" ca="1" si="1"/>
        <v>Joint United Nations Programme on HIV/AIDS (UNAIDS)</v>
      </c>
      <c r="AB27" s="8" t="s">
        <v>843</v>
      </c>
      <c r="AC27" s="8" t="s">
        <v>844</v>
      </c>
      <c r="AD27" s="8" t="s">
        <v>845</v>
      </c>
    </row>
    <row r="28" spans="3:30" x14ac:dyDescent="0.25">
      <c r="E28" s="8" t="s">
        <v>823</v>
      </c>
      <c r="F28" s="8" t="s">
        <v>823</v>
      </c>
      <c r="H28" s="8" t="str">
        <f t="shared" ca="1" si="0"/>
        <v>Brazil</v>
      </c>
      <c r="I28" s="8" t="s">
        <v>700</v>
      </c>
      <c r="J28" s="8" t="s">
        <v>701</v>
      </c>
      <c r="K28" s="8" t="s">
        <v>702</v>
      </c>
      <c r="AA28" s="8" t="str">
        <f t="shared" ca="1" si="1"/>
        <v>Korea</v>
      </c>
      <c r="AB28" s="8" t="s">
        <v>846</v>
      </c>
      <c r="AC28" s="8" t="s">
        <v>847</v>
      </c>
      <c r="AD28" s="8" t="s">
        <v>848</v>
      </c>
    </row>
    <row r="29" spans="3:30" x14ac:dyDescent="0.25">
      <c r="E29" s="8" t="s">
        <v>829</v>
      </c>
      <c r="F29" s="8" t="s">
        <v>829</v>
      </c>
      <c r="H29" s="8" t="str">
        <f t="shared" ca="1" si="0"/>
        <v>Brunei Darussalam</v>
      </c>
      <c r="I29" s="8" t="s">
        <v>849</v>
      </c>
      <c r="J29" s="8" t="s">
        <v>850</v>
      </c>
      <c r="K29" s="8" t="s">
        <v>849</v>
      </c>
      <c r="AA29" s="8" t="str">
        <f t="shared" ca="1" si="1"/>
        <v>Luxembourg</v>
      </c>
      <c r="AB29" s="8" t="s">
        <v>851</v>
      </c>
      <c r="AC29" s="8" t="s">
        <v>851</v>
      </c>
      <c r="AD29" s="8" t="s">
        <v>852</v>
      </c>
    </row>
    <row r="30" spans="3:30" x14ac:dyDescent="0.25">
      <c r="E30" s="8" t="s">
        <v>853</v>
      </c>
      <c r="F30" s="8" t="s">
        <v>853</v>
      </c>
      <c r="H30" s="8" t="str">
        <f t="shared" ca="1" si="0"/>
        <v>Bulgaria</v>
      </c>
      <c r="I30" s="8" t="s">
        <v>854</v>
      </c>
      <c r="J30" s="8" t="s">
        <v>855</v>
      </c>
      <c r="K30" s="8" t="s">
        <v>854</v>
      </c>
      <c r="AA30" s="8" t="str">
        <f t="shared" ca="1" si="1"/>
        <v xml:space="preserve">Malaria Consortium </v>
      </c>
      <c r="AB30" s="8" t="s">
        <v>856</v>
      </c>
      <c r="AC30" s="8" t="s">
        <v>856</v>
      </c>
      <c r="AD30" s="8" t="s">
        <v>857</v>
      </c>
    </row>
    <row r="31" spans="3:30" x14ac:dyDescent="0.25">
      <c r="E31" s="8" t="s">
        <v>835</v>
      </c>
      <c r="F31" s="8" t="s">
        <v>835</v>
      </c>
      <c r="H31" s="8" t="str">
        <f t="shared" ca="1" si="0"/>
        <v>Burkina Faso</v>
      </c>
      <c r="I31" s="8" t="s">
        <v>858</v>
      </c>
      <c r="J31" s="8" t="s">
        <v>859</v>
      </c>
      <c r="K31" s="8" t="s">
        <v>858</v>
      </c>
      <c r="AA31" s="8" t="str">
        <f t="shared" ca="1" si="1"/>
        <v>Medicins Sans Frontiers (MSF)</v>
      </c>
      <c r="AB31" s="8" t="s">
        <v>860</v>
      </c>
      <c r="AC31" s="8" t="s">
        <v>861</v>
      </c>
      <c r="AD31" s="8" t="s">
        <v>862</v>
      </c>
    </row>
    <row r="32" spans="3:30" x14ac:dyDescent="0.25">
      <c r="E32" s="8" t="s">
        <v>842</v>
      </c>
      <c r="F32" s="8" t="s">
        <v>842</v>
      </c>
      <c r="H32" s="8" t="str">
        <f t="shared" ca="1" si="0"/>
        <v>Burundi</v>
      </c>
      <c r="I32" s="8" t="s">
        <v>863</v>
      </c>
      <c r="J32" s="8" t="s">
        <v>863</v>
      </c>
      <c r="K32" s="8" t="s">
        <v>863</v>
      </c>
      <c r="AA32" s="8" t="str">
        <f t="shared" ca="1" si="1"/>
        <v>Monaco</v>
      </c>
      <c r="AB32" s="8" t="s">
        <v>864</v>
      </c>
      <c r="AC32" s="8" t="s">
        <v>864</v>
      </c>
      <c r="AD32" s="8" t="s">
        <v>865</v>
      </c>
    </row>
    <row r="33" spans="5:30" x14ac:dyDescent="0.25">
      <c r="E33" s="8" t="s">
        <v>700</v>
      </c>
      <c r="F33" s="8" t="s">
        <v>700</v>
      </c>
      <c r="H33" s="8" t="str">
        <f t="shared" ca="1" si="0"/>
        <v>Cabo Verde</v>
      </c>
      <c r="I33" s="8" t="s">
        <v>866</v>
      </c>
      <c r="J33" s="8" t="s">
        <v>867</v>
      </c>
      <c r="K33" s="8" t="s">
        <v>866</v>
      </c>
      <c r="AA33" s="8" t="str">
        <f t="shared" ca="1" si="1"/>
        <v>Netherlands</v>
      </c>
      <c r="AB33" s="8" t="s">
        <v>868</v>
      </c>
      <c r="AC33" s="8" t="s">
        <v>869</v>
      </c>
      <c r="AD33" s="8" t="s">
        <v>870</v>
      </c>
    </row>
    <row r="34" spans="5:30" x14ac:dyDescent="0.25">
      <c r="E34" s="8" t="s">
        <v>871</v>
      </c>
      <c r="F34" s="8" t="s">
        <v>871</v>
      </c>
      <c r="H34" s="8" t="str">
        <f t="shared" ca="1" si="0"/>
        <v>Cambodia</v>
      </c>
      <c r="I34" s="8" t="s">
        <v>872</v>
      </c>
      <c r="J34" s="8" t="s">
        <v>873</v>
      </c>
      <c r="K34" s="8" t="s">
        <v>874</v>
      </c>
      <c r="AA34" s="8" t="str">
        <f t="shared" ca="1" si="1"/>
        <v>Norway</v>
      </c>
      <c r="AB34" s="8" t="s">
        <v>875</v>
      </c>
      <c r="AC34" s="8" t="s">
        <v>876</v>
      </c>
      <c r="AD34" s="8" t="s">
        <v>877</v>
      </c>
    </row>
    <row r="35" spans="5:30" x14ac:dyDescent="0.25">
      <c r="E35" s="8" t="s">
        <v>849</v>
      </c>
      <c r="F35" s="8" t="s">
        <v>849</v>
      </c>
      <c r="H35" s="8" t="str">
        <f t="shared" ca="1" si="0"/>
        <v>Cameroon</v>
      </c>
      <c r="I35" s="8" t="s">
        <v>878</v>
      </c>
      <c r="J35" s="8" t="s">
        <v>879</v>
      </c>
      <c r="K35" s="8" t="s">
        <v>880</v>
      </c>
      <c r="AA35" s="8" t="str">
        <f t="shared" ca="1" si="1"/>
        <v>Portugal</v>
      </c>
      <c r="AB35" s="8" t="s">
        <v>881</v>
      </c>
      <c r="AC35" s="8" t="s">
        <v>881</v>
      </c>
      <c r="AD35" s="8" t="s">
        <v>881</v>
      </c>
    </row>
    <row r="36" spans="5:30" x14ac:dyDescent="0.25">
      <c r="E36" s="8" t="s">
        <v>854</v>
      </c>
      <c r="F36" s="8" t="s">
        <v>854</v>
      </c>
      <c r="H36" s="8" t="str">
        <f t="shared" ca="1" si="0"/>
        <v>Canada</v>
      </c>
      <c r="I36" s="8" t="s">
        <v>716</v>
      </c>
      <c r="J36" s="8" t="s">
        <v>716</v>
      </c>
      <c r="K36" s="8" t="s">
        <v>717</v>
      </c>
      <c r="AA36" s="8" t="str">
        <f t="shared" ca="1" si="1"/>
        <v>Spain</v>
      </c>
      <c r="AB36" s="8" t="s">
        <v>882</v>
      </c>
      <c r="AC36" s="8" t="s">
        <v>883</v>
      </c>
      <c r="AD36" s="8" t="s">
        <v>884</v>
      </c>
    </row>
    <row r="37" spans="5:30" x14ac:dyDescent="0.25">
      <c r="E37" s="8" t="s">
        <v>858</v>
      </c>
      <c r="F37" s="8" t="s">
        <v>858</v>
      </c>
      <c r="H37" s="8" t="str">
        <f t="shared" ca="1" si="0"/>
        <v>Central African Republic</v>
      </c>
      <c r="I37" s="8" t="s">
        <v>885</v>
      </c>
      <c r="J37" s="8" t="s">
        <v>886</v>
      </c>
      <c r="K37" s="8" t="s">
        <v>887</v>
      </c>
      <c r="AA37" s="8" t="str">
        <f t="shared" ca="1" si="1"/>
        <v>STOP TB Partnership</v>
      </c>
      <c r="AB37" s="8" t="s">
        <v>888</v>
      </c>
      <c r="AC37" s="8" t="s">
        <v>889</v>
      </c>
      <c r="AD37" s="8" t="s">
        <v>890</v>
      </c>
    </row>
    <row r="38" spans="5:30" x14ac:dyDescent="0.25">
      <c r="E38" s="8" t="s">
        <v>863</v>
      </c>
      <c r="F38" s="8" t="s">
        <v>863</v>
      </c>
      <c r="H38" s="8" t="str">
        <f t="shared" ca="1" si="0"/>
        <v>Chad</v>
      </c>
      <c r="I38" s="8" t="s">
        <v>891</v>
      </c>
      <c r="J38" s="8" t="s">
        <v>892</v>
      </c>
      <c r="K38" s="8" t="s">
        <v>891</v>
      </c>
      <c r="AA38" s="8" t="str">
        <f t="shared" ca="1" si="1"/>
        <v>Sweden</v>
      </c>
      <c r="AB38" s="8" t="s">
        <v>893</v>
      </c>
      <c r="AC38" s="8" t="s">
        <v>894</v>
      </c>
      <c r="AD38" s="8" t="s">
        <v>895</v>
      </c>
    </row>
    <row r="39" spans="5:30" x14ac:dyDescent="0.25">
      <c r="E39" s="8" t="s">
        <v>872</v>
      </c>
      <c r="F39" s="8" t="s">
        <v>872</v>
      </c>
      <c r="H39" s="8" t="str">
        <f t="shared" ca="1" si="0"/>
        <v>Chile</v>
      </c>
      <c r="I39" s="8" t="s">
        <v>896</v>
      </c>
      <c r="J39" s="8" t="s">
        <v>897</v>
      </c>
      <c r="K39" s="8" t="s">
        <v>896</v>
      </c>
      <c r="AA39" s="8" t="str">
        <f t="shared" ca="1" si="1"/>
        <v>Switzerland</v>
      </c>
      <c r="AB39" s="8" t="s">
        <v>898</v>
      </c>
      <c r="AC39" s="8" t="s">
        <v>899</v>
      </c>
      <c r="AD39" s="8" t="s">
        <v>900</v>
      </c>
    </row>
    <row r="40" spans="5:30" x14ac:dyDescent="0.25">
      <c r="E40" s="8" t="s">
        <v>878</v>
      </c>
      <c r="F40" s="8" t="s">
        <v>878</v>
      </c>
      <c r="H40" s="8" t="str">
        <f t="shared" ca="1" si="0"/>
        <v>China</v>
      </c>
      <c r="I40" s="8" t="s">
        <v>731</v>
      </c>
      <c r="J40" s="8" t="s">
        <v>732</v>
      </c>
      <c r="K40" s="8" t="s">
        <v>731</v>
      </c>
      <c r="AA40" s="8" t="str">
        <f t="shared" ca="1" si="1"/>
        <v>The United Nations Children's Fund (UNICEF)</v>
      </c>
      <c r="AB40" s="8" t="s">
        <v>901</v>
      </c>
      <c r="AC40" s="8" t="s">
        <v>902</v>
      </c>
      <c r="AD40" s="8" t="s">
        <v>903</v>
      </c>
    </row>
    <row r="41" spans="5:30" x14ac:dyDescent="0.25">
      <c r="E41" s="8" t="s">
        <v>716</v>
      </c>
      <c r="F41" s="8" t="s">
        <v>716</v>
      </c>
      <c r="H41" s="8" t="str">
        <f t="shared" ca="1" si="0"/>
        <v>Colombia</v>
      </c>
      <c r="I41" s="8" t="s">
        <v>904</v>
      </c>
      <c r="J41" s="8" t="s">
        <v>905</v>
      </c>
      <c r="K41" s="8" t="s">
        <v>904</v>
      </c>
      <c r="AA41" s="8" t="str">
        <f t="shared" ca="1" si="1"/>
        <v>United Kingdom</v>
      </c>
      <c r="AB41" s="8" t="s">
        <v>906</v>
      </c>
      <c r="AC41" s="8" t="s">
        <v>907</v>
      </c>
      <c r="AD41" s="8" t="s">
        <v>908</v>
      </c>
    </row>
    <row r="42" spans="5:30" x14ac:dyDescent="0.25">
      <c r="E42" s="8" t="s">
        <v>909</v>
      </c>
      <c r="F42" s="8" t="s">
        <v>909</v>
      </c>
      <c r="H42" s="8" t="str">
        <f t="shared" ca="1" si="0"/>
        <v>Comoros</v>
      </c>
      <c r="I42" s="8" t="s">
        <v>910</v>
      </c>
      <c r="J42" s="8" t="s">
        <v>911</v>
      </c>
      <c r="K42" s="8" t="s">
        <v>912</v>
      </c>
      <c r="AA42" s="8" t="str">
        <f t="shared" ca="1" si="1"/>
        <v>United Nations Development Fund for Women (UNIFEM)</v>
      </c>
      <c r="AB42" s="8" t="s">
        <v>913</v>
      </c>
      <c r="AC42" s="8" t="s">
        <v>914</v>
      </c>
      <c r="AD42" s="8" t="s">
        <v>915</v>
      </c>
    </row>
    <row r="43" spans="5:30" x14ac:dyDescent="0.25">
      <c r="E43" s="8" t="s">
        <v>916</v>
      </c>
      <c r="F43" s="8" t="s">
        <v>916</v>
      </c>
      <c r="H43" s="8" t="str">
        <f t="shared" ca="1" si="0"/>
        <v>Congo</v>
      </c>
      <c r="I43" s="8" t="s">
        <v>917</v>
      </c>
      <c r="J43" s="8" t="s">
        <v>917</v>
      </c>
      <c r="K43" s="8" t="s">
        <v>917</v>
      </c>
      <c r="AA43" s="8" t="str">
        <f t="shared" ca="1" si="1"/>
        <v>United Nations Development Programme (UNDP)</v>
      </c>
      <c r="AB43" s="8" t="s">
        <v>918</v>
      </c>
      <c r="AC43" s="8" t="s">
        <v>919</v>
      </c>
      <c r="AD43" s="8" t="s">
        <v>920</v>
      </c>
    </row>
    <row r="44" spans="5:30" x14ac:dyDescent="0.25">
      <c r="E44" s="8" t="s">
        <v>885</v>
      </c>
      <c r="F44" s="8" t="s">
        <v>885</v>
      </c>
      <c r="H44" s="8" t="str">
        <f t="shared" ca="1" si="0"/>
        <v>Congo (Democratic Republic)</v>
      </c>
      <c r="I44" s="8" t="s">
        <v>921</v>
      </c>
      <c r="J44" s="8" t="s">
        <v>922</v>
      </c>
      <c r="K44" s="8" t="s">
        <v>923</v>
      </c>
      <c r="AA44" s="8" t="str">
        <f t="shared" ca="1" si="1"/>
        <v>United Nations High Commissioner for Refugees (UNHCR)</v>
      </c>
      <c r="AB44" s="8" t="s">
        <v>924</v>
      </c>
      <c r="AC44" s="8" t="s">
        <v>925</v>
      </c>
      <c r="AD44" s="8" t="s">
        <v>926</v>
      </c>
    </row>
    <row r="45" spans="5:30" x14ac:dyDescent="0.25">
      <c r="E45" s="8" t="s">
        <v>891</v>
      </c>
      <c r="F45" s="8" t="s">
        <v>891</v>
      </c>
      <c r="H45" s="8" t="str">
        <f t="shared" ca="1" si="0"/>
        <v>Cook Islands</v>
      </c>
      <c r="I45" s="8" t="s">
        <v>927</v>
      </c>
      <c r="J45" s="8" t="s">
        <v>928</v>
      </c>
      <c r="K45" s="8" t="s">
        <v>929</v>
      </c>
      <c r="AA45" s="8" t="str">
        <f t="shared" ca="1" si="1"/>
        <v>United Nations Population Fund (UNFPA)</v>
      </c>
      <c r="AB45" s="8" t="s">
        <v>930</v>
      </c>
      <c r="AC45" s="8" t="s">
        <v>931</v>
      </c>
      <c r="AD45" s="8" t="s">
        <v>932</v>
      </c>
    </row>
    <row r="46" spans="5:30" x14ac:dyDescent="0.25">
      <c r="E46" s="8" t="s">
        <v>896</v>
      </c>
      <c r="F46" s="8" t="s">
        <v>896</v>
      </c>
      <c r="H46" s="8" t="str">
        <f t="shared" ca="1" si="0"/>
        <v>Costa Rica</v>
      </c>
      <c r="I46" s="8" t="s">
        <v>933</v>
      </c>
      <c r="J46" s="8" t="s">
        <v>933</v>
      </c>
      <c r="K46" s="8" t="s">
        <v>933</v>
      </c>
      <c r="AA46" s="8" t="str">
        <f t="shared" ca="1" si="1"/>
        <v>United States Government (USG)</v>
      </c>
      <c r="AB46" s="8" t="s">
        <v>934</v>
      </c>
      <c r="AC46" s="8" t="s">
        <v>935</v>
      </c>
      <c r="AD46" s="8" t="s">
        <v>936</v>
      </c>
    </row>
    <row r="47" spans="5:30" x14ac:dyDescent="0.25">
      <c r="E47" s="8" t="s">
        <v>731</v>
      </c>
      <c r="F47" s="8" t="s">
        <v>731</v>
      </c>
      <c r="H47" s="8" t="str">
        <f t="shared" ca="1" si="0"/>
        <v>Côte d'Ivoire</v>
      </c>
      <c r="I47" s="8" t="s">
        <v>937</v>
      </c>
      <c r="J47" s="8" t="s">
        <v>938</v>
      </c>
      <c r="K47" s="8" t="s">
        <v>937</v>
      </c>
      <c r="AA47" s="8" t="str">
        <f t="shared" ca="1" si="1"/>
        <v>World Bank (WB)</v>
      </c>
      <c r="AB47" s="8" t="s">
        <v>939</v>
      </c>
      <c r="AC47" s="8" t="s">
        <v>940</v>
      </c>
      <c r="AD47" s="8" t="s">
        <v>941</v>
      </c>
    </row>
    <row r="48" spans="5:30" x14ac:dyDescent="0.25">
      <c r="E48" s="8" t="s">
        <v>904</v>
      </c>
      <c r="F48" s="8" t="s">
        <v>904</v>
      </c>
      <c r="H48" s="8" t="str">
        <f t="shared" ca="1" si="0"/>
        <v>Croatia</v>
      </c>
      <c r="I48" s="8" t="s">
        <v>942</v>
      </c>
      <c r="J48" s="8" t="s">
        <v>943</v>
      </c>
      <c r="K48" s="8" t="s">
        <v>944</v>
      </c>
      <c r="AA48" s="8" t="str">
        <f t="shared" ca="1" si="1"/>
        <v>World Food Programme (WFP)</v>
      </c>
      <c r="AB48" s="8" t="s">
        <v>945</v>
      </c>
      <c r="AC48" s="8" t="s">
        <v>946</v>
      </c>
      <c r="AD48" s="8" t="s">
        <v>947</v>
      </c>
    </row>
    <row r="49" spans="5:30" x14ac:dyDescent="0.25">
      <c r="E49" s="8" t="s">
        <v>910</v>
      </c>
      <c r="F49" s="8" t="s">
        <v>910</v>
      </c>
      <c r="H49" s="8" t="str">
        <f t="shared" ca="1" si="0"/>
        <v>Cuba</v>
      </c>
      <c r="I49" s="8" t="s">
        <v>948</v>
      </c>
      <c r="J49" s="8" t="s">
        <v>948</v>
      </c>
      <c r="K49" s="8" t="s">
        <v>948</v>
      </c>
      <c r="AA49" s="8" t="str">
        <f t="shared" ca="1" si="1"/>
        <v>World Health Organization (WHO)</v>
      </c>
      <c r="AB49" s="8" t="s">
        <v>949</v>
      </c>
      <c r="AC49" s="8" t="s">
        <v>950</v>
      </c>
      <c r="AD49" s="8" t="s">
        <v>951</v>
      </c>
    </row>
    <row r="50" spans="5:30" x14ac:dyDescent="0.25">
      <c r="E50" s="8" t="s">
        <v>917</v>
      </c>
      <c r="F50" s="8" t="s">
        <v>917</v>
      </c>
      <c r="H50" s="8" t="str">
        <f t="shared" ca="1" si="0"/>
        <v>Curacao</v>
      </c>
      <c r="I50" s="8" t="s">
        <v>952</v>
      </c>
      <c r="J50" s="8" t="s">
        <v>953</v>
      </c>
      <c r="K50" s="8" t="s">
        <v>953</v>
      </c>
      <c r="AA50" s="8" t="str">
        <f t="shared" ca="1" si="1"/>
        <v xml:space="preserve">Unspecified - not disagregated by sources </v>
      </c>
      <c r="AB50" s="8" t="s">
        <v>954</v>
      </c>
      <c r="AC50" s="8" t="s">
        <v>955</v>
      </c>
      <c r="AD50" s="8" t="s">
        <v>956</v>
      </c>
    </row>
    <row r="51" spans="5:30" x14ac:dyDescent="0.25">
      <c r="E51" s="8" t="s">
        <v>921</v>
      </c>
      <c r="F51" s="8" t="s">
        <v>921</v>
      </c>
      <c r="H51" s="8" t="str">
        <f t="shared" ca="1" si="0"/>
        <v>Cyprus</v>
      </c>
      <c r="I51" s="8" t="s">
        <v>957</v>
      </c>
      <c r="J51" s="8" t="s">
        <v>958</v>
      </c>
      <c r="K51" s="8" t="s">
        <v>959</v>
      </c>
    </row>
    <row r="52" spans="5:30" x14ac:dyDescent="0.25">
      <c r="E52" s="8" t="s">
        <v>927</v>
      </c>
      <c r="F52" s="8" t="s">
        <v>927</v>
      </c>
      <c r="H52" s="8" t="str">
        <f t="shared" ca="1" si="0"/>
        <v>Czechia</v>
      </c>
      <c r="I52" s="8" t="s">
        <v>960</v>
      </c>
      <c r="J52" s="8" t="s">
        <v>961</v>
      </c>
      <c r="K52" s="8" t="s">
        <v>962</v>
      </c>
    </row>
    <row r="53" spans="5:30" x14ac:dyDescent="0.25">
      <c r="E53" s="8" t="s">
        <v>933</v>
      </c>
      <c r="F53" s="8" t="s">
        <v>933</v>
      </c>
      <c r="H53" s="8" t="str">
        <f t="shared" ca="1" si="0"/>
        <v>Denmark</v>
      </c>
      <c r="I53" s="8" t="s">
        <v>750</v>
      </c>
      <c r="J53" s="8" t="s">
        <v>751</v>
      </c>
      <c r="K53" s="8" t="s">
        <v>752</v>
      </c>
    </row>
    <row r="54" spans="5:30" x14ac:dyDescent="0.25">
      <c r="E54" s="8" t="s">
        <v>937</v>
      </c>
      <c r="F54" s="8" t="s">
        <v>937</v>
      </c>
      <c r="H54" s="8" t="str">
        <f t="shared" ca="1" si="0"/>
        <v>Djibouti</v>
      </c>
      <c r="I54" s="8" t="s">
        <v>963</v>
      </c>
      <c r="J54" s="8" t="s">
        <v>963</v>
      </c>
      <c r="K54" s="8" t="s">
        <v>963</v>
      </c>
    </row>
    <row r="55" spans="5:30" x14ac:dyDescent="0.25">
      <c r="E55" s="8" t="s">
        <v>942</v>
      </c>
      <c r="F55" s="8" t="s">
        <v>942</v>
      </c>
      <c r="H55" s="8" t="str">
        <f t="shared" ca="1" si="0"/>
        <v>Dominica</v>
      </c>
      <c r="I55" s="8" t="s">
        <v>964</v>
      </c>
      <c r="J55" s="8" t="s">
        <v>965</v>
      </c>
      <c r="K55" s="8" t="s">
        <v>964</v>
      </c>
    </row>
    <row r="56" spans="5:30" x14ac:dyDescent="0.25">
      <c r="E56" s="8" t="s">
        <v>948</v>
      </c>
      <c r="F56" s="8" t="s">
        <v>948</v>
      </c>
      <c r="H56" s="8" t="str">
        <f t="shared" ca="1" si="0"/>
        <v>Dominican Republic</v>
      </c>
      <c r="I56" s="8" t="s">
        <v>966</v>
      </c>
      <c r="J56" s="8" t="s">
        <v>967</v>
      </c>
      <c r="K56" s="8" t="s">
        <v>968</v>
      </c>
    </row>
    <row r="57" spans="5:30" x14ac:dyDescent="0.25">
      <c r="E57" s="8" t="s">
        <v>952</v>
      </c>
      <c r="F57" s="8" t="s">
        <v>952</v>
      </c>
      <c r="H57" s="8" t="str">
        <f t="shared" ca="1" si="0"/>
        <v>Ecuador</v>
      </c>
      <c r="I57" s="8" t="s">
        <v>969</v>
      </c>
      <c r="J57" s="8" t="s">
        <v>970</v>
      </c>
      <c r="K57" s="8" t="s">
        <v>969</v>
      </c>
    </row>
    <row r="58" spans="5:30" x14ac:dyDescent="0.25">
      <c r="E58" s="8" t="s">
        <v>957</v>
      </c>
      <c r="F58" s="8" t="s">
        <v>957</v>
      </c>
      <c r="H58" s="8" t="str">
        <f t="shared" ca="1" si="0"/>
        <v>Egypt</v>
      </c>
      <c r="I58" s="8" t="s">
        <v>971</v>
      </c>
      <c r="J58" s="8" t="s">
        <v>972</v>
      </c>
      <c r="K58" s="8" t="s">
        <v>973</v>
      </c>
    </row>
    <row r="59" spans="5:30" x14ac:dyDescent="0.25">
      <c r="E59" s="8" t="s">
        <v>960</v>
      </c>
      <c r="F59" s="8" t="s">
        <v>960</v>
      </c>
      <c r="H59" s="8" t="str">
        <f t="shared" ca="1" si="0"/>
        <v>El Salvador</v>
      </c>
      <c r="I59" s="8" t="s">
        <v>974</v>
      </c>
      <c r="J59" s="8" t="s">
        <v>974</v>
      </c>
      <c r="K59" s="8" t="s">
        <v>974</v>
      </c>
    </row>
    <row r="60" spans="5:30" x14ac:dyDescent="0.25">
      <c r="E60" s="8" t="s">
        <v>750</v>
      </c>
      <c r="F60" s="8" t="s">
        <v>750</v>
      </c>
      <c r="H60" s="8" t="str">
        <f t="shared" ca="1" si="0"/>
        <v>Equatorial Guinea</v>
      </c>
      <c r="I60" s="8" t="s">
        <v>975</v>
      </c>
      <c r="J60" s="8" t="s">
        <v>976</v>
      </c>
      <c r="K60" s="8" t="s">
        <v>977</v>
      </c>
    </row>
    <row r="61" spans="5:30" x14ac:dyDescent="0.25">
      <c r="E61" s="8" t="s">
        <v>963</v>
      </c>
      <c r="F61" s="8" t="s">
        <v>963</v>
      </c>
      <c r="H61" s="8" t="str">
        <f t="shared" ca="1" si="0"/>
        <v>Eritrea</v>
      </c>
      <c r="I61" s="8" t="s">
        <v>978</v>
      </c>
      <c r="J61" s="8" t="s">
        <v>979</v>
      </c>
      <c r="K61" s="8" t="s">
        <v>978</v>
      </c>
    </row>
    <row r="62" spans="5:30" x14ac:dyDescent="0.25">
      <c r="E62" s="8" t="s">
        <v>964</v>
      </c>
      <c r="F62" s="8" t="s">
        <v>964</v>
      </c>
      <c r="H62" s="8" t="str">
        <f t="shared" ca="1" si="0"/>
        <v>Estonia</v>
      </c>
      <c r="I62" s="8" t="s">
        <v>980</v>
      </c>
      <c r="J62" s="8" t="s">
        <v>981</v>
      </c>
      <c r="K62" s="8" t="s">
        <v>980</v>
      </c>
    </row>
    <row r="63" spans="5:30" x14ac:dyDescent="0.25">
      <c r="E63" s="8" t="s">
        <v>966</v>
      </c>
      <c r="F63" s="8" t="s">
        <v>966</v>
      </c>
      <c r="H63" s="8" t="str">
        <f t="shared" ca="1" si="0"/>
        <v>Eswatini</v>
      </c>
      <c r="I63" s="8" t="s">
        <v>982</v>
      </c>
      <c r="J63" s="8" t="s">
        <v>982</v>
      </c>
      <c r="K63" s="8" t="s">
        <v>982</v>
      </c>
    </row>
    <row r="64" spans="5:30" x14ac:dyDescent="0.25">
      <c r="E64" s="8" t="s">
        <v>969</v>
      </c>
      <c r="F64" s="8" t="s">
        <v>969</v>
      </c>
      <c r="H64" s="8" t="str">
        <f t="shared" ca="1" si="0"/>
        <v>Ethiopia</v>
      </c>
      <c r="I64" s="8" t="s">
        <v>983</v>
      </c>
      <c r="J64" s="8" t="s">
        <v>984</v>
      </c>
      <c r="K64" s="8" t="s">
        <v>985</v>
      </c>
    </row>
    <row r="65" spans="5:11" x14ac:dyDescent="0.25">
      <c r="E65" s="8" t="s">
        <v>971</v>
      </c>
      <c r="F65" s="8" t="s">
        <v>971</v>
      </c>
      <c r="H65" s="8" t="str">
        <f t="shared" ca="1" si="0"/>
        <v>Faeroe Islands</v>
      </c>
      <c r="I65" s="8" t="s">
        <v>986</v>
      </c>
      <c r="J65" s="8" t="s">
        <v>987</v>
      </c>
      <c r="K65" s="8" t="s">
        <v>988</v>
      </c>
    </row>
    <row r="66" spans="5:11" x14ac:dyDescent="0.25">
      <c r="E66" s="8" t="s">
        <v>974</v>
      </c>
      <c r="F66" s="8" t="s">
        <v>974</v>
      </c>
      <c r="H66" s="8" t="str">
        <f t="shared" ca="1" si="0"/>
        <v>Fiji</v>
      </c>
      <c r="I66" s="8" t="s">
        <v>989</v>
      </c>
      <c r="J66" s="8" t="s">
        <v>989</v>
      </c>
      <c r="K66" s="8" t="s">
        <v>989</v>
      </c>
    </row>
    <row r="67" spans="5:11" x14ac:dyDescent="0.25">
      <c r="E67" s="8" t="s">
        <v>975</v>
      </c>
      <c r="F67" s="8" t="s">
        <v>975</v>
      </c>
      <c r="H67" s="8" t="str">
        <f t="shared" ref="H67:H130" ca="1" si="4">IF(I67="","",OFFSET($I67,0,LangOffset,1,1))</f>
        <v>Finland</v>
      </c>
      <c r="I67" s="8" t="s">
        <v>779</v>
      </c>
      <c r="J67" s="8" t="s">
        <v>780</v>
      </c>
      <c r="K67" s="8" t="s">
        <v>781</v>
      </c>
    </row>
    <row r="68" spans="5:11" x14ac:dyDescent="0.25">
      <c r="E68" s="8" t="s">
        <v>978</v>
      </c>
      <c r="F68" s="8" t="s">
        <v>978</v>
      </c>
      <c r="H68" s="8" t="str">
        <f t="shared" ca="1" si="4"/>
        <v>France</v>
      </c>
      <c r="I68" s="8" t="s">
        <v>793</v>
      </c>
      <c r="J68" s="8" t="s">
        <v>793</v>
      </c>
      <c r="K68" s="8" t="s">
        <v>794</v>
      </c>
    </row>
    <row r="69" spans="5:11" x14ac:dyDescent="0.25">
      <c r="E69" s="8" t="s">
        <v>980</v>
      </c>
      <c r="F69" s="8" t="s">
        <v>980</v>
      </c>
      <c r="H69" s="8" t="str">
        <f t="shared" ca="1" si="4"/>
        <v>Gabon</v>
      </c>
      <c r="I69" s="8" t="s">
        <v>990</v>
      </c>
      <c r="J69" s="8" t="s">
        <v>990</v>
      </c>
      <c r="K69" s="8" t="s">
        <v>991</v>
      </c>
    </row>
    <row r="70" spans="5:11" x14ac:dyDescent="0.25">
      <c r="E70" s="8" t="s">
        <v>983</v>
      </c>
      <c r="F70" s="8" t="s">
        <v>983</v>
      </c>
      <c r="H70" s="8" t="str">
        <f t="shared" ca="1" si="4"/>
        <v>Gambia</v>
      </c>
      <c r="I70" s="8" t="s">
        <v>992</v>
      </c>
      <c r="J70" s="8" t="s">
        <v>993</v>
      </c>
      <c r="K70" s="8" t="s">
        <v>992</v>
      </c>
    </row>
    <row r="71" spans="5:11" x14ac:dyDescent="0.25">
      <c r="E71" s="8" t="s">
        <v>986</v>
      </c>
      <c r="F71" s="8" t="s">
        <v>986</v>
      </c>
      <c r="H71" s="8" t="str">
        <f t="shared" ca="1" si="4"/>
        <v>Georgia</v>
      </c>
      <c r="I71" s="8" t="s">
        <v>994</v>
      </c>
      <c r="J71" s="8" t="s">
        <v>995</v>
      </c>
      <c r="K71" s="8" t="s">
        <v>994</v>
      </c>
    </row>
    <row r="72" spans="5:11" x14ac:dyDescent="0.25">
      <c r="E72" s="8" t="s">
        <v>996</v>
      </c>
      <c r="F72" s="8" t="s">
        <v>996</v>
      </c>
      <c r="H72" s="8" t="str">
        <f t="shared" ca="1" si="4"/>
        <v>Germany</v>
      </c>
      <c r="I72" s="8" t="s">
        <v>798</v>
      </c>
      <c r="J72" s="8" t="s">
        <v>799</v>
      </c>
      <c r="K72" s="8" t="s">
        <v>800</v>
      </c>
    </row>
    <row r="73" spans="5:11" x14ac:dyDescent="0.25">
      <c r="E73" s="8" t="s">
        <v>989</v>
      </c>
      <c r="F73" s="8" t="s">
        <v>989</v>
      </c>
      <c r="H73" s="8" t="str">
        <f t="shared" ca="1" si="4"/>
        <v>Ghana</v>
      </c>
      <c r="I73" s="8" t="s">
        <v>997</v>
      </c>
      <c r="J73" s="8" t="s">
        <v>997</v>
      </c>
      <c r="K73" s="8" t="s">
        <v>997</v>
      </c>
    </row>
    <row r="74" spans="5:11" x14ac:dyDescent="0.25">
      <c r="E74" s="8" t="s">
        <v>779</v>
      </c>
      <c r="F74" s="8" t="s">
        <v>779</v>
      </c>
      <c r="H74" s="8" t="str">
        <f t="shared" ca="1" si="4"/>
        <v>Greece</v>
      </c>
      <c r="I74" s="8" t="s">
        <v>998</v>
      </c>
      <c r="J74" s="8" t="s">
        <v>999</v>
      </c>
      <c r="K74" s="8" t="s">
        <v>1000</v>
      </c>
    </row>
    <row r="75" spans="5:11" x14ac:dyDescent="0.25">
      <c r="E75" s="8" t="s">
        <v>793</v>
      </c>
      <c r="F75" s="8" t="s">
        <v>793</v>
      </c>
      <c r="H75" s="8" t="str">
        <f t="shared" ca="1" si="4"/>
        <v>Greenland</v>
      </c>
      <c r="I75" s="8" t="s">
        <v>1001</v>
      </c>
      <c r="J75" s="8" t="s">
        <v>1002</v>
      </c>
      <c r="K75" s="8" t="s">
        <v>1003</v>
      </c>
    </row>
    <row r="76" spans="5:11" x14ac:dyDescent="0.25">
      <c r="E76" s="8" t="s">
        <v>1004</v>
      </c>
      <c r="F76" s="8" t="s">
        <v>1004</v>
      </c>
      <c r="H76" s="8" t="str">
        <f t="shared" ca="1" si="4"/>
        <v>Grenada</v>
      </c>
      <c r="I76" s="8" t="s">
        <v>1005</v>
      </c>
      <c r="J76" s="8" t="s">
        <v>1006</v>
      </c>
      <c r="K76" s="8" t="s">
        <v>1007</v>
      </c>
    </row>
    <row r="77" spans="5:11" x14ac:dyDescent="0.25">
      <c r="E77" s="8" t="s">
        <v>1008</v>
      </c>
      <c r="F77" s="8" t="s">
        <v>1008</v>
      </c>
      <c r="H77" s="8" t="str">
        <f t="shared" ca="1" si="4"/>
        <v>Guatemala</v>
      </c>
      <c r="I77" s="8" t="s">
        <v>1009</v>
      </c>
      <c r="J77" s="8" t="s">
        <v>1009</v>
      </c>
      <c r="K77" s="8" t="s">
        <v>1009</v>
      </c>
    </row>
    <row r="78" spans="5:11" x14ac:dyDescent="0.25">
      <c r="E78" s="8" t="s">
        <v>990</v>
      </c>
      <c r="F78" s="8" t="s">
        <v>990</v>
      </c>
      <c r="H78" s="8" t="str">
        <f t="shared" ca="1" si="4"/>
        <v>Guinea</v>
      </c>
      <c r="I78" s="8" t="s">
        <v>1010</v>
      </c>
      <c r="J78" s="8" t="s">
        <v>1011</v>
      </c>
      <c r="K78" s="8" t="s">
        <v>1010</v>
      </c>
    </row>
    <row r="79" spans="5:11" x14ac:dyDescent="0.25">
      <c r="E79" s="8" t="s">
        <v>992</v>
      </c>
      <c r="F79" s="8" t="s">
        <v>992</v>
      </c>
      <c r="H79" s="8" t="str">
        <f t="shared" ca="1" si="4"/>
        <v>Guinea-Bissau</v>
      </c>
      <c r="I79" s="8" t="s">
        <v>1012</v>
      </c>
      <c r="J79" s="8" t="s">
        <v>1013</v>
      </c>
      <c r="K79" s="8" t="s">
        <v>1014</v>
      </c>
    </row>
    <row r="80" spans="5:11" x14ac:dyDescent="0.25">
      <c r="E80" s="8" t="s">
        <v>994</v>
      </c>
      <c r="F80" s="8" t="s">
        <v>994</v>
      </c>
      <c r="H80" s="8" t="str">
        <f t="shared" ca="1" si="4"/>
        <v>Guyana</v>
      </c>
      <c r="I80" s="8" t="s">
        <v>1015</v>
      </c>
      <c r="J80" s="8" t="s">
        <v>1015</v>
      </c>
      <c r="K80" s="8" t="s">
        <v>1015</v>
      </c>
    </row>
    <row r="81" spans="5:11" x14ac:dyDescent="0.25">
      <c r="E81" s="8" t="s">
        <v>798</v>
      </c>
      <c r="F81" s="8" t="s">
        <v>798</v>
      </c>
      <c r="H81" s="8" t="str">
        <f t="shared" ca="1" si="4"/>
        <v>Haiti</v>
      </c>
      <c r="I81" s="8" t="s">
        <v>1016</v>
      </c>
      <c r="J81" s="8" t="s">
        <v>1017</v>
      </c>
      <c r="K81" s="8" t="s">
        <v>1018</v>
      </c>
    </row>
    <row r="82" spans="5:11" x14ac:dyDescent="0.25">
      <c r="E82" s="8" t="s">
        <v>997</v>
      </c>
      <c r="F82" s="8" t="s">
        <v>997</v>
      </c>
      <c r="H82" s="8" t="str">
        <f t="shared" ca="1" si="4"/>
        <v>Holy See</v>
      </c>
      <c r="I82" s="8" t="s">
        <v>1019</v>
      </c>
      <c r="J82" s="8" t="s">
        <v>1020</v>
      </c>
      <c r="K82" s="8" t="s">
        <v>1021</v>
      </c>
    </row>
    <row r="83" spans="5:11" x14ac:dyDescent="0.25">
      <c r="E83" s="8" t="s">
        <v>1022</v>
      </c>
      <c r="F83" s="8" t="s">
        <v>1022</v>
      </c>
      <c r="H83" s="8" t="str">
        <f t="shared" ca="1" si="4"/>
        <v>Honduras</v>
      </c>
      <c r="I83" s="8" t="s">
        <v>1023</v>
      </c>
      <c r="J83" s="8" t="s">
        <v>1023</v>
      </c>
      <c r="K83" s="8" t="s">
        <v>1023</v>
      </c>
    </row>
    <row r="84" spans="5:11" x14ac:dyDescent="0.25">
      <c r="E84" s="8" t="s">
        <v>998</v>
      </c>
      <c r="F84" s="8" t="s">
        <v>998</v>
      </c>
      <c r="H84" s="8" t="str">
        <f t="shared" ca="1" si="4"/>
        <v>Hungary</v>
      </c>
      <c r="I84" s="8" t="s">
        <v>1024</v>
      </c>
      <c r="J84" s="8" t="s">
        <v>1025</v>
      </c>
      <c r="K84" s="8" t="s">
        <v>1026</v>
      </c>
    </row>
    <row r="85" spans="5:11" x14ac:dyDescent="0.25">
      <c r="E85" s="8" t="s">
        <v>1001</v>
      </c>
      <c r="F85" s="8" t="s">
        <v>1001</v>
      </c>
      <c r="H85" s="8" t="str">
        <f t="shared" ca="1" si="4"/>
        <v>Iceland</v>
      </c>
      <c r="I85" s="8" t="s">
        <v>1027</v>
      </c>
      <c r="J85" s="8" t="s">
        <v>1028</v>
      </c>
      <c r="K85" s="8" t="s">
        <v>1029</v>
      </c>
    </row>
    <row r="86" spans="5:11" x14ac:dyDescent="0.25">
      <c r="E86" s="8" t="s">
        <v>1005</v>
      </c>
      <c r="F86" s="8" t="s">
        <v>1005</v>
      </c>
      <c r="H86" s="8" t="str">
        <f t="shared" ca="1" si="4"/>
        <v>India</v>
      </c>
      <c r="I86" s="8" t="s">
        <v>1030</v>
      </c>
      <c r="J86" s="8" t="s">
        <v>1031</v>
      </c>
      <c r="K86" s="8" t="s">
        <v>1030</v>
      </c>
    </row>
    <row r="87" spans="5:11" x14ac:dyDescent="0.25">
      <c r="E87" s="8" t="s">
        <v>1032</v>
      </c>
      <c r="F87" s="8" t="s">
        <v>1032</v>
      </c>
      <c r="H87" s="8" t="str">
        <f t="shared" ca="1" si="4"/>
        <v>Indonesia</v>
      </c>
      <c r="I87" s="8" t="s">
        <v>1033</v>
      </c>
      <c r="J87" s="8" t="s">
        <v>1034</v>
      </c>
      <c r="K87" s="8" t="s">
        <v>1033</v>
      </c>
    </row>
    <row r="88" spans="5:11" x14ac:dyDescent="0.25">
      <c r="E88" s="8" t="s">
        <v>1035</v>
      </c>
      <c r="F88" s="8" t="s">
        <v>1035</v>
      </c>
      <c r="H88" s="8" t="str">
        <f t="shared" ca="1" si="4"/>
        <v>Iran (Islamic Republic)</v>
      </c>
      <c r="I88" s="8" t="s">
        <v>1036</v>
      </c>
      <c r="J88" s="8" t="s">
        <v>1037</v>
      </c>
      <c r="K88" s="8" t="s">
        <v>1038</v>
      </c>
    </row>
    <row r="89" spans="5:11" x14ac:dyDescent="0.25">
      <c r="E89" s="8" t="s">
        <v>1009</v>
      </c>
      <c r="F89" s="8" t="s">
        <v>1009</v>
      </c>
      <c r="H89" s="8" t="str">
        <f t="shared" ca="1" si="4"/>
        <v>Iraq</v>
      </c>
      <c r="I89" s="8" t="s">
        <v>1039</v>
      </c>
      <c r="J89" s="8" t="s">
        <v>1040</v>
      </c>
      <c r="K89" s="8" t="s">
        <v>1039</v>
      </c>
    </row>
    <row r="90" spans="5:11" x14ac:dyDescent="0.25">
      <c r="E90" s="8" t="s">
        <v>1041</v>
      </c>
      <c r="F90" s="8" t="s">
        <v>1041</v>
      </c>
      <c r="H90" s="8" t="str">
        <f t="shared" ca="1" si="4"/>
        <v>Ireland</v>
      </c>
      <c r="I90" s="8" t="s">
        <v>826</v>
      </c>
      <c r="J90" s="8" t="s">
        <v>827</v>
      </c>
      <c r="K90" s="8" t="s">
        <v>828</v>
      </c>
    </row>
    <row r="91" spans="5:11" x14ac:dyDescent="0.25">
      <c r="E91" s="8" t="s">
        <v>1010</v>
      </c>
      <c r="F91" s="8" t="s">
        <v>1010</v>
      </c>
      <c r="H91" s="8" t="str">
        <f t="shared" ca="1" si="4"/>
        <v>Israel</v>
      </c>
      <c r="I91" s="8" t="s">
        <v>1042</v>
      </c>
      <c r="J91" s="8" t="s">
        <v>1043</v>
      </c>
      <c r="K91" s="8" t="s">
        <v>1042</v>
      </c>
    </row>
    <row r="92" spans="5:11" x14ac:dyDescent="0.25">
      <c r="E92" s="8" t="s">
        <v>1012</v>
      </c>
      <c r="F92" s="8" t="s">
        <v>1012</v>
      </c>
      <c r="H92" s="8" t="str">
        <f t="shared" ca="1" si="4"/>
        <v>Italy</v>
      </c>
      <c r="I92" s="8" t="s">
        <v>832</v>
      </c>
      <c r="J92" s="8" t="s">
        <v>833</v>
      </c>
      <c r="K92" s="8" t="s">
        <v>834</v>
      </c>
    </row>
    <row r="93" spans="5:11" x14ac:dyDescent="0.25">
      <c r="E93" s="8" t="s">
        <v>1015</v>
      </c>
      <c r="F93" s="8" t="s">
        <v>1015</v>
      </c>
      <c r="H93" s="8" t="str">
        <f t="shared" ca="1" si="4"/>
        <v>Jamaica</v>
      </c>
      <c r="I93" s="8" t="s">
        <v>1044</v>
      </c>
      <c r="J93" s="8" t="s">
        <v>1045</v>
      </c>
      <c r="K93" s="8" t="s">
        <v>1044</v>
      </c>
    </row>
    <row r="94" spans="5:11" x14ac:dyDescent="0.25">
      <c r="E94" s="8" t="s">
        <v>1016</v>
      </c>
      <c r="F94" s="8" t="s">
        <v>1016</v>
      </c>
      <c r="H94" s="8" t="str">
        <f t="shared" ca="1" si="4"/>
        <v>Japan</v>
      </c>
      <c r="I94" s="8" t="s">
        <v>838</v>
      </c>
      <c r="J94" s="8" t="s">
        <v>839</v>
      </c>
      <c r="K94" s="8" t="s">
        <v>840</v>
      </c>
    </row>
    <row r="95" spans="5:11" x14ac:dyDescent="0.25">
      <c r="E95" s="8" t="s">
        <v>1019</v>
      </c>
      <c r="F95" s="8" t="s">
        <v>1019</v>
      </c>
      <c r="H95" s="8" t="str">
        <f t="shared" ca="1" si="4"/>
        <v>Jordan</v>
      </c>
      <c r="I95" s="8" t="s">
        <v>1046</v>
      </c>
      <c r="J95" s="8" t="s">
        <v>1047</v>
      </c>
      <c r="K95" s="8" t="s">
        <v>1048</v>
      </c>
    </row>
    <row r="96" spans="5:11" x14ac:dyDescent="0.25">
      <c r="E96" s="8" t="s">
        <v>1023</v>
      </c>
      <c r="F96" s="8" t="s">
        <v>1023</v>
      </c>
      <c r="H96" s="8" t="str">
        <f t="shared" ca="1" si="4"/>
        <v>Kazakhstan</v>
      </c>
      <c r="I96" s="8" t="s">
        <v>1049</v>
      </c>
      <c r="J96" s="8" t="s">
        <v>1049</v>
      </c>
      <c r="K96" s="8" t="s">
        <v>1050</v>
      </c>
    </row>
    <row r="97" spans="5:11" x14ac:dyDescent="0.25">
      <c r="E97" s="8" t="s">
        <v>1051</v>
      </c>
      <c r="F97" s="8" t="s">
        <v>1051</v>
      </c>
      <c r="H97" s="8" t="str">
        <f t="shared" ca="1" si="4"/>
        <v>Kenya</v>
      </c>
      <c r="I97" s="8" t="s">
        <v>1052</v>
      </c>
      <c r="J97" s="8" t="s">
        <v>1052</v>
      </c>
      <c r="K97" s="8" t="s">
        <v>1052</v>
      </c>
    </row>
    <row r="98" spans="5:11" x14ac:dyDescent="0.25">
      <c r="E98" s="8" t="s">
        <v>1024</v>
      </c>
      <c r="F98" s="8" t="s">
        <v>1024</v>
      </c>
      <c r="H98" s="8" t="str">
        <f t="shared" ca="1" si="4"/>
        <v>Kiribati</v>
      </c>
      <c r="I98" s="8" t="s">
        <v>1053</v>
      </c>
      <c r="J98" s="8" t="s">
        <v>1053</v>
      </c>
      <c r="K98" s="8" t="s">
        <v>1053</v>
      </c>
    </row>
    <row r="99" spans="5:11" x14ac:dyDescent="0.25">
      <c r="E99" s="8" t="s">
        <v>1027</v>
      </c>
      <c r="F99" s="8" t="s">
        <v>1027</v>
      </c>
      <c r="H99" s="8" t="str">
        <f t="shared" ca="1" si="4"/>
        <v>Korea (Democratic Peoples Republic)</v>
      </c>
      <c r="I99" s="8" t="s">
        <v>1054</v>
      </c>
      <c r="J99" s="8" t="s">
        <v>1055</v>
      </c>
      <c r="K99" s="8" t="s">
        <v>1056</v>
      </c>
    </row>
    <row r="100" spans="5:11" x14ac:dyDescent="0.25">
      <c r="E100" s="8" t="s">
        <v>1030</v>
      </c>
      <c r="F100" s="8" t="s">
        <v>1030</v>
      </c>
      <c r="H100" s="8" t="str">
        <f t="shared" ca="1" si="4"/>
        <v>Korea (Republic)</v>
      </c>
      <c r="I100" s="8" t="s">
        <v>1057</v>
      </c>
      <c r="J100" s="8" t="s">
        <v>1058</v>
      </c>
      <c r="K100" s="8" t="s">
        <v>1059</v>
      </c>
    </row>
    <row r="101" spans="5:11" x14ac:dyDescent="0.25">
      <c r="E101" s="8" t="s">
        <v>1033</v>
      </c>
      <c r="F101" s="8" t="s">
        <v>1033</v>
      </c>
      <c r="H101" s="8" t="str">
        <f t="shared" ca="1" si="4"/>
        <v>Kosovo</v>
      </c>
      <c r="I101" s="8" t="s">
        <v>1060</v>
      </c>
      <c r="J101" s="8" t="s">
        <v>1060</v>
      </c>
      <c r="K101" s="8" t="s">
        <v>1060</v>
      </c>
    </row>
    <row r="102" spans="5:11" x14ac:dyDescent="0.25">
      <c r="E102" s="8" t="s">
        <v>1036</v>
      </c>
      <c r="F102" s="8" t="s">
        <v>1036</v>
      </c>
      <c r="H102" s="8" t="str">
        <f t="shared" ca="1" si="4"/>
        <v>Kuwait</v>
      </c>
      <c r="I102" s="8" t="s">
        <v>1061</v>
      </c>
      <c r="J102" s="8" t="s">
        <v>1062</v>
      </c>
      <c r="K102" s="8" t="s">
        <v>1061</v>
      </c>
    </row>
    <row r="103" spans="5:11" x14ac:dyDescent="0.25">
      <c r="E103" s="8" t="s">
        <v>1039</v>
      </c>
      <c r="F103" s="8" t="s">
        <v>1039</v>
      </c>
      <c r="H103" s="8" t="str">
        <f t="shared" ca="1" si="4"/>
        <v>Kyrgyzstan</v>
      </c>
      <c r="I103" s="8" t="s">
        <v>1063</v>
      </c>
      <c r="J103" s="8" t="s">
        <v>1064</v>
      </c>
      <c r="K103" s="8" t="s">
        <v>1065</v>
      </c>
    </row>
    <row r="104" spans="5:11" x14ac:dyDescent="0.25">
      <c r="E104" s="8" t="s">
        <v>826</v>
      </c>
      <c r="F104" s="8" t="s">
        <v>826</v>
      </c>
      <c r="H104" s="8" t="str">
        <f t="shared" ca="1" si="4"/>
        <v>Lao (Peoples Democratic Republic)</v>
      </c>
      <c r="I104" s="8" t="s">
        <v>1066</v>
      </c>
      <c r="J104" s="8" t="s">
        <v>1067</v>
      </c>
      <c r="K104" s="8" t="s">
        <v>1068</v>
      </c>
    </row>
    <row r="105" spans="5:11" x14ac:dyDescent="0.25">
      <c r="E105" s="8" t="s">
        <v>1069</v>
      </c>
      <c r="F105" s="8" t="s">
        <v>1069</v>
      </c>
      <c r="H105" s="8" t="str">
        <f t="shared" ca="1" si="4"/>
        <v>Latvia</v>
      </c>
      <c r="I105" s="8" t="s">
        <v>1070</v>
      </c>
      <c r="J105" s="8" t="s">
        <v>1071</v>
      </c>
      <c r="K105" s="8" t="s">
        <v>1072</v>
      </c>
    </row>
    <row r="106" spans="5:11" x14ac:dyDescent="0.25">
      <c r="E106" s="8" t="s">
        <v>1042</v>
      </c>
      <c r="F106" s="8" t="s">
        <v>1042</v>
      </c>
      <c r="H106" s="8" t="str">
        <f t="shared" ca="1" si="4"/>
        <v>Lebanon</v>
      </c>
      <c r="I106" s="8" t="s">
        <v>1073</v>
      </c>
      <c r="J106" s="8" t="s">
        <v>1074</v>
      </c>
      <c r="K106" s="8" t="s">
        <v>1075</v>
      </c>
    </row>
    <row r="107" spans="5:11" x14ac:dyDescent="0.25">
      <c r="E107" s="8" t="s">
        <v>832</v>
      </c>
      <c r="F107" s="8" t="s">
        <v>832</v>
      </c>
      <c r="H107" s="8" t="str">
        <f t="shared" ca="1" si="4"/>
        <v>Lesotho</v>
      </c>
      <c r="I107" s="8" t="s">
        <v>1076</v>
      </c>
      <c r="J107" s="8" t="s">
        <v>1076</v>
      </c>
      <c r="K107" s="8" t="s">
        <v>1076</v>
      </c>
    </row>
    <row r="108" spans="5:11" x14ac:dyDescent="0.25">
      <c r="E108" s="8" t="s">
        <v>1044</v>
      </c>
      <c r="F108" s="8" t="s">
        <v>1044</v>
      </c>
      <c r="H108" s="8" t="str">
        <f t="shared" ca="1" si="4"/>
        <v>Liberia</v>
      </c>
      <c r="I108" s="8" t="s">
        <v>1077</v>
      </c>
      <c r="J108" s="8" t="s">
        <v>1078</v>
      </c>
      <c r="K108" s="8" t="s">
        <v>1077</v>
      </c>
    </row>
    <row r="109" spans="5:11" x14ac:dyDescent="0.25">
      <c r="E109" s="8" t="s">
        <v>838</v>
      </c>
      <c r="F109" s="8" t="s">
        <v>838</v>
      </c>
      <c r="H109" s="8" t="str">
        <f t="shared" ca="1" si="4"/>
        <v>Libya</v>
      </c>
      <c r="I109" s="8" t="s">
        <v>1079</v>
      </c>
      <c r="J109" s="8" t="s">
        <v>1080</v>
      </c>
      <c r="K109" s="8" t="s">
        <v>1081</v>
      </c>
    </row>
    <row r="110" spans="5:11" x14ac:dyDescent="0.25">
      <c r="E110" s="8" t="s">
        <v>1082</v>
      </c>
      <c r="F110" s="8" t="s">
        <v>1082</v>
      </c>
      <c r="H110" s="8" t="str">
        <f t="shared" ca="1" si="4"/>
        <v>Liechtenstein</v>
      </c>
      <c r="I110" s="8" t="s">
        <v>1083</v>
      </c>
      <c r="J110" s="8" t="s">
        <v>1083</v>
      </c>
      <c r="K110" s="8" t="s">
        <v>1083</v>
      </c>
    </row>
    <row r="111" spans="5:11" x14ac:dyDescent="0.25">
      <c r="E111" s="8" t="s">
        <v>1046</v>
      </c>
      <c r="F111" s="8" t="s">
        <v>1046</v>
      </c>
      <c r="H111" s="8" t="str">
        <f t="shared" ca="1" si="4"/>
        <v>Lithuania</v>
      </c>
      <c r="I111" s="8" t="s">
        <v>1084</v>
      </c>
      <c r="J111" s="8" t="s">
        <v>1085</v>
      </c>
      <c r="K111" s="8" t="s">
        <v>1086</v>
      </c>
    </row>
    <row r="112" spans="5:11" x14ac:dyDescent="0.25">
      <c r="E112" s="8" t="s">
        <v>1049</v>
      </c>
      <c r="F112" s="8" t="s">
        <v>1049</v>
      </c>
      <c r="H112" s="8" t="str">
        <f t="shared" ca="1" si="4"/>
        <v>Luxembourg</v>
      </c>
      <c r="I112" s="8" t="s">
        <v>851</v>
      </c>
      <c r="J112" s="8" t="s">
        <v>851</v>
      </c>
      <c r="K112" s="8" t="s">
        <v>852</v>
      </c>
    </row>
    <row r="113" spans="5:11" x14ac:dyDescent="0.25">
      <c r="E113" s="8" t="s">
        <v>1052</v>
      </c>
      <c r="F113" s="8" t="s">
        <v>1052</v>
      </c>
      <c r="H113" s="8" t="str">
        <f t="shared" ca="1" si="4"/>
        <v>Madagascar</v>
      </c>
      <c r="I113" s="8" t="s">
        <v>1087</v>
      </c>
      <c r="J113" s="8" t="s">
        <v>1087</v>
      </c>
      <c r="K113" s="8" t="s">
        <v>1087</v>
      </c>
    </row>
    <row r="114" spans="5:11" x14ac:dyDescent="0.25">
      <c r="E114" s="8" t="s">
        <v>1053</v>
      </c>
      <c r="F114" s="8" t="s">
        <v>1053</v>
      </c>
      <c r="H114" s="8" t="str">
        <f t="shared" ca="1" si="4"/>
        <v>Malawi</v>
      </c>
      <c r="I114" s="8" t="s">
        <v>1088</v>
      </c>
      <c r="J114" s="8" t="s">
        <v>1088</v>
      </c>
      <c r="K114" s="8" t="s">
        <v>1088</v>
      </c>
    </row>
    <row r="115" spans="5:11" x14ac:dyDescent="0.25">
      <c r="E115" s="8" t="s">
        <v>1054</v>
      </c>
      <c r="F115" s="8" t="s">
        <v>1054</v>
      </c>
      <c r="H115" s="8" t="str">
        <f t="shared" ca="1" si="4"/>
        <v>Malaysia</v>
      </c>
      <c r="I115" s="8" t="s">
        <v>1089</v>
      </c>
      <c r="J115" s="8" t="s">
        <v>1090</v>
      </c>
      <c r="K115" s="8" t="s">
        <v>1091</v>
      </c>
    </row>
    <row r="116" spans="5:11" x14ac:dyDescent="0.25">
      <c r="E116" s="8" t="s">
        <v>1057</v>
      </c>
      <c r="F116" s="8" t="s">
        <v>1057</v>
      </c>
      <c r="H116" s="8" t="str">
        <f t="shared" ca="1" si="4"/>
        <v>Maldives</v>
      </c>
      <c r="I116" s="8" t="s">
        <v>1092</v>
      </c>
      <c r="J116" s="8" t="s">
        <v>1092</v>
      </c>
      <c r="K116" s="8" t="s">
        <v>1093</v>
      </c>
    </row>
    <row r="117" spans="5:11" x14ac:dyDescent="0.25">
      <c r="E117" s="8" t="s">
        <v>1060</v>
      </c>
      <c r="F117" s="8" t="s">
        <v>1060</v>
      </c>
      <c r="H117" s="8" t="str">
        <f t="shared" ca="1" si="4"/>
        <v>Mali</v>
      </c>
      <c r="I117" s="8" t="s">
        <v>1094</v>
      </c>
      <c r="J117" s="8" t="s">
        <v>1094</v>
      </c>
      <c r="K117" s="8" t="s">
        <v>1095</v>
      </c>
    </row>
    <row r="118" spans="5:11" x14ac:dyDescent="0.25">
      <c r="E118" s="8" t="s">
        <v>1061</v>
      </c>
      <c r="F118" s="8" t="s">
        <v>1061</v>
      </c>
      <c r="H118" s="8" t="str">
        <f t="shared" ca="1" si="4"/>
        <v>Malta</v>
      </c>
      <c r="I118" s="8" t="s">
        <v>1096</v>
      </c>
      <c r="J118" s="8" t="s">
        <v>1097</v>
      </c>
      <c r="K118" s="8" t="s">
        <v>1096</v>
      </c>
    </row>
    <row r="119" spans="5:11" x14ac:dyDescent="0.25">
      <c r="E119" s="8" t="s">
        <v>1063</v>
      </c>
      <c r="F119" s="8" t="s">
        <v>1063</v>
      </c>
      <c r="H119" s="8" t="str">
        <f t="shared" ca="1" si="4"/>
        <v>Marshall Islands</v>
      </c>
      <c r="I119" s="8" t="s">
        <v>1098</v>
      </c>
      <c r="J119" s="8" t="s">
        <v>1099</v>
      </c>
      <c r="K119" s="8" t="s">
        <v>1100</v>
      </c>
    </row>
    <row r="120" spans="5:11" x14ac:dyDescent="0.25">
      <c r="E120" s="8" t="s">
        <v>1066</v>
      </c>
      <c r="F120" s="8" t="s">
        <v>1066</v>
      </c>
      <c r="H120" s="8" t="str">
        <f t="shared" ca="1" si="4"/>
        <v>Mauritania</v>
      </c>
      <c r="I120" s="8" t="s">
        <v>1101</v>
      </c>
      <c r="J120" s="8" t="s">
        <v>1102</v>
      </c>
      <c r="K120" s="8" t="s">
        <v>1101</v>
      </c>
    </row>
    <row r="121" spans="5:11" x14ac:dyDescent="0.25">
      <c r="E121" s="8" t="s">
        <v>1070</v>
      </c>
      <c r="F121" s="8" t="s">
        <v>1070</v>
      </c>
      <c r="H121" s="8" t="str">
        <f t="shared" ca="1" si="4"/>
        <v>Mauritius</v>
      </c>
      <c r="I121" s="8" t="s">
        <v>1103</v>
      </c>
      <c r="J121" s="8" t="s">
        <v>1104</v>
      </c>
      <c r="K121" s="8" t="s">
        <v>1105</v>
      </c>
    </row>
    <row r="122" spans="5:11" x14ac:dyDescent="0.25">
      <c r="E122" s="8" t="s">
        <v>1073</v>
      </c>
      <c r="F122" s="8" t="s">
        <v>1073</v>
      </c>
      <c r="H122" s="8" t="str">
        <f t="shared" ca="1" si="4"/>
        <v>Mexico</v>
      </c>
      <c r="I122" s="8" t="s">
        <v>1106</v>
      </c>
      <c r="J122" s="8" t="s">
        <v>1107</v>
      </c>
      <c r="K122" s="8" t="s">
        <v>1108</v>
      </c>
    </row>
    <row r="123" spans="5:11" x14ac:dyDescent="0.25">
      <c r="E123" s="8" t="s">
        <v>1076</v>
      </c>
      <c r="F123" s="8" t="s">
        <v>1076</v>
      </c>
      <c r="H123" s="8" t="str">
        <f t="shared" ca="1" si="4"/>
        <v>Micronesia (Federated States)</v>
      </c>
      <c r="I123" s="8" t="s">
        <v>1109</v>
      </c>
      <c r="J123" s="8" t="s">
        <v>1110</v>
      </c>
      <c r="K123" s="8" t="s">
        <v>1111</v>
      </c>
    </row>
    <row r="124" spans="5:11" x14ac:dyDescent="0.25">
      <c r="E124" s="8" t="s">
        <v>1077</v>
      </c>
      <c r="F124" s="8" t="s">
        <v>1077</v>
      </c>
      <c r="H124" s="8" t="str">
        <f t="shared" ca="1" si="4"/>
        <v>Moldova</v>
      </c>
      <c r="I124" s="8" t="s">
        <v>1112</v>
      </c>
      <c r="J124" s="8" t="s">
        <v>1113</v>
      </c>
      <c r="K124" s="8" t="s">
        <v>1112</v>
      </c>
    </row>
    <row r="125" spans="5:11" x14ac:dyDescent="0.25">
      <c r="E125" s="8" t="s">
        <v>1079</v>
      </c>
      <c r="F125" s="8" t="s">
        <v>1079</v>
      </c>
      <c r="H125" s="8" t="str">
        <f t="shared" ca="1" si="4"/>
        <v>Monaco</v>
      </c>
      <c r="I125" s="8" t="s">
        <v>864</v>
      </c>
      <c r="J125" s="8" t="s">
        <v>864</v>
      </c>
      <c r="K125" s="8" t="s">
        <v>865</v>
      </c>
    </row>
    <row r="126" spans="5:11" x14ac:dyDescent="0.25">
      <c r="E126" s="8" t="s">
        <v>1083</v>
      </c>
      <c r="F126" s="8" t="s">
        <v>1083</v>
      </c>
      <c r="H126" s="8" t="str">
        <f t="shared" ca="1" si="4"/>
        <v>Mongolia</v>
      </c>
      <c r="I126" s="8" t="s">
        <v>1114</v>
      </c>
      <c r="J126" s="8" t="s">
        <v>1115</v>
      </c>
      <c r="K126" s="8" t="s">
        <v>1114</v>
      </c>
    </row>
    <row r="127" spans="5:11" x14ac:dyDescent="0.25">
      <c r="E127" s="8" t="s">
        <v>1084</v>
      </c>
      <c r="F127" s="8" t="s">
        <v>1084</v>
      </c>
      <c r="H127" s="8" t="str">
        <f t="shared" ca="1" si="4"/>
        <v>Montenegro</v>
      </c>
      <c r="I127" s="8" t="s">
        <v>1116</v>
      </c>
      <c r="J127" s="8" t="s">
        <v>1117</v>
      </c>
      <c r="K127" s="8" t="s">
        <v>1116</v>
      </c>
    </row>
    <row r="128" spans="5:11" x14ac:dyDescent="0.25">
      <c r="E128" s="8" t="s">
        <v>851</v>
      </c>
      <c r="F128" s="8" t="s">
        <v>851</v>
      </c>
      <c r="H128" s="8" t="str">
        <f t="shared" ca="1" si="4"/>
        <v>Morocco</v>
      </c>
      <c r="I128" s="8" t="s">
        <v>1118</v>
      </c>
      <c r="J128" s="8" t="s">
        <v>1119</v>
      </c>
      <c r="K128" s="8" t="s">
        <v>1120</v>
      </c>
    </row>
    <row r="129" spans="5:11" x14ac:dyDescent="0.25">
      <c r="E129" s="8" t="s">
        <v>1121</v>
      </c>
      <c r="F129" s="8" t="s">
        <v>1121</v>
      </c>
      <c r="H129" s="8" t="str">
        <f t="shared" ca="1" si="4"/>
        <v>Mozambique</v>
      </c>
      <c r="I129" s="8" t="s">
        <v>1122</v>
      </c>
      <c r="J129" s="8" t="s">
        <v>1122</v>
      </c>
      <c r="K129" s="8" t="s">
        <v>1122</v>
      </c>
    </row>
    <row r="130" spans="5:11" x14ac:dyDescent="0.25">
      <c r="E130" s="8" t="s">
        <v>1123</v>
      </c>
      <c r="F130" s="8" t="s">
        <v>1123</v>
      </c>
      <c r="H130" s="8" t="str">
        <f t="shared" ca="1" si="4"/>
        <v>Myanmar</v>
      </c>
      <c r="I130" s="8" t="s">
        <v>1124</v>
      </c>
      <c r="J130" s="8" t="s">
        <v>1124</v>
      </c>
      <c r="K130" s="8" t="s">
        <v>1124</v>
      </c>
    </row>
    <row r="131" spans="5:11" x14ac:dyDescent="0.25">
      <c r="E131" s="8" t="s">
        <v>1087</v>
      </c>
      <c r="F131" s="8" t="s">
        <v>1087</v>
      </c>
      <c r="H131" s="8" t="str">
        <f t="shared" ref="H131:H194" ca="1" si="5">IF(I131="","",OFFSET($I131,0,LangOffset,1,1))</f>
        <v>Namibia</v>
      </c>
      <c r="I131" s="8" t="s">
        <v>1125</v>
      </c>
      <c r="J131" s="8" t="s">
        <v>1126</v>
      </c>
      <c r="K131" s="8" t="s">
        <v>1125</v>
      </c>
    </row>
    <row r="132" spans="5:11" x14ac:dyDescent="0.25">
      <c r="E132" s="8" t="s">
        <v>1088</v>
      </c>
      <c r="F132" s="8" t="s">
        <v>1088</v>
      </c>
      <c r="H132" s="8" t="str">
        <f t="shared" ca="1" si="5"/>
        <v>Nauru</v>
      </c>
      <c r="I132" s="8" t="s">
        <v>1127</v>
      </c>
      <c r="J132" s="8" t="s">
        <v>1127</v>
      </c>
      <c r="K132" s="8" t="s">
        <v>1127</v>
      </c>
    </row>
    <row r="133" spans="5:11" x14ac:dyDescent="0.25">
      <c r="E133" s="8" t="s">
        <v>1089</v>
      </c>
      <c r="F133" s="8" t="s">
        <v>1089</v>
      </c>
      <c r="H133" s="8" t="str">
        <f t="shared" ca="1" si="5"/>
        <v>Nepal</v>
      </c>
      <c r="I133" s="8" t="s">
        <v>1128</v>
      </c>
      <c r="J133" s="8" t="s">
        <v>1129</v>
      </c>
      <c r="K133" s="8" t="s">
        <v>1128</v>
      </c>
    </row>
    <row r="134" spans="5:11" x14ac:dyDescent="0.25">
      <c r="E134" s="8" t="s">
        <v>1092</v>
      </c>
      <c r="F134" s="8" t="s">
        <v>1092</v>
      </c>
      <c r="H134" s="8" t="str">
        <f t="shared" ca="1" si="5"/>
        <v>Netherlands</v>
      </c>
      <c r="I134" s="8" t="s">
        <v>868</v>
      </c>
      <c r="J134" s="8" t="s">
        <v>869</v>
      </c>
      <c r="K134" s="8" t="s">
        <v>870</v>
      </c>
    </row>
    <row r="135" spans="5:11" x14ac:dyDescent="0.25">
      <c r="E135" s="8" t="s">
        <v>1094</v>
      </c>
      <c r="F135" s="8" t="s">
        <v>1094</v>
      </c>
      <c r="H135" s="8" t="str">
        <f t="shared" ca="1" si="5"/>
        <v>New Zealand</v>
      </c>
      <c r="I135" s="8" t="s">
        <v>1130</v>
      </c>
      <c r="J135" s="8" t="s">
        <v>1131</v>
      </c>
      <c r="K135" s="8" t="s">
        <v>1132</v>
      </c>
    </row>
    <row r="136" spans="5:11" x14ac:dyDescent="0.25">
      <c r="E136" s="8" t="s">
        <v>1096</v>
      </c>
      <c r="F136" s="8" t="s">
        <v>1096</v>
      </c>
      <c r="H136" s="8" t="str">
        <f t="shared" ca="1" si="5"/>
        <v>Nicaragua</v>
      </c>
      <c r="I136" s="8" t="s">
        <v>1133</v>
      </c>
      <c r="J136" s="8" t="s">
        <v>1133</v>
      </c>
      <c r="K136" s="8" t="s">
        <v>1133</v>
      </c>
    </row>
    <row r="137" spans="5:11" x14ac:dyDescent="0.25">
      <c r="E137" s="8" t="s">
        <v>1098</v>
      </c>
      <c r="F137" s="8" t="s">
        <v>1098</v>
      </c>
      <c r="H137" s="8" t="str">
        <f t="shared" ca="1" si="5"/>
        <v>Niger</v>
      </c>
      <c r="I137" s="8" t="s">
        <v>1134</v>
      </c>
      <c r="J137" s="8" t="s">
        <v>1134</v>
      </c>
      <c r="K137" s="8" t="s">
        <v>1135</v>
      </c>
    </row>
    <row r="138" spans="5:11" x14ac:dyDescent="0.25">
      <c r="E138" s="8" t="s">
        <v>1136</v>
      </c>
      <c r="F138" s="8" t="s">
        <v>1136</v>
      </c>
      <c r="H138" s="8" t="str">
        <f t="shared" ca="1" si="5"/>
        <v>Nigeria</v>
      </c>
      <c r="I138" s="8" t="s">
        <v>1137</v>
      </c>
      <c r="J138" s="8" t="s">
        <v>1137</v>
      </c>
      <c r="K138" s="8" t="s">
        <v>1137</v>
      </c>
    </row>
    <row r="139" spans="5:11" x14ac:dyDescent="0.25">
      <c r="E139" s="8" t="s">
        <v>1101</v>
      </c>
      <c r="F139" s="8" t="s">
        <v>1101</v>
      </c>
      <c r="H139" s="8" t="str">
        <f t="shared" ca="1" si="5"/>
        <v>Niue</v>
      </c>
      <c r="I139" s="8" t="s">
        <v>1138</v>
      </c>
      <c r="J139" s="8" t="s">
        <v>1138</v>
      </c>
      <c r="K139" s="8" t="s">
        <v>1138</v>
      </c>
    </row>
    <row r="140" spans="5:11" x14ac:dyDescent="0.25">
      <c r="E140" s="8" t="s">
        <v>1103</v>
      </c>
      <c r="F140" s="8" t="s">
        <v>1103</v>
      </c>
      <c r="H140" s="8" t="str">
        <f t="shared" ca="1" si="5"/>
        <v>North Macedonia</v>
      </c>
      <c r="I140" s="8" t="s">
        <v>1139</v>
      </c>
      <c r="J140" s="8" t="s">
        <v>1140</v>
      </c>
      <c r="K140" s="8" t="s">
        <v>1141</v>
      </c>
    </row>
    <row r="141" spans="5:11" x14ac:dyDescent="0.25">
      <c r="E141" s="8" t="s">
        <v>1142</v>
      </c>
      <c r="F141" s="8" t="s">
        <v>1142</v>
      </c>
      <c r="H141" s="8" t="str">
        <f t="shared" ca="1" si="5"/>
        <v>Norway</v>
      </c>
      <c r="I141" s="8" t="s">
        <v>875</v>
      </c>
      <c r="J141" s="8" t="s">
        <v>876</v>
      </c>
      <c r="K141" s="8" t="s">
        <v>877</v>
      </c>
    </row>
    <row r="142" spans="5:11" x14ac:dyDescent="0.25">
      <c r="E142" s="8" t="s">
        <v>1106</v>
      </c>
      <c r="F142" s="8" t="s">
        <v>1106</v>
      </c>
      <c r="H142" s="8" t="str">
        <f t="shared" ca="1" si="5"/>
        <v>Oman</v>
      </c>
      <c r="I142" s="8" t="s">
        <v>1143</v>
      </c>
      <c r="J142" s="8" t="s">
        <v>1143</v>
      </c>
      <c r="K142" s="8" t="s">
        <v>1144</v>
      </c>
    </row>
    <row r="143" spans="5:11" x14ac:dyDescent="0.25">
      <c r="E143" s="8" t="s">
        <v>1109</v>
      </c>
      <c r="F143" s="8" t="s">
        <v>1109</v>
      </c>
      <c r="H143" s="8" t="str">
        <f t="shared" ca="1" si="5"/>
        <v>Pakistan</v>
      </c>
      <c r="I143" s="8" t="s">
        <v>1145</v>
      </c>
      <c r="J143" s="8" t="s">
        <v>1145</v>
      </c>
      <c r="K143" s="8" t="s">
        <v>1146</v>
      </c>
    </row>
    <row r="144" spans="5:11" x14ac:dyDescent="0.25">
      <c r="E144" s="8" t="s">
        <v>1112</v>
      </c>
      <c r="F144" s="8" t="s">
        <v>1112</v>
      </c>
      <c r="H144" s="8" t="str">
        <f t="shared" ca="1" si="5"/>
        <v>Palau</v>
      </c>
      <c r="I144" s="8" t="s">
        <v>1147</v>
      </c>
      <c r="J144" s="8" t="s">
        <v>1148</v>
      </c>
      <c r="K144" s="8" t="s">
        <v>1147</v>
      </c>
    </row>
    <row r="145" spans="5:11" x14ac:dyDescent="0.25">
      <c r="E145" s="8" t="s">
        <v>864</v>
      </c>
      <c r="F145" s="8" t="s">
        <v>864</v>
      </c>
      <c r="H145" s="8" t="str">
        <f t="shared" ca="1" si="5"/>
        <v>Palestine</v>
      </c>
      <c r="I145" s="8" t="s">
        <v>1149</v>
      </c>
      <c r="J145" s="8" t="s">
        <v>1149</v>
      </c>
      <c r="K145" s="8" t="s">
        <v>1150</v>
      </c>
    </row>
    <row r="146" spans="5:11" x14ac:dyDescent="0.25">
      <c r="E146" s="8" t="s">
        <v>1114</v>
      </c>
      <c r="F146" s="8" t="s">
        <v>1114</v>
      </c>
      <c r="H146" s="8" t="str">
        <f t="shared" ca="1" si="5"/>
        <v>Panama</v>
      </c>
      <c r="I146" s="8" t="s">
        <v>1151</v>
      </c>
      <c r="J146" s="8" t="s">
        <v>1151</v>
      </c>
      <c r="K146" s="8" t="s">
        <v>1152</v>
      </c>
    </row>
    <row r="147" spans="5:11" x14ac:dyDescent="0.25">
      <c r="E147" s="8" t="s">
        <v>1116</v>
      </c>
      <c r="F147" s="8" t="s">
        <v>1116</v>
      </c>
      <c r="H147" s="8" t="str">
        <f t="shared" ca="1" si="5"/>
        <v>Papua New Guinea</v>
      </c>
      <c r="I147" s="8" t="s">
        <v>1153</v>
      </c>
      <c r="J147" s="8" t="s">
        <v>1154</v>
      </c>
      <c r="K147" s="8" t="s">
        <v>1155</v>
      </c>
    </row>
    <row r="148" spans="5:11" x14ac:dyDescent="0.25">
      <c r="E148" s="8" t="s">
        <v>1156</v>
      </c>
      <c r="F148" s="8" t="s">
        <v>1156</v>
      </c>
      <c r="H148" s="8" t="str">
        <f t="shared" ca="1" si="5"/>
        <v>Paraguay</v>
      </c>
      <c r="I148" s="8" t="s">
        <v>1157</v>
      </c>
      <c r="J148" s="8" t="s">
        <v>1157</v>
      </c>
      <c r="K148" s="8" t="s">
        <v>1157</v>
      </c>
    </row>
    <row r="149" spans="5:11" x14ac:dyDescent="0.25">
      <c r="E149" s="8" t="s">
        <v>1118</v>
      </c>
      <c r="F149" s="8" t="s">
        <v>1118</v>
      </c>
      <c r="H149" s="8" t="str">
        <f t="shared" ca="1" si="5"/>
        <v>Peru</v>
      </c>
      <c r="I149" s="8" t="s">
        <v>1158</v>
      </c>
      <c r="J149" s="8" t="s">
        <v>1159</v>
      </c>
      <c r="K149" s="8" t="s">
        <v>1160</v>
      </c>
    </row>
    <row r="150" spans="5:11" x14ac:dyDescent="0.25">
      <c r="E150" s="8" t="s">
        <v>1122</v>
      </c>
      <c r="F150" s="8" t="s">
        <v>1122</v>
      </c>
      <c r="H150" s="8" t="str">
        <f t="shared" ca="1" si="5"/>
        <v>Philippines</v>
      </c>
      <c r="I150" s="8" t="s">
        <v>1161</v>
      </c>
      <c r="J150" s="8" t="s">
        <v>1161</v>
      </c>
      <c r="K150" s="8" t="s">
        <v>1162</v>
      </c>
    </row>
    <row r="151" spans="5:11" x14ac:dyDescent="0.25">
      <c r="E151" s="8" t="s">
        <v>1124</v>
      </c>
      <c r="F151" s="8" t="s">
        <v>1124</v>
      </c>
      <c r="H151" s="8" t="str">
        <f t="shared" ca="1" si="5"/>
        <v>Poland</v>
      </c>
      <c r="I151" s="8" t="s">
        <v>1163</v>
      </c>
      <c r="J151" s="8" t="s">
        <v>1164</v>
      </c>
      <c r="K151" s="8" t="s">
        <v>1165</v>
      </c>
    </row>
    <row r="152" spans="5:11" x14ac:dyDescent="0.25">
      <c r="E152" s="8" t="s">
        <v>1125</v>
      </c>
      <c r="F152" s="8" t="s">
        <v>1125</v>
      </c>
      <c r="H152" s="8" t="str">
        <f t="shared" ca="1" si="5"/>
        <v>Portugal</v>
      </c>
      <c r="I152" s="8" t="s">
        <v>881</v>
      </c>
      <c r="J152" s="8" t="s">
        <v>881</v>
      </c>
      <c r="K152" s="8" t="s">
        <v>881</v>
      </c>
    </row>
    <row r="153" spans="5:11" x14ac:dyDescent="0.25">
      <c r="E153" s="8" t="s">
        <v>1127</v>
      </c>
      <c r="F153" s="8" t="s">
        <v>1127</v>
      </c>
      <c r="H153" s="8" t="str">
        <f t="shared" ca="1" si="5"/>
        <v>Qatar</v>
      </c>
      <c r="I153" s="8" t="s">
        <v>1166</v>
      </c>
      <c r="J153" s="8" t="s">
        <v>1166</v>
      </c>
      <c r="K153" s="8" t="s">
        <v>1166</v>
      </c>
    </row>
    <row r="154" spans="5:11" x14ac:dyDescent="0.25">
      <c r="E154" s="8" t="s">
        <v>1128</v>
      </c>
      <c r="F154" s="8" t="s">
        <v>1128</v>
      </c>
      <c r="H154" s="8" t="str">
        <f t="shared" ca="1" si="5"/>
        <v>Romania</v>
      </c>
      <c r="I154" s="8" t="s">
        <v>1167</v>
      </c>
      <c r="J154" s="8" t="s">
        <v>1168</v>
      </c>
      <c r="K154" s="8" t="s">
        <v>1169</v>
      </c>
    </row>
    <row r="155" spans="5:11" x14ac:dyDescent="0.25">
      <c r="E155" s="8" t="s">
        <v>868</v>
      </c>
      <c r="F155" s="8" t="s">
        <v>868</v>
      </c>
      <c r="H155" s="8" t="str">
        <f t="shared" ca="1" si="5"/>
        <v>Russian Federation</v>
      </c>
      <c r="I155" s="8" t="s">
        <v>1170</v>
      </c>
      <c r="J155" s="8" t="s">
        <v>1171</v>
      </c>
      <c r="K155" s="8" t="s">
        <v>1172</v>
      </c>
    </row>
    <row r="156" spans="5:11" x14ac:dyDescent="0.25">
      <c r="E156" s="8" t="s">
        <v>1173</v>
      </c>
      <c r="F156" s="8" t="s">
        <v>1173</v>
      </c>
      <c r="H156" s="8" t="str">
        <f t="shared" ca="1" si="5"/>
        <v>Rwanda</v>
      </c>
      <c r="I156" s="8" t="s">
        <v>1174</v>
      </c>
      <c r="J156" s="8" t="s">
        <v>1174</v>
      </c>
      <c r="K156" s="8" t="s">
        <v>1174</v>
      </c>
    </row>
    <row r="157" spans="5:11" x14ac:dyDescent="0.25">
      <c r="E157" s="8" t="s">
        <v>1130</v>
      </c>
      <c r="F157" s="8" t="s">
        <v>1130</v>
      </c>
      <c r="H157" s="8" t="str">
        <f t="shared" ca="1" si="5"/>
        <v>Saint Kitts and Nevis</v>
      </c>
      <c r="I157" s="8" t="s">
        <v>1175</v>
      </c>
      <c r="J157" s="8" t="s">
        <v>1176</v>
      </c>
      <c r="K157" s="8" t="s">
        <v>1177</v>
      </c>
    </row>
    <row r="158" spans="5:11" x14ac:dyDescent="0.25">
      <c r="E158" s="8" t="s">
        <v>1133</v>
      </c>
      <c r="F158" s="8" t="s">
        <v>1133</v>
      </c>
      <c r="H158" s="8" t="str">
        <f t="shared" ca="1" si="5"/>
        <v>Saint Lucia</v>
      </c>
      <c r="I158" s="8" t="s">
        <v>1178</v>
      </c>
      <c r="J158" s="8" t="s">
        <v>1179</v>
      </c>
      <c r="K158" s="8" t="s">
        <v>1180</v>
      </c>
    </row>
    <row r="159" spans="5:11" x14ac:dyDescent="0.25">
      <c r="E159" s="8" t="s">
        <v>1134</v>
      </c>
      <c r="F159" s="8" t="s">
        <v>1134</v>
      </c>
      <c r="H159" s="8" t="str">
        <f t="shared" ca="1" si="5"/>
        <v>Saint Vincent and Grenadines</v>
      </c>
      <c r="I159" s="8" t="s">
        <v>1181</v>
      </c>
      <c r="J159" s="8" t="s">
        <v>1182</v>
      </c>
      <c r="K159" s="8" t="s">
        <v>1183</v>
      </c>
    </row>
    <row r="160" spans="5:11" x14ac:dyDescent="0.25">
      <c r="E160" s="8" t="s">
        <v>1137</v>
      </c>
      <c r="F160" s="8" t="s">
        <v>1137</v>
      </c>
      <c r="H160" s="8" t="str">
        <f t="shared" ca="1" si="5"/>
        <v>Samoa</v>
      </c>
      <c r="I160" s="8" t="s">
        <v>1184</v>
      </c>
      <c r="J160" s="8" t="s">
        <v>1184</v>
      </c>
      <c r="K160" s="8" t="s">
        <v>1184</v>
      </c>
    </row>
    <row r="161" spans="5:11" x14ac:dyDescent="0.25">
      <c r="E161" s="8" t="s">
        <v>1138</v>
      </c>
      <c r="F161" s="8" t="s">
        <v>1138</v>
      </c>
      <c r="H161" s="8" t="str">
        <f t="shared" ca="1" si="5"/>
        <v>San Marino</v>
      </c>
      <c r="I161" s="8" t="s">
        <v>1185</v>
      </c>
      <c r="J161" s="8" t="s">
        <v>1186</v>
      </c>
      <c r="K161" s="8" t="s">
        <v>1185</v>
      </c>
    </row>
    <row r="162" spans="5:11" x14ac:dyDescent="0.25">
      <c r="E162" s="8" t="s">
        <v>1187</v>
      </c>
      <c r="F162" s="8" t="s">
        <v>1187</v>
      </c>
      <c r="H162" s="8" t="str">
        <f t="shared" ca="1" si="5"/>
        <v>Sao Tome and Principe</v>
      </c>
      <c r="I162" s="8" t="s">
        <v>1188</v>
      </c>
      <c r="J162" s="8" t="s">
        <v>1189</v>
      </c>
      <c r="K162" s="8" t="s">
        <v>1190</v>
      </c>
    </row>
    <row r="163" spans="5:11" x14ac:dyDescent="0.25">
      <c r="E163" s="8" t="s">
        <v>1191</v>
      </c>
      <c r="F163" s="8" t="s">
        <v>1191</v>
      </c>
      <c r="H163" s="8" t="str">
        <f t="shared" ca="1" si="5"/>
        <v>Saudi Arabia</v>
      </c>
      <c r="I163" s="8" t="s">
        <v>1192</v>
      </c>
      <c r="J163" s="8" t="s">
        <v>1193</v>
      </c>
      <c r="K163" s="8" t="s">
        <v>1194</v>
      </c>
    </row>
    <row r="164" spans="5:11" x14ac:dyDescent="0.25">
      <c r="E164" s="8" t="s">
        <v>875</v>
      </c>
      <c r="F164" s="8" t="s">
        <v>875</v>
      </c>
      <c r="H164" s="8" t="str">
        <f t="shared" ca="1" si="5"/>
        <v>Senegal</v>
      </c>
      <c r="I164" s="8" t="s">
        <v>1195</v>
      </c>
      <c r="J164" s="8" t="s">
        <v>1196</v>
      </c>
      <c r="K164" s="8" t="s">
        <v>1195</v>
      </c>
    </row>
    <row r="165" spans="5:11" x14ac:dyDescent="0.25">
      <c r="E165" s="8" t="s">
        <v>1143</v>
      </c>
      <c r="F165" s="8" t="s">
        <v>1143</v>
      </c>
      <c r="H165" s="8" t="str">
        <f t="shared" ca="1" si="5"/>
        <v>Serbia</v>
      </c>
      <c r="I165" s="8" t="s">
        <v>1197</v>
      </c>
      <c r="J165" s="8" t="s">
        <v>1198</v>
      </c>
      <c r="K165" s="8" t="s">
        <v>1197</v>
      </c>
    </row>
    <row r="166" spans="5:11" x14ac:dyDescent="0.25">
      <c r="E166" s="8" t="s">
        <v>1145</v>
      </c>
      <c r="F166" s="8" t="s">
        <v>1145</v>
      </c>
      <c r="H166" s="8" t="str">
        <f t="shared" ca="1" si="5"/>
        <v>Seychelles</v>
      </c>
      <c r="I166" s="8" t="s">
        <v>1199</v>
      </c>
      <c r="J166" s="8" t="s">
        <v>1199</v>
      </c>
      <c r="K166" s="8" t="s">
        <v>1199</v>
      </c>
    </row>
    <row r="167" spans="5:11" x14ac:dyDescent="0.25">
      <c r="E167" s="8" t="s">
        <v>1147</v>
      </c>
      <c r="F167" s="8" t="s">
        <v>1147</v>
      </c>
      <c r="H167" s="8" t="str">
        <f t="shared" ca="1" si="5"/>
        <v>Sierra Leone</v>
      </c>
      <c r="I167" s="8" t="s">
        <v>1200</v>
      </c>
      <c r="J167" s="8" t="s">
        <v>1200</v>
      </c>
      <c r="K167" s="8" t="s">
        <v>1201</v>
      </c>
    </row>
    <row r="168" spans="5:11" x14ac:dyDescent="0.25">
      <c r="E168" s="8" t="s">
        <v>1149</v>
      </c>
      <c r="F168" s="8" t="s">
        <v>1149</v>
      </c>
      <c r="H168" s="8" t="str">
        <f t="shared" ca="1" si="5"/>
        <v>Singapore</v>
      </c>
      <c r="I168" s="8" t="s">
        <v>1202</v>
      </c>
      <c r="J168" s="8" t="s">
        <v>1203</v>
      </c>
      <c r="K168" s="8" t="s">
        <v>1204</v>
      </c>
    </row>
    <row r="169" spans="5:11" x14ac:dyDescent="0.25">
      <c r="E169" s="8" t="s">
        <v>1151</v>
      </c>
      <c r="F169" s="8" t="s">
        <v>1151</v>
      </c>
      <c r="H169" s="8" t="str">
        <f t="shared" ca="1" si="5"/>
        <v>Sint Maarten (Dutch part)</v>
      </c>
      <c r="I169" s="8" t="s">
        <v>1205</v>
      </c>
      <c r="J169" s="8" t="s">
        <v>1206</v>
      </c>
      <c r="K169" s="8" t="s">
        <v>1207</v>
      </c>
    </row>
    <row r="170" spans="5:11" x14ac:dyDescent="0.25">
      <c r="E170" s="8" t="s">
        <v>1153</v>
      </c>
      <c r="F170" s="8" t="s">
        <v>1153</v>
      </c>
      <c r="H170" s="8" t="str">
        <f t="shared" ca="1" si="5"/>
        <v>Slovakia</v>
      </c>
      <c r="I170" s="8" t="s">
        <v>1208</v>
      </c>
      <c r="J170" s="8" t="s">
        <v>1209</v>
      </c>
      <c r="K170" s="8" t="s">
        <v>1210</v>
      </c>
    </row>
    <row r="171" spans="5:11" x14ac:dyDescent="0.25">
      <c r="E171" s="8" t="s">
        <v>1157</v>
      </c>
      <c r="F171" s="8" t="s">
        <v>1157</v>
      </c>
      <c r="H171" s="8" t="str">
        <f t="shared" ca="1" si="5"/>
        <v>Slovenia</v>
      </c>
      <c r="I171" s="8" t="s">
        <v>1211</v>
      </c>
      <c r="J171" s="8" t="s">
        <v>1212</v>
      </c>
      <c r="K171" s="8" t="s">
        <v>1213</v>
      </c>
    </row>
    <row r="172" spans="5:11" x14ac:dyDescent="0.25">
      <c r="E172" s="8" t="s">
        <v>1158</v>
      </c>
      <c r="F172" s="8" t="s">
        <v>1158</v>
      </c>
      <c r="H172" s="8" t="str">
        <f t="shared" ca="1" si="5"/>
        <v>Solomon Islands</v>
      </c>
      <c r="I172" s="8" t="s">
        <v>1214</v>
      </c>
      <c r="J172" s="8" t="s">
        <v>1215</v>
      </c>
      <c r="K172" s="8" t="s">
        <v>1216</v>
      </c>
    </row>
    <row r="173" spans="5:11" x14ac:dyDescent="0.25">
      <c r="E173" s="8" t="s">
        <v>1161</v>
      </c>
      <c r="F173" s="8" t="s">
        <v>1161</v>
      </c>
      <c r="H173" s="8" t="str">
        <f t="shared" ca="1" si="5"/>
        <v>Somalia</v>
      </c>
      <c r="I173" s="8" t="s">
        <v>1217</v>
      </c>
      <c r="J173" s="8" t="s">
        <v>1218</v>
      </c>
      <c r="K173" s="8" t="s">
        <v>1217</v>
      </c>
    </row>
    <row r="174" spans="5:11" x14ac:dyDescent="0.25">
      <c r="E174" s="8" t="s">
        <v>1219</v>
      </c>
      <c r="F174" s="8" t="s">
        <v>1219</v>
      </c>
      <c r="H174" s="8" t="str">
        <f t="shared" ca="1" si="5"/>
        <v>South Africa</v>
      </c>
      <c r="I174" s="8" t="s">
        <v>1220</v>
      </c>
      <c r="J174" s="8" t="s">
        <v>1221</v>
      </c>
      <c r="K174" s="8" t="s">
        <v>1222</v>
      </c>
    </row>
    <row r="175" spans="5:11" x14ac:dyDescent="0.25">
      <c r="E175" s="8" t="s">
        <v>1163</v>
      </c>
      <c r="F175" s="8" t="s">
        <v>1163</v>
      </c>
      <c r="H175" s="8" t="str">
        <f t="shared" ca="1" si="5"/>
        <v>South Sudan</v>
      </c>
      <c r="I175" s="8" t="s">
        <v>1223</v>
      </c>
      <c r="J175" s="8" t="s">
        <v>1224</v>
      </c>
      <c r="K175" s="8" t="s">
        <v>1225</v>
      </c>
    </row>
    <row r="176" spans="5:11" x14ac:dyDescent="0.25">
      <c r="E176" s="8" t="s">
        <v>881</v>
      </c>
      <c r="F176" s="8" t="s">
        <v>881</v>
      </c>
      <c r="H176" s="8" t="str">
        <f t="shared" ca="1" si="5"/>
        <v>Spain</v>
      </c>
      <c r="I176" s="8" t="s">
        <v>882</v>
      </c>
      <c r="J176" s="8" t="s">
        <v>883</v>
      </c>
      <c r="K176" s="8" t="s">
        <v>884</v>
      </c>
    </row>
    <row r="177" spans="5:11" x14ac:dyDescent="0.25">
      <c r="E177" s="8" t="s">
        <v>1226</v>
      </c>
      <c r="F177" s="8" t="s">
        <v>1226</v>
      </c>
      <c r="H177" s="8" t="str">
        <f t="shared" ca="1" si="5"/>
        <v>Sri Lanka</v>
      </c>
      <c r="I177" s="8" t="s">
        <v>1227</v>
      </c>
      <c r="J177" s="8" t="s">
        <v>1227</v>
      </c>
      <c r="K177" s="8" t="s">
        <v>1227</v>
      </c>
    </row>
    <row r="178" spans="5:11" x14ac:dyDescent="0.25">
      <c r="E178" s="8" t="s">
        <v>1166</v>
      </c>
      <c r="F178" s="8" t="s">
        <v>1166</v>
      </c>
      <c r="H178" s="8" t="str">
        <f t="shared" ca="1" si="5"/>
        <v>Sudan</v>
      </c>
      <c r="I178" s="8" t="s">
        <v>1228</v>
      </c>
      <c r="J178" s="8" t="s">
        <v>1229</v>
      </c>
      <c r="K178" s="8" t="s">
        <v>1230</v>
      </c>
    </row>
    <row r="179" spans="5:11" x14ac:dyDescent="0.25">
      <c r="E179" s="8" t="s">
        <v>1231</v>
      </c>
      <c r="F179" s="8" t="s">
        <v>1231</v>
      </c>
      <c r="H179" s="8" t="str">
        <f t="shared" ca="1" si="5"/>
        <v>Suriname</v>
      </c>
      <c r="I179" s="8" t="s">
        <v>1232</v>
      </c>
      <c r="J179" s="8" t="s">
        <v>1232</v>
      </c>
      <c r="K179" s="8" t="s">
        <v>1232</v>
      </c>
    </row>
    <row r="180" spans="5:11" x14ac:dyDescent="0.25">
      <c r="E180" s="8" t="s">
        <v>1167</v>
      </c>
      <c r="F180" s="8" t="s">
        <v>1167</v>
      </c>
      <c r="H180" s="8" t="str">
        <f t="shared" ca="1" si="5"/>
        <v>Sweden</v>
      </c>
      <c r="I180" s="8" t="s">
        <v>893</v>
      </c>
      <c r="J180" s="8" t="s">
        <v>894</v>
      </c>
      <c r="K180" s="8" t="s">
        <v>895</v>
      </c>
    </row>
    <row r="181" spans="5:11" x14ac:dyDescent="0.25">
      <c r="E181" s="8" t="s">
        <v>1170</v>
      </c>
      <c r="F181" s="8" t="s">
        <v>1170</v>
      </c>
      <c r="H181" s="8" t="str">
        <f t="shared" ca="1" si="5"/>
        <v>Switzerland</v>
      </c>
      <c r="I181" s="8" t="s">
        <v>898</v>
      </c>
      <c r="J181" s="8" t="s">
        <v>899</v>
      </c>
      <c r="K181" s="8" t="s">
        <v>900</v>
      </c>
    </row>
    <row r="182" spans="5:11" x14ac:dyDescent="0.25">
      <c r="E182" s="8" t="s">
        <v>1174</v>
      </c>
      <c r="F182" s="8" t="s">
        <v>1174</v>
      </c>
      <c r="H182" s="8" t="str">
        <f t="shared" ca="1" si="5"/>
        <v>Syrian Arab Republic</v>
      </c>
      <c r="I182" s="8" t="s">
        <v>1233</v>
      </c>
      <c r="J182" s="8" t="s">
        <v>1234</v>
      </c>
      <c r="K182" s="8" t="s">
        <v>1235</v>
      </c>
    </row>
    <row r="183" spans="5:11" x14ac:dyDescent="0.25">
      <c r="E183" s="8" t="s">
        <v>1236</v>
      </c>
      <c r="F183" s="8" t="s">
        <v>1236</v>
      </c>
      <c r="H183" s="8" t="str">
        <f t="shared" ca="1" si="5"/>
        <v>Taiwan</v>
      </c>
      <c r="I183" s="8" t="s">
        <v>1237</v>
      </c>
      <c r="J183" s="8" t="s">
        <v>1238</v>
      </c>
      <c r="K183" s="8" t="s">
        <v>1239</v>
      </c>
    </row>
    <row r="184" spans="5:11" x14ac:dyDescent="0.25">
      <c r="E184" s="8" t="s">
        <v>1175</v>
      </c>
      <c r="F184" s="8" t="s">
        <v>1175</v>
      </c>
      <c r="H184" s="8" t="str">
        <f t="shared" ca="1" si="5"/>
        <v>Tajikistan</v>
      </c>
      <c r="I184" s="8" t="s">
        <v>1240</v>
      </c>
      <c r="J184" s="8" t="s">
        <v>1241</v>
      </c>
      <c r="K184" s="8" t="s">
        <v>1242</v>
      </c>
    </row>
    <row r="185" spans="5:11" x14ac:dyDescent="0.25">
      <c r="E185" s="8" t="s">
        <v>1178</v>
      </c>
      <c r="F185" s="8" t="s">
        <v>1178</v>
      </c>
      <c r="H185" s="8" t="str">
        <f t="shared" ca="1" si="5"/>
        <v>Tanzania (United Republic)</v>
      </c>
      <c r="I185" s="8" t="s">
        <v>1243</v>
      </c>
      <c r="J185" s="8" t="s">
        <v>1244</v>
      </c>
      <c r="K185" s="8" t="s">
        <v>1245</v>
      </c>
    </row>
    <row r="186" spans="5:11" x14ac:dyDescent="0.25">
      <c r="E186" s="8" t="s">
        <v>1246</v>
      </c>
      <c r="F186" s="8" t="s">
        <v>1246</v>
      </c>
      <c r="H186" s="8" t="str">
        <f t="shared" ca="1" si="5"/>
        <v>Thailand</v>
      </c>
      <c r="I186" s="8" t="s">
        <v>1247</v>
      </c>
      <c r="J186" s="8" t="s">
        <v>1248</v>
      </c>
      <c r="K186" s="8" t="s">
        <v>1249</v>
      </c>
    </row>
    <row r="187" spans="5:11" x14ac:dyDescent="0.25">
      <c r="E187" s="8" t="s">
        <v>1181</v>
      </c>
      <c r="F187" s="8" t="s">
        <v>1181</v>
      </c>
      <c r="H187" s="8" t="str">
        <f t="shared" ca="1" si="5"/>
        <v>Timor-Leste</v>
      </c>
      <c r="I187" s="8" t="s">
        <v>1250</v>
      </c>
      <c r="J187" s="8" t="s">
        <v>1250</v>
      </c>
      <c r="K187" s="8" t="s">
        <v>1250</v>
      </c>
    </row>
    <row r="188" spans="5:11" x14ac:dyDescent="0.25">
      <c r="E188" s="8" t="s">
        <v>1184</v>
      </c>
      <c r="F188" s="8" t="s">
        <v>1184</v>
      </c>
      <c r="H188" s="8" t="str">
        <f t="shared" ca="1" si="5"/>
        <v>Togo</v>
      </c>
      <c r="I188" s="8" t="s">
        <v>1251</v>
      </c>
      <c r="J188" s="8" t="s">
        <v>1251</v>
      </c>
      <c r="K188" s="8" t="s">
        <v>1251</v>
      </c>
    </row>
    <row r="189" spans="5:11" x14ac:dyDescent="0.25">
      <c r="E189" s="8" t="s">
        <v>1185</v>
      </c>
      <c r="F189" s="8" t="s">
        <v>1185</v>
      </c>
      <c r="H189" s="8" t="str">
        <f t="shared" ca="1" si="5"/>
        <v>Tokelau</v>
      </c>
      <c r="I189" s="8" t="s">
        <v>1252</v>
      </c>
      <c r="J189" s="8" t="s">
        <v>1253</v>
      </c>
      <c r="K189" s="8" t="s">
        <v>1252</v>
      </c>
    </row>
    <row r="190" spans="5:11" x14ac:dyDescent="0.25">
      <c r="E190" s="8" t="s">
        <v>1188</v>
      </c>
      <c r="F190" s="8" t="s">
        <v>1188</v>
      </c>
      <c r="H190" s="8" t="str">
        <f t="shared" ca="1" si="5"/>
        <v>Tonga</v>
      </c>
      <c r="I190" s="8" t="s">
        <v>1254</v>
      </c>
      <c r="J190" s="8" t="s">
        <v>1254</v>
      </c>
      <c r="K190" s="8" t="s">
        <v>1254</v>
      </c>
    </row>
    <row r="191" spans="5:11" x14ac:dyDescent="0.25">
      <c r="E191" s="8" t="s">
        <v>1192</v>
      </c>
      <c r="F191" s="8" t="s">
        <v>1192</v>
      </c>
      <c r="H191" s="8" t="str">
        <f t="shared" ca="1" si="5"/>
        <v>Trinidad and Tobago</v>
      </c>
      <c r="I191" s="8" t="s">
        <v>1255</v>
      </c>
      <c r="J191" s="8" t="s">
        <v>1256</v>
      </c>
      <c r="K191" s="8" t="s">
        <v>1257</v>
      </c>
    </row>
    <row r="192" spans="5:11" x14ac:dyDescent="0.25">
      <c r="E192" s="8" t="s">
        <v>1195</v>
      </c>
      <c r="F192" s="8" t="s">
        <v>1195</v>
      </c>
      <c r="H192" s="8" t="str">
        <f t="shared" ca="1" si="5"/>
        <v>Tunisia</v>
      </c>
      <c r="I192" s="8" t="s">
        <v>1258</v>
      </c>
      <c r="J192" s="8" t="s">
        <v>1259</v>
      </c>
      <c r="K192" s="8" t="s">
        <v>1260</v>
      </c>
    </row>
    <row r="193" spans="5:11" x14ac:dyDescent="0.25">
      <c r="E193" s="8" t="s">
        <v>1197</v>
      </c>
      <c r="F193" s="8" t="s">
        <v>1197</v>
      </c>
      <c r="H193" s="8" t="str">
        <f t="shared" ca="1" si="5"/>
        <v>Turkey</v>
      </c>
      <c r="I193" s="8" t="s">
        <v>1261</v>
      </c>
      <c r="J193" s="8" t="s">
        <v>1262</v>
      </c>
      <c r="K193" s="8" t="s">
        <v>1263</v>
      </c>
    </row>
    <row r="194" spans="5:11" x14ac:dyDescent="0.25">
      <c r="E194" s="8" t="s">
        <v>1199</v>
      </c>
      <c r="F194" s="8" t="s">
        <v>1199</v>
      </c>
      <c r="H194" s="8" t="str">
        <f t="shared" ca="1" si="5"/>
        <v>Turkmenistan</v>
      </c>
      <c r="I194" s="8" t="s">
        <v>1264</v>
      </c>
      <c r="J194" s="8" t="s">
        <v>1265</v>
      </c>
      <c r="K194" s="8" t="s">
        <v>1266</v>
      </c>
    </row>
    <row r="195" spans="5:11" x14ac:dyDescent="0.25">
      <c r="E195" s="8" t="s">
        <v>1200</v>
      </c>
      <c r="F195" s="8" t="s">
        <v>1200</v>
      </c>
      <c r="H195" s="8" t="str">
        <f t="shared" ref="H195:H243" ca="1" si="6">IF(I195="","",OFFSET($I195,0,LangOffset,1,1))</f>
        <v>Tuvalu</v>
      </c>
      <c r="I195" s="8" t="s">
        <v>1267</v>
      </c>
      <c r="J195" s="8" t="s">
        <v>1267</v>
      </c>
      <c r="K195" s="8" t="s">
        <v>1267</v>
      </c>
    </row>
    <row r="196" spans="5:11" x14ac:dyDescent="0.25">
      <c r="E196" s="8" t="s">
        <v>1202</v>
      </c>
      <c r="F196" s="8" t="s">
        <v>1202</v>
      </c>
      <c r="H196" s="8" t="str">
        <f t="shared" ca="1" si="6"/>
        <v>Uganda</v>
      </c>
      <c r="I196" s="8" t="s">
        <v>1268</v>
      </c>
      <c r="J196" s="8" t="s">
        <v>1269</v>
      </c>
      <c r="K196" s="8" t="s">
        <v>1268</v>
      </c>
    </row>
    <row r="197" spans="5:11" x14ac:dyDescent="0.25">
      <c r="E197" s="8" t="s">
        <v>1205</v>
      </c>
      <c r="F197" s="8" t="s">
        <v>1205</v>
      </c>
      <c r="H197" s="8" t="str">
        <f t="shared" ca="1" si="6"/>
        <v>Ukraine</v>
      </c>
      <c r="I197" s="8" t="s">
        <v>1270</v>
      </c>
      <c r="J197" s="8" t="s">
        <v>1270</v>
      </c>
      <c r="K197" s="8" t="s">
        <v>1271</v>
      </c>
    </row>
    <row r="198" spans="5:11" x14ac:dyDescent="0.25">
      <c r="E198" s="8" t="s">
        <v>1208</v>
      </c>
      <c r="F198" s="8" t="s">
        <v>1208</v>
      </c>
      <c r="H198" s="8" t="str">
        <f t="shared" ca="1" si="6"/>
        <v>United Arab Emirates</v>
      </c>
      <c r="I198" s="8" t="s">
        <v>1272</v>
      </c>
      <c r="J198" s="8" t="s">
        <v>1273</v>
      </c>
      <c r="K198" s="8" t="s">
        <v>1274</v>
      </c>
    </row>
    <row r="199" spans="5:11" x14ac:dyDescent="0.25">
      <c r="E199" s="8" t="s">
        <v>1211</v>
      </c>
      <c r="F199" s="8" t="s">
        <v>1211</v>
      </c>
      <c r="H199" s="8" t="str">
        <f t="shared" ca="1" si="6"/>
        <v>United Kingdom</v>
      </c>
      <c r="I199" s="8" t="s">
        <v>906</v>
      </c>
      <c r="J199" s="8" t="s">
        <v>907</v>
      </c>
      <c r="K199" s="8" t="s">
        <v>908</v>
      </c>
    </row>
    <row r="200" spans="5:11" x14ac:dyDescent="0.25">
      <c r="E200" s="8" t="s">
        <v>1214</v>
      </c>
      <c r="F200" s="8" t="s">
        <v>1214</v>
      </c>
      <c r="H200" s="8" t="str">
        <f t="shared" ca="1" si="6"/>
        <v>United States</v>
      </c>
      <c r="I200" s="8" t="s">
        <v>1275</v>
      </c>
      <c r="J200" s="8" t="s">
        <v>1276</v>
      </c>
      <c r="K200" s="8" t="s">
        <v>1277</v>
      </c>
    </row>
    <row r="201" spans="5:11" x14ac:dyDescent="0.25">
      <c r="E201" s="8" t="s">
        <v>1217</v>
      </c>
      <c r="F201" s="8" t="s">
        <v>1217</v>
      </c>
      <c r="H201" s="8" t="str">
        <f t="shared" ca="1" si="6"/>
        <v>Uruguay</v>
      </c>
      <c r="I201" s="8" t="s">
        <v>1278</v>
      </c>
      <c r="J201" s="8" t="s">
        <v>1278</v>
      </c>
      <c r="K201" s="8" t="s">
        <v>1278</v>
      </c>
    </row>
    <row r="202" spans="5:11" x14ac:dyDescent="0.25">
      <c r="E202" s="8" t="s">
        <v>1220</v>
      </c>
      <c r="F202" s="8" t="s">
        <v>1220</v>
      </c>
      <c r="H202" s="8" t="str">
        <f t="shared" ca="1" si="6"/>
        <v>Uzbekistan</v>
      </c>
      <c r="I202" s="8" t="s">
        <v>1279</v>
      </c>
      <c r="J202" s="8" t="s">
        <v>1280</v>
      </c>
      <c r="K202" s="8" t="s">
        <v>1281</v>
      </c>
    </row>
    <row r="203" spans="5:11" x14ac:dyDescent="0.25">
      <c r="E203" s="8" t="s">
        <v>1223</v>
      </c>
      <c r="F203" s="8" t="s">
        <v>1223</v>
      </c>
      <c r="H203" s="8" t="str">
        <f t="shared" ca="1" si="6"/>
        <v>Vanuatu</v>
      </c>
      <c r="I203" s="8" t="s">
        <v>1282</v>
      </c>
      <c r="J203" s="8" t="s">
        <v>1282</v>
      </c>
      <c r="K203" s="8" t="s">
        <v>1282</v>
      </c>
    </row>
    <row r="204" spans="5:11" x14ac:dyDescent="0.25">
      <c r="E204" s="8" t="s">
        <v>882</v>
      </c>
      <c r="F204" s="8" t="s">
        <v>882</v>
      </c>
      <c r="H204" s="8" t="str">
        <f t="shared" ca="1" si="6"/>
        <v>Venezuela</v>
      </c>
      <c r="I204" s="8" t="s">
        <v>1283</v>
      </c>
      <c r="J204" s="8" t="s">
        <v>1283</v>
      </c>
      <c r="K204" s="8" t="s">
        <v>1283</v>
      </c>
    </row>
    <row r="205" spans="5:11" x14ac:dyDescent="0.25">
      <c r="E205" s="8" t="s">
        <v>1227</v>
      </c>
      <c r="F205" s="8" t="s">
        <v>1227</v>
      </c>
      <c r="H205" s="8" t="str">
        <f t="shared" ca="1" si="6"/>
        <v>Viet Nam</v>
      </c>
      <c r="I205" s="8" t="s">
        <v>1284</v>
      </c>
      <c r="J205" s="8" t="s">
        <v>1285</v>
      </c>
      <c r="K205" s="8" t="s">
        <v>1284</v>
      </c>
    </row>
    <row r="206" spans="5:11" x14ac:dyDescent="0.25">
      <c r="E206" s="8" t="s">
        <v>1228</v>
      </c>
      <c r="F206" s="8" t="s">
        <v>1228</v>
      </c>
      <c r="H206" s="8" t="str">
        <f t="shared" ca="1" si="6"/>
        <v>Western Sahara</v>
      </c>
      <c r="I206" s="8" t="s">
        <v>1286</v>
      </c>
      <c r="J206" s="8" t="s">
        <v>1287</v>
      </c>
      <c r="K206" s="8" t="s">
        <v>1288</v>
      </c>
    </row>
    <row r="207" spans="5:11" x14ac:dyDescent="0.25">
      <c r="E207" s="8" t="s">
        <v>1232</v>
      </c>
      <c r="F207" s="8" t="s">
        <v>1232</v>
      </c>
      <c r="H207" s="8" t="str">
        <f t="shared" ca="1" si="6"/>
        <v>Yemen</v>
      </c>
      <c r="I207" s="8" t="s">
        <v>1289</v>
      </c>
      <c r="J207" s="8" t="s">
        <v>1290</v>
      </c>
      <c r="K207" s="8" t="s">
        <v>1289</v>
      </c>
    </row>
    <row r="208" spans="5:11" x14ac:dyDescent="0.25">
      <c r="E208" s="8" t="s">
        <v>1291</v>
      </c>
      <c r="F208" s="8" t="s">
        <v>1291</v>
      </c>
      <c r="H208" s="8" t="str">
        <f t="shared" ca="1" si="6"/>
        <v>Zambia</v>
      </c>
      <c r="I208" s="8" t="s">
        <v>1292</v>
      </c>
      <c r="J208" s="8" t="s">
        <v>1293</v>
      </c>
      <c r="K208" s="8" t="s">
        <v>1292</v>
      </c>
    </row>
    <row r="209" spans="5:11" x14ac:dyDescent="0.25">
      <c r="E209" s="8" t="s">
        <v>1294</v>
      </c>
      <c r="F209" s="8" t="s">
        <v>1294</v>
      </c>
      <c r="H209" s="8" t="str">
        <f t="shared" ca="1" si="6"/>
        <v>Zimbabwe</v>
      </c>
      <c r="I209" s="8" t="s">
        <v>1295</v>
      </c>
      <c r="J209" s="8" t="s">
        <v>1295</v>
      </c>
      <c r="K209" s="8" t="s">
        <v>1295</v>
      </c>
    </row>
    <row r="210" spans="5:11" x14ac:dyDescent="0.25">
      <c r="E210" s="8" t="s">
        <v>893</v>
      </c>
      <c r="F210" s="8" t="s">
        <v>893</v>
      </c>
      <c r="H210" s="8" t="s">
        <v>1296</v>
      </c>
      <c r="I210" s="8" t="s">
        <v>1296</v>
      </c>
      <c r="J210" s="8" t="s">
        <v>1296</v>
      </c>
      <c r="K210" s="8" t="s">
        <v>1297</v>
      </c>
    </row>
    <row r="211" spans="5:11" x14ac:dyDescent="0.25">
      <c r="E211" s="8" t="s">
        <v>898</v>
      </c>
      <c r="F211" s="8" t="s">
        <v>898</v>
      </c>
      <c r="H211" s="8" t="str">
        <f t="shared" ca="1" si="6"/>
        <v/>
      </c>
    </row>
    <row r="212" spans="5:11" x14ac:dyDescent="0.25">
      <c r="E212" s="8" t="s">
        <v>1233</v>
      </c>
      <c r="F212" s="8" t="s">
        <v>1233</v>
      </c>
      <c r="H212" s="8" t="str">
        <f t="shared" ca="1" si="6"/>
        <v/>
      </c>
    </row>
    <row r="213" spans="5:11" x14ac:dyDescent="0.25">
      <c r="E213" s="8" t="s">
        <v>1237</v>
      </c>
      <c r="F213" s="8" t="s">
        <v>1237</v>
      </c>
      <c r="H213" s="8" t="str">
        <f t="shared" ca="1" si="6"/>
        <v/>
      </c>
    </row>
    <row r="214" spans="5:11" x14ac:dyDescent="0.25">
      <c r="E214" s="8" t="s">
        <v>1240</v>
      </c>
      <c r="F214" s="8" t="s">
        <v>1240</v>
      </c>
      <c r="H214" s="8" t="str">
        <f t="shared" ca="1" si="6"/>
        <v/>
      </c>
    </row>
    <row r="215" spans="5:11" x14ac:dyDescent="0.25">
      <c r="E215" s="8" t="s">
        <v>1243</v>
      </c>
      <c r="F215" s="8" t="s">
        <v>1243</v>
      </c>
      <c r="H215" s="8" t="str">
        <f t="shared" ca="1" si="6"/>
        <v/>
      </c>
    </row>
    <row r="216" spans="5:11" x14ac:dyDescent="0.25">
      <c r="E216" s="8" t="s">
        <v>1247</v>
      </c>
      <c r="F216" s="8" t="s">
        <v>1247</v>
      </c>
      <c r="H216" s="8" t="str">
        <f t="shared" ca="1" si="6"/>
        <v/>
      </c>
    </row>
    <row r="217" spans="5:11" x14ac:dyDescent="0.25">
      <c r="E217" s="8" t="s">
        <v>1250</v>
      </c>
      <c r="F217" s="8" t="s">
        <v>1250</v>
      </c>
      <c r="H217" s="8" t="str">
        <f t="shared" ca="1" si="6"/>
        <v/>
      </c>
    </row>
    <row r="218" spans="5:11" x14ac:dyDescent="0.25">
      <c r="E218" s="8" t="s">
        <v>1251</v>
      </c>
      <c r="F218" s="8" t="s">
        <v>1251</v>
      </c>
      <c r="H218" s="8" t="str">
        <f t="shared" ca="1" si="6"/>
        <v/>
      </c>
    </row>
    <row r="219" spans="5:11" x14ac:dyDescent="0.25">
      <c r="E219" s="8" t="s">
        <v>1252</v>
      </c>
      <c r="F219" s="8" t="s">
        <v>1252</v>
      </c>
      <c r="H219" s="8" t="str">
        <f t="shared" ca="1" si="6"/>
        <v/>
      </c>
    </row>
    <row r="220" spans="5:11" x14ac:dyDescent="0.25">
      <c r="E220" s="8" t="s">
        <v>1254</v>
      </c>
      <c r="F220" s="8" t="s">
        <v>1254</v>
      </c>
      <c r="H220" s="8" t="str">
        <f t="shared" ca="1" si="6"/>
        <v/>
      </c>
    </row>
    <row r="221" spans="5:11" x14ac:dyDescent="0.25">
      <c r="E221" s="8" t="s">
        <v>1255</v>
      </c>
      <c r="F221" s="8" t="s">
        <v>1255</v>
      </c>
      <c r="H221" s="8" t="str">
        <f t="shared" ca="1" si="6"/>
        <v/>
      </c>
    </row>
    <row r="222" spans="5:11" x14ac:dyDescent="0.25">
      <c r="E222" s="8" t="s">
        <v>1258</v>
      </c>
      <c r="F222" s="8" t="s">
        <v>1258</v>
      </c>
      <c r="H222" s="8" t="str">
        <f t="shared" ca="1" si="6"/>
        <v/>
      </c>
    </row>
    <row r="223" spans="5:11" x14ac:dyDescent="0.25">
      <c r="E223" s="8" t="s">
        <v>1261</v>
      </c>
      <c r="F223" s="8" t="s">
        <v>1261</v>
      </c>
      <c r="H223" s="8" t="str">
        <f t="shared" ca="1" si="6"/>
        <v/>
      </c>
    </row>
    <row r="224" spans="5:11" x14ac:dyDescent="0.25">
      <c r="E224" s="8" t="s">
        <v>1264</v>
      </c>
      <c r="F224" s="8" t="s">
        <v>1264</v>
      </c>
      <c r="H224" s="8" t="str">
        <f t="shared" ca="1" si="6"/>
        <v/>
      </c>
    </row>
    <row r="225" spans="5:8" x14ac:dyDescent="0.25">
      <c r="E225" s="8" t="s">
        <v>1298</v>
      </c>
      <c r="F225" s="8" t="s">
        <v>1298</v>
      </c>
      <c r="H225" s="8" t="str">
        <f t="shared" ca="1" si="6"/>
        <v/>
      </c>
    </row>
    <row r="226" spans="5:8" x14ac:dyDescent="0.25">
      <c r="E226" s="8" t="s">
        <v>1267</v>
      </c>
      <c r="F226" s="8" t="s">
        <v>1267</v>
      </c>
      <c r="H226" s="8" t="str">
        <f t="shared" ca="1" si="6"/>
        <v/>
      </c>
    </row>
    <row r="227" spans="5:8" x14ac:dyDescent="0.25">
      <c r="E227" s="8" t="s">
        <v>1268</v>
      </c>
      <c r="F227" s="8" t="s">
        <v>1268</v>
      </c>
      <c r="H227" s="8" t="str">
        <f t="shared" ca="1" si="6"/>
        <v/>
      </c>
    </row>
    <row r="228" spans="5:8" x14ac:dyDescent="0.25">
      <c r="E228" s="8" t="s">
        <v>1270</v>
      </c>
      <c r="F228" s="8" t="s">
        <v>1270</v>
      </c>
      <c r="H228" s="8" t="str">
        <f t="shared" ca="1" si="6"/>
        <v/>
      </c>
    </row>
    <row r="229" spans="5:8" x14ac:dyDescent="0.25">
      <c r="E229" s="8" t="s">
        <v>1272</v>
      </c>
      <c r="F229" s="8" t="s">
        <v>1272</v>
      </c>
      <c r="H229" s="8" t="str">
        <f t="shared" ca="1" si="6"/>
        <v/>
      </c>
    </row>
    <row r="230" spans="5:8" x14ac:dyDescent="0.25">
      <c r="E230" s="8" t="s">
        <v>906</v>
      </c>
      <c r="F230" s="8" t="s">
        <v>906</v>
      </c>
      <c r="H230" s="8" t="str">
        <f t="shared" ca="1" si="6"/>
        <v/>
      </c>
    </row>
    <row r="231" spans="5:8" x14ac:dyDescent="0.25">
      <c r="E231" s="8" t="s">
        <v>1275</v>
      </c>
      <c r="F231" s="8" t="s">
        <v>1275</v>
      </c>
      <c r="H231" s="8" t="str">
        <f t="shared" ca="1" si="6"/>
        <v/>
      </c>
    </row>
    <row r="232" spans="5:8" x14ac:dyDescent="0.25">
      <c r="E232" s="8" t="s">
        <v>1299</v>
      </c>
      <c r="F232" s="8" t="s">
        <v>1299</v>
      </c>
      <c r="H232" s="8" t="str">
        <f t="shared" ca="1" si="6"/>
        <v/>
      </c>
    </row>
    <row r="233" spans="5:8" x14ac:dyDescent="0.25">
      <c r="E233" s="8" t="s">
        <v>1278</v>
      </c>
      <c r="F233" s="8" t="s">
        <v>1278</v>
      </c>
      <c r="H233" s="8" t="str">
        <f t="shared" ca="1" si="6"/>
        <v/>
      </c>
    </row>
    <row r="234" spans="5:8" x14ac:dyDescent="0.25">
      <c r="E234" s="8" t="s">
        <v>1279</v>
      </c>
      <c r="F234" s="8" t="s">
        <v>1279</v>
      </c>
      <c r="H234" s="8" t="str">
        <f t="shared" ca="1" si="6"/>
        <v/>
      </c>
    </row>
    <row r="235" spans="5:8" x14ac:dyDescent="0.25">
      <c r="E235" s="8" t="s">
        <v>1282</v>
      </c>
      <c r="F235" s="8" t="s">
        <v>1282</v>
      </c>
      <c r="H235" s="8" t="str">
        <f t="shared" ca="1" si="6"/>
        <v/>
      </c>
    </row>
    <row r="236" spans="5:8" x14ac:dyDescent="0.25">
      <c r="E236" s="8" t="s">
        <v>1283</v>
      </c>
      <c r="F236" s="8" t="s">
        <v>1283</v>
      </c>
      <c r="H236" s="8" t="str">
        <f t="shared" ca="1" si="6"/>
        <v/>
      </c>
    </row>
    <row r="237" spans="5:8" x14ac:dyDescent="0.25">
      <c r="E237" s="8" t="s">
        <v>1284</v>
      </c>
      <c r="F237" s="8" t="s">
        <v>1284</v>
      </c>
      <c r="H237" s="8" t="str">
        <f t="shared" ca="1" si="6"/>
        <v/>
      </c>
    </row>
    <row r="238" spans="5:8" x14ac:dyDescent="0.25">
      <c r="E238" s="8" t="s">
        <v>1300</v>
      </c>
      <c r="F238" s="8" t="s">
        <v>1300</v>
      </c>
      <c r="H238" s="8" t="str">
        <f t="shared" ca="1" si="6"/>
        <v/>
      </c>
    </row>
    <row r="239" spans="5:8" x14ac:dyDescent="0.25">
      <c r="E239" s="8" t="s">
        <v>1286</v>
      </c>
      <c r="F239" s="8" t="s">
        <v>1286</v>
      </c>
      <c r="H239" s="8" t="str">
        <f t="shared" ca="1" si="6"/>
        <v/>
      </c>
    </row>
    <row r="240" spans="5:8" x14ac:dyDescent="0.25">
      <c r="E240" s="8" t="s">
        <v>1289</v>
      </c>
      <c r="F240" s="8" t="s">
        <v>1289</v>
      </c>
      <c r="H240" s="8" t="str">
        <f t="shared" ca="1" si="6"/>
        <v/>
      </c>
    </row>
    <row r="241" spans="5:8" x14ac:dyDescent="0.25">
      <c r="E241" s="8" t="s">
        <v>1292</v>
      </c>
      <c r="F241" s="8" t="s">
        <v>1292</v>
      </c>
      <c r="H241" s="8" t="str">
        <f t="shared" ca="1" si="6"/>
        <v/>
      </c>
    </row>
    <row r="242" spans="5:8" x14ac:dyDescent="0.25">
      <c r="E242" s="8" t="s">
        <v>1296</v>
      </c>
      <c r="F242" s="8" t="s">
        <v>1296</v>
      </c>
      <c r="H242" s="8" t="str">
        <f t="shared" ca="1" si="6"/>
        <v/>
      </c>
    </row>
    <row r="243" spans="5:8" x14ac:dyDescent="0.25">
      <c r="E243" s="8" t="s">
        <v>1295</v>
      </c>
      <c r="F243" s="8" t="s">
        <v>1295</v>
      </c>
      <c r="H243" s="8" t="str">
        <f t="shared" ca="1" si="6"/>
        <v/>
      </c>
    </row>
    <row r="244" spans="5:8" x14ac:dyDescent="0.25">
      <c r="E244" s="8" t="s">
        <v>1301</v>
      </c>
      <c r="F244" s="8" t="s">
        <v>604</v>
      </c>
    </row>
    <row r="245" spans="5:8" x14ac:dyDescent="0.25">
      <c r="E245" s="8" t="s">
        <v>629</v>
      </c>
      <c r="F245" s="8" t="s">
        <v>629</v>
      </c>
    </row>
    <row r="246" spans="5:8" x14ac:dyDescent="0.25">
      <c r="E246" s="8" t="s">
        <v>1302</v>
      </c>
      <c r="F246" s="8" t="s">
        <v>647</v>
      </c>
    </row>
    <row r="247" spans="5:8" x14ac:dyDescent="0.25">
      <c r="E247" s="8" t="s">
        <v>649</v>
      </c>
      <c r="F247" s="8" t="s">
        <v>648</v>
      </c>
    </row>
    <row r="248" spans="5:8" x14ac:dyDescent="0.25">
      <c r="E248" s="8" t="s">
        <v>661</v>
      </c>
      <c r="F248" s="8" t="s">
        <v>660</v>
      </c>
    </row>
    <row r="249" spans="5:8" x14ac:dyDescent="0.25">
      <c r="E249" s="8" t="s">
        <v>1303</v>
      </c>
      <c r="F249" s="8" t="s">
        <v>684</v>
      </c>
    </row>
    <row r="250" spans="5:8" x14ac:dyDescent="0.25">
      <c r="E250" s="8" t="s">
        <v>673</v>
      </c>
      <c r="F250" s="8" t="s">
        <v>672</v>
      </c>
    </row>
    <row r="251" spans="5:8" x14ac:dyDescent="0.25">
      <c r="E251" s="8" t="s">
        <v>685</v>
      </c>
      <c r="F251" s="8" t="s">
        <v>685</v>
      </c>
    </row>
    <row r="252" spans="5:8" x14ac:dyDescent="0.25">
      <c r="E252" s="8" t="s">
        <v>722</v>
      </c>
      <c r="F252" s="8" t="s">
        <v>722</v>
      </c>
    </row>
    <row r="253" spans="5:8" x14ac:dyDescent="0.25">
      <c r="E253" s="8" t="s">
        <v>695</v>
      </c>
      <c r="F253" s="8" t="s">
        <v>694</v>
      </c>
    </row>
    <row r="254" spans="5:8" x14ac:dyDescent="0.25">
      <c r="E254" s="8" t="s">
        <v>709</v>
      </c>
      <c r="F254" s="8" t="s">
        <v>708</v>
      </c>
    </row>
    <row r="255" spans="5:8" x14ac:dyDescent="0.25">
      <c r="E255" s="8" t="s">
        <v>724</v>
      </c>
      <c r="F255" s="8" t="s">
        <v>723</v>
      </c>
    </row>
    <row r="256" spans="5:8" x14ac:dyDescent="0.25">
      <c r="E256" s="8" t="s">
        <v>737</v>
      </c>
      <c r="F256" s="8" t="s">
        <v>737</v>
      </c>
    </row>
    <row r="257" spans="5:6" x14ac:dyDescent="0.25">
      <c r="E257" s="8" t="s">
        <v>666</v>
      </c>
      <c r="F257" s="8" t="s">
        <v>665</v>
      </c>
    </row>
    <row r="258" spans="5:6" x14ac:dyDescent="0.25">
      <c r="E258" s="8" t="s">
        <v>757</v>
      </c>
      <c r="F258" s="8" t="s">
        <v>756</v>
      </c>
    </row>
    <row r="259" spans="5:6" x14ac:dyDescent="0.25">
      <c r="E259" s="8" t="s">
        <v>768</v>
      </c>
      <c r="F259" s="8" t="s">
        <v>767</v>
      </c>
    </row>
    <row r="260" spans="5:6" x14ac:dyDescent="0.25">
      <c r="E260" s="8" t="s">
        <v>778</v>
      </c>
      <c r="F260" s="8" t="s">
        <v>778</v>
      </c>
    </row>
    <row r="261" spans="5:6" x14ac:dyDescent="0.25">
      <c r="E261" s="8" t="s">
        <v>783</v>
      </c>
      <c r="F261" s="8" t="s">
        <v>782</v>
      </c>
    </row>
    <row r="262" spans="5:6" x14ac:dyDescent="0.25">
      <c r="E262" s="8" t="s">
        <v>792</v>
      </c>
      <c r="F262" s="8" t="s">
        <v>792</v>
      </c>
    </row>
    <row r="263" spans="5:6" x14ac:dyDescent="0.25">
      <c r="E263" s="8" t="s">
        <v>797</v>
      </c>
      <c r="F263" s="8" t="s">
        <v>796</v>
      </c>
    </row>
    <row r="264" spans="5:6" x14ac:dyDescent="0.25">
      <c r="E264" s="8" t="s">
        <v>1304</v>
      </c>
      <c r="F264" s="8" t="s">
        <v>802</v>
      </c>
    </row>
    <row r="265" spans="5:6" x14ac:dyDescent="0.25">
      <c r="E265" s="8" t="s">
        <v>677</v>
      </c>
      <c r="F265" s="8" t="s">
        <v>676</v>
      </c>
    </row>
    <row r="266" spans="5:6" x14ac:dyDescent="0.25">
      <c r="E266" s="8" t="s">
        <v>813</v>
      </c>
      <c r="F266" s="8" t="s">
        <v>813</v>
      </c>
    </row>
    <row r="267" spans="5:6" x14ac:dyDescent="0.25">
      <c r="E267" s="8" t="s">
        <v>819</v>
      </c>
      <c r="F267" s="8" t="s">
        <v>818</v>
      </c>
    </row>
    <row r="268" spans="5:6" x14ac:dyDescent="0.25">
      <c r="E268" s="8" t="s">
        <v>1305</v>
      </c>
      <c r="F268" s="8" t="s">
        <v>841</v>
      </c>
    </row>
    <row r="269" spans="5:6" x14ac:dyDescent="0.25">
      <c r="E269" s="8" t="s">
        <v>824</v>
      </c>
      <c r="F269" s="8" t="s">
        <v>823</v>
      </c>
    </row>
    <row r="270" spans="5:6" x14ac:dyDescent="0.25">
      <c r="E270" s="8" t="s">
        <v>1306</v>
      </c>
      <c r="F270" s="8" t="s">
        <v>829</v>
      </c>
    </row>
    <row r="271" spans="5:6" x14ac:dyDescent="0.25">
      <c r="E271" s="8" t="s">
        <v>1307</v>
      </c>
      <c r="F271" s="8" t="s">
        <v>853</v>
      </c>
    </row>
    <row r="272" spans="5:6" x14ac:dyDescent="0.25">
      <c r="E272" s="8" t="s">
        <v>836</v>
      </c>
      <c r="F272" s="8" t="s">
        <v>835</v>
      </c>
    </row>
    <row r="273" spans="5:6" x14ac:dyDescent="0.25">
      <c r="E273" s="8" t="s">
        <v>842</v>
      </c>
      <c r="F273" s="8" t="s">
        <v>842</v>
      </c>
    </row>
    <row r="274" spans="5:6" x14ac:dyDescent="0.25">
      <c r="E274" s="8" t="s">
        <v>701</v>
      </c>
      <c r="F274" s="8" t="s">
        <v>700</v>
      </c>
    </row>
    <row r="275" spans="5:6" x14ac:dyDescent="0.25">
      <c r="E275" s="8" t="s">
        <v>1308</v>
      </c>
      <c r="F275" s="8" t="s">
        <v>871</v>
      </c>
    </row>
    <row r="276" spans="5:6" x14ac:dyDescent="0.25">
      <c r="E276" s="8" t="s">
        <v>850</v>
      </c>
      <c r="F276" s="8" t="s">
        <v>849</v>
      </c>
    </row>
    <row r="277" spans="5:6" x14ac:dyDescent="0.25">
      <c r="E277" s="8" t="s">
        <v>855</v>
      </c>
      <c r="F277" s="8" t="s">
        <v>854</v>
      </c>
    </row>
    <row r="278" spans="5:6" x14ac:dyDescent="0.25">
      <c r="E278" s="8" t="s">
        <v>858</v>
      </c>
      <c r="F278" s="8" t="s">
        <v>858</v>
      </c>
    </row>
    <row r="279" spans="5:6" x14ac:dyDescent="0.25">
      <c r="E279" s="8" t="s">
        <v>863</v>
      </c>
      <c r="F279" s="8" t="s">
        <v>863</v>
      </c>
    </row>
    <row r="280" spans="5:6" x14ac:dyDescent="0.25">
      <c r="E280" s="8" t="s">
        <v>873</v>
      </c>
      <c r="F280" s="8" t="s">
        <v>872</v>
      </c>
    </row>
    <row r="281" spans="5:6" x14ac:dyDescent="0.25">
      <c r="E281" s="8" t="s">
        <v>879</v>
      </c>
      <c r="F281" s="8" t="s">
        <v>878</v>
      </c>
    </row>
    <row r="282" spans="5:6" x14ac:dyDescent="0.25">
      <c r="E282" s="8" t="s">
        <v>716</v>
      </c>
      <c r="F282" s="8" t="s">
        <v>716</v>
      </c>
    </row>
    <row r="283" spans="5:6" x14ac:dyDescent="0.25">
      <c r="E283" s="8" t="s">
        <v>867</v>
      </c>
      <c r="F283" s="8" t="s">
        <v>909</v>
      </c>
    </row>
    <row r="284" spans="5:6" x14ac:dyDescent="0.25">
      <c r="E284" s="8" t="s">
        <v>1309</v>
      </c>
      <c r="F284" s="8" t="s">
        <v>916</v>
      </c>
    </row>
    <row r="285" spans="5:6" x14ac:dyDescent="0.25">
      <c r="E285" s="8" t="s">
        <v>886</v>
      </c>
      <c r="F285" s="8" t="s">
        <v>885</v>
      </c>
    </row>
    <row r="286" spans="5:6" x14ac:dyDescent="0.25">
      <c r="E286" s="8" t="s">
        <v>892</v>
      </c>
      <c r="F286" s="8" t="s">
        <v>891</v>
      </c>
    </row>
    <row r="287" spans="5:6" x14ac:dyDescent="0.25">
      <c r="E287" s="8" t="s">
        <v>897</v>
      </c>
      <c r="F287" s="8" t="s">
        <v>896</v>
      </c>
    </row>
    <row r="288" spans="5:6" x14ac:dyDescent="0.25">
      <c r="E288" s="8" t="s">
        <v>732</v>
      </c>
      <c r="F288" s="8" t="s">
        <v>731</v>
      </c>
    </row>
    <row r="289" spans="5:6" x14ac:dyDescent="0.25">
      <c r="E289" s="8" t="s">
        <v>905</v>
      </c>
      <c r="F289" s="8" t="s">
        <v>904</v>
      </c>
    </row>
    <row r="290" spans="5:6" x14ac:dyDescent="0.25">
      <c r="E290" s="8" t="s">
        <v>911</v>
      </c>
      <c r="F290" s="8" t="s">
        <v>910</v>
      </c>
    </row>
    <row r="291" spans="5:6" x14ac:dyDescent="0.25">
      <c r="E291" s="8" t="s">
        <v>917</v>
      </c>
      <c r="F291" s="8" t="s">
        <v>917</v>
      </c>
    </row>
    <row r="292" spans="5:6" x14ac:dyDescent="0.25">
      <c r="E292" s="8" t="s">
        <v>1310</v>
      </c>
      <c r="F292" s="8" t="s">
        <v>921</v>
      </c>
    </row>
    <row r="293" spans="5:6" x14ac:dyDescent="0.25">
      <c r="E293" s="8" t="s">
        <v>928</v>
      </c>
      <c r="F293" s="8" t="s">
        <v>927</v>
      </c>
    </row>
    <row r="294" spans="5:6" x14ac:dyDescent="0.25">
      <c r="E294" s="8" t="s">
        <v>933</v>
      </c>
      <c r="F294" s="8" t="s">
        <v>933</v>
      </c>
    </row>
    <row r="295" spans="5:6" x14ac:dyDescent="0.25">
      <c r="E295" s="8" t="s">
        <v>937</v>
      </c>
      <c r="F295" s="8" t="s">
        <v>937</v>
      </c>
    </row>
    <row r="296" spans="5:6" x14ac:dyDescent="0.25">
      <c r="E296" s="8" t="s">
        <v>943</v>
      </c>
      <c r="F296" s="8" t="s">
        <v>942</v>
      </c>
    </row>
    <row r="297" spans="5:6" x14ac:dyDescent="0.25">
      <c r="E297" s="8" t="s">
        <v>948</v>
      </c>
      <c r="F297" s="8" t="s">
        <v>948</v>
      </c>
    </row>
    <row r="298" spans="5:6" x14ac:dyDescent="0.25">
      <c r="E298" s="8" t="s">
        <v>953</v>
      </c>
      <c r="F298" s="8" t="s">
        <v>952</v>
      </c>
    </row>
    <row r="299" spans="5:6" x14ac:dyDescent="0.25">
      <c r="E299" s="8" t="s">
        <v>958</v>
      </c>
      <c r="F299" s="8" t="s">
        <v>957</v>
      </c>
    </row>
    <row r="300" spans="5:6" x14ac:dyDescent="0.25">
      <c r="E300" s="8" t="s">
        <v>1311</v>
      </c>
      <c r="F300" s="8" t="s">
        <v>960</v>
      </c>
    </row>
    <row r="301" spans="5:6" x14ac:dyDescent="0.25">
      <c r="E301" s="8" t="s">
        <v>751</v>
      </c>
      <c r="F301" s="8" t="s">
        <v>750</v>
      </c>
    </row>
    <row r="302" spans="5:6" x14ac:dyDescent="0.25">
      <c r="E302" s="8" t="s">
        <v>963</v>
      </c>
      <c r="F302" s="8" t="s">
        <v>963</v>
      </c>
    </row>
    <row r="303" spans="5:6" x14ac:dyDescent="0.25">
      <c r="E303" s="8" t="s">
        <v>965</v>
      </c>
      <c r="F303" s="8" t="s">
        <v>964</v>
      </c>
    </row>
    <row r="304" spans="5:6" x14ac:dyDescent="0.25">
      <c r="E304" s="8" t="s">
        <v>967</v>
      </c>
      <c r="F304" s="8" t="s">
        <v>966</v>
      </c>
    </row>
    <row r="305" spans="5:6" x14ac:dyDescent="0.25">
      <c r="E305" s="8" t="s">
        <v>970</v>
      </c>
      <c r="F305" s="8" t="s">
        <v>969</v>
      </c>
    </row>
    <row r="306" spans="5:6" x14ac:dyDescent="0.25">
      <c r="E306" s="8" t="s">
        <v>972</v>
      </c>
      <c r="F306" s="8" t="s">
        <v>971</v>
      </c>
    </row>
    <row r="307" spans="5:6" x14ac:dyDescent="0.25">
      <c r="E307" s="8" t="s">
        <v>1312</v>
      </c>
      <c r="F307" s="8" t="s">
        <v>974</v>
      </c>
    </row>
    <row r="308" spans="5:6" x14ac:dyDescent="0.25">
      <c r="E308" s="8" t="s">
        <v>1313</v>
      </c>
      <c r="F308" s="8" t="s">
        <v>975</v>
      </c>
    </row>
    <row r="309" spans="5:6" x14ac:dyDescent="0.25">
      <c r="E309" s="8" t="s">
        <v>979</v>
      </c>
      <c r="F309" s="8" t="s">
        <v>978</v>
      </c>
    </row>
    <row r="310" spans="5:6" x14ac:dyDescent="0.25">
      <c r="E310" s="8" t="s">
        <v>981</v>
      </c>
      <c r="F310" s="8" t="s">
        <v>980</v>
      </c>
    </row>
    <row r="311" spans="5:6" x14ac:dyDescent="0.25">
      <c r="E311" s="8" t="s">
        <v>984</v>
      </c>
      <c r="F311" s="8" t="s">
        <v>983</v>
      </c>
    </row>
    <row r="312" spans="5:6" x14ac:dyDescent="0.25">
      <c r="E312" s="8" t="s">
        <v>987</v>
      </c>
      <c r="F312" s="8" t="s">
        <v>986</v>
      </c>
    </row>
    <row r="313" spans="5:6" x14ac:dyDescent="0.25">
      <c r="E313" s="8" t="s">
        <v>1314</v>
      </c>
      <c r="F313" s="8" t="s">
        <v>996</v>
      </c>
    </row>
    <row r="314" spans="5:6" x14ac:dyDescent="0.25">
      <c r="E314" s="8" t="s">
        <v>976</v>
      </c>
      <c r="F314" s="8" t="s">
        <v>989</v>
      </c>
    </row>
    <row r="315" spans="5:6" x14ac:dyDescent="0.25">
      <c r="E315" s="8" t="s">
        <v>780</v>
      </c>
      <c r="F315" s="8" t="s">
        <v>779</v>
      </c>
    </row>
    <row r="316" spans="5:6" x14ac:dyDescent="0.25">
      <c r="E316" s="8" t="s">
        <v>793</v>
      </c>
      <c r="F316" s="8" t="s">
        <v>793</v>
      </c>
    </row>
    <row r="317" spans="5:6" x14ac:dyDescent="0.25">
      <c r="E317" s="8" t="s">
        <v>1315</v>
      </c>
      <c r="F317" s="8" t="s">
        <v>1004</v>
      </c>
    </row>
    <row r="318" spans="5:6" x14ac:dyDescent="0.25">
      <c r="E318" s="8" t="s">
        <v>1316</v>
      </c>
      <c r="F318" s="8" t="s">
        <v>1008</v>
      </c>
    </row>
    <row r="319" spans="5:6" x14ac:dyDescent="0.25">
      <c r="E319" s="8" t="s">
        <v>990</v>
      </c>
      <c r="F319" s="8" t="s">
        <v>990</v>
      </c>
    </row>
    <row r="320" spans="5:6" x14ac:dyDescent="0.25">
      <c r="E320" s="8" t="s">
        <v>993</v>
      </c>
      <c r="F320" s="8" t="s">
        <v>992</v>
      </c>
    </row>
    <row r="321" spans="5:6" x14ac:dyDescent="0.25">
      <c r="E321" s="8" t="s">
        <v>995</v>
      </c>
      <c r="F321" s="8" t="s">
        <v>994</v>
      </c>
    </row>
    <row r="322" spans="5:6" x14ac:dyDescent="0.25">
      <c r="E322" s="8" t="s">
        <v>799</v>
      </c>
      <c r="F322" s="8" t="s">
        <v>798</v>
      </c>
    </row>
    <row r="323" spans="5:6" x14ac:dyDescent="0.25">
      <c r="E323" s="8" t="s">
        <v>997</v>
      </c>
      <c r="F323" s="8" t="s">
        <v>997</v>
      </c>
    </row>
    <row r="324" spans="5:6" x14ac:dyDescent="0.25">
      <c r="E324" s="8" t="s">
        <v>1022</v>
      </c>
      <c r="F324" s="8" t="s">
        <v>1022</v>
      </c>
    </row>
    <row r="325" spans="5:6" x14ac:dyDescent="0.25">
      <c r="E325" s="8" t="s">
        <v>999</v>
      </c>
      <c r="F325" s="8" t="s">
        <v>998</v>
      </c>
    </row>
    <row r="326" spans="5:6" x14ac:dyDescent="0.25">
      <c r="E326" s="8" t="s">
        <v>1002</v>
      </c>
      <c r="F326" s="8" t="s">
        <v>1001</v>
      </c>
    </row>
    <row r="327" spans="5:6" x14ac:dyDescent="0.25">
      <c r="E327" s="8" t="s">
        <v>1006</v>
      </c>
      <c r="F327" s="8" t="s">
        <v>1005</v>
      </c>
    </row>
    <row r="328" spans="5:6" x14ac:dyDescent="0.25">
      <c r="E328" s="8" t="s">
        <v>1032</v>
      </c>
      <c r="F328" s="8" t="s">
        <v>1032</v>
      </c>
    </row>
    <row r="329" spans="5:6" x14ac:dyDescent="0.25">
      <c r="E329" s="8" t="s">
        <v>1035</v>
      </c>
      <c r="F329" s="8" t="s">
        <v>1035</v>
      </c>
    </row>
    <row r="330" spans="5:6" x14ac:dyDescent="0.25">
      <c r="E330" s="8" t="s">
        <v>1009</v>
      </c>
      <c r="F330" s="8" t="s">
        <v>1009</v>
      </c>
    </row>
    <row r="331" spans="5:6" x14ac:dyDescent="0.25">
      <c r="E331" s="8" t="s">
        <v>1317</v>
      </c>
      <c r="F331" s="8" t="s">
        <v>1041</v>
      </c>
    </row>
    <row r="332" spans="5:6" x14ac:dyDescent="0.25">
      <c r="E332" s="8" t="s">
        <v>1011</v>
      </c>
      <c r="F332" s="8" t="s">
        <v>1010</v>
      </c>
    </row>
    <row r="333" spans="5:6" x14ac:dyDescent="0.25">
      <c r="E333" s="8" t="s">
        <v>1013</v>
      </c>
      <c r="F333" s="8" t="s">
        <v>1012</v>
      </c>
    </row>
    <row r="334" spans="5:6" x14ac:dyDescent="0.25">
      <c r="E334" s="8" t="s">
        <v>1015</v>
      </c>
      <c r="F334" s="8" t="s">
        <v>1015</v>
      </c>
    </row>
    <row r="335" spans="5:6" x14ac:dyDescent="0.25">
      <c r="E335" s="8" t="s">
        <v>1017</v>
      </c>
      <c r="F335" s="8" t="s">
        <v>1016</v>
      </c>
    </row>
    <row r="336" spans="5:6" x14ac:dyDescent="0.25">
      <c r="E336" s="8" t="s">
        <v>1318</v>
      </c>
      <c r="F336" s="8" t="s">
        <v>1019</v>
      </c>
    </row>
    <row r="337" spans="5:6" x14ac:dyDescent="0.25">
      <c r="E337" s="8" t="s">
        <v>1023</v>
      </c>
      <c r="F337" s="8" t="s">
        <v>1023</v>
      </c>
    </row>
    <row r="338" spans="5:6" x14ac:dyDescent="0.25">
      <c r="E338" s="8" t="s">
        <v>1051</v>
      </c>
      <c r="F338" s="8" t="s">
        <v>1051</v>
      </c>
    </row>
    <row r="339" spans="5:6" x14ac:dyDescent="0.25">
      <c r="E339" s="8" t="s">
        <v>1025</v>
      </c>
      <c r="F339" s="8" t="s">
        <v>1024</v>
      </c>
    </row>
    <row r="340" spans="5:6" x14ac:dyDescent="0.25">
      <c r="E340" s="8" t="s">
        <v>1028</v>
      </c>
      <c r="F340" s="8" t="s">
        <v>1027</v>
      </c>
    </row>
    <row r="341" spans="5:6" x14ac:dyDescent="0.25">
      <c r="E341" s="8" t="s">
        <v>1031</v>
      </c>
      <c r="F341" s="8" t="s">
        <v>1030</v>
      </c>
    </row>
    <row r="342" spans="5:6" x14ac:dyDescent="0.25">
      <c r="E342" s="8" t="s">
        <v>1034</v>
      </c>
      <c r="F342" s="8" t="s">
        <v>1033</v>
      </c>
    </row>
    <row r="343" spans="5:6" x14ac:dyDescent="0.25">
      <c r="E343" s="8" t="s">
        <v>1319</v>
      </c>
      <c r="F343" s="8" t="s">
        <v>1036</v>
      </c>
    </row>
    <row r="344" spans="5:6" x14ac:dyDescent="0.25">
      <c r="E344" s="8" t="s">
        <v>1040</v>
      </c>
      <c r="F344" s="8" t="s">
        <v>1039</v>
      </c>
    </row>
    <row r="345" spans="5:6" x14ac:dyDescent="0.25">
      <c r="E345" s="8" t="s">
        <v>827</v>
      </c>
      <c r="F345" s="8" t="s">
        <v>826</v>
      </c>
    </row>
    <row r="346" spans="5:6" x14ac:dyDescent="0.25">
      <c r="E346" s="8" t="s">
        <v>1320</v>
      </c>
      <c r="F346" s="8" t="s">
        <v>1069</v>
      </c>
    </row>
    <row r="347" spans="5:6" x14ac:dyDescent="0.25">
      <c r="E347" s="8" t="s">
        <v>1043</v>
      </c>
      <c r="F347" s="8" t="s">
        <v>1042</v>
      </c>
    </row>
    <row r="348" spans="5:6" x14ac:dyDescent="0.25">
      <c r="E348" s="8" t="s">
        <v>833</v>
      </c>
      <c r="F348" s="8" t="s">
        <v>832</v>
      </c>
    </row>
    <row r="349" spans="5:6" x14ac:dyDescent="0.25">
      <c r="E349" s="8" t="s">
        <v>1045</v>
      </c>
      <c r="F349" s="8" t="s">
        <v>1044</v>
      </c>
    </row>
    <row r="350" spans="5:6" x14ac:dyDescent="0.25">
      <c r="E350" s="8" t="s">
        <v>839</v>
      </c>
      <c r="F350" s="8" t="s">
        <v>838</v>
      </c>
    </row>
    <row r="351" spans="5:6" x14ac:dyDescent="0.25">
      <c r="E351" s="8" t="s">
        <v>1082</v>
      </c>
      <c r="F351" s="8" t="s">
        <v>1082</v>
      </c>
    </row>
    <row r="352" spans="5:6" x14ac:dyDescent="0.25">
      <c r="E352" s="8" t="s">
        <v>1047</v>
      </c>
      <c r="F352" s="8" t="s">
        <v>1046</v>
      </c>
    </row>
    <row r="353" spans="5:6" x14ac:dyDescent="0.25">
      <c r="E353" s="8" t="s">
        <v>1049</v>
      </c>
      <c r="F353" s="8" t="s">
        <v>1049</v>
      </c>
    </row>
    <row r="354" spans="5:6" x14ac:dyDescent="0.25">
      <c r="E354" s="8" t="s">
        <v>1052</v>
      </c>
      <c r="F354" s="8" t="s">
        <v>1052</v>
      </c>
    </row>
    <row r="355" spans="5:6" x14ac:dyDescent="0.25">
      <c r="E355" s="8" t="s">
        <v>1053</v>
      </c>
      <c r="F355" s="8" t="s">
        <v>1053</v>
      </c>
    </row>
    <row r="356" spans="5:6" x14ac:dyDescent="0.25">
      <c r="E356" s="8" t="s">
        <v>1321</v>
      </c>
      <c r="F356" s="8" t="s">
        <v>1054</v>
      </c>
    </row>
    <row r="357" spans="5:6" x14ac:dyDescent="0.25">
      <c r="E357" s="8" t="s">
        <v>1322</v>
      </c>
      <c r="F357" s="8" t="s">
        <v>1057</v>
      </c>
    </row>
    <row r="358" spans="5:6" x14ac:dyDescent="0.25">
      <c r="E358" s="8" t="s">
        <v>1060</v>
      </c>
      <c r="F358" s="8" t="s">
        <v>1060</v>
      </c>
    </row>
    <row r="359" spans="5:6" x14ac:dyDescent="0.25">
      <c r="E359" s="8" t="s">
        <v>1062</v>
      </c>
      <c r="F359" s="8" t="s">
        <v>1061</v>
      </c>
    </row>
    <row r="360" spans="5:6" x14ac:dyDescent="0.25">
      <c r="E360" s="8" t="s">
        <v>1064</v>
      </c>
      <c r="F360" s="8" t="s">
        <v>1063</v>
      </c>
    </row>
    <row r="361" spans="5:6" x14ac:dyDescent="0.25">
      <c r="E361" s="8" t="s">
        <v>1323</v>
      </c>
      <c r="F361" s="8" t="s">
        <v>1066</v>
      </c>
    </row>
    <row r="362" spans="5:6" x14ac:dyDescent="0.25">
      <c r="E362" s="8" t="s">
        <v>1071</v>
      </c>
      <c r="F362" s="8" t="s">
        <v>1070</v>
      </c>
    </row>
    <row r="363" spans="5:6" x14ac:dyDescent="0.25">
      <c r="E363" s="8" t="s">
        <v>1074</v>
      </c>
      <c r="F363" s="8" t="s">
        <v>1073</v>
      </c>
    </row>
    <row r="364" spans="5:6" x14ac:dyDescent="0.25">
      <c r="E364" s="8" t="s">
        <v>1076</v>
      </c>
      <c r="F364" s="8" t="s">
        <v>1076</v>
      </c>
    </row>
    <row r="365" spans="5:6" x14ac:dyDescent="0.25">
      <c r="E365" s="8" t="s">
        <v>1077</v>
      </c>
      <c r="F365" s="8" t="s">
        <v>1077</v>
      </c>
    </row>
    <row r="366" spans="5:6" x14ac:dyDescent="0.25">
      <c r="E366" s="8" t="s">
        <v>1080</v>
      </c>
      <c r="F366" s="8" t="s">
        <v>1079</v>
      </c>
    </row>
    <row r="367" spans="5:6" x14ac:dyDescent="0.25">
      <c r="E367" s="8" t="s">
        <v>1083</v>
      </c>
      <c r="F367" s="8" t="s">
        <v>1083</v>
      </c>
    </row>
    <row r="368" spans="5:6" x14ac:dyDescent="0.25">
      <c r="E368" s="8" t="s">
        <v>1324</v>
      </c>
      <c r="F368" s="8" t="s">
        <v>1084</v>
      </c>
    </row>
    <row r="369" spans="5:6" x14ac:dyDescent="0.25">
      <c r="E369" s="8" t="s">
        <v>851</v>
      </c>
      <c r="F369" s="8" t="s">
        <v>851</v>
      </c>
    </row>
    <row r="370" spans="5:6" x14ac:dyDescent="0.25">
      <c r="E370" s="8" t="s">
        <v>1121</v>
      </c>
      <c r="F370" s="8" t="s">
        <v>1121</v>
      </c>
    </row>
    <row r="371" spans="5:6" x14ac:dyDescent="0.25">
      <c r="E371" s="8" t="s">
        <v>1325</v>
      </c>
      <c r="F371" s="8" t="s">
        <v>1123</v>
      </c>
    </row>
    <row r="372" spans="5:6" x14ac:dyDescent="0.25">
      <c r="E372" s="8" t="s">
        <v>1087</v>
      </c>
      <c r="F372" s="8" t="s">
        <v>1087</v>
      </c>
    </row>
    <row r="373" spans="5:6" x14ac:dyDescent="0.25">
      <c r="E373" s="8" t="s">
        <v>1088</v>
      </c>
      <c r="F373" s="8" t="s">
        <v>1088</v>
      </c>
    </row>
    <row r="374" spans="5:6" x14ac:dyDescent="0.25">
      <c r="E374" s="8" t="s">
        <v>1090</v>
      </c>
      <c r="F374" s="8" t="s">
        <v>1089</v>
      </c>
    </row>
    <row r="375" spans="5:6" x14ac:dyDescent="0.25">
      <c r="E375" s="8" t="s">
        <v>1092</v>
      </c>
      <c r="F375" s="8" t="s">
        <v>1092</v>
      </c>
    </row>
    <row r="376" spans="5:6" x14ac:dyDescent="0.25">
      <c r="E376" s="8" t="s">
        <v>1094</v>
      </c>
      <c r="F376" s="8" t="s">
        <v>1094</v>
      </c>
    </row>
    <row r="377" spans="5:6" x14ac:dyDescent="0.25">
      <c r="E377" s="8" t="s">
        <v>1097</v>
      </c>
      <c r="F377" s="8" t="s">
        <v>1096</v>
      </c>
    </row>
    <row r="378" spans="5:6" x14ac:dyDescent="0.25">
      <c r="E378" s="8" t="s">
        <v>1099</v>
      </c>
      <c r="F378" s="8" t="s">
        <v>1098</v>
      </c>
    </row>
    <row r="379" spans="5:6" x14ac:dyDescent="0.25">
      <c r="E379" s="8" t="s">
        <v>1136</v>
      </c>
      <c r="F379" s="8" t="s">
        <v>1136</v>
      </c>
    </row>
    <row r="380" spans="5:6" x14ac:dyDescent="0.25">
      <c r="E380" s="8" t="s">
        <v>1102</v>
      </c>
      <c r="F380" s="8" t="s">
        <v>1101</v>
      </c>
    </row>
    <row r="381" spans="5:6" x14ac:dyDescent="0.25">
      <c r="E381" s="8" t="s">
        <v>1104</v>
      </c>
      <c r="F381" s="8" t="s">
        <v>1103</v>
      </c>
    </row>
    <row r="382" spans="5:6" x14ac:dyDescent="0.25">
      <c r="E382" s="8" t="s">
        <v>1142</v>
      </c>
      <c r="F382" s="8" t="s">
        <v>1142</v>
      </c>
    </row>
    <row r="383" spans="5:6" x14ac:dyDescent="0.25">
      <c r="E383" s="8" t="s">
        <v>1107</v>
      </c>
      <c r="F383" s="8" t="s">
        <v>1106</v>
      </c>
    </row>
    <row r="384" spans="5:6" x14ac:dyDescent="0.25">
      <c r="E384" s="8" t="s">
        <v>1326</v>
      </c>
      <c r="F384" s="8" t="s">
        <v>1109</v>
      </c>
    </row>
    <row r="385" spans="5:6" x14ac:dyDescent="0.25">
      <c r="E385" s="8" t="s">
        <v>1113</v>
      </c>
      <c r="F385" s="8" t="s">
        <v>1112</v>
      </c>
    </row>
    <row r="386" spans="5:6" x14ac:dyDescent="0.25">
      <c r="E386" s="8" t="s">
        <v>864</v>
      </c>
      <c r="F386" s="8" t="s">
        <v>864</v>
      </c>
    </row>
    <row r="387" spans="5:6" x14ac:dyDescent="0.25">
      <c r="E387" s="8" t="s">
        <v>1115</v>
      </c>
      <c r="F387" s="8" t="s">
        <v>1114</v>
      </c>
    </row>
    <row r="388" spans="5:6" x14ac:dyDescent="0.25">
      <c r="E388" s="8" t="s">
        <v>1117</v>
      </c>
      <c r="F388" s="8" t="s">
        <v>1116</v>
      </c>
    </row>
    <row r="389" spans="5:6" x14ac:dyDescent="0.25">
      <c r="E389" s="8" t="s">
        <v>1156</v>
      </c>
      <c r="F389" s="8" t="s">
        <v>1156</v>
      </c>
    </row>
    <row r="390" spans="5:6" x14ac:dyDescent="0.25">
      <c r="E390" s="8" t="s">
        <v>1119</v>
      </c>
      <c r="F390" s="8" t="s">
        <v>1118</v>
      </c>
    </row>
    <row r="391" spans="5:6" x14ac:dyDescent="0.25">
      <c r="E391" s="8" t="s">
        <v>1122</v>
      </c>
      <c r="F391" s="8" t="s">
        <v>1122</v>
      </c>
    </row>
    <row r="392" spans="5:6" x14ac:dyDescent="0.25">
      <c r="E392" s="8" t="s">
        <v>1327</v>
      </c>
      <c r="F392" s="8" t="s">
        <v>1124</v>
      </c>
    </row>
    <row r="393" spans="5:6" x14ac:dyDescent="0.25">
      <c r="E393" s="8" t="s">
        <v>1126</v>
      </c>
      <c r="F393" s="8" t="s">
        <v>1125</v>
      </c>
    </row>
    <row r="394" spans="5:6" x14ac:dyDescent="0.25">
      <c r="E394" s="8" t="s">
        <v>1127</v>
      </c>
      <c r="F394" s="8" t="s">
        <v>1127</v>
      </c>
    </row>
    <row r="395" spans="5:6" x14ac:dyDescent="0.25">
      <c r="E395" s="8" t="s">
        <v>1129</v>
      </c>
      <c r="F395" s="8" t="s">
        <v>1128</v>
      </c>
    </row>
    <row r="396" spans="5:6" x14ac:dyDescent="0.25">
      <c r="E396" s="8" t="s">
        <v>869</v>
      </c>
      <c r="F396" s="8" t="s">
        <v>868</v>
      </c>
    </row>
    <row r="397" spans="5:6" x14ac:dyDescent="0.25">
      <c r="E397" s="8" t="s">
        <v>1328</v>
      </c>
      <c r="F397" s="8" t="s">
        <v>1173</v>
      </c>
    </row>
    <row r="398" spans="5:6" x14ac:dyDescent="0.25">
      <c r="E398" s="8" t="s">
        <v>1131</v>
      </c>
      <c r="F398" s="8" t="s">
        <v>1130</v>
      </c>
    </row>
    <row r="399" spans="5:6" x14ac:dyDescent="0.25">
      <c r="E399" s="8" t="s">
        <v>1133</v>
      </c>
      <c r="F399" s="8" t="s">
        <v>1133</v>
      </c>
    </row>
    <row r="400" spans="5:6" x14ac:dyDescent="0.25">
      <c r="E400" s="8" t="s">
        <v>1134</v>
      </c>
      <c r="F400" s="8" t="s">
        <v>1134</v>
      </c>
    </row>
    <row r="401" spans="5:6" x14ac:dyDescent="0.25">
      <c r="E401" s="8" t="s">
        <v>1137</v>
      </c>
      <c r="F401" s="8" t="s">
        <v>1137</v>
      </c>
    </row>
    <row r="402" spans="5:6" x14ac:dyDescent="0.25">
      <c r="E402" s="8" t="s">
        <v>1138</v>
      </c>
      <c r="F402" s="8" t="s">
        <v>1138</v>
      </c>
    </row>
    <row r="403" spans="5:6" x14ac:dyDescent="0.25">
      <c r="E403" s="8" t="s">
        <v>1329</v>
      </c>
      <c r="F403" s="8" t="s">
        <v>1187</v>
      </c>
    </row>
    <row r="404" spans="5:6" x14ac:dyDescent="0.25">
      <c r="E404" s="8" t="s">
        <v>1330</v>
      </c>
      <c r="F404" s="8" t="s">
        <v>1191</v>
      </c>
    </row>
    <row r="405" spans="5:6" x14ac:dyDescent="0.25">
      <c r="E405" s="8" t="s">
        <v>876</v>
      </c>
      <c r="F405" s="8" t="s">
        <v>875</v>
      </c>
    </row>
    <row r="406" spans="5:6" x14ac:dyDescent="0.25">
      <c r="E406" s="8" t="s">
        <v>1143</v>
      </c>
      <c r="F406" s="8" t="s">
        <v>1143</v>
      </c>
    </row>
    <row r="407" spans="5:6" x14ac:dyDescent="0.25">
      <c r="E407" s="8" t="s">
        <v>1145</v>
      </c>
      <c r="F407" s="8" t="s">
        <v>1145</v>
      </c>
    </row>
    <row r="408" spans="5:6" x14ac:dyDescent="0.25">
      <c r="E408" s="8" t="s">
        <v>1148</v>
      </c>
      <c r="F408" s="8" t="s">
        <v>1147</v>
      </c>
    </row>
    <row r="409" spans="5:6" x14ac:dyDescent="0.25">
      <c r="E409" s="8" t="s">
        <v>1149</v>
      </c>
      <c r="F409" s="8" t="s">
        <v>1149</v>
      </c>
    </row>
    <row r="410" spans="5:6" x14ac:dyDescent="0.25">
      <c r="E410" s="8" t="s">
        <v>1151</v>
      </c>
      <c r="F410" s="8" t="s">
        <v>1151</v>
      </c>
    </row>
    <row r="411" spans="5:6" x14ac:dyDescent="0.25">
      <c r="E411" s="8" t="s">
        <v>1331</v>
      </c>
      <c r="F411" s="8" t="s">
        <v>1153</v>
      </c>
    </row>
    <row r="412" spans="5:6" x14ac:dyDescent="0.25">
      <c r="E412" s="8" t="s">
        <v>1157</v>
      </c>
      <c r="F412" s="8" t="s">
        <v>1157</v>
      </c>
    </row>
    <row r="413" spans="5:6" x14ac:dyDescent="0.25">
      <c r="E413" s="8" t="s">
        <v>1159</v>
      </c>
      <c r="F413" s="8" t="s">
        <v>1158</v>
      </c>
    </row>
    <row r="414" spans="5:6" x14ac:dyDescent="0.25">
      <c r="E414" s="8" t="s">
        <v>1161</v>
      </c>
      <c r="F414" s="8" t="s">
        <v>1161</v>
      </c>
    </row>
    <row r="415" spans="5:6" x14ac:dyDescent="0.25">
      <c r="E415" s="8" t="s">
        <v>1332</v>
      </c>
      <c r="F415" s="8" t="s">
        <v>1219</v>
      </c>
    </row>
    <row r="416" spans="5:6" x14ac:dyDescent="0.25">
      <c r="E416" s="8" t="s">
        <v>1164</v>
      </c>
      <c r="F416" s="8" t="s">
        <v>1163</v>
      </c>
    </row>
    <row r="417" spans="5:6" x14ac:dyDescent="0.25">
      <c r="E417" s="8" t="s">
        <v>881</v>
      </c>
      <c r="F417" s="8" t="s">
        <v>881</v>
      </c>
    </row>
    <row r="418" spans="5:6" x14ac:dyDescent="0.25">
      <c r="E418" s="8" t="s">
        <v>1333</v>
      </c>
      <c r="F418" s="8" t="s">
        <v>1226</v>
      </c>
    </row>
    <row r="419" spans="5:6" x14ac:dyDescent="0.25">
      <c r="E419" s="8" t="s">
        <v>1166</v>
      </c>
      <c r="F419" s="8" t="s">
        <v>1166</v>
      </c>
    </row>
    <row r="420" spans="5:6" x14ac:dyDescent="0.25">
      <c r="E420" s="8" t="s">
        <v>1231</v>
      </c>
      <c r="F420" s="8" t="s">
        <v>1231</v>
      </c>
    </row>
    <row r="421" spans="5:6" x14ac:dyDescent="0.25">
      <c r="E421" s="8" t="s">
        <v>1168</v>
      </c>
      <c r="F421" s="8" t="s">
        <v>1167</v>
      </c>
    </row>
    <row r="422" spans="5:6" x14ac:dyDescent="0.25">
      <c r="E422" s="8" t="s">
        <v>1334</v>
      </c>
      <c r="F422" s="8" t="s">
        <v>1170</v>
      </c>
    </row>
    <row r="423" spans="5:6" x14ac:dyDescent="0.25">
      <c r="E423" s="8" t="s">
        <v>1174</v>
      </c>
      <c r="F423" s="8" t="s">
        <v>1174</v>
      </c>
    </row>
    <row r="424" spans="5:6" x14ac:dyDescent="0.25">
      <c r="E424" s="8" t="s">
        <v>1335</v>
      </c>
      <c r="F424" s="8" t="s">
        <v>1236</v>
      </c>
    </row>
    <row r="425" spans="5:6" x14ac:dyDescent="0.25">
      <c r="E425" s="8" t="s">
        <v>1336</v>
      </c>
      <c r="F425" s="8" t="s">
        <v>1175</v>
      </c>
    </row>
    <row r="426" spans="5:6" x14ac:dyDescent="0.25">
      <c r="E426" s="8" t="s">
        <v>1179</v>
      </c>
      <c r="F426" s="8" t="s">
        <v>1178</v>
      </c>
    </row>
    <row r="427" spans="5:6" x14ac:dyDescent="0.25">
      <c r="E427" s="8" t="s">
        <v>1337</v>
      </c>
      <c r="F427" s="8" t="s">
        <v>1246</v>
      </c>
    </row>
    <row r="428" spans="5:6" x14ac:dyDescent="0.25">
      <c r="E428" s="8" t="s">
        <v>1182</v>
      </c>
      <c r="F428" s="8" t="s">
        <v>1181</v>
      </c>
    </row>
    <row r="429" spans="5:6" x14ac:dyDescent="0.25">
      <c r="E429" s="8" t="s">
        <v>1184</v>
      </c>
      <c r="F429" s="8" t="s">
        <v>1184</v>
      </c>
    </row>
    <row r="430" spans="5:6" x14ac:dyDescent="0.25">
      <c r="E430" s="8" t="s">
        <v>1186</v>
      </c>
      <c r="F430" s="8" t="s">
        <v>1185</v>
      </c>
    </row>
    <row r="431" spans="5:6" x14ac:dyDescent="0.25">
      <c r="E431" s="8" t="s">
        <v>1189</v>
      </c>
      <c r="F431" s="8" t="s">
        <v>1188</v>
      </c>
    </row>
    <row r="432" spans="5:6" x14ac:dyDescent="0.25">
      <c r="E432" s="8" t="s">
        <v>1193</v>
      </c>
      <c r="F432" s="8" t="s">
        <v>1192</v>
      </c>
    </row>
    <row r="433" spans="5:6" x14ac:dyDescent="0.25">
      <c r="E433" s="8" t="s">
        <v>1196</v>
      </c>
      <c r="F433" s="8" t="s">
        <v>1195</v>
      </c>
    </row>
    <row r="434" spans="5:6" x14ac:dyDescent="0.25">
      <c r="E434" s="8" t="s">
        <v>1198</v>
      </c>
      <c r="F434" s="8" t="s">
        <v>1197</v>
      </c>
    </row>
    <row r="435" spans="5:6" x14ac:dyDescent="0.25">
      <c r="E435" s="8" t="s">
        <v>1199</v>
      </c>
      <c r="F435" s="8" t="s">
        <v>1199</v>
      </c>
    </row>
    <row r="436" spans="5:6" x14ac:dyDescent="0.25">
      <c r="E436" s="8" t="s">
        <v>1200</v>
      </c>
      <c r="F436" s="8" t="s">
        <v>1200</v>
      </c>
    </row>
    <row r="437" spans="5:6" x14ac:dyDescent="0.25">
      <c r="E437" s="8" t="s">
        <v>1203</v>
      </c>
      <c r="F437" s="8" t="s">
        <v>1202</v>
      </c>
    </row>
    <row r="438" spans="5:6" x14ac:dyDescent="0.25">
      <c r="E438" s="8" t="s">
        <v>1338</v>
      </c>
      <c r="F438" s="8" t="s">
        <v>1205</v>
      </c>
    </row>
    <row r="439" spans="5:6" x14ac:dyDescent="0.25">
      <c r="E439" s="8" t="s">
        <v>1209</v>
      </c>
      <c r="F439" s="8" t="s">
        <v>1208</v>
      </c>
    </row>
    <row r="440" spans="5:6" x14ac:dyDescent="0.25">
      <c r="E440" s="8" t="s">
        <v>1212</v>
      </c>
      <c r="F440" s="8" t="s">
        <v>1211</v>
      </c>
    </row>
    <row r="441" spans="5:6" x14ac:dyDescent="0.25">
      <c r="E441" s="8" t="s">
        <v>1339</v>
      </c>
      <c r="F441" s="8" t="s">
        <v>1214</v>
      </c>
    </row>
    <row r="442" spans="5:6" x14ac:dyDescent="0.25">
      <c r="E442" s="8" t="s">
        <v>1218</v>
      </c>
      <c r="F442" s="8" t="s">
        <v>1217</v>
      </c>
    </row>
    <row r="443" spans="5:6" x14ac:dyDescent="0.25">
      <c r="E443" s="8" t="s">
        <v>1221</v>
      </c>
      <c r="F443" s="8" t="s">
        <v>1220</v>
      </c>
    </row>
    <row r="444" spans="5:6" x14ac:dyDescent="0.25">
      <c r="E444" s="8" t="s">
        <v>1224</v>
      </c>
      <c r="F444" s="8" t="s">
        <v>1223</v>
      </c>
    </row>
    <row r="445" spans="5:6" x14ac:dyDescent="0.25">
      <c r="E445" s="8" t="s">
        <v>883</v>
      </c>
      <c r="F445" s="8" t="s">
        <v>882</v>
      </c>
    </row>
    <row r="446" spans="5:6" x14ac:dyDescent="0.25">
      <c r="E446" s="8" t="s">
        <v>1227</v>
      </c>
      <c r="F446" s="8" t="s">
        <v>1227</v>
      </c>
    </row>
    <row r="447" spans="5:6" x14ac:dyDescent="0.25">
      <c r="E447" s="8" t="s">
        <v>1229</v>
      </c>
      <c r="F447" s="8" t="s">
        <v>1228</v>
      </c>
    </row>
    <row r="448" spans="5:6" x14ac:dyDescent="0.25">
      <c r="E448" s="8" t="s">
        <v>1232</v>
      </c>
      <c r="F448" s="8" t="s">
        <v>1232</v>
      </c>
    </row>
    <row r="449" spans="5:6" x14ac:dyDescent="0.25">
      <c r="E449" s="8" t="s">
        <v>1340</v>
      </c>
      <c r="F449" s="8" t="s">
        <v>1291</v>
      </c>
    </row>
    <row r="450" spans="5:6" x14ac:dyDescent="0.25">
      <c r="E450" s="8" t="s">
        <v>1294</v>
      </c>
      <c r="F450" s="8" t="s">
        <v>1294</v>
      </c>
    </row>
    <row r="451" spans="5:6" x14ac:dyDescent="0.25">
      <c r="E451" s="8" t="s">
        <v>894</v>
      </c>
      <c r="F451" s="8" t="s">
        <v>893</v>
      </c>
    </row>
    <row r="452" spans="5:6" x14ac:dyDescent="0.25">
      <c r="E452" s="8" t="s">
        <v>899</v>
      </c>
      <c r="F452" s="8" t="s">
        <v>898</v>
      </c>
    </row>
    <row r="453" spans="5:6" x14ac:dyDescent="0.25">
      <c r="E453" s="8" t="s">
        <v>1341</v>
      </c>
      <c r="F453" s="8" t="s">
        <v>1233</v>
      </c>
    </row>
    <row r="454" spans="5:6" x14ac:dyDescent="0.25">
      <c r="E454" s="8" t="s">
        <v>1238</v>
      </c>
      <c r="F454" s="8" t="s">
        <v>1237</v>
      </c>
    </row>
    <row r="455" spans="5:6" x14ac:dyDescent="0.25">
      <c r="E455" s="8" t="s">
        <v>1241</v>
      </c>
      <c r="F455" s="8" t="s">
        <v>1240</v>
      </c>
    </row>
    <row r="456" spans="5:6" x14ac:dyDescent="0.25">
      <c r="E456" s="8" t="s">
        <v>1342</v>
      </c>
      <c r="F456" s="8" t="s">
        <v>1243</v>
      </c>
    </row>
    <row r="457" spans="5:6" x14ac:dyDescent="0.25">
      <c r="E457" s="8" t="s">
        <v>1248</v>
      </c>
      <c r="F457" s="8" t="s">
        <v>1247</v>
      </c>
    </row>
    <row r="458" spans="5:6" x14ac:dyDescent="0.25">
      <c r="E458" s="8" t="s">
        <v>1343</v>
      </c>
      <c r="F458" s="8" t="s">
        <v>1250</v>
      </c>
    </row>
    <row r="459" spans="5:6" x14ac:dyDescent="0.25">
      <c r="E459" s="8" t="s">
        <v>1251</v>
      </c>
      <c r="F459" s="8" t="s">
        <v>1251</v>
      </c>
    </row>
    <row r="460" spans="5:6" x14ac:dyDescent="0.25">
      <c r="E460" s="8" t="s">
        <v>1252</v>
      </c>
      <c r="F460" s="8" t="s">
        <v>1252</v>
      </c>
    </row>
    <row r="461" spans="5:6" x14ac:dyDescent="0.25">
      <c r="E461" s="8" t="s">
        <v>1254</v>
      </c>
      <c r="F461" s="8" t="s">
        <v>1254</v>
      </c>
    </row>
    <row r="462" spans="5:6" x14ac:dyDescent="0.25">
      <c r="E462" s="8" t="s">
        <v>1256</v>
      </c>
      <c r="F462" s="8" t="s">
        <v>1255</v>
      </c>
    </row>
    <row r="463" spans="5:6" x14ac:dyDescent="0.25">
      <c r="E463" s="8" t="s">
        <v>1259</v>
      </c>
      <c r="F463" s="8" t="s">
        <v>1258</v>
      </c>
    </row>
    <row r="464" spans="5:6" x14ac:dyDescent="0.25">
      <c r="E464" s="8" t="s">
        <v>1344</v>
      </c>
      <c r="F464" s="8" t="s">
        <v>1261</v>
      </c>
    </row>
    <row r="465" spans="5:6" x14ac:dyDescent="0.25">
      <c r="E465" s="8" t="s">
        <v>1265</v>
      </c>
      <c r="F465" s="8" t="s">
        <v>1264</v>
      </c>
    </row>
    <row r="466" spans="5:6" x14ac:dyDescent="0.25">
      <c r="E466" s="8" t="s">
        <v>1345</v>
      </c>
      <c r="F466" s="8" t="s">
        <v>1298</v>
      </c>
    </row>
    <row r="467" spans="5:6" x14ac:dyDescent="0.25">
      <c r="E467" s="8" t="s">
        <v>1267</v>
      </c>
      <c r="F467" s="8" t="s">
        <v>1267</v>
      </c>
    </row>
    <row r="468" spans="5:6" x14ac:dyDescent="0.25">
      <c r="E468" s="8" t="s">
        <v>1269</v>
      </c>
      <c r="F468" s="8" t="s">
        <v>1268</v>
      </c>
    </row>
    <row r="469" spans="5:6" x14ac:dyDescent="0.25">
      <c r="E469" s="8" t="s">
        <v>1270</v>
      </c>
      <c r="F469" s="8" t="s">
        <v>1270</v>
      </c>
    </row>
    <row r="470" spans="5:6" x14ac:dyDescent="0.25">
      <c r="E470" s="8" t="s">
        <v>1273</v>
      </c>
      <c r="F470" s="8" t="s">
        <v>1272</v>
      </c>
    </row>
    <row r="471" spans="5:6" x14ac:dyDescent="0.25">
      <c r="E471" s="8" t="s">
        <v>907</v>
      </c>
      <c r="F471" s="8" t="s">
        <v>906</v>
      </c>
    </row>
    <row r="472" spans="5:6" x14ac:dyDescent="0.25">
      <c r="E472" s="8" t="s">
        <v>1346</v>
      </c>
      <c r="F472" s="8" t="s">
        <v>1275</v>
      </c>
    </row>
    <row r="473" spans="5:6" x14ac:dyDescent="0.25">
      <c r="E473" s="8" t="s">
        <v>1347</v>
      </c>
      <c r="F473" s="8" t="s">
        <v>1299</v>
      </c>
    </row>
    <row r="474" spans="5:6" x14ac:dyDescent="0.25">
      <c r="E474" s="8" t="s">
        <v>1278</v>
      </c>
      <c r="F474" s="8" t="s">
        <v>1278</v>
      </c>
    </row>
    <row r="475" spans="5:6" x14ac:dyDescent="0.25">
      <c r="E475" s="8" t="s">
        <v>1280</v>
      </c>
      <c r="F475" s="8" t="s">
        <v>1279</v>
      </c>
    </row>
    <row r="476" spans="5:6" x14ac:dyDescent="0.25">
      <c r="E476" s="8" t="s">
        <v>1282</v>
      </c>
      <c r="F476" s="8" t="s">
        <v>1282</v>
      </c>
    </row>
    <row r="477" spans="5:6" x14ac:dyDescent="0.25">
      <c r="E477" s="8" t="s">
        <v>1283</v>
      </c>
      <c r="F477" s="8" t="s">
        <v>1283</v>
      </c>
    </row>
    <row r="478" spans="5:6" x14ac:dyDescent="0.25">
      <c r="E478" s="8" t="s">
        <v>1348</v>
      </c>
      <c r="F478" s="8" t="s">
        <v>1284</v>
      </c>
    </row>
    <row r="479" spans="5:6" x14ac:dyDescent="0.25">
      <c r="E479" s="8" t="s">
        <v>1349</v>
      </c>
      <c r="F479" s="8" t="s">
        <v>1300</v>
      </c>
    </row>
    <row r="480" spans="5:6" x14ac:dyDescent="0.25">
      <c r="E480" s="8" t="s">
        <v>1287</v>
      </c>
      <c r="F480" s="8" t="s">
        <v>1286</v>
      </c>
    </row>
    <row r="481" spans="5:6" x14ac:dyDescent="0.25">
      <c r="E481" s="8" t="s">
        <v>1290</v>
      </c>
      <c r="F481" s="8" t="s">
        <v>1289</v>
      </c>
    </row>
    <row r="482" spans="5:6" x14ac:dyDescent="0.25">
      <c r="E482" s="8" t="s">
        <v>1293</v>
      </c>
      <c r="F482" s="8" t="s">
        <v>1292</v>
      </c>
    </row>
    <row r="483" spans="5:6" x14ac:dyDescent="0.25">
      <c r="E483" s="8" t="s">
        <v>1296</v>
      </c>
      <c r="F483" s="8" t="s">
        <v>1296</v>
      </c>
    </row>
    <row r="484" spans="5:6" x14ac:dyDescent="0.25">
      <c r="E484" s="8" t="s">
        <v>1295</v>
      </c>
      <c r="F484" s="8" t="s">
        <v>1295</v>
      </c>
    </row>
    <row r="485" spans="5:6" x14ac:dyDescent="0.25">
      <c r="E485" s="8" t="s">
        <v>1350</v>
      </c>
      <c r="F485" s="8" t="s">
        <v>604</v>
      </c>
    </row>
    <row r="486" spans="5:6" x14ac:dyDescent="0.25">
      <c r="E486" s="8" t="s">
        <v>630</v>
      </c>
      <c r="F486" s="8" t="s">
        <v>629</v>
      </c>
    </row>
    <row r="487" spans="5:6" x14ac:dyDescent="0.25">
      <c r="E487" s="8" t="s">
        <v>1351</v>
      </c>
      <c r="F487" s="8" t="s">
        <v>647</v>
      </c>
    </row>
    <row r="488" spans="5:6" x14ac:dyDescent="0.25">
      <c r="E488" s="8" t="s">
        <v>648</v>
      </c>
      <c r="F488" s="8" t="s">
        <v>648</v>
      </c>
    </row>
    <row r="489" spans="5:6" x14ac:dyDescent="0.25">
      <c r="E489" s="8" t="s">
        <v>660</v>
      </c>
      <c r="F489" s="8" t="s">
        <v>660</v>
      </c>
    </row>
    <row r="490" spans="5:6" x14ac:dyDescent="0.25">
      <c r="E490" s="8" t="s">
        <v>1352</v>
      </c>
      <c r="F490" s="8" t="s">
        <v>684</v>
      </c>
    </row>
    <row r="491" spans="5:6" x14ac:dyDescent="0.25">
      <c r="E491" s="8" t="s">
        <v>672</v>
      </c>
      <c r="F491" s="8" t="s">
        <v>672</v>
      </c>
    </row>
    <row r="492" spans="5:6" x14ac:dyDescent="0.25">
      <c r="E492" s="8" t="s">
        <v>685</v>
      </c>
      <c r="F492" s="8" t="s">
        <v>685</v>
      </c>
    </row>
    <row r="493" spans="5:6" x14ac:dyDescent="0.25">
      <c r="E493" s="8" t="s">
        <v>1353</v>
      </c>
      <c r="F493" s="8" t="s">
        <v>722</v>
      </c>
    </row>
    <row r="494" spans="5:6" x14ac:dyDescent="0.25">
      <c r="E494" s="8" t="s">
        <v>696</v>
      </c>
      <c r="F494" s="8" t="s">
        <v>694</v>
      </c>
    </row>
    <row r="495" spans="5:6" x14ac:dyDescent="0.25">
      <c r="E495" s="8" t="s">
        <v>708</v>
      </c>
      <c r="F495" s="8" t="s">
        <v>708</v>
      </c>
    </row>
    <row r="496" spans="5:6" x14ac:dyDescent="0.25">
      <c r="E496" s="8" t="s">
        <v>723</v>
      </c>
      <c r="F496" s="8" t="s">
        <v>723</v>
      </c>
    </row>
    <row r="497" spans="5:6" x14ac:dyDescent="0.25">
      <c r="E497" s="8" t="s">
        <v>737</v>
      </c>
      <c r="F497" s="8" t="s">
        <v>737</v>
      </c>
    </row>
    <row r="498" spans="5:6" x14ac:dyDescent="0.25">
      <c r="E498" s="8" t="s">
        <v>665</v>
      </c>
      <c r="F498" s="8" t="s">
        <v>665</v>
      </c>
    </row>
    <row r="499" spans="5:6" x14ac:dyDescent="0.25">
      <c r="E499" s="8" t="s">
        <v>756</v>
      </c>
      <c r="F499" s="8" t="s">
        <v>756</v>
      </c>
    </row>
    <row r="500" spans="5:6" x14ac:dyDescent="0.25">
      <c r="E500" s="8" t="s">
        <v>769</v>
      </c>
      <c r="F500" s="8" t="s">
        <v>767</v>
      </c>
    </row>
    <row r="501" spans="5:6" x14ac:dyDescent="0.25">
      <c r="E501" s="8" t="s">
        <v>1354</v>
      </c>
      <c r="F501" s="8" t="s">
        <v>778</v>
      </c>
    </row>
    <row r="502" spans="5:6" x14ac:dyDescent="0.25">
      <c r="E502" s="8" t="s">
        <v>784</v>
      </c>
      <c r="F502" s="8" t="s">
        <v>782</v>
      </c>
    </row>
    <row r="503" spans="5:6" x14ac:dyDescent="0.25">
      <c r="E503" s="8" t="s">
        <v>792</v>
      </c>
      <c r="F503" s="8" t="s">
        <v>792</v>
      </c>
    </row>
    <row r="504" spans="5:6" x14ac:dyDescent="0.25">
      <c r="E504" s="8" t="s">
        <v>796</v>
      </c>
      <c r="F504" s="8" t="s">
        <v>796</v>
      </c>
    </row>
    <row r="505" spans="5:6" x14ac:dyDescent="0.25">
      <c r="E505" s="8" t="s">
        <v>804</v>
      </c>
      <c r="F505" s="8" t="s">
        <v>802</v>
      </c>
    </row>
    <row r="506" spans="5:6" x14ac:dyDescent="0.25">
      <c r="E506" s="8" t="s">
        <v>678</v>
      </c>
      <c r="F506" s="8" t="s">
        <v>676</v>
      </c>
    </row>
    <row r="507" spans="5:6" x14ac:dyDescent="0.25">
      <c r="E507" s="8" t="s">
        <v>814</v>
      </c>
      <c r="F507" s="8" t="s">
        <v>813</v>
      </c>
    </row>
    <row r="508" spans="5:6" x14ac:dyDescent="0.25">
      <c r="E508" s="8" t="s">
        <v>818</v>
      </c>
      <c r="F508" s="8" t="s">
        <v>818</v>
      </c>
    </row>
    <row r="509" spans="5:6" x14ac:dyDescent="0.25">
      <c r="E509" s="8" t="s">
        <v>1355</v>
      </c>
      <c r="F509" s="8" t="s">
        <v>841</v>
      </c>
    </row>
    <row r="510" spans="5:6" x14ac:dyDescent="0.25">
      <c r="E510" s="8" t="s">
        <v>825</v>
      </c>
      <c r="F510" s="8" t="s">
        <v>823</v>
      </c>
    </row>
    <row r="511" spans="5:6" x14ac:dyDescent="0.25">
      <c r="E511" s="8" t="s">
        <v>831</v>
      </c>
      <c r="F511" s="8" t="s">
        <v>829</v>
      </c>
    </row>
    <row r="512" spans="5:6" x14ac:dyDescent="0.25">
      <c r="E512" s="8" t="s">
        <v>1356</v>
      </c>
      <c r="F512" s="8" t="s">
        <v>853</v>
      </c>
    </row>
    <row r="513" spans="5:6" x14ac:dyDescent="0.25">
      <c r="E513" s="8" t="s">
        <v>837</v>
      </c>
      <c r="F513" s="8" t="s">
        <v>835</v>
      </c>
    </row>
    <row r="514" spans="5:6" x14ac:dyDescent="0.25">
      <c r="E514" s="8" t="s">
        <v>842</v>
      </c>
      <c r="F514" s="8" t="s">
        <v>842</v>
      </c>
    </row>
    <row r="515" spans="5:6" x14ac:dyDescent="0.25">
      <c r="E515" s="8" t="s">
        <v>702</v>
      </c>
      <c r="F515" s="8" t="s">
        <v>700</v>
      </c>
    </row>
    <row r="516" spans="5:6" x14ac:dyDescent="0.25">
      <c r="E516" s="8" t="s">
        <v>1357</v>
      </c>
      <c r="F516" s="8" t="s">
        <v>871</v>
      </c>
    </row>
    <row r="517" spans="5:6" x14ac:dyDescent="0.25">
      <c r="E517" s="8" t="s">
        <v>849</v>
      </c>
      <c r="F517" s="8" t="s">
        <v>849</v>
      </c>
    </row>
    <row r="518" spans="5:6" x14ac:dyDescent="0.25">
      <c r="E518" s="8" t="s">
        <v>854</v>
      </c>
      <c r="F518" s="8" t="s">
        <v>854</v>
      </c>
    </row>
    <row r="519" spans="5:6" x14ac:dyDescent="0.25">
      <c r="E519" s="8" t="s">
        <v>858</v>
      </c>
      <c r="F519" s="8" t="s">
        <v>858</v>
      </c>
    </row>
    <row r="520" spans="5:6" x14ac:dyDescent="0.25">
      <c r="E520" s="8" t="s">
        <v>863</v>
      </c>
      <c r="F520" s="8" t="s">
        <v>863</v>
      </c>
    </row>
    <row r="521" spans="5:6" x14ac:dyDescent="0.25">
      <c r="E521" s="8" t="s">
        <v>874</v>
      </c>
      <c r="F521" s="8" t="s">
        <v>872</v>
      </c>
    </row>
    <row r="522" spans="5:6" x14ac:dyDescent="0.25">
      <c r="E522" s="8" t="s">
        <v>880</v>
      </c>
      <c r="F522" s="8" t="s">
        <v>878</v>
      </c>
    </row>
    <row r="523" spans="5:6" x14ac:dyDescent="0.25">
      <c r="E523" s="8" t="s">
        <v>717</v>
      </c>
      <c r="F523" s="8" t="s">
        <v>716</v>
      </c>
    </row>
    <row r="524" spans="5:6" x14ac:dyDescent="0.25">
      <c r="E524" s="8" t="s">
        <v>866</v>
      </c>
      <c r="F524" s="8" t="s">
        <v>909</v>
      </c>
    </row>
    <row r="525" spans="5:6" x14ac:dyDescent="0.25">
      <c r="E525" s="8" t="s">
        <v>1358</v>
      </c>
      <c r="F525" s="8" t="s">
        <v>916</v>
      </c>
    </row>
    <row r="526" spans="5:6" x14ac:dyDescent="0.25">
      <c r="E526" s="8" t="s">
        <v>887</v>
      </c>
      <c r="F526" s="8" t="s">
        <v>885</v>
      </c>
    </row>
    <row r="527" spans="5:6" x14ac:dyDescent="0.25">
      <c r="E527" s="8" t="s">
        <v>891</v>
      </c>
      <c r="F527" s="8" t="s">
        <v>891</v>
      </c>
    </row>
    <row r="528" spans="5:6" x14ac:dyDescent="0.25">
      <c r="E528" s="8" t="s">
        <v>896</v>
      </c>
      <c r="F528" s="8" t="s">
        <v>896</v>
      </c>
    </row>
    <row r="529" spans="5:6" x14ac:dyDescent="0.25">
      <c r="E529" s="8" t="s">
        <v>731</v>
      </c>
      <c r="F529" s="8" t="s">
        <v>731</v>
      </c>
    </row>
    <row r="530" spans="5:6" x14ac:dyDescent="0.25">
      <c r="E530" s="8" t="s">
        <v>904</v>
      </c>
      <c r="F530" s="8" t="s">
        <v>904</v>
      </c>
    </row>
    <row r="531" spans="5:6" x14ac:dyDescent="0.25">
      <c r="E531" s="8" t="s">
        <v>912</v>
      </c>
      <c r="F531" s="8" t="s">
        <v>910</v>
      </c>
    </row>
    <row r="532" spans="5:6" x14ac:dyDescent="0.25">
      <c r="E532" s="8" t="s">
        <v>917</v>
      </c>
      <c r="F532" s="8" t="s">
        <v>917</v>
      </c>
    </row>
    <row r="533" spans="5:6" x14ac:dyDescent="0.25">
      <c r="E533" s="8" t="s">
        <v>923</v>
      </c>
      <c r="F533" s="8" t="s">
        <v>921</v>
      </c>
    </row>
    <row r="534" spans="5:6" x14ac:dyDescent="0.25">
      <c r="E534" s="8" t="s">
        <v>929</v>
      </c>
      <c r="F534" s="8" t="s">
        <v>927</v>
      </c>
    </row>
    <row r="535" spans="5:6" x14ac:dyDescent="0.25">
      <c r="E535" s="8" t="s">
        <v>933</v>
      </c>
      <c r="F535" s="8" t="s">
        <v>933</v>
      </c>
    </row>
    <row r="536" spans="5:6" x14ac:dyDescent="0.25">
      <c r="E536" s="8" t="s">
        <v>937</v>
      </c>
      <c r="F536" s="8" t="s">
        <v>937</v>
      </c>
    </row>
    <row r="537" spans="5:6" x14ac:dyDescent="0.25">
      <c r="E537" s="8" t="s">
        <v>944</v>
      </c>
      <c r="F537" s="8" t="s">
        <v>942</v>
      </c>
    </row>
    <row r="538" spans="5:6" x14ac:dyDescent="0.25">
      <c r="E538" s="8" t="s">
        <v>948</v>
      </c>
      <c r="F538" s="8" t="s">
        <v>948</v>
      </c>
    </row>
    <row r="539" spans="5:6" x14ac:dyDescent="0.25">
      <c r="E539" s="8" t="s">
        <v>953</v>
      </c>
      <c r="F539" s="8" t="s">
        <v>952</v>
      </c>
    </row>
    <row r="540" spans="5:6" x14ac:dyDescent="0.25">
      <c r="E540" s="8" t="s">
        <v>959</v>
      </c>
      <c r="F540" s="8" t="s">
        <v>957</v>
      </c>
    </row>
    <row r="541" spans="5:6" x14ac:dyDescent="0.25">
      <c r="E541" s="8" t="s">
        <v>962</v>
      </c>
      <c r="F541" s="8" t="s">
        <v>960</v>
      </c>
    </row>
    <row r="542" spans="5:6" x14ac:dyDescent="0.25">
      <c r="E542" s="8" t="s">
        <v>752</v>
      </c>
      <c r="F542" s="8" t="s">
        <v>750</v>
      </c>
    </row>
    <row r="543" spans="5:6" x14ac:dyDescent="0.25">
      <c r="E543" s="8" t="s">
        <v>963</v>
      </c>
      <c r="F543" s="8" t="s">
        <v>963</v>
      </c>
    </row>
    <row r="544" spans="5:6" x14ac:dyDescent="0.25">
      <c r="E544" s="8" t="s">
        <v>964</v>
      </c>
      <c r="F544" s="8" t="s">
        <v>964</v>
      </c>
    </row>
    <row r="545" spans="5:6" x14ac:dyDescent="0.25">
      <c r="E545" s="8" t="s">
        <v>968</v>
      </c>
      <c r="F545" s="8" t="s">
        <v>966</v>
      </c>
    </row>
    <row r="546" spans="5:6" x14ac:dyDescent="0.25">
      <c r="E546" s="8" t="s">
        <v>969</v>
      </c>
      <c r="F546" s="8" t="s">
        <v>969</v>
      </c>
    </row>
    <row r="547" spans="5:6" x14ac:dyDescent="0.25">
      <c r="E547" s="8" t="s">
        <v>973</v>
      </c>
      <c r="F547" s="8" t="s">
        <v>971</v>
      </c>
    </row>
    <row r="548" spans="5:6" x14ac:dyDescent="0.25">
      <c r="E548" s="8" t="s">
        <v>974</v>
      </c>
      <c r="F548" s="8" t="s">
        <v>974</v>
      </c>
    </row>
    <row r="549" spans="5:6" x14ac:dyDescent="0.25">
      <c r="E549" s="8" t="s">
        <v>977</v>
      </c>
      <c r="F549" s="8" t="s">
        <v>975</v>
      </c>
    </row>
    <row r="550" spans="5:6" x14ac:dyDescent="0.25">
      <c r="E550" s="8" t="s">
        <v>978</v>
      </c>
      <c r="F550" s="8" t="s">
        <v>978</v>
      </c>
    </row>
    <row r="551" spans="5:6" x14ac:dyDescent="0.25">
      <c r="E551" s="8" t="s">
        <v>980</v>
      </c>
      <c r="F551" s="8" t="s">
        <v>980</v>
      </c>
    </row>
    <row r="552" spans="5:6" x14ac:dyDescent="0.25">
      <c r="E552" s="8" t="s">
        <v>985</v>
      </c>
      <c r="F552" s="8" t="s">
        <v>983</v>
      </c>
    </row>
    <row r="553" spans="5:6" x14ac:dyDescent="0.25">
      <c r="E553" s="8" t="s">
        <v>988</v>
      </c>
      <c r="F553" s="8" t="s">
        <v>986</v>
      </c>
    </row>
    <row r="554" spans="5:6" x14ac:dyDescent="0.25">
      <c r="E554" s="8" t="s">
        <v>1359</v>
      </c>
      <c r="F554" s="8" t="s">
        <v>996</v>
      </c>
    </row>
    <row r="555" spans="5:6" x14ac:dyDescent="0.25">
      <c r="E555" s="8" t="s">
        <v>989</v>
      </c>
      <c r="F555" s="8" t="s">
        <v>989</v>
      </c>
    </row>
    <row r="556" spans="5:6" x14ac:dyDescent="0.25">
      <c r="E556" s="8" t="s">
        <v>781</v>
      </c>
      <c r="F556" s="8" t="s">
        <v>779</v>
      </c>
    </row>
    <row r="557" spans="5:6" x14ac:dyDescent="0.25">
      <c r="E557" s="8" t="s">
        <v>794</v>
      </c>
      <c r="F557" s="8" t="s">
        <v>793</v>
      </c>
    </row>
    <row r="558" spans="5:6" x14ac:dyDescent="0.25">
      <c r="E558" s="8" t="s">
        <v>1360</v>
      </c>
      <c r="F558" s="8" t="s">
        <v>1004</v>
      </c>
    </row>
    <row r="559" spans="5:6" x14ac:dyDescent="0.25">
      <c r="E559" s="8" t="s">
        <v>1361</v>
      </c>
      <c r="F559" s="8" t="s">
        <v>1008</v>
      </c>
    </row>
    <row r="560" spans="5:6" x14ac:dyDescent="0.25">
      <c r="E560" s="8" t="s">
        <v>991</v>
      </c>
      <c r="F560" s="8" t="s">
        <v>990</v>
      </c>
    </row>
    <row r="561" spans="5:6" x14ac:dyDescent="0.25">
      <c r="E561" s="8" t="s">
        <v>992</v>
      </c>
      <c r="F561" s="8" t="s">
        <v>992</v>
      </c>
    </row>
    <row r="562" spans="5:6" x14ac:dyDescent="0.25">
      <c r="E562" s="8" t="s">
        <v>994</v>
      </c>
      <c r="F562" s="8" t="s">
        <v>994</v>
      </c>
    </row>
    <row r="563" spans="5:6" x14ac:dyDescent="0.25">
      <c r="E563" s="8" t="s">
        <v>800</v>
      </c>
      <c r="F563" s="8" t="s">
        <v>798</v>
      </c>
    </row>
    <row r="564" spans="5:6" x14ac:dyDescent="0.25">
      <c r="E564" s="8" t="s">
        <v>997</v>
      </c>
      <c r="F564" s="8" t="s">
        <v>997</v>
      </c>
    </row>
    <row r="565" spans="5:6" x14ac:dyDescent="0.25">
      <c r="E565" s="8" t="s">
        <v>1022</v>
      </c>
      <c r="F565" s="8" t="s">
        <v>1022</v>
      </c>
    </row>
    <row r="566" spans="5:6" x14ac:dyDescent="0.25">
      <c r="E566" s="8" t="s">
        <v>1000</v>
      </c>
      <c r="F566" s="8" t="s">
        <v>998</v>
      </c>
    </row>
    <row r="567" spans="5:6" x14ac:dyDescent="0.25">
      <c r="E567" s="8" t="s">
        <v>1003</v>
      </c>
      <c r="F567" s="8" t="s">
        <v>1001</v>
      </c>
    </row>
    <row r="568" spans="5:6" x14ac:dyDescent="0.25">
      <c r="E568" s="8" t="s">
        <v>1007</v>
      </c>
      <c r="F568" s="8" t="s">
        <v>1005</v>
      </c>
    </row>
    <row r="569" spans="5:6" x14ac:dyDescent="0.25">
      <c r="E569" s="8" t="s">
        <v>1032</v>
      </c>
      <c r="F569" s="8" t="s">
        <v>1032</v>
      </c>
    </row>
    <row r="570" spans="5:6" x14ac:dyDescent="0.25">
      <c r="E570" s="8" t="s">
        <v>1035</v>
      </c>
      <c r="F570" s="8" t="s">
        <v>1035</v>
      </c>
    </row>
    <row r="571" spans="5:6" x14ac:dyDescent="0.25">
      <c r="E571" s="8" t="s">
        <v>1009</v>
      </c>
      <c r="F571" s="8" t="s">
        <v>1009</v>
      </c>
    </row>
    <row r="572" spans="5:6" x14ac:dyDescent="0.25">
      <c r="E572" s="8" t="s">
        <v>1041</v>
      </c>
      <c r="F572" s="8" t="s">
        <v>1041</v>
      </c>
    </row>
    <row r="573" spans="5:6" x14ac:dyDescent="0.25">
      <c r="E573" s="8" t="s">
        <v>1010</v>
      </c>
      <c r="F573" s="8" t="s">
        <v>1010</v>
      </c>
    </row>
    <row r="574" spans="5:6" x14ac:dyDescent="0.25">
      <c r="E574" s="8" t="s">
        <v>1014</v>
      </c>
      <c r="F574" s="8" t="s">
        <v>1012</v>
      </c>
    </row>
    <row r="575" spans="5:6" x14ac:dyDescent="0.25">
      <c r="E575" s="8" t="s">
        <v>1015</v>
      </c>
      <c r="F575" s="8" t="s">
        <v>1015</v>
      </c>
    </row>
    <row r="576" spans="5:6" x14ac:dyDescent="0.25">
      <c r="E576" s="8" t="s">
        <v>1018</v>
      </c>
      <c r="F576" s="8" t="s">
        <v>1016</v>
      </c>
    </row>
    <row r="577" spans="5:6" x14ac:dyDescent="0.25">
      <c r="E577" s="8" t="s">
        <v>1021</v>
      </c>
      <c r="F577" s="8" t="s">
        <v>1019</v>
      </c>
    </row>
    <row r="578" spans="5:6" x14ac:dyDescent="0.25">
      <c r="E578" s="8" t="s">
        <v>1023</v>
      </c>
      <c r="F578" s="8" t="s">
        <v>1023</v>
      </c>
    </row>
    <row r="579" spans="5:6" x14ac:dyDescent="0.25">
      <c r="E579" s="8" t="s">
        <v>1051</v>
      </c>
      <c r="F579" s="8" t="s">
        <v>1051</v>
      </c>
    </row>
    <row r="580" spans="5:6" x14ac:dyDescent="0.25">
      <c r="E580" s="8" t="s">
        <v>1026</v>
      </c>
      <c r="F580" s="8" t="s">
        <v>1024</v>
      </c>
    </row>
    <row r="581" spans="5:6" x14ac:dyDescent="0.25">
      <c r="E581" s="8" t="s">
        <v>1029</v>
      </c>
      <c r="F581" s="8" t="s">
        <v>1027</v>
      </c>
    </row>
    <row r="582" spans="5:6" x14ac:dyDescent="0.25">
      <c r="E582" s="8" t="s">
        <v>1030</v>
      </c>
      <c r="F582" s="8" t="s">
        <v>1030</v>
      </c>
    </row>
    <row r="583" spans="5:6" x14ac:dyDescent="0.25">
      <c r="E583" s="8" t="s">
        <v>1033</v>
      </c>
      <c r="F583" s="8" t="s">
        <v>1033</v>
      </c>
    </row>
    <row r="584" spans="5:6" x14ac:dyDescent="0.25">
      <c r="E584" s="8" t="s">
        <v>1038</v>
      </c>
      <c r="F584" s="8" t="s">
        <v>1036</v>
      </c>
    </row>
    <row r="585" spans="5:6" x14ac:dyDescent="0.25">
      <c r="E585" s="8" t="s">
        <v>1039</v>
      </c>
      <c r="F585" s="8" t="s">
        <v>1039</v>
      </c>
    </row>
    <row r="586" spans="5:6" x14ac:dyDescent="0.25">
      <c r="E586" s="8" t="s">
        <v>828</v>
      </c>
      <c r="F586" s="8" t="s">
        <v>826</v>
      </c>
    </row>
    <row r="587" spans="5:6" x14ac:dyDescent="0.25">
      <c r="E587" s="8" t="s">
        <v>1362</v>
      </c>
      <c r="F587" s="8" t="s">
        <v>1069</v>
      </c>
    </row>
    <row r="588" spans="5:6" x14ac:dyDescent="0.25">
      <c r="E588" s="8" t="s">
        <v>1042</v>
      </c>
      <c r="F588" s="8" t="s">
        <v>1042</v>
      </c>
    </row>
    <row r="589" spans="5:6" x14ac:dyDescent="0.25">
      <c r="E589" s="8" t="s">
        <v>834</v>
      </c>
      <c r="F589" s="8" t="s">
        <v>832</v>
      </c>
    </row>
    <row r="590" spans="5:6" x14ac:dyDescent="0.25">
      <c r="E590" s="8" t="s">
        <v>1044</v>
      </c>
      <c r="F590" s="8" t="s">
        <v>1044</v>
      </c>
    </row>
    <row r="591" spans="5:6" x14ac:dyDescent="0.25">
      <c r="E591" s="8" t="s">
        <v>840</v>
      </c>
      <c r="F591" s="8" t="s">
        <v>838</v>
      </c>
    </row>
    <row r="592" spans="5:6" x14ac:dyDescent="0.25">
      <c r="E592" s="8" t="s">
        <v>1082</v>
      </c>
      <c r="F592" s="8" t="s">
        <v>1082</v>
      </c>
    </row>
    <row r="593" spans="5:6" x14ac:dyDescent="0.25">
      <c r="E593" s="8" t="s">
        <v>1048</v>
      </c>
      <c r="F593" s="8" t="s">
        <v>1046</v>
      </c>
    </row>
    <row r="594" spans="5:6" x14ac:dyDescent="0.25">
      <c r="E594" s="8" t="s">
        <v>1050</v>
      </c>
      <c r="F594" s="8" t="s">
        <v>1049</v>
      </c>
    </row>
    <row r="595" spans="5:6" x14ac:dyDescent="0.25">
      <c r="E595" s="8" t="s">
        <v>1052</v>
      </c>
      <c r="F595" s="8" t="s">
        <v>1052</v>
      </c>
    </row>
    <row r="596" spans="5:6" x14ac:dyDescent="0.25">
      <c r="E596" s="8" t="s">
        <v>1053</v>
      </c>
      <c r="F596" s="8" t="s">
        <v>1053</v>
      </c>
    </row>
    <row r="597" spans="5:6" x14ac:dyDescent="0.25">
      <c r="E597" s="8" t="s">
        <v>1056</v>
      </c>
      <c r="F597" s="8" t="s">
        <v>1054</v>
      </c>
    </row>
    <row r="598" spans="5:6" x14ac:dyDescent="0.25">
      <c r="E598" s="8" t="s">
        <v>1363</v>
      </c>
      <c r="F598" s="8" t="s">
        <v>1057</v>
      </c>
    </row>
    <row r="599" spans="5:6" x14ac:dyDescent="0.25">
      <c r="E599" s="8" t="s">
        <v>1060</v>
      </c>
      <c r="F599" s="8" t="s">
        <v>1060</v>
      </c>
    </row>
    <row r="600" spans="5:6" x14ac:dyDescent="0.25">
      <c r="E600" s="8" t="s">
        <v>1061</v>
      </c>
      <c r="F600" s="8" t="s">
        <v>1061</v>
      </c>
    </row>
    <row r="601" spans="5:6" x14ac:dyDescent="0.25">
      <c r="E601" s="8" t="s">
        <v>1065</v>
      </c>
      <c r="F601" s="8" t="s">
        <v>1063</v>
      </c>
    </row>
    <row r="602" spans="5:6" x14ac:dyDescent="0.25">
      <c r="E602" s="8" t="s">
        <v>1364</v>
      </c>
      <c r="F602" s="8" t="s">
        <v>1066</v>
      </c>
    </row>
    <row r="603" spans="5:6" x14ac:dyDescent="0.25">
      <c r="E603" s="8" t="s">
        <v>1072</v>
      </c>
      <c r="F603" s="8" t="s">
        <v>1070</v>
      </c>
    </row>
    <row r="604" spans="5:6" x14ac:dyDescent="0.25">
      <c r="E604" s="8" t="s">
        <v>1075</v>
      </c>
      <c r="F604" s="8" t="s">
        <v>1073</v>
      </c>
    </row>
    <row r="605" spans="5:6" x14ac:dyDescent="0.25">
      <c r="E605" s="8" t="s">
        <v>1076</v>
      </c>
      <c r="F605" s="8" t="s">
        <v>1076</v>
      </c>
    </row>
    <row r="606" spans="5:6" x14ac:dyDescent="0.25">
      <c r="E606" s="8" t="s">
        <v>1077</v>
      </c>
      <c r="F606" s="8" t="s">
        <v>1077</v>
      </c>
    </row>
    <row r="607" spans="5:6" x14ac:dyDescent="0.25">
      <c r="E607" s="8" t="s">
        <v>1081</v>
      </c>
      <c r="F607" s="8" t="s">
        <v>1079</v>
      </c>
    </row>
    <row r="608" spans="5:6" x14ac:dyDescent="0.25">
      <c r="E608" s="8" t="s">
        <v>1083</v>
      </c>
      <c r="F608" s="8" t="s">
        <v>1083</v>
      </c>
    </row>
    <row r="609" spans="5:6" x14ac:dyDescent="0.25">
      <c r="E609" s="8" t="s">
        <v>1086</v>
      </c>
      <c r="F609" s="8" t="s">
        <v>1084</v>
      </c>
    </row>
    <row r="610" spans="5:6" x14ac:dyDescent="0.25">
      <c r="E610" s="8" t="s">
        <v>852</v>
      </c>
      <c r="F610" s="8" t="s">
        <v>851</v>
      </c>
    </row>
    <row r="611" spans="5:6" x14ac:dyDescent="0.25">
      <c r="E611" s="8" t="s">
        <v>1121</v>
      </c>
      <c r="F611" s="8" t="s">
        <v>1121</v>
      </c>
    </row>
    <row r="612" spans="5:6" x14ac:dyDescent="0.25">
      <c r="E612" s="8" t="s">
        <v>1365</v>
      </c>
      <c r="F612" s="8" t="s">
        <v>1123</v>
      </c>
    </row>
    <row r="613" spans="5:6" x14ac:dyDescent="0.25">
      <c r="E613" s="8" t="s">
        <v>1087</v>
      </c>
      <c r="F613" s="8" t="s">
        <v>1087</v>
      </c>
    </row>
    <row r="614" spans="5:6" x14ac:dyDescent="0.25">
      <c r="E614" s="8" t="s">
        <v>1088</v>
      </c>
      <c r="F614" s="8" t="s">
        <v>1088</v>
      </c>
    </row>
    <row r="615" spans="5:6" x14ac:dyDescent="0.25">
      <c r="E615" s="8" t="s">
        <v>1091</v>
      </c>
      <c r="F615" s="8" t="s">
        <v>1089</v>
      </c>
    </row>
    <row r="616" spans="5:6" x14ac:dyDescent="0.25">
      <c r="E616" s="8" t="s">
        <v>1093</v>
      </c>
      <c r="F616" s="8" t="s">
        <v>1092</v>
      </c>
    </row>
    <row r="617" spans="5:6" x14ac:dyDescent="0.25">
      <c r="E617" s="8" t="s">
        <v>1095</v>
      </c>
      <c r="F617" s="8" t="s">
        <v>1094</v>
      </c>
    </row>
    <row r="618" spans="5:6" x14ac:dyDescent="0.25">
      <c r="E618" s="8" t="s">
        <v>1096</v>
      </c>
      <c r="F618" s="8" t="s">
        <v>1096</v>
      </c>
    </row>
    <row r="619" spans="5:6" x14ac:dyDescent="0.25">
      <c r="E619" s="8" t="s">
        <v>1100</v>
      </c>
      <c r="F619" s="8" t="s">
        <v>1098</v>
      </c>
    </row>
    <row r="620" spans="5:6" x14ac:dyDescent="0.25">
      <c r="E620" s="8" t="s">
        <v>1136</v>
      </c>
      <c r="F620" s="8" t="s">
        <v>1136</v>
      </c>
    </row>
    <row r="621" spans="5:6" x14ac:dyDescent="0.25">
      <c r="E621" s="8" t="s">
        <v>1101</v>
      </c>
      <c r="F621" s="8" t="s">
        <v>1101</v>
      </c>
    </row>
    <row r="622" spans="5:6" x14ac:dyDescent="0.25">
      <c r="E622" s="8" t="s">
        <v>1105</v>
      </c>
      <c r="F622" s="8" t="s">
        <v>1103</v>
      </c>
    </row>
    <row r="623" spans="5:6" x14ac:dyDescent="0.25">
      <c r="E623" s="8" t="s">
        <v>1142</v>
      </c>
      <c r="F623" s="8" t="s">
        <v>1142</v>
      </c>
    </row>
    <row r="624" spans="5:6" x14ac:dyDescent="0.25">
      <c r="E624" s="8" t="s">
        <v>1108</v>
      </c>
      <c r="F624" s="8" t="s">
        <v>1106</v>
      </c>
    </row>
    <row r="625" spans="5:6" x14ac:dyDescent="0.25">
      <c r="E625" s="8" t="s">
        <v>1111</v>
      </c>
      <c r="F625" s="8" t="s">
        <v>1109</v>
      </c>
    </row>
    <row r="626" spans="5:6" x14ac:dyDescent="0.25">
      <c r="E626" s="8" t="s">
        <v>1366</v>
      </c>
      <c r="F626" s="8" t="s">
        <v>1112</v>
      </c>
    </row>
    <row r="627" spans="5:6" x14ac:dyDescent="0.25">
      <c r="E627" s="8" t="s">
        <v>865</v>
      </c>
      <c r="F627" s="8" t="s">
        <v>864</v>
      </c>
    </row>
    <row r="628" spans="5:6" x14ac:dyDescent="0.25">
      <c r="E628" s="8" t="s">
        <v>1114</v>
      </c>
      <c r="F628" s="8" t="s">
        <v>1114</v>
      </c>
    </row>
    <row r="629" spans="5:6" x14ac:dyDescent="0.25">
      <c r="E629" s="8" t="s">
        <v>1116</v>
      </c>
      <c r="F629" s="8" t="s">
        <v>1116</v>
      </c>
    </row>
    <row r="630" spans="5:6" x14ac:dyDescent="0.25">
      <c r="E630" s="8" t="s">
        <v>1156</v>
      </c>
      <c r="F630" s="8" t="s">
        <v>1156</v>
      </c>
    </row>
    <row r="631" spans="5:6" x14ac:dyDescent="0.25">
      <c r="E631" s="8" t="s">
        <v>1120</v>
      </c>
      <c r="F631" s="8" t="s">
        <v>1118</v>
      </c>
    </row>
    <row r="632" spans="5:6" x14ac:dyDescent="0.25">
      <c r="E632" s="8" t="s">
        <v>1122</v>
      </c>
      <c r="F632" s="8" t="s">
        <v>1122</v>
      </c>
    </row>
    <row r="633" spans="5:6" x14ac:dyDescent="0.25">
      <c r="E633" s="8" t="s">
        <v>1124</v>
      </c>
      <c r="F633" s="8" t="s">
        <v>1124</v>
      </c>
    </row>
    <row r="634" spans="5:6" x14ac:dyDescent="0.25">
      <c r="E634" s="8" t="s">
        <v>1125</v>
      </c>
      <c r="F634" s="8" t="s">
        <v>1125</v>
      </c>
    </row>
    <row r="635" spans="5:6" x14ac:dyDescent="0.25">
      <c r="E635" s="8" t="s">
        <v>1127</v>
      </c>
      <c r="F635" s="8" t="s">
        <v>1127</v>
      </c>
    </row>
    <row r="636" spans="5:6" x14ac:dyDescent="0.25">
      <c r="E636" s="8" t="s">
        <v>1128</v>
      </c>
      <c r="F636" s="8" t="s">
        <v>1128</v>
      </c>
    </row>
    <row r="637" spans="5:6" x14ac:dyDescent="0.25">
      <c r="E637" s="8" t="s">
        <v>870</v>
      </c>
      <c r="F637" s="8" t="s">
        <v>868</v>
      </c>
    </row>
    <row r="638" spans="5:6" x14ac:dyDescent="0.25">
      <c r="E638" s="8" t="s">
        <v>1367</v>
      </c>
      <c r="F638" s="8" t="s">
        <v>1173</v>
      </c>
    </row>
    <row r="639" spans="5:6" x14ac:dyDescent="0.25">
      <c r="E639" s="8" t="s">
        <v>1132</v>
      </c>
      <c r="F639" s="8" t="s">
        <v>1130</v>
      </c>
    </row>
    <row r="640" spans="5:6" x14ac:dyDescent="0.25">
      <c r="E640" s="8" t="s">
        <v>1133</v>
      </c>
      <c r="F640" s="8" t="s">
        <v>1133</v>
      </c>
    </row>
    <row r="641" spans="5:6" x14ac:dyDescent="0.25">
      <c r="E641" s="8" t="s">
        <v>1135</v>
      </c>
      <c r="F641" s="8" t="s">
        <v>1134</v>
      </c>
    </row>
    <row r="642" spans="5:6" x14ac:dyDescent="0.25">
      <c r="E642" s="8" t="s">
        <v>1137</v>
      </c>
      <c r="F642" s="8" t="s">
        <v>1137</v>
      </c>
    </row>
    <row r="643" spans="5:6" x14ac:dyDescent="0.25">
      <c r="E643" s="8" t="s">
        <v>1138</v>
      </c>
      <c r="F643" s="8" t="s">
        <v>1138</v>
      </c>
    </row>
    <row r="644" spans="5:6" x14ac:dyDescent="0.25">
      <c r="E644" s="8" t="s">
        <v>1368</v>
      </c>
      <c r="F644" s="8" t="s">
        <v>1187</v>
      </c>
    </row>
    <row r="645" spans="5:6" x14ac:dyDescent="0.25">
      <c r="E645" s="8" t="s">
        <v>1369</v>
      </c>
      <c r="F645" s="8" t="s">
        <v>1191</v>
      </c>
    </row>
    <row r="646" spans="5:6" x14ac:dyDescent="0.25">
      <c r="E646" s="8" t="s">
        <v>877</v>
      </c>
      <c r="F646" s="8" t="s">
        <v>875</v>
      </c>
    </row>
    <row r="647" spans="5:6" x14ac:dyDescent="0.25">
      <c r="E647" s="8" t="s">
        <v>1144</v>
      </c>
      <c r="F647" s="8" t="s">
        <v>1143</v>
      </c>
    </row>
    <row r="648" spans="5:6" x14ac:dyDescent="0.25">
      <c r="E648" s="8" t="s">
        <v>1146</v>
      </c>
      <c r="F648" s="8" t="s">
        <v>1145</v>
      </c>
    </row>
    <row r="649" spans="5:6" x14ac:dyDescent="0.25">
      <c r="E649" s="8" t="s">
        <v>1147</v>
      </c>
      <c r="F649" s="8" t="s">
        <v>1147</v>
      </c>
    </row>
    <row r="650" spans="5:6" x14ac:dyDescent="0.25">
      <c r="E650" s="8" t="s">
        <v>1370</v>
      </c>
      <c r="F650" s="8" t="s">
        <v>1149</v>
      </c>
    </row>
    <row r="651" spans="5:6" x14ac:dyDescent="0.25">
      <c r="E651" s="8" t="s">
        <v>1152</v>
      </c>
      <c r="F651" s="8" t="s">
        <v>1151</v>
      </c>
    </row>
    <row r="652" spans="5:6" x14ac:dyDescent="0.25">
      <c r="E652" s="8" t="s">
        <v>1155</v>
      </c>
      <c r="F652" s="8" t="s">
        <v>1153</v>
      </c>
    </row>
    <row r="653" spans="5:6" x14ac:dyDescent="0.25">
      <c r="E653" s="8" t="s">
        <v>1157</v>
      </c>
      <c r="F653" s="8" t="s">
        <v>1157</v>
      </c>
    </row>
    <row r="654" spans="5:6" x14ac:dyDescent="0.25">
      <c r="E654" s="8" t="s">
        <v>1160</v>
      </c>
      <c r="F654" s="8" t="s">
        <v>1158</v>
      </c>
    </row>
    <row r="655" spans="5:6" x14ac:dyDescent="0.25">
      <c r="E655" s="8" t="s">
        <v>1162</v>
      </c>
      <c r="F655" s="8" t="s">
        <v>1161</v>
      </c>
    </row>
    <row r="656" spans="5:6" x14ac:dyDescent="0.25">
      <c r="E656" s="8" t="s">
        <v>1219</v>
      </c>
      <c r="F656" s="8" t="s">
        <v>1219</v>
      </c>
    </row>
    <row r="657" spans="5:6" x14ac:dyDescent="0.25">
      <c r="E657" s="8" t="s">
        <v>1165</v>
      </c>
      <c r="F657" s="8" t="s">
        <v>1163</v>
      </c>
    </row>
    <row r="658" spans="5:6" x14ac:dyDescent="0.25">
      <c r="E658" s="8" t="s">
        <v>881</v>
      </c>
      <c r="F658" s="8" t="s">
        <v>881</v>
      </c>
    </row>
    <row r="659" spans="5:6" x14ac:dyDescent="0.25">
      <c r="E659" s="8" t="s">
        <v>1226</v>
      </c>
      <c r="F659" s="8" t="s">
        <v>1226</v>
      </c>
    </row>
    <row r="660" spans="5:6" x14ac:dyDescent="0.25">
      <c r="E660" s="8" t="s">
        <v>1166</v>
      </c>
      <c r="F660" s="8" t="s">
        <v>1166</v>
      </c>
    </row>
    <row r="661" spans="5:6" x14ac:dyDescent="0.25">
      <c r="E661" s="8" t="s">
        <v>1371</v>
      </c>
      <c r="F661" s="8" t="s">
        <v>1231</v>
      </c>
    </row>
    <row r="662" spans="5:6" x14ac:dyDescent="0.25">
      <c r="E662" s="8" t="s">
        <v>1169</v>
      </c>
      <c r="F662" s="8" t="s">
        <v>1167</v>
      </c>
    </row>
    <row r="663" spans="5:6" x14ac:dyDescent="0.25">
      <c r="E663" s="8" t="s">
        <v>1372</v>
      </c>
      <c r="F663" s="8" t="s">
        <v>1170</v>
      </c>
    </row>
    <row r="664" spans="5:6" x14ac:dyDescent="0.25">
      <c r="E664" s="8" t="s">
        <v>1174</v>
      </c>
      <c r="F664" s="8" t="s">
        <v>1174</v>
      </c>
    </row>
    <row r="665" spans="5:6" x14ac:dyDescent="0.25">
      <c r="E665" s="8" t="s">
        <v>1373</v>
      </c>
      <c r="F665" s="8" t="s">
        <v>1236</v>
      </c>
    </row>
    <row r="666" spans="5:6" x14ac:dyDescent="0.25">
      <c r="E666" s="8" t="s">
        <v>1177</v>
      </c>
      <c r="F666" s="8" t="s">
        <v>1175</v>
      </c>
    </row>
    <row r="667" spans="5:6" x14ac:dyDescent="0.25">
      <c r="E667" s="8" t="s">
        <v>1180</v>
      </c>
      <c r="F667" s="8" t="s">
        <v>1178</v>
      </c>
    </row>
    <row r="668" spans="5:6" x14ac:dyDescent="0.25">
      <c r="E668" s="8" t="s">
        <v>1374</v>
      </c>
      <c r="F668" s="8" t="s">
        <v>1246</v>
      </c>
    </row>
    <row r="669" spans="5:6" x14ac:dyDescent="0.25">
      <c r="E669" s="8" t="s">
        <v>1183</v>
      </c>
      <c r="F669" s="8" t="s">
        <v>1181</v>
      </c>
    </row>
    <row r="670" spans="5:6" x14ac:dyDescent="0.25">
      <c r="E670" s="8" t="s">
        <v>1184</v>
      </c>
      <c r="F670" s="8" t="s">
        <v>1184</v>
      </c>
    </row>
    <row r="671" spans="5:6" x14ac:dyDescent="0.25">
      <c r="E671" s="8" t="s">
        <v>1185</v>
      </c>
      <c r="F671" s="8" t="s">
        <v>1185</v>
      </c>
    </row>
    <row r="672" spans="5:6" x14ac:dyDescent="0.25">
      <c r="E672" s="8" t="s">
        <v>1190</v>
      </c>
      <c r="F672" s="8" t="s">
        <v>1188</v>
      </c>
    </row>
    <row r="673" spans="5:6" x14ac:dyDescent="0.25">
      <c r="E673" s="8" t="s">
        <v>1194</v>
      </c>
      <c r="F673" s="8" t="s">
        <v>1192</v>
      </c>
    </row>
    <row r="674" spans="5:6" x14ac:dyDescent="0.25">
      <c r="E674" s="8" t="s">
        <v>1195</v>
      </c>
      <c r="F674" s="8" t="s">
        <v>1195</v>
      </c>
    </row>
    <row r="675" spans="5:6" x14ac:dyDescent="0.25">
      <c r="E675" s="8" t="s">
        <v>1197</v>
      </c>
      <c r="F675" s="8" t="s">
        <v>1197</v>
      </c>
    </row>
    <row r="676" spans="5:6" x14ac:dyDescent="0.25">
      <c r="E676" s="8" t="s">
        <v>1199</v>
      </c>
      <c r="F676" s="8" t="s">
        <v>1199</v>
      </c>
    </row>
    <row r="677" spans="5:6" x14ac:dyDescent="0.25">
      <c r="E677" s="8" t="s">
        <v>1375</v>
      </c>
      <c r="F677" s="8" t="s">
        <v>1200</v>
      </c>
    </row>
    <row r="678" spans="5:6" x14ac:dyDescent="0.25">
      <c r="E678" s="8" t="s">
        <v>1204</v>
      </c>
      <c r="F678" s="8" t="s">
        <v>1202</v>
      </c>
    </row>
    <row r="679" spans="5:6" x14ac:dyDescent="0.25">
      <c r="E679" s="8" t="s">
        <v>1207</v>
      </c>
      <c r="F679" s="8" t="s">
        <v>1205</v>
      </c>
    </row>
    <row r="680" spans="5:6" x14ac:dyDescent="0.25">
      <c r="E680" s="8" t="s">
        <v>1210</v>
      </c>
      <c r="F680" s="8" t="s">
        <v>1208</v>
      </c>
    </row>
    <row r="681" spans="5:6" x14ac:dyDescent="0.25">
      <c r="E681" s="8" t="s">
        <v>1213</v>
      </c>
      <c r="F681" s="8" t="s">
        <v>1211</v>
      </c>
    </row>
    <row r="682" spans="5:6" x14ac:dyDescent="0.25">
      <c r="E682" s="8" t="s">
        <v>1216</v>
      </c>
      <c r="F682" s="8" t="s">
        <v>1214</v>
      </c>
    </row>
    <row r="683" spans="5:6" x14ac:dyDescent="0.25">
      <c r="E683" s="8" t="s">
        <v>1217</v>
      </c>
      <c r="F683" s="8" t="s">
        <v>1217</v>
      </c>
    </row>
    <row r="684" spans="5:6" x14ac:dyDescent="0.25">
      <c r="E684" s="8" t="s">
        <v>1222</v>
      </c>
      <c r="F684" s="8" t="s">
        <v>1220</v>
      </c>
    </row>
    <row r="685" spans="5:6" x14ac:dyDescent="0.25">
      <c r="E685" s="8" t="s">
        <v>1225</v>
      </c>
      <c r="F685" s="8" t="s">
        <v>1223</v>
      </c>
    </row>
    <row r="686" spans="5:6" x14ac:dyDescent="0.25">
      <c r="E686" s="8" t="s">
        <v>884</v>
      </c>
      <c r="F686" s="8" t="s">
        <v>882</v>
      </c>
    </row>
    <row r="687" spans="5:6" x14ac:dyDescent="0.25">
      <c r="E687" s="8" t="s">
        <v>1227</v>
      </c>
      <c r="F687" s="8" t="s">
        <v>1227</v>
      </c>
    </row>
    <row r="688" spans="5:6" x14ac:dyDescent="0.25">
      <c r="E688" s="8" t="s">
        <v>1230</v>
      </c>
      <c r="F688" s="8" t="s">
        <v>1228</v>
      </c>
    </row>
    <row r="689" spans="5:6" x14ac:dyDescent="0.25">
      <c r="E689" s="8" t="s">
        <v>1232</v>
      </c>
      <c r="F689" s="8" t="s">
        <v>1232</v>
      </c>
    </row>
    <row r="690" spans="5:6" x14ac:dyDescent="0.25">
      <c r="E690" s="8" t="s">
        <v>1376</v>
      </c>
      <c r="F690" s="8" t="s">
        <v>1291</v>
      </c>
    </row>
    <row r="691" spans="5:6" x14ac:dyDescent="0.25">
      <c r="E691" s="8" t="s">
        <v>1377</v>
      </c>
      <c r="F691" s="8" t="s">
        <v>1294</v>
      </c>
    </row>
    <row r="692" spans="5:6" x14ac:dyDescent="0.25">
      <c r="E692" s="8" t="s">
        <v>895</v>
      </c>
      <c r="F692" s="8" t="s">
        <v>893</v>
      </c>
    </row>
    <row r="693" spans="5:6" x14ac:dyDescent="0.25">
      <c r="E693" s="8" t="s">
        <v>900</v>
      </c>
      <c r="F693" s="8" t="s">
        <v>898</v>
      </c>
    </row>
    <row r="694" spans="5:6" x14ac:dyDescent="0.25">
      <c r="E694" s="8" t="s">
        <v>1235</v>
      </c>
      <c r="F694" s="8" t="s">
        <v>1233</v>
      </c>
    </row>
    <row r="695" spans="5:6" x14ac:dyDescent="0.25">
      <c r="E695" s="8" t="s">
        <v>1239</v>
      </c>
      <c r="F695" s="8" t="s">
        <v>1237</v>
      </c>
    </row>
    <row r="696" spans="5:6" x14ac:dyDescent="0.25">
      <c r="E696" s="8" t="s">
        <v>1242</v>
      </c>
      <c r="F696" s="8" t="s">
        <v>1240</v>
      </c>
    </row>
    <row r="697" spans="5:6" x14ac:dyDescent="0.25">
      <c r="E697" s="8" t="s">
        <v>1245</v>
      </c>
      <c r="F697" s="8" t="s">
        <v>1243</v>
      </c>
    </row>
    <row r="698" spans="5:6" x14ac:dyDescent="0.25">
      <c r="E698" s="8" t="s">
        <v>1249</v>
      </c>
      <c r="F698" s="8" t="s">
        <v>1247</v>
      </c>
    </row>
    <row r="699" spans="5:6" x14ac:dyDescent="0.25">
      <c r="E699" s="8" t="s">
        <v>1250</v>
      </c>
      <c r="F699" s="8" t="s">
        <v>1250</v>
      </c>
    </row>
    <row r="700" spans="5:6" x14ac:dyDescent="0.25">
      <c r="E700" s="8" t="s">
        <v>1251</v>
      </c>
      <c r="F700" s="8" t="s">
        <v>1251</v>
      </c>
    </row>
    <row r="701" spans="5:6" x14ac:dyDescent="0.25">
      <c r="E701" s="8" t="s">
        <v>1252</v>
      </c>
      <c r="F701" s="8" t="s">
        <v>1252</v>
      </c>
    </row>
    <row r="702" spans="5:6" x14ac:dyDescent="0.25">
      <c r="E702" s="8" t="s">
        <v>1254</v>
      </c>
      <c r="F702" s="8" t="s">
        <v>1254</v>
      </c>
    </row>
    <row r="703" spans="5:6" x14ac:dyDescent="0.25">
      <c r="E703" s="8" t="s">
        <v>1257</v>
      </c>
      <c r="F703" s="8" t="s">
        <v>1255</v>
      </c>
    </row>
    <row r="704" spans="5:6" x14ac:dyDescent="0.25">
      <c r="E704" s="8" t="s">
        <v>1260</v>
      </c>
      <c r="F704" s="8" t="s">
        <v>1258</v>
      </c>
    </row>
    <row r="705" spans="5:6" x14ac:dyDescent="0.25">
      <c r="E705" s="8" t="s">
        <v>1263</v>
      </c>
      <c r="F705" s="8" t="s">
        <v>1261</v>
      </c>
    </row>
    <row r="706" spans="5:6" x14ac:dyDescent="0.25">
      <c r="E706" s="8" t="s">
        <v>1266</v>
      </c>
      <c r="F706" s="8" t="s">
        <v>1264</v>
      </c>
    </row>
    <row r="707" spans="5:6" x14ac:dyDescent="0.25">
      <c r="E707" s="8" t="s">
        <v>1378</v>
      </c>
      <c r="F707" s="8" t="s">
        <v>1298</v>
      </c>
    </row>
    <row r="708" spans="5:6" x14ac:dyDescent="0.25">
      <c r="E708" s="8" t="s">
        <v>1267</v>
      </c>
      <c r="F708" s="8" t="s">
        <v>1267</v>
      </c>
    </row>
    <row r="709" spans="5:6" x14ac:dyDescent="0.25">
      <c r="E709" s="8" t="s">
        <v>1268</v>
      </c>
      <c r="F709" s="8" t="s">
        <v>1268</v>
      </c>
    </row>
    <row r="710" spans="5:6" x14ac:dyDescent="0.25">
      <c r="E710" s="8" t="s">
        <v>1271</v>
      </c>
      <c r="F710" s="8" t="s">
        <v>1270</v>
      </c>
    </row>
    <row r="711" spans="5:6" x14ac:dyDescent="0.25">
      <c r="E711" s="8" t="s">
        <v>1274</v>
      </c>
      <c r="F711" s="8" t="s">
        <v>1272</v>
      </c>
    </row>
    <row r="712" spans="5:6" x14ac:dyDescent="0.25">
      <c r="E712" s="8" t="s">
        <v>1379</v>
      </c>
      <c r="F712" s="8" t="s">
        <v>906</v>
      </c>
    </row>
    <row r="713" spans="5:6" x14ac:dyDescent="0.25">
      <c r="E713" s="8" t="s">
        <v>1277</v>
      </c>
      <c r="F713" s="8" t="s">
        <v>1275</v>
      </c>
    </row>
    <row r="714" spans="5:6" x14ac:dyDescent="0.25">
      <c r="E714" s="8" t="s">
        <v>1380</v>
      </c>
      <c r="F714" s="8" t="s">
        <v>1299</v>
      </c>
    </row>
    <row r="715" spans="5:6" x14ac:dyDescent="0.25">
      <c r="E715" s="8" t="s">
        <v>1278</v>
      </c>
      <c r="F715" s="8" t="s">
        <v>1278</v>
      </c>
    </row>
    <row r="716" spans="5:6" x14ac:dyDescent="0.25">
      <c r="E716" s="8" t="s">
        <v>1281</v>
      </c>
      <c r="F716" s="8" t="s">
        <v>1279</v>
      </c>
    </row>
    <row r="717" spans="5:6" x14ac:dyDescent="0.25">
      <c r="E717" s="8" t="s">
        <v>1282</v>
      </c>
      <c r="F717" s="8" t="s">
        <v>1282</v>
      </c>
    </row>
    <row r="718" spans="5:6" x14ac:dyDescent="0.25">
      <c r="E718" s="8" t="s">
        <v>1283</v>
      </c>
      <c r="F718" s="8" t="s">
        <v>1283</v>
      </c>
    </row>
    <row r="719" spans="5:6" x14ac:dyDescent="0.25">
      <c r="E719" s="8" t="s">
        <v>1284</v>
      </c>
      <c r="F719" s="8" t="s">
        <v>1284</v>
      </c>
    </row>
    <row r="720" spans="5:6" x14ac:dyDescent="0.25">
      <c r="E720" s="8" t="s">
        <v>1381</v>
      </c>
      <c r="F720" s="8" t="s">
        <v>1300</v>
      </c>
    </row>
    <row r="721" spans="5:6" x14ac:dyDescent="0.25">
      <c r="E721" s="8" t="s">
        <v>1288</v>
      </c>
      <c r="F721" s="8" t="s">
        <v>1286</v>
      </c>
    </row>
    <row r="722" spans="5:6" x14ac:dyDescent="0.25">
      <c r="E722" s="8" t="s">
        <v>1289</v>
      </c>
      <c r="F722" s="8" t="s">
        <v>1289</v>
      </c>
    </row>
    <row r="723" spans="5:6" x14ac:dyDescent="0.25">
      <c r="E723" s="8" t="s">
        <v>1292</v>
      </c>
      <c r="F723" s="8" t="s">
        <v>1292</v>
      </c>
    </row>
    <row r="724" spans="5:6" x14ac:dyDescent="0.25">
      <c r="E724" s="8" t="s">
        <v>1296</v>
      </c>
      <c r="F724" s="8" t="s">
        <v>1296</v>
      </c>
    </row>
    <row r="725" spans="5:6" x14ac:dyDescent="0.25">
      <c r="E725" s="8" t="s">
        <v>1295</v>
      </c>
      <c r="F725" s="8" t="s">
        <v>1295</v>
      </c>
    </row>
    <row r="726" spans="5:6" x14ac:dyDescent="0.25">
      <c r="E726" s="8" t="s">
        <v>1382</v>
      </c>
      <c r="F726" s="8" t="s">
        <v>604</v>
      </c>
    </row>
    <row r="727" spans="5:6" x14ac:dyDescent="0.25">
      <c r="E727" s="8" t="s">
        <v>1383</v>
      </c>
      <c r="F727" s="8" t="s">
        <v>629</v>
      </c>
    </row>
    <row r="728" spans="5:6" x14ac:dyDescent="0.25">
      <c r="E728" s="8" t="s">
        <v>1384</v>
      </c>
      <c r="F728" s="8" t="s">
        <v>647</v>
      </c>
    </row>
    <row r="729" spans="5:6" x14ac:dyDescent="0.25">
      <c r="E729" s="8" t="s">
        <v>1385</v>
      </c>
      <c r="F729" s="8" t="s">
        <v>648</v>
      </c>
    </row>
    <row r="730" spans="5:6" x14ac:dyDescent="0.25">
      <c r="E730" s="8" t="s">
        <v>1386</v>
      </c>
      <c r="F730" s="8" t="s">
        <v>660</v>
      </c>
    </row>
    <row r="731" spans="5:6" x14ac:dyDescent="0.25">
      <c r="E731" s="8" t="s">
        <v>1387</v>
      </c>
      <c r="F731" s="8" t="s">
        <v>684</v>
      </c>
    </row>
    <row r="732" spans="5:6" x14ac:dyDescent="0.25">
      <c r="E732" s="8" t="s">
        <v>1388</v>
      </c>
      <c r="F732" s="8" t="s">
        <v>672</v>
      </c>
    </row>
    <row r="733" spans="5:6" x14ac:dyDescent="0.25">
      <c r="E733" s="8" t="s">
        <v>1389</v>
      </c>
      <c r="F733" s="8" t="s">
        <v>685</v>
      </c>
    </row>
    <row r="734" spans="5:6" x14ac:dyDescent="0.25">
      <c r="E734" s="8" t="s">
        <v>1390</v>
      </c>
      <c r="F734" s="8" t="s">
        <v>722</v>
      </c>
    </row>
    <row r="735" spans="5:6" x14ac:dyDescent="0.25">
      <c r="E735" s="8" t="s">
        <v>1391</v>
      </c>
      <c r="F735" s="8" t="s">
        <v>694</v>
      </c>
    </row>
    <row r="736" spans="5:6" x14ac:dyDescent="0.25">
      <c r="E736" s="8" t="s">
        <v>1392</v>
      </c>
      <c r="F736" s="8" t="s">
        <v>708</v>
      </c>
    </row>
    <row r="737" spans="5:6" x14ac:dyDescent="0.25">
      <c r="E737" s="8" t="s">
        <v>1393</v>
      </c>
      <c r="F737" s="8" t="s">
        <v>723</v>
      </c>
    </row>
    <row r="738" spans="5:6" x14ac:dyDescent="0.25">
      <c r="E738" s="8" t="s">
        <v>1394</v>
      </c>
      <c r="F738" s="8" t="s">
        <v>737</v>
      </c>
    </row>
    <row r="739" spans="5:6" x14ac:dyDescent="0.25">
      <c r="E739" s="8" t="s">
        <v>1395</v>
      </c>
      <c r="F739" s="8" t="s">
        <v>665</v>
      </c>
    </row>
    <row r="740" spans="5:6" x14ac:dyDescent="0.25">
      <c r="E740" s="8" t="s">
        <v>1396</v>
      </c>
      <c r="F740" s="8" t="s">
        <v>756</v>
      </c>
    </row>
    <row r="741" spans="5:6" x14ac:dyDescent="0.25">
      <c r="E741" s="8" t="s">
        <v>1397</v>
      </c>
      <c r="F741" s="8" t="s">
        <v>767</v>
      </c>
    </row>
    <row r="742" spans="5:6" x14ac:dyDescent="0.25">
      <c r="E742" s="8" t="s">
        <v>1398</v>
      </c>
      <c r="F742" s="8" t="s">
        <v>778</v>
      </c>
    </row>
    <row r="743" spans="5:6" x14ac:dyDescent="0.25">
      <c r="E743" s="8" t="s">
        <v>1399</v>
      </c>
      <c r="F743" s="8" t="s">
        <v>782</v>
      </c>
    </row>
    <row r="744" spans="5:6" x14ac:dyDescent="0.25">
      <c r="E744" s="8" t="s">
        <v>1400</v>
      </c>
      <c r="F744" s="8" t="s">
        <v>792</v>
      </c>
    </row>
    <row r="745" spans="5:6" x14ac:dyDescent="0.25">
      <c r="E745" s="8" t="s">
        <v>1401</v>
      </c>
      <c r="F745" s="8" t="s">
        <v>796</v>
      </c>
    </row>
    <row r="746" spans="5:6" x14ac:dyDescent="0.25">
      <c r="E746" s="8" t="s">
        <v>1402</v>
      </c>
      <c r="F746" s="8" t="s">
        <v>802</v>
      </c>
    </row>
    <row r="747" spans="5:6" x14ac:dyDescent="0.25">
      <c r="E747" s="8" t="s">
        <v>1403</v>
      </c>
      <c r="F747" s="8" t="s">
        <v>676</v>
      </c>
    </row>
    <row r="748" spans="5:6" x14ac:dyDescent="0.25">
      <c r="E748" s="8" t="s">
        <v>1404</v>
      </c>
      <c r="F748" s="8" t="s">
        <v>813</v>
      </c>
    </row>
    <row r="749" spans="5:6" x14ac:dyDescent="0.25">
      <c r="E749" s="8" t="s">
        <v>1405</v>
      </c>
      <c r="F749" s="8" t="s">
        <v>818</v>
      </c>
    </row>
    <row r="750" spans="5:6" x14ac:dyDescent="0.25">
      <c r="E750" s="8" t="s">
        <v>1406</v>
      </c>
      <c r="F750" s="8" t="s">
        <v>841</v>
      </c>
    </row>
    <row r="751" spans="5:6" x14ac:dyDescent="0.25">
      <c r="E751" s="8" t="s">
        <v>1407</v>
      </c>
      <c r="F751" s="8" t="s">
        <v>823</v>
      </c>
    </row>
    <row r="752" spans="5:6" x14ac:dyDescent="0.25">
      <c r="E752" s="8" t="s">
        <v>1408</v>
      </c>
      <c r="F752" s="8" t="s">
        <v>829</v>
      </c>
    </row>
    <row r="753" spans="5:6" x14ac:dyDescent="0.25">
      <c r="E753" s="8" t="s">
        <v>1409</v>
      </c>
      <c r="F753" s="8" t="s">
        <v>853</v>
      </c>
    </row>
    <row r="754" spans="5:6" x14ac:dyDescent="0.25">
      <c r="E754" s="8" t="s">
        <v>1410</v>
      </c>
      <c r="F754" s="8" t="s">
        <v>835</v>
      </c>
    </row>
    <row r="755" spans="5:6" x14ac:dyDescent="0.25">
      <c r="E755" s="8" t="s">
        <v>1411</v>
      </c>
      <c r="F755" s="8" t="s">
        <v>842</v>
      </c>
    </row>
    <row r="756" spans="5:6" x14ac:dyDescent="0.25">
      <c r="E756" s="8" t="s">
        <v>1412</v>
      </c>
      <c r="F756" s="8" t="s">
        <v>700</v>
      </c>
    </row>
    <row r="757" spans="5:6" x14ac:dyDescent="0.25">
      <c r="E757" s="8" t="s">
        <v>1413</v>
      </c>
      <c r="F757" s="8" t="s">
        <v>871</v>
      </c>
    </row>
    <row r="758" spans="5:6" x14ac:dyDescent="0.25">
      <c r="E758" s="8" t="s">
        <v>1414</v>
      </c>
      <c r="F758" s="8" t="s">
        <v>849</v>
      </c>
    </row>
    <row r="759" spans="5:6" x14ac:dyDescent="0.25">
      <c r="E759" s="8" t="s">
        <v>1415</v>
      </c>
      <c r="F759" s="8" t="s">
        <v>854</v>
      </c>
    </row>
    <row r="760" spans="5:6" x14ac:dyDescent="0.25">
      <c r="E760" s="8" t="s">
        <v>1416</v>
      </c>
      <c r="F760" s="8" t="s">
        <v>858</v>
      </c>
    </row>
    <row r="761" spans="5:6" x14ac:dyDescent="0.25">
      <c r="E761" s="8" t="s">
        <v>1417</v>
      </c>
      <c r="F761" s="8" t="s">
        <v>863</v>
      </c>
    </row>
    <row r="762" spans="5:6" x14ac:dyDescent="0.25">
      <c r="E762" s="8" t="s">
        <v>1418</v>
      </c>
      <c r="F762" s="8" t="s">
        <v>872</v>
      </c>
    </row>
    <row r="763" spans="5:6" x14ac:dyDescent="0.25">
      <c r="E763" s="8" t="s">
        <v>1419</v>
      </c>
      <c r="F763" s="8" t="s">
        <v>878</v>
      </c>
    </row>
    <row r="764" spans="5:6" x14ac:dyDescent="0.25">
      <c r="E764" s="8" t="s">
        <v>1420</v>
      </c>
      <c r="F764" s="8" t="s">
        <v>716</v>
      </c>
    </row>
    <row r="765" spans="5:6" x14ac:dyDescent="0.25">
      <c r="E765" s="8" t="s">
        <v>1421</v>
      </c>
      <c r="F765" s="8" t="s">
        <v>909</v>
      </c>
    </row>
    <row r="766" spans="5:6" x14ac:dyDescent="0.25">
      <c r="E766" s="8" t="s">
        <v>1422</v>
      </c>
      <c r="F766" s="8" t="s">
        <v>916</v>
      </c>
    </row>
    <row r="767" spans="5:6" x14ac:dyDescent="0.25">
      <c r="E767" s="8" t="s">
        <v>1423</v>
      </c>
      <c r="F767" s="8" t="s">
        <v>885</v>
      </c>
    </row>
    <row r="768" spans="5:6" x14ac:dyDescent="0.25">
      <c r="E768" s="8" t="s">
        <v>1424</v>
      </c>
      <c r="F768" s="8" t="s">
        <v>891</v>
      </c>
    </row>
    <row r="769" spans="5:6" x14ac:dyDescent="0.25">
      <c r="E769" s="8" t="s">
        <v>1425</v>
      </c>
      <c r="F769" s="8" t="s">
        <v>896</v>
      </c>
    </row>
    <row r="770" spans="5:6" x14ac:dyDescent="0.25">
      <c r="E770" s="8" t="s">
        <v>1426</v>
      </c>
      <c r="F770" s="8" t="s">
        <v>731</v>
      </c>
    </row>
    <row r="771" spans="5:6" x14ac:dyDescent="0.25">
      <c r="E771" s="8" t="s">
        <v>1427</v>
      </c>
      <c r="F771" s="8" t="s">
        <v>904</v>
      </c>
    </row>
    <row r="772" spans="5:6" x14ac:dyDescent="0.25">
      <c r="E772" s="8" t="s">
        <v>1428</v>
      </c>
      <c r="F772" s="8" t="s">
        <v>910</v>
      </c>
    </row>
    <row r="773" spans="5:6" x14ac:dyDescent="0.25">
      <c r="E773" s="8" t="s">
        <v>1429</v>
      </c>
      <c r="F773" s="8" t="s">
        <v>917</v>
      </c>
    </row>
    <row r="774" spans="5:6" x14ac:dyDescent="0.25">
      <c r="E774" s="8" t="s">
        <v>1430</v>
      </c>
      <c r="F774" s="8" t="s">
        <v>921</v>
      </c>
    </row>
    <row r="775" spans="5:6" x14ac:dyDescent="0.25">
      <c r="E775" s="8" t="s">
        <v>1431</v>
      </c>
      <c r="F775" s="8" t="s">
        <v>927</v>
      </c>
    </row>
    <row r="776" spans="5:6" x14ac:dyDescent="0.25">
      <c r="E776" s="8" t="s">
        <v>1432</v>
      </c>
      <c r="F776" s="8" t="s">
        <v>933</v>
      </c>
    </row>
    <row r="777" spans="5:6" x14ac:dyDescent="0.25">
      <c r="E777" s="8" t="s">
        <v>1433</v>
      </c>
      <c r="F777" s="8" t="s">
        <v>937</v>
      </c>
    </row>
    <row r="778" spans="5:6" x14ac:dyDescent="0.25">
      <c r="E778" s="8" t="s">
        <v>1434</v>
      </c>
      <c r="F778" s="8" t="s">
        <v>942</v>
      </c>
    </row>
    <row r="779" spans="5:6" x14ac:dyDescent="0.25">
      <c r="E779" s="8" t="s">
        <v>1435</v>
      </c>
      <c r="F779" s="8" t="s">
        <v>948</v>
      </c>
    </row>
    <row r="780" spans="5:6" x14ac:dyDescent="0.25">
      <c r="E780" s="8" t="s">
        <v>1436</v>
      </c>
      <c r="F780" s="8" t="s">
        <v>952</v>
      </c>
    </row>
    <row r="781" spans="5:6" x14ac:dyDescent="0.25">
      <c r="E781" s="8" t="s">
        <v>1437</v>
      </c>
      <c r="F781" s="8" t="s">
        <v>957</v>
      </c>
    </row>
    <row r="782" spans="5:6" x14ac:dyDescent="0.25">
      <c r="E782" s="8" t="s">
        <v>1438</v>
      </c>
      <c r="F782" s="8" t="s">
        <v>960</v>
      </c>
    </row>
    <row r="783" spans="5:6" x14ac:dyDescent="0.25">
      <c r="E783" s="8" t="s">
        <v>1439</v>
      </c>
      <c r="F783" s="8" t="s">
        <v>750</v>
      </c>
    </row>
    <row r="784" spans="5:6" x14ac:dyDescent="0.25">
      <c r="E784" s="8" t="s">
        <v>1440</v>
      </c>
      <c r="F784" s="8" t="s">
        <v>963</v>
      </c>
    </row>
    <row r="785" spans="5:6" x14ac:dyDescent="0.25">
      <c r="E785" s="8" t="s">
        <v>1441</v>
      </c>
      <c r="F785" s="8" t="s">
        <v>964</v>
      </c>
    </row>
    <row r="786" spans="5:6" x14ac:dyDescent="0.25">
      <c r="E786" s="8" t="s">
        <v>1442</v>
      </c>
      <c r="F786" s="8" t="s">
        <v>966</v>
      </c>
    </row>
    <row r="787" spans="5:6" x14ac:dyDescent="0.25">
      <c r="E787" s="8" t="s">
        <v>1443</v>
      </c>
      <c r="F787" s="8" t="s">
        <v>969</v>
      </c>
    </row>
    <row r="788" spans="5:6" x14ac:dyDescent="0.25">
      <c r="E788" s="8" t="s">
        <v>1444</v>
      </c>
      <c r="F788" s="8" t="s">
        <v>971</v>
      </c>
    </row>
    <row r="789" spans="5:6" x14ac:dyDescent="0.25">
      <c r="E789" s="8" t="s">
        <v>1445</v>
      </c>
      <c r="F789" s="8" t="s">
        <v>974</v>
      </c>
    </row>
    <row r="790" spans="5:6" x14ac:dyDescent="0.25">
      <c r="E790" s="8" t="s">
        <v>1446</v>
      </c>
      <c r="F790" s="8" t="s">
        <v>975</v>
      </c>
    </row>
    <row r="791" spans="5:6" x14ac:dyDescent="0.25">
      <c r="E791" s="8" t="s">
        <v>1447</v>
      </c>
      <c r="F791" s="8" t="s">
        <v>978</v>
      </c>
    </row>
    <row r="792" spans="5:6" x14ac:dyDescent="0.25">
      <c r="E792" s="8" t="s">
        <v>1448</v>
      </c>
      <c r="F792" s="8" t="s">
        <v>980</v>
      </c>
    </row>
    <row r="793" spans="5:6" x14ac:dyDescent="0.25">
      <c r="E793" s="8" t="s">
        <v>1449</v>
      </c>
      <c r="F793" s="8" t="s">
        <v>983</v>
      </c>
    </row>
    <row r="794" spans="5:6" x14ac:dyDescent="0.25">
      <c r="E794" s="8" t="s">
        <v>1450</v>
      </c>
      <c r="F794" s="8" t="s">
        <v>986</v>
      </c>
    </row>
    <row r="795" spans="5:6" x14ac:dyDescent="0.25">
      <c r="E795" s="8" t="s">
        <v>1451</v>
      </c>
      <c r="F795" s="8" t="s">
        <v>996</v>
      </c>
    </row>
    <row r="796" spans="5:6" x14ac:dyDescent="0.25">
      <c r="E796" s="8" t="s">
        <v>1452</v>
      </c>
      <c r="F796" s="8" t="s">
        <v>989</v>
      </c>
    </row>
    <row r="797" spans="5:6" x14ac:dyDescent="0.25">
      <c r="E797" s="8" t="s">
        <v>1453</v>
      </c>
      <c r="F797" s="8" t="s">
        <v>779</v>
      </c>
    </row>
    <row r="798" spans="5:6" x14ac:dyDescent="0.25">
      <c r="E798" s="8" t="s">
        <v>1454</v>
      </c>
      <c r="F798" s="8" t="s">
        <v>793</v>
      </c>
    </row>
    <row r="799" spans="5:6" x14ac:dyDescent="0.25">
      <c r="E799" s="8" t="s">
        <v>1455</v>
      </c>
      <c r="F799" s="8" t="s">
        <v>1004</v>
      </c>
    </row>
    <row r="800" spans="5:6" x14ac:dyDescent="0.25">
      <c r="E800" s="8" t="s">
        <v>1456</v>
      </c>
      <c r="F800" s="8" t="s">
        <v>1008</v>
      </c>
    </row>
    <row r="801" spans="5:6" x14ac:dyDescent="0.25">
      <c r="E801" s="8" t="s">
        <v>1457</v>
      </c>
      <c r="F801" s="8" t="s">
        <v>990</v>
      </c>
    </row>
    <row r="802" spans="5:6" x14ac:dyDescent="0.25">
      <c r="E802" s="8" t="s">
        <v>1458</v>
      </c>
      <c r="F802" s="8" t="s">
        <v>992</v>
      </c>
    </row>
    <row r="803" spans="5:6" x14ac:dyDescent="0.25">
      <c r="E803" s="8" t="s">
        <v>1459</v>
      </c>
      <c r="F803" s="8" t="s">
        <v>994</v>
      </c>
    </row>
    <row r="804" spans="5:6" x14ac:dyDescent="0.25">
      <c r="E804" s="8" t="s">
        <v>1460</v>
      </c>
      <c r="F804" s="8" t="s">
        <v>798</v>
      </c>
    </row>
    <row r="805" spans="5:6" x14ac:dyDescent="0.25">
      <c r="E805" s="8" t="s">
        <v>1461</v>
      </c>
      <c r="F805" s="8" t="s">
        <v>997</v>
      </c>
    </row>
    <row r="806" spans="5:6" x14ac:dyDescent="0.25">
      <c r="E806" s="8" t="s">
        <v>1462</v>
      </c>
      <c r="F806" s="8" t="s">
        <v>1022</v>
      </c>
    </row>
    <row r="807" spans="5:6" x14ac:dyDescent="0.25">
      <c r="E807" s="8" t="s">
        <v>1463</v>
      </c>
      <c r="F807" s="8" t="s">
        <v>998</v>
      </c>
    </row>
    <row r="808" spans="5:6" x14ac:dyDescent="0.25">
      <c r="E808" s="8" t="s">
        <v>1464</v>
      </c>
      <c r="F808" s="8" t="s">
        <v>1001</v>
      </c>
    </row>
    <row r="809" spans="5:6" x14ac:dyDescent="0.25">
      <c r="E809" s="8" t="s">
        <v>1465</v>
      </c>
      <c r="F809" s="8" t="s">
        <v>1005</v>
      </c>
    </row>
    <row r="810" spans="5:6" x14ac:dyDescent="0.25">
      <c r="E810" s="8" t="s">
        <v>1466</v>
      </c>
      <c r="F810" s="8" t="s">
        <v>1032</v>
      </c>
    </row>
    <row r="811" spans="5:6" x14ac:dyDescent="0.25">
      <c r="E811" s="8" t="s">
        <v>1467</v>
      </c>
      <c r="F811" s="8" t="s">
        <v>1035</v>
      </c>
    </row>
    <row r="812" spans="5:6" x14ac:dyDescent="0.25">
      <c r="E812" s="8" t="s">
        <v>1468</v>
      </c>
      <c r="F812" s="8" t="s">
        <v>1009</v>
      </c>
    </row>
    <row r="813" spans="5:6" x14ac:dyDescent="0.25">
      <c r="E813" s="8" t="s">
        <v>1469</v>
      </c>
      <c r="F813" s="8" t="s">
        <v>1041</v>
      </c>
    </row>
    <row r="814" spans="5:6" x14ac:dyDescent="0.25">
      <c r="E814" s="8" t="s">
        <v>1470</v>
      </c>
      <c r="F814" s="8" t="s">
        <v>1010</v>
      </c>
    </row>
    <row r="815" spans="5:6" x14ac:dyDescent="0.25">
      <c r="E815" s="8" t="s">
        <v>1471</v>
      </c>
      <c r="F815" s="8" t="s">
        <v>1012</v>
      </c>
    </row>
    <row r="816" spans="5:6" x14ac:dyDescent="0.25">
      <c r="E816" s="8" t="s">
        <v>1472</v>
      </c>
      <c r="F816" s="8" t="s">
        <v>1015</v>
      </c>
    </row>
    <row r="817" spans="5:6" x14ac:dyDescent="0.25">
      <c r="E817" s="8" t="s">
        <v>1473</v>
      </c>
      <c r="F817" s="8" t="s">
        <v>1016</v>
      </c>
    </row>
    <row r="818" spans="5:6" x14ac:dyDescent="0.25">
      <c r="E818" s="8" t="s">
        <v>1474</v>
      </c>
      <c r="F818" s="8" t="s">
        <v>1019</v>
      </c>
    </row>
    <row r="819" spans="5:6" x14ac:dyDescent="0.25">
      <c r="E819" s="8" t="s">
        <v>1475</v>
      </c>
      <c r="F819" s="8" t="s">
        <v>1023</v>
      </c>
    </row>
    <row r="820" spans="5:6" x14ac:dyDescent="0.25">
      <c r="E820" s="8" t="s">
        <v>1476</v>
      </c>
      <c r="F820" s="8" t="s">
        <v>1051</v>
      </c>
    </row>
    <row r="821" spans="5:6" x14ac:dyDescent="0.25">
      <c r="E821" s="8" t="s">
        <v>1477</v>
      </c>
      <c r="F821" s="8" t="s">
        <v>1024</v>
      </c>
    </row>
    <row r="822" spans="5:6" x14ac:dyDescent="0.25">
      <c r="E822" s="8" t="s">
        <v>1478</v>
      </c>
      <c r="F822" s="8" t="s">
        <v>1027</v>
      </c>
    </row>
    <row r="823" spans="5:6" x14ac:dyDescent="0.25">
      <c r="E823" s="8" t="s">
        <v>1479</v>
      </c>
      <c r="F823" s="8" t="s">
        <v>1030</v>
      </c>
    </row>
    <row r="824" spans="5:6" x14ac:dyDescent="0.25">
      <c r="E824" s="8" t="s">
        <v>1480</v>
      </c>
      <c r="F824" s="8" t="s">
        <v>1033</v>
      </c>
    </row>
    <row r="825" spans="5:6" x14ac:dyDescent="0.25">
      <c r="E825" s="8" t="s">
        <v>1481</v>
      </c>
      <c r="F825" s="8" t="s">
        <v>1036</v>
      </c>
    </row>
    <row r="826" spans="5:6" x14ac:dyDescent="0.25">
      <c r="E826" s="8" t="s">
        <v>1482</v>
      </c>
      <c r="F826" s="8" t="s">
        <v>1039</v>
      </c>
    </row>
    <row r="827" spans="5:6" x14ac:dyDescent="0.25">
      <c r="E827" s="8" t="s">
        <v>1483</v>
      </c>
      <c r="F827" s="8" t="s">
        <v>826</v>
      </c>
    </row>
    <row r="828" spans="5:6" x14ac:dyDescent="0.25">
      <c r="E828" s="8" t="s">
        <v>1484</v>
      </c>
      <c r="F828" s="8" t="s">
        <v>1069</v>
      </c>
    </row>
    <row r="829" spans="5:6" x14ac:dyDescent="0.25">
      <c r="E829" s="8" t="s">
        <v>1485</v>
      </c>
      <c r="F829" s="8" t="s">
        <v>1042</v>
      </c>
    </row>
    <row r="830" spans="5:6" x14ac:dyDescent="0.25">
      <c r="E830" s="8" t="s">
        <v>1486</v>
      </c>
      <c r="F830" s="8" t="s">
        <v>832</v>
      </c>
    </row>
    <row r="831" spans="5:6" x14ac:dyDescent="0.25">
      <c r="E831" s="8" t="s">
        <v>1487</v>
      </c>
      <c r="F831" s="8" t="s">
        <v>1044</v>
      </c>
    </row>
    <row r="832" spans="5:6" x14ac:dyDescent="0.25">
      <c r="E832" s="8" t="s">
        <v>1488</v>
      </c>
      <c r="F832" s="8" t="s">
        <v>838</v>
      </c>
    </row>
    <row r="833" spans="5:6" x14ac:dyDescent="0.25">
      <c r="E833" s="8" t="s">
        <v>1489</v>
      </c>
      <c r="F833" s="8" t="s">
        <v>1082</v>
      </c>
    </row>
    <row r="834" spans="5:6" x14ac:dyDescent="0.25">
      <c r="E834" s="8" t="s">
        <v>1490</v>
      </c>
      <c r="F834" s="8" t="s">
        <v>1046</v>
      </c>
    </row>
    <row r="835" spans="5:6" x14ac:dyDescent="0.25">
      <c r="E835" s="8" t="s">
        <v>1491</v>
      </c>
      <c r="F835" s="8" t="s">
        <v>1049</v>
      </c>
    </row>
    <row r="836" spans="5:6" x14ac:dyDescent="0.25">
      <c r="E836" s="8" t="s">
        <v>1492</v>
      </c>
      <c r="F836" s="8" t="s">
        <v>1052</v>
      </c>
    </row>
    <row r="837" spans="5:6" x14ac:dyDescent="0.25">
      <c r="E837" s="8" t="s">
        <v>1493</v>
      </c>
      <c r="F837" s="8" t="s">
        <v>1053</v>
      </c>
    </row>
    <row r="838" spans="5:6" x14ac:dyDescent="0.25">
      <c r="E838" s="8" t="s">
        <v>1494</v>
      </c>
      <c r="F838" s="8" t="s">
        <v>1054</v>
      </c>
    </row>
    <row r="839" spans="5:6" x14ac:dyDescent="0.25">
      <c r="E839" s="8" t="s">
        <v>1495</v>
      </c>
      <c r="F839" s="8" t="s">
        <v>1057</v>
      </c>
    </row>
    <row r="840" spans="5:6" x14ac:dyDescent="0.25">
      <c r="E840" s="8" t="s">
        <v>1496</v>
      </c>
      <c r="F840" s="8" t="s">
        <v>1060</v>
      </c>
    </row>
    <row r="841" spans="5:6" x14ac:dyDescent="0.25">
      <c r="E841" s="8" t="s">
        <v>1497</v>
      </c>
      <c r="F841" s="8" t="s">
        <v>1061</v>
      </c>
    </row>
    <row r="842" spans="5:6" x14ac:dyDescent="0.25">
      <c r="E842" s="8" t="s">
        <v>1498</v>
      </c>
      <c r="F842" s="8" t="s">
        <v>1063</v>
      </c>
    </row>
    <row r="843" spans="5:6" x14ac:dyDescent="0.25">
      <c r="E843" s="8" t="s">
        <v>1499</v>
      </c>
      <c r="F843" s="8" t="s">
        <v>1066</v>
      </c>
    </row>
    <row r="844" spans="5:6" x14ac:dyDescent="0.25">
      <c r="E844" s="8" t="s">
        <v>1500</v>
      </c>
      <c r="F844" s="8" t="s">
        <v>1070</v>
      </c>
    </row>
    <row r="845" spans="5:6" x14ac:dyDescent="0.25">
      <c r="E845" s="8" t="s">
        <v>1501</v>
      </c>
      <c r="F845" s="8" t="s">
        <v>1073</v>
      </c>
    </row>
    <row r="846" spans="5:6" x14ac:dyDescent="0.25">
      <c r="E846" s="8" t="s">
        <v>1502</v>
      </c>
      <c r="F846" s="8" t="s">
        <v>1076</v>
      </c>
    </row>
    <row r="847" spans="5:6" x14ac:dyDescent="0.25">
      <c r="E847" s="8" t="s">
        <v>1503</v>
      </c>
      <c r="F847" s="8" t="s">
        <v>1077</v>
      </c>
    </row>
    <row r="848" spans="5:6" x14ac:dyDescent="0.25">
      <c r="E848" s="8" t="s">
        <v>1504</v>
      </c>
      <c r="F848" s="8" t="s">
        <v>1079</v>
      </c>
    </row>
    <row r="849" spans="5:6" x14ac:dyDescent="0.25">
      <c r="E849" s="8" t="s">
        <v>1505</v>
      </c>
      <c r="F849" s="8" t="s">
        <v>1083</v>
      </c>
    </row>
    <row r="850" spans="5:6" x14ac:dyDescent="0.25">
      <c r="E850" s="8" t="s">
        <v>1506</v>
      </c>
      <c r="F850" s="8" t="s">
        <v>1084</v>
      </c>
    </row>
    <row r="851" spans="5:6" x14ac:dyDescent="0.25">
      <c r="E851" s="8" t="s">
        <v>1507</v>
      </c>
      <c r="F851" s="8" t="s">
        <v>851</v>
      </c>
    </row>
    <row r="852" spans="5:6" x14ac:dyDescent="0.25">
      <c r="E852" s="8" t="s">
        <v>1508</v>
      </c>
      <c r="F852" s="8" t="s">
        <v>1121</v>
      </c>
    </row>
    <row r="853" spans="5:6" x14ac:dyDescent="0.25">
      <c r="E853" s="8" t="s">
        <v>1509</v>
      </c>
      <c r="F853" s="8" t="s">
        <v>1123</v>
      </c>
    </row>
    <row r="854" spans="5:6" x14ac:dyDescent="0.25">
      <c r="E854" s="8" t="s">
        <v>1510</v>
      </c>
      <c r="F854" s="8" t="s">
        <v>1087</v>
      </c>
    </row>
    <row r="855" spans="5:6" x14ac:dyDescent="0.25">
      <c r="E855" s="8" t="s">
        <v>1511</v>
      </c>
      <c r="F855" s="8" t="s">
        <v>1088</v>
      </c>
    </row>
    <row r="856" spans="5:6" x14ac:dyDescent="0.25">
      <c r="E856" s="8" t="s">
        <v>1512</v>
      </c>
      <c r="F856" s="8" t="s">
        <v>1089</v>
      </c>
    </row>
    <row r="857" spans="5:6" x14ac:dyDescent="0.25">
      <c r="E857" s="8" t="s">
        <v>1513</v>
      </c>
      <c r="F857" s="8" t="s">
        <v>1092</v>
      </c>
    </row>
    <row r="858" spans="5:6" x14ac:dyDescent="0.25">
      <c r="E858" s="8" t="s">
        <v>1514</v>
      </c>
      <c r="F858" s="8" t="s">
        <v>1094</v>
      </c>
    </row>
    <row r="859" spans="5:6" x14ac:dyDescent="0.25">
      <c r="E859" s="8" t="s">
        <v>1515</v>
      </c>
      <c r="F859" s="8" t="s">
        <v>1096</v>
      </c>
    </row>
    <row r="860" spans="5:6" x14ac:dyDescent="0.25">
      <c r="E860" s="8" t="s">
        <v>1516</v>
      </c>
      <c r="F860" s="8" t="s">
        <v>1098</v>
      </c>
    </row>
    <row r="861" spans="5:6" x14ac:dyDescent="0.25">
      <c r="E861" s="8" t="s">
        <v>1517</v>
      </c>
      <c r="F861" s="8" t="s">
        <v>1136</v>
      </c>
    </row>
    <row r="862" spans="5:6" x14ac:dyDescent="0.25">
      <c r="E862" s="8" t="s">
        <v>1518</v>
      </c>
      <c r="F862" s="8" t="s">
        <v>1101</v>
      </c>
    </row>
    <row r="863" spans="5:6" x14ac:dyDescent="0.25">
      <c r="E863" s="8" t="s">
        <v>1519</v>
      </c>
      <c r="F863" s="8" t="s">
        <v>1103</v>
      </c>
    </row>
    <row r="864" spans="5:6" x14ac:dyDescent="0.25">
      <c r="E864" s="8" t="s">
        <v>1520</v>
      </c>
      <c r="F864" s="8" t="s">
        <v>1142</v>
      </c>
    </row>
    <row r="865" spans="5:6" x14ac:dyDescent="0.25">
      <c r="E865" s="8" t="s">
        <v>1521</v>
      </c>
      <c r="F865" s="8" t="s">
        <v>1106</v>
      </c>
    </row>
    <row r="866" spans="5:6" x14ac:dyDescent="0.25">
      <c r="E866" s="8" t="s">
        <v>1522</v>
      </c>
      <c r="F866" s="8" t="s">
        <v>1109</v>
      </c>
    </row>
    <row r="867" spans="5:6" x14ac:dyDescent="0.25">
      <c r="E867" s="8" t="s">
        <v>1523</v>
      </c>
      <c r="F867" s="8" t="s">
        <v>1112</v>
      </c>
    </row>
    <row r="868" spans="5:6" x14ac:dyDescent="0.25">
      <c r="E868" s="8" t="s">
        <v>1524</v>
      </c>
      <c r="F868" s="8" t="s">
        <v>864</v>
      </c>
    </row>
    <row r="869" spans="5:6" x14ac:dyDescent="0.25">
      <c r="E869" s="8" t="s">
        <v>1525</v>
      </c>
      <c r="F869" s="8" t="s">
        <v>1114</v>
      </c>
    </row>
    <row r="870" spans="5:6" x14ac:dyDescent="0.25">
      <c r="E870" s="8" t="s">
        <v>1526</v>
      </c>
      <c r="F870" s="8" t="s">
        <v>1116</v>
      </c>
    </row>
    <row r="871" spans="5:6" x14ac:dyDescent="0.25">
      <c r="E871" s="8" t="s">
        <v>1527</v>
      </c>
      <c r="F871" s="8" t="s">
        <v>1156</v>
      </c>
    </row>
    <row r="872" spans="5:6" x14ac:dyDescent="0.25">
      <c r="E872" s="8" t="s">
        <v>1528</v>
      </c>
      <c r="F872" s="8" t="s">
        <v>1118</v>
      </c>
    </row>
    <row r="873" spans="5:6" x14ac:dyDescent="0.25">
      <c r="E873" s="8" t="s">
        <v>1529</v>
      </c>
      <c r="F873" s="8" t="s">
        <v>1122</v>
      </c>
    </row>
    <row r="874" spans="5:6" x14ac:dyDescent="0.25">
      <c r="E874" s="8" t="s">
        <v>1530</v>
      </c>
      <c r="F874" s="8" t="s">
        <v>1124</v>
      </c>
    </row>
    <row r="875" spans="5:6" x14ac:dyDescent="0.25">
      <c r="E875" s="8" t="s">
        <v>1531</v>
      </c>
      <c r="F875" s="8" t="s">
        <v>1125</v>
      </c>
    </row>
    <row r="876" spans="5:6" x14ac:dyDescent="0.25">
      <c r="E876" s="8" t="s">
        <v>1532</v>
      </c>
      <c r="F876" s="8" t="s">
        <v>1127</v>
      </c>
    </row>
    <row r="877" spans="5:6" x14ac:dyDescent="0.25">
      <c r="E877" s="8" t="s">
        <v>1533</v>
      </c>
      <c r="F877" s="8" t="s">
        <v>1128</v>
      </c>
    </row>
    <row r="878" spans="5:6" x14ac:dyDescent="0.25">
      <c r="E878" s="8" t="s">
        <v>1534</v>
      </c>
      <c r="F878" s="8" t="s">
        <v>868</v>
      </c>
    </row>
    <row r="879" spans="5:6" x14ac:dyDescent="0.25">
      <c r="E879" s="8" t="s">
        <v>1535</v>
      </c>
      <c r="F879" s="8" t="s">
        <v>1173</v>
      </c>
    </row>
    <row r="880" spans="5:6" x14ac:dyDescent="0.25">
      <c r="E880" s="8" t="s">
        <v>1536</v>
      </c>
      <c r="F880" s="8" t="s">
        <v>1130</v>
      </c>
    </row>
    <row r="881" spans="5:6" x14ac:dyDescent="0.25">
      <c r="E881" s="8" t="s">
        <v>1537</v>
      </c>
      <c r="F881" s="8" t="s">
        <v>1133</v>
      </c>
    </row>
    <row r="882" spans="5:6" x14ac:dyDescent="0.25">
      <c r="E882" s="8" t="s">
        <v>1538</v>
      </c>
      <c r="F882" s="8" t="s">
        <v>1134</v>
      </c>
    </row>
    <row r="883" spans="5:6" x14ac:dyDescent="0.25">
      <c r="E883" s="8" t="s">
        <v>1539</v>
      </c>
      <c r="F883" s="8" t="s">
        <v>1137</v>
      </c>
    </row>
    <row r="884" spans="5:6" x14ac:dyDescent="0.25">
      <c r="E884" s="8" t="s">
        <v>1540</v>
      </c>
      <c r="F884" s="8" t="s">
        <v>1138</v>
      </c>
    </row>
    <row r="885" spans="5:6" x14ac:dyDescent="0.25">
      <c r="E885" s="8" t="s">
        <v>1541</v>
      </c>
      <c r="F885" s="8" t="s">
        <v>1187</v>
      </c>
    </row>
    <row r="886" spans="5:6" x14ac:dyDescent="0.25">
      <c r="E886" s="8" t="s">
        <v>1542</v>
      </c>
      <c r="F886" s="8" t="s">
        <v>1191</v>
      </c>
    </row>
    <row r="887" spans="5:6" x14ac:dyDescent="0.25">
      <c r="E887" s="8" t="s">
        <v>1543</v>
      </c>
      <c r="F887" s="8" t="s">
        <v>875</v>
      </c>
    </row>
    <row r="888" spans="5:6" x14ac:dyDescent="0.25">
      <c r="E888" s="8" t="s">
        <v>1544</v>
      </c>
      <c r="F888" s="8" t="s">
        <v>1143</v>
      </c>
    </row>
    <row r="889" spans="5:6" x14ac:dyDescent="0.25">
      <c r="E889" s="8" t="s">
        <v>1545</v>
      </c>
      <c r="F889" s="8" t="s">
        <v>1145</v>
      </c>
    </row>
    <row r="890" spans="5:6" x14ac:dyDescent="0.25">
      <c r="E890" s="8" t="s">
        <v>1546</v>
      </c>
      <c r="F890" s="8" t="s">
        <v>1147</v>
      </c>
    </row>
    <row r="891" spans="5:6" x14ac:dyDescent="0.25">
      <c r="E891" s="8" t="s">
        <v>1547</v>
      </c>
      <c r="F891" s="8" t="s">
        <v>1149</v>
      </c>
    </row>
    <row r="892" spans="5:6" x14ac:dyDescent="0.25">
      <c r="E892" s="8" t="s">
        <v>1548</v>
      </c>
      <c r="F892" s="8" t="s">
        <v>1151</v>
      </c>
    </row>
    <row r="893" spans="5:6" x14ac:dyDescent="0.25">
      <c r="E893" s="8" t="s">
        <v>1549</v>
      </c>
      <c r="F893" s="8" t="s">
        <v>1153</v>
      </c>
    </row>
    <row r="894" spans="5:6" x14ac:dyDescent="0.25">
      <c r="E894" s="8" t="s">
        <v>1550</v>
      </c>
      <c r="F894" s="8" t="s">
        <v>1157</v>
      </c>
    </row>
    <row r="895" spans="5:6" x14ac:dyDescent="0.25">
      <c r="E895" s="8" t="s">
        <v>1551</v>
      </c>
      <c r="F895" s="8" t="s">
        <v>1158</v>
      </c>
    </row>
    <row r="896" spans="5:6" x14ac:dyDescent="0.25">
      <c r="E896" s="8" t="s">
        <v>1552</v>
      </c>
      <c r="F896" s="8" t="s">
        <v>1161</v>
      </c>
    </row>
    <row r="897" spans="5:6" x14ac:dyDescent="0.25">
      <c r="E897" s="8" t="s">
        <v>1553</v>
      </c>
      <c r="F897" s="8" t="s">
        <v>1219</v>
      </c>
    </row>
    <row r="898" spans="5:6" x14ac:dyDescent="0.25">
      <c r="E898" s="8" t="s">
        <v>1554</v>
      </c>
      <c r="F898" s="8" t="s">
        <v>1163</v>
      </c>
    </row>
    <row r="899" spans="5:6" x14ac:dyDescent="0.25">
      <c r="E899" s="8" t="s">
        <v>1555</v>
      </c>
      <c r="F899" s="8" t="s">
        <v>881</v>
      </c>
    </row>
    <row r="900" spans="5:6" x14ac:dyDescent="0.25">
      <c r="E900" s="8" t="s">
        <v>1556</v>
      </c>
      <c r="F900" s="8" t="s">
        <v>1226</v>
      </c>
    </row>
    <row r="901" spans="5:6" x14ac:dyDescent="0.25">
      <c r="E901" s="8" t="s">
        <v>1557</v>
      </c>
      <c r="F901" s="8" t="s">
        <v>1166</v>
      </c>
    </row>
    <row r="902" spans="5:6" x14ac:dyDescent="0.25">
      <c r="E902" s="8" t="s">
        <v>1558</v>
      </c>
      <c r="F902" s="8" t="s">
        <v>1231</v>
      </c>
    </row>
    <row r="903" spans="5:6" x14ac:dyDescent="0.25">
      <c r="E903" s="8" t="s">
        <v>1559</v>
      </c>
      <c r="F903" s="8" t="s">
        <v>1167</v>
      </c>
    </row>
    <row r="904" spans="5:6" x14ac:dyDescent="0.25">
      <c r="E904" s="8" t="s">
        <v>1560</v>
      </c>
      <c r="F904" s="8" t="s">
        <v>1170</v>
      </c>
    </row>
    <row r="905" spans="5:6" x14ac:dyDescent="0.25">
      <c r="E905" s="8" t="s">
        <v>1561</v>
      </c>
      <c r="F905" s="8" t="s">
        <v>1174</v>
      </c>
    </row>
    <row r="906" spans="5:6" x14ac:dyDescent="0.25">
      <c r="E906" s="8" t="s">
        <v>1562</v>
      </c>
      <c r="F906" s="8" t="s">
        <v>1236</v>
      </c>
    </row>
    <row r="907" spans="5:6" x14ac:dyDescent="0.25">
      <c r="E907" s="8" t="s">
        <v>1563</v>
      </c>
      <c r="F907" s="8" t="s">
        <v>1175</v>
      </c>
    </row>
    <row r="908" spans="5:6" x14ac:dyDescent="0.25">
      <c r="E908" s="8" t="s">
        <v>1564</v>
      </c>
      <c r="F908" s="8" t="s">
        <v>1178</v>
      </c>
    </row>
    <row r="909" spans="5:6" x14ac:dyDescent="0.25">
      <c r="E909" s="8" t="s">
        <v>1565</v>
      </c>
      <c r="F909" s="8" t="s">
        <v>1246</v>
      </c>
    </row>
    <row r="910" spans="5:6" x14ac:dyDescent="0.25">
      <c r="E910" s="8" t="s">
        <v>1566</v>
      </c>
      <c r="F910" s="8" t="s">
        <v>1181</v>
      </c>
    </row>
    <row r="911" spans="5:6" x14ac:dyDescent="0.25">
      <c r="E911" s="8" t="s">
        <v>1567</v>
      </c>
      <c r="F911" s="8" t="s">
        <v>1184</v>
      </c>
    </row>
    <row r="912" spans="5:6" x14ac:dyDescent="0.25">
      <c r="E912" s="8" t="s">
        <v>1568</v>
      </c>
      <c r="F912" s="8" t="s">
        <v>1185</v>
      </c>
    </row>
    <row r="913" spans="5:6" x14ac:dyDescent="0.25">
      <c r="E913" s="8" t="s">
        <v>1569</v>
      </c>
      <c r="F913" s="8" t="s">
        <v>1188</v>
      </c>
    </row>
    <row r="914" spans="5:6" x14ac:dyDescent="0.25">
      <c r="E914" s="8" t="s">
        <v>1570</v>
      </c>
      <c r="F914" s="8" t="s">
        <v>1192</v>
      </c>
    </row>
    <row r="915" spans="5:6" x14ac:dyDescent="0.25">
      <c r="E915" s="8" t="s">
        <v>1571</v>
      </c>
      <c r="F915" s="8" t="s">
        <v>1195</v>
      </c>
    </row>
    <row r="916" spans="5:6" x14ac:dyDescent="0.25">
      <c r="E916" s="8" t="s">
        <v>1572</v>
      </c>
      <c r="F916" s="8" t="s">
        <v>1197</v>
      </c>
    </row>
    <row r="917" spans="5:6" x14ac:dyDescent="0.25">
      <c r="E917" s="8" t="s">
        <v>1573</v>
      </c>
      <c r="F917" s="8" t="s">
        <v>1199</v>
      </c>
    </row>
    <row r="918" spans="5:6" x14ac:dyDescent="0.25">
      <c r="E918" s="8" t="s">
        <v>1574</v>
      </c>
      <c r="F918" s="8" t="s">
        <v>1200</v>
      </c>
    </row>
    <row r="919" spans="5:6" x14ac:dyDescent="0.25">
      <c r="E919" s="8" t="s">
        <v>1575</v>
      </c>
      <c r="F919" s="8" t="s">
        <v>1202</v>
      </c>
    </row>
    <row r="920" spans="5:6" x14ac:dyDescent="0.25">
      <c r="E920" s="8" t="s">
        <v>1576</v>
      </c>
      <c r="F920" s="8" t="s">
        <v>1205</v>
      </c>
    </row>
    <row r="921" spans="5:6" x14ac:dyDescent="0.25">
      <c r="E921" s="8" t="s">
        <v>1577</v>
      </c>
      <c r="F921" s="8" t="s">
        <v>1208</v>
      </c>
    </row>
    <row r="922" spans="5:6" x14ac:dyDescent="0.25">
      <c r="E922" s="8" t="s">
        <v>1578</v>
      </c>
      <c r="F922" s="8" t="s">
        <v>1211</v>
      </c>
    </row>
    <row r="923" spans="5:6" x14ac:dyDescent="0.25">
      <c r="E923" s="8" t="s">
        <v>1579</v>
      </c>
      <c r="F923" s="8" t="s">
        <v>1214</v>
      </c>
    </row>
    <row r="924" spans="5:6" x14ac:dyDescent="0.25">
      <c r="E924" s="8" t="s">
        <v>1580</v>
      </c>
      <c r="F924" s="8" t="s">
        <v>1217</v>
      </c>
    </row>
    <row r="925" spans="5:6" x14ac:dyDescent="0.25">
      <c r="E925" s="8" t="s">
        <v>1581</v>
      </c>
      <c r="F925" s="8" t="s">
        <v>1220</v>
      </c>
    </row>
    <row r="926" spans="5:6" x14ac:dyDescent="0.25">
      <c r="E926" s="8" t="s">
        <v>1582</v>
      </c>
      <c r="F926" s="8" t="s">
        <v>1223</v>
      </c>
    </row>
    <row r="927" spans="5:6" x14ac:dyDescent="0.25">
      <c r="E927" s="8" t="s">
        <v>1583</v>
      </c>
      <c r="F927" s="8" t="s">
        <v>882</v>
      </c>
    </row>
    <row r="928" spans="5:6" x14ac:dyDescent="0.25">
      <c r="E928" s="8" t="s">
        <v>1584</v>
      </c>
      <c r="F928" s="8" t="s">
        <v>1227</v>
      </c>
    </row>
    <row r="929" spans="5:6" x14ac:dyDescent="0.25">
      <c r="E929" s="8" t="s">
        <v>1585</v>
      </c>
      <c r="F929" s="8" t="s">
        <v>1228</v>
      </c>
    </row>
    <row r="930" spans="5:6" x14ac:dyDescent="0.25">
      <c r="E930" s="8" t="s">
        <v>1586</v>
      </c>
      <c r="F930" s="8" t="s">
        <v>1232</v>
      </c>
    </row>
    <row r="931" spans="5:6" x14ac:dyDescent="0.25">
      <c r="E931" s="8" t="s">
        <v>1587</v>
      </c>
      <c r="F931" s="8" t="s">
        <v>1291</v>
      </c>
    </row>
    <row r="932" spans="5:6" x14ac:dyDescent="0.25">
      <c r="E932" s="8" t="s">
        <v>1588</v>
      </c>
      <c r="F932" s="8" t="s">
        <v>1294</v>
      </c>
    </row>
    <row r="933" spans="5:6" x14ac:dyDescent="0.25">
      <c r="E933" s="8" t="s">
        <v>1589</v>
      </c>
      <c r="F933" s="8" t="s">
        <v>893</v>
      </c>
    </row>
    <row r="934" spans="5:6" x14ac:dyDescent="0.25">
      <c r="E934" s="8" t="s">
        <v>1590</v>
      </c>
      <c r="F934" s="8" t="s">
        <v>898</v>
      </c>
    </row>
    <row r="935" spans="5:6" x14ac:dyDescent="0.25">
      <c r="E935" s="8" t="s">
        <v>1591</v>
      </c>
      <c r="F935" s="8" t="s">
        <v>1233</v>
      </c>
    </row>
    <row r="936" spans="5:6" x14ac:dyDescent="0.25">
      <c r="E936" s="8" t="s">
        <v>1592</v>
      </c>
      <c r="F936" s="8" t="s">
        <v>1237</v>
      </c>
    </row>
    <row r="937" spans="5:6" x14ac:dyDescent="0.25">
      <c r="E937" s="8" t="s">
        <v>1593</v>
      </c>
      <c r="F937" s="8" t="s">
        <v>1240</v>
      </c>
    </row>
    <row r="938" spans="5:6" x14ac:dyDescent="0.25">
      <c r="E938" s="8" t="s">
        <v>1594</v>
      </c>
      <c r="F938" s="8" t="s">
        <v>1243</v>
      </c>
    </row>
    <row r="939" spans="5:6" x14ac:dyDescent="0.25">
      <c r="E939" s="8" t="s">
        <v>1595</v>
      </c>
      <c r="F939" s="8" t="s">
        <v>1247</v>
      </c>
    </row>
    <row r="940" spans="5:6" x14ac:dyDescent="0.25">
      <c r="E940" s="8" t="s">
        <v>1596</v>
      </c>
      <c r="F940" s="8" t="s">
        <v>1250</v>
      </c>
    </row>
    <row r="941" spans="5:6" x14ac:dyDescent="0.25">
      <c r="E941" s="8" t="s">
        <v>1597</v>
      </c>
      <c r="F941" s="8" t="s">
        <v>1251</v>
      </c>
    </row>
    <row r="942" spans="5:6" x14ac:dyDescent="0.25">
      <c r="E942" s="8" t="s">
        <v>1598</v>
      </c>
      <c r="F942" s="8" t="s">
        <v>1252</v>
      </c>
    </row>
    <row r="943" spans="5:6" x14ac:dyDescent="0.25">
      <c r="E943" s="8" t="s">
        <v>1599</v>
      </c>
      <c r="F943" s="8" t="s">
        <v>1254</v>
      </c>
    </row>
    <row r="944" spans="5:6" x14ac:dyDescent="0.25">
      <c r="E944" s="8" t="s">
        <v>1600</v>
      </c>
      <c r="F944" s="8" t="s">
        <v>1255</v>
      </c>
    </row>
    <row r="945" spans="5:6" x14ac:dyDescent="0.25">
      <c r="E945" s="8" t="s">
        <v>1601</v>
      </c>
      <c r="F945" s="8" t="s">
        <v>1258</v>
      </c>
    </row>
    <row r="946" spans="5:6" x14ac:dyDescent="0.25">
      <c r="E946" s="8" t="s">
        <v>1602</v>
      </c>
      <c r="F946" s="8" t="s">
        <v>1261</v>
      </c>
    </row>
    <row r="947" spans="5:6" x14ac:dyDescent="0.25">
      <c r="E947" s="8" t="s">
        <v>1603</v>
      </c>
      <c r="F947" s="8" t="s">
        <v>1264</v>
      </c>
    </row>
    <row r="948" spans="5:6" x14ac:dyDescent="0.25">
      <c r="E948" s="8" t="s">
        <v>1604</v>
      </c>
      <c r="F948" s="8" t="s">
        <v>1298</v>
      </c>
    </row>
    <row r="949" spans="5:6" x14ac:dyDescent="0.25">
      <c r="E949" s="8" t="s">
        <v>1605</v>
      </c>
      <c r="F949" s="8" t="s">
        <v>1267</v>
      </c>
    </row>
    <row r="950" spans="5:6" x14ac:dyDescent="0.25">
      <c r="E950" s="8" t="s">
        <v>1606</v>
      </c>
      <c r="F950" s="8" t="s">
        <v>1268</v>
      </c>
    </row>
    <row r="951" spans="5:6" x14ac:dyDescent="0.25">
      <c r="E951" s="8" t="s">
        <v>1607</v>
      </c>
      <c r="F951" s="8" t="s">
        <v>1270</v>
      </c>
    </row>
    <row r="952" spans="5:6" x14ac:dyDescent="0.25">
      <c r="E952" s="8" t="s">
        <v>1608</v>
      </c>
      <c r="F952" s="8" t="s">
        <v>1272</v>
      </c>
    </row>
    <row r="953" spans="5:6" x14ac:dyDescent="0.25">
      <c r="E953" s="8" t="s">
        <v>1609</v>
      </c>
      <c r="F953" s="8" t="s">
        <v>906</v>
      </c>
    </row>
    <row r="954" spans="5:6" x14ac:dyDescent="0.25">
      <c r="E954" s="8" t="s">
        <v>1610</v>
      </c>
      <c r="F954" s="8" t="s">
        <v>1275</v>
      </c>
    </row>
    <row r="955" spans="5:6" x14ac:dyDescent="0.25">
      <c r="E955" s="8" t="s">
        <v>1611</v>
      </c>
      <c r="F955" s="8" t="s">
        <v>1299</v>
      </c>
    </row>
    <row r="956" spans="5:6" x14ac:dyDescent="0.25">
      <c r="E956" s="8" t="s">
        <v>1612</v>
      </c>
      <c r="F956" s="8" t="s">
        <v>1278</v>
      </c>
    </row>
    <row r="957" spans="5:6" x14ac:dyDescent="0.25">
      <c r="E957" s="8" t="s">
        <v>1613</v>
      </c>
      <c r="F957" s="8" t="s">
        <v>1279</v>
      </c>
    </row>
    <row r="958" spans="5:6" x14ac:dyDescent="0.25">
      <c r="E958" s="8" t="s">
        <v>1614</v>
      </c>
      <c r="F958" s="8" t="s">
        <v>1282</v>
      </c>
    </row>
    <row r="959" spans="5:6" x14ac:dyDescent="0.25">
      <c r="E959" s="8" t="s">
        <v>1615</v>
      </c>
      <c r="F959" s="8" t="s">
        <v>1283</v>
      </c>
    </row>
    <row r="960" spans="5:6" x14ac:dyDescent="0.25">
      <c r="E960" s="8" t="s">
        <v>1616</v>
      </c>
      <c r="F960" s="8" t="s">
        <v>1284</v>
      </c>
    </row>
    <row r="961" spans="5:6" x14ac:dyDescent="0.25">
      <c r="E961" s="8" t="s">
        <v>1617</v>
      </c>
      <c r="F961" s="8" t="s">
        <v>1300</v>
      </c>
    </row>
    <row r="962" spans="5:6" x14ac:dyDescent="0.25">
      <c r="E962" s="8" t="s">
        <v>1618</v>
      </c>
      <c r="F962" s="8" t="s">
        <v>1286</v>
      </c>
    </row>
    <row r="963" spans="5:6" x14ac:dyDescent="0.25">
      <c r="E963" s="8" t="s">
        <v>1619</v>
      </c>
      <c r="F963" s="8" t="s">
        <v>1289</v>
      </c>
    </row>
    <row r="964" spans="5:6" x14ac:dyDescent="0.25">
      <c r="E964" s="8" t="s">
        <v>1620</v>
      </c>
      <c r="F964" s="8" t="s">
        <v>1292</v>
      </c>
    </row>
    <row r="965" spans="5:6" x14ac:dyDescent="0.25">
      <c r="E965" s="8" t="s">
        <v>1621</v>
      </c>
      <c r="F965" s="8" t="s">
        <v>1296</v>
      </c>
    </row>
    <row r="966" spans="5:6" x14ac:dyDescent="0.25">
      <c r="E966" s="8" t="s">
        <v>1622</v>
      </c>
      <c r="F966" s="8" t="s">
        <v>1295</v>
      </c>
    </row>
  </sheetData>
  <sortState xmlns:xlrd2="http://schemas.microsoft.com/office/spreadsheetml/2017/richdata2" ref="AE4:AE50">
    <sortCondition ref="AE4:AE5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4:D17"/>
  <sheetViews>
    <sheetView showGridLines="0" tabSelected="1" zoomScale="130" zoomScaleNormal="130" workbookViewId="0">
      <selection activeCell="B16" sqref="B16"/>
    </sheetView>
  </sheetViews>
  <sheetFormatPr defaultColWidth="9.85546875" defaultRowHeight="14.25" x14ac:dyDescent="0.2"/>
  <cols>
    <col min="1" max="1" width="46.85546875" style="5" customWidth="1"/>
    <col min="2" max="4" width="20.85546875" style="5" customWidth="1"/>
    <col min="5" max="16384" width="9.85546875" style="5"/>
  </cols>
  <sheetData>
    <row r="4" spans="1:4" ht="30.6" customHeight="1" x14ac:dyDescent="0.2">
      <c r="A4" s="172" t="str">
        <f ca="1">Translations!$A$3</f>
        <v>Funding Landscape Table</v>
      </c>
      <c r="B4" s="172"/>
      <c r="C4" s="173"/>
      <c r="D4" s="172"/>
    </row>
    <row r="5" spans="1:4" ht="20.100000000000001" customHeight="1" x14ac:dyDescent="0.2">
      <c r="A5" s="230"/>
      <c r="B5" s="230"/>
      <c r="D5" s="174"/>
    </row>
    <row r="6" spans="1:4" ht="20.100000000000001" customHeight="1" x14ac:dyDescent="0.2">
      <c r="A6" s="231" t="str">
        <f ca="1">Translations!$A$93</f>
        <v>Please read the Instructions sheet carefully before completing this form</v>
      </c>
      <c r="B6" s="232"/>
      <c r="C6" s="232"/>
      <c r="D6" s="233"/>
    </row>
    <row r="7" spans="1:4" ht="15" customHeight="1" x14ac:dyDescent="0.2"/>
    <row r="8" spans="1:4" ht="15" customHeight="1" x14ac:dyDescent="0.2">
      <c r="A8" s="175" t="str">
        <f ca="1">Translations!$A$11</f>
        <v>Country</v>
      </c>
      <c r="B8" s="226" t="s">
        <v>1122</v>
      </c>
      <c r="C8" s="226"/>
      <c r="D8" s="176" t="str">
        <f>VLOOKUP(B8,Dropdowns!$E$3:$F$966,2,0)</f>
        <v>Mozambique</v>
      </c>
    </row>
    <row r="9" spans="1:4" ht="15" customHeight="1" x14ac:dyDescent="0.2">
      <c r="A9" s="175" t="str">
        <f ca="1">Translations!$A$12</f>
        <v>Fiscal Cycle</v>
      </c>
      <c r="B9" s="227" t="s">
        <v>628</v>
      </c>
      <c r="C9" s="227"/>
      <c r="D9" s="176" t="str">
        <f>VLOOKUP(B9,Dropdowns!$C$3:$D$22,2,0)</f>
        <v>January - December</v>
      </c>
    </row>
    <row r="10" spans="1:4" ht="15" customHeight="1" x14ac:dyDescent="0.2">
      <c r="A10" s="175" t="str">
        <f ca="1">Translations!$A$13</f>
        <v>Currency</v>
      </c>
      <c r="B10" s="228" t="s">
        <v>670</v>
      </c>
      <c r="C10" s="229"/>
      <c r="D10" s="176" t="str">
        <f>VLOOKUP(B10,Dropdowns!$A$3:$B$10,2,0)</f>
        <v>USD</v>
      </c>
    </row>
    <row r="11" spans="1:4" ht="15" customHeight="1" x14ac:dyDescent="0.2"/>
    <row r="12" spans="1:4" ht="15" customHeight="1" x14ac:dyDescent="0.2">
      <c r="A12" s="175" t="str">
        <f ca="1">Translations!$A$94</f>
        <v>Component</v>
      </c>
      <c r="B12" s="104" t="str">
        <f ca="1">Translations!$A$99</f>
        <v>HIV/AIDS</v>
      </c>
      <c r="C12" s="104" t="str">
        <f ca="1">Translations!$A$100</f>
        <v>TB</v>
      </c>
      <c r="D12" s="104" t="str">
        <f ca="1">Translations!$A$101</f>
        <v>Malaria</v>
      </c>
    </row>
    <row r="13" spans="1:4" ht="27.6" customHeight="1" x14ac:dyDescent="0.2">
      <c r="A13" s="175" t="str">
        <f ca="1">Translations!$A$95</f>
        <v>Fiscal Year in which implementation period starts</v>
      </c>
      <c r="B13" s="63">
        <v>2024</v>
      </c>
      <c r="C13" s="63">
        <v>2024</v>
      </c>
      <c r="D13" s="63">
        <v>2024</v>
      </c>
    </row>
    <row r="14" spans="1:4" ht="27.6" customHeight="1" x14ac:dyDescent="0.2">
      <c r="A14" s="175" t="str">
        <f ca="1">Translations!$A$96</f>
        <v>Fiscal Year in which implementation period ends</v>
      </c>
      <c r="B14" s="63">
        <v>2026</v>
      </c>
      <c r="C14" s="63">
        <v>2026</v>
      </c>
      <c r="D14" s="63">
        <v>2026</v>
      </c>
    </row>
    <row r="15" spans="1:4" ht="27.6" customHeight="1" x14ac:dyDescent="0.2">
      <c r="A15" s="175" t="str">
        <f ca="1">Translations!$A$97</f>
        <v>Current funding request pertains to a program:</v>
      </c>
      <c r="B15" s="168" t="s">
        <v>758</v>
      </c>
      <c r="C15" s="168" t="s">
        <v>758</v>
      </c>
      <c r="D15" s="168" t="s">
        <v>758</v>
      </c>
    </row>
    <row r="16" spans="1:4" ht="27.6" customHeight="1" x14ac:dyDescent="0.2">
      <c r="A16" s="175" t="str">
        <f ca="1">Translations!$A$98</f>
        <v>Detailed Financial Gap based on:</v>
      </c>
      <c r="B16" s="25" t="s">
        <v>710</v>
      </c>
      <c r="C16" s="25" t="s">
        <v>710</v>
      </c>
      <c r="D16" s="25" t="s">
        <v>710</v>
      </c>
    </row>
    <row r="17" spans="1:1" ht="15" x14ac:dyDescent="0.25">
      <c r="A17" s="177"/>
    </row>
  </sheetData>
  <sheetProtection algorithmName="SHA-512" hashValue="su2w4d0Q1nnTGm0KJdRU+G8a7MGw/0lhR3CxNR8rfjXXACTZRWfhMusMWZjNc6/CUkQremE5Qt4tJA06JoHIEw==" saltValue="Vz0CHjmNyw9gkAnfPDLLhw==" spinCount="100000" sheet="1" objects="1" scenarios="1" formatColumns="0" formatRows="0" selectLockedCells="1"/>
  <mergeCells count="5">
    <mergeCell ref="B8:C8"/>
    <mergeCell ref="B9:C9"/>
    <mergeCell ref="B10:C10"/>
    <mergeCell ref="A5:B5"/>
    <mergeCell ref="A6:D6"/>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Dropdowns!$N$13:$N$15</xm:f>
          </x14:formula1>
          <xm:sqref>B10:C10</xm:sqref>
        </x14:dataValidation>
        <x14:dataValidation type="list" allowBlank="1" showInputMessage="1" showErrorMessage="1" xr:uid="{00000000-0002-0000-0300-000001000000}">
          <x14:formula1>
            <xm:f>Dropdowns!$H$3:$H$243</xm:f>
          </x14:formula1>
          <xm:sqref>B8:C8</xm:sqref>
        </x14:dataValidation>
        <x14:dataValidation type="list" allowBlank="1" showInputMessage="1" showErrorMessage="1" xr:uid="{00000000-0002-0000-0300-000002000000}">
          <x14:formula1>
            <xm:f>Dropdowns!$N$17:$N$24</xm:f>
          </x14:formula1>
          <xm:sqref>B13:D14</xm:sqref>
        </x14:dataValidation>
        <x14:dataValidation type="list" allowBlank="1" showInputMessage="1" showErrorMessage="1" xr:uid="{00000000-0002-0000-0300-000003000000}">
          <x14:formula1>
            <xm:f>Dropdowns!$U$13:$U$15</xm:f>
          </x14:formula1>
          <xm:sqref>B15:D15</xm:sqref>
        </x14:dataValidation>
        <x14:dataValidation type="list" allowBlank="1" showInputMessage="1" showErrorMessage="1" xr:uid="{00000000-0002-0000-0300-000004000000}">
          <x14:formula1>
            <xm:f>Dropdowns!$N$9:$N$11</xm:f>
          </x14:formula1>
          <xm:sqref>B16:D16</xm:sqref>
        </x14:dataValidation>
        <x14:dataValidation type="list" allowBlank="1" showInputMessage="1" showErrorMessage="1" xr:uid="{00000000-0002-0000-0300-000005000000}">
          <x14:formula1>
            <xm:f>Dropdowns!$N$3:$N$7</xm:f>
          </x14:formula1>
          <xm:sqref>B9:C9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EEDF-640A-4776-B7A9-1AF93623E9EE}">
  <sheetPr codeName="Sheet7"/>
  <dimension ref="A1:L4060"/>
  <sheetViews>
    <sheetView topLeftCell="F1" workbookViewId="0">
      <selection activeCell="F4039" sqref="F4039"/>
    </sheetView>
  </sheetViews>
  <sheetFormatPr defaultColWidth="8.5703125" defaultRowHeight="15" x14ac:dyDescent="0.25"/>
  <cols>
    <col min="1" max="1" width="7.140625" customWidth="1"/>
    <col min="2" max="2" width="32.140625" bestFit="1" customWidth="1"/>
    <col min="3" max="3" width="13.5703125" customWidth="1"/>
    <col min="4" max="4" width="14" bestFit="1" customWidth="1"/>
    <col min="5" max="5" width="53.140625" bestFit="1" customWidth="1"/>
    <col min="6" max="6" width="121.140625" customWidth="1"/>
    <col min="7" max="7" width="7.140625" customWidth="1"/>
    <col min="8" max="8" width="25.85546875" customWidth="1"/>
    <col min="9" max="9" width="20" customWidth="1"/>
    <col min="10" max="10" width="15.140625" style="62" bestFit="1" customWidth="1"/>
    <col min="11" max="11" width="12" customWidth="1"/>
    <col min="12" max="12" width="93.140625" bestFit="1" customWidth="1"/>
  </cols>
  <sheetData>
    <row r="1" spans="1:12" x14ac:dyDescent="0.25">
      <c r="A1" s="45" t="s">
        <v>1623</v>
      </c>
      <c r="B1" s="46" t="s">
        <v>1624</v>
      </c>
      <c r="C1" s="46" t="s">
        <v>296</v>
      </c>
      <c r="D1" s="46" t="s">
        <v>1625</v>
      </c>
      <c r="E1" s="46" t="s">
        <v>1626</v>
      </c>
      <c r="F1" s="46" t="s">
        <v>58</v>
      </c>
      <c r="G1" s="46" t="s">
        <v>1627</v>
      </c>
      <c r="H1" s="46" t="s">
        <v>1628</v>
      </c>
      <c r="I1" s="46" t="s">
        <v>1629</v>
      </c>
      <c r="J1" s="58" t="s">
        <v>1630</v>
      </c>
      <c r="K1" s="46" t="s">
        <v>1631</v>
      </c>
      <c r="L1" s="54" t="s">
        <v>1632</v>
      </c>
    </row>
    <row r="2" spans="1:12" x14ac:dyDescent="0.25">
      <c r="A2" s="48" t="s">
        <v>1633</v>
      </c>
      <c r="B2" s="49" t="s">
        <v>629</v>
      </c>
      <c r="C2" s="49" t="s">
        <v>308</v>
      </c>
      <c r="D2" s="49" t="s">
        <v>1634</v>
      </c>
      <c r="E2" s="49" t="s">
        <v>949</v>
      </c>
      <c r="F2" s="49"/>
      <c r="G2" s="49">
        <v>2018</v>
      </c>
      <c r="H2" s="49" t="s">
        <v>1635</v>
      </c>
      <c r="I2" s="49" t="s">
        <v>670</v>
      </c>
      <c r="J2" s="59">
        <v>79666</v>
      </c>
      <c r="K2" s="49">
        <v>79666</v>
      </c>
      <c r="L2" s="55" t="str">
        <f>_xlfn.CONCAT(NFM3External!$B2,"_",NFM3External!$C2,"_",NFM3External!$E2,"_",NFM3External!$G2)</f>
        <v>Afghanistan_Malaria_World Health Organization (WHO)_2018</v>
      </c>
    </row>
    <row r="3" spans="1:12" x14ac:dyDescent="0.25">
      <c r="A3" s="51" t="s">
        <v>1633</v>
      </c>
      <c r="B3" s="52" t="s">
        <v>629</v>
      </c>
      <c r="C3" s="52" t="s">
        <v>308</v>
      </c>
      <c r="D3" s="52" t="s">
        <v>1634</v>
      </c>
      <c r="E3" s="52" t="s">
        <v>949</v>
      </c>
      <c r="F3" s="52"/>
      <c r="G3" s="52">
        <v>2019</v>
      </c>
      <c r="H3" s="52" t="s">
        <v>1635</v>
      </c>
      <c r="I3" s="52" t="s">
        <v>670</v>
      </c>
      <c r="J3" s="60">
        <v>80885</v>
      </c>
      <c r="K3" s="52">
        <v>80885</v>
      </c>
      <c r="L3" s="56" t="str">
        <f>_xlfn.CONCAT(NFM3External!$B3,"_",NFM3External!$C3,"_",NFM3External!$E3,"_",NFM3External!$G3)</f>
        <v>Afghanistan_Malaria_World Health Organization (WHO)_2019</v>
      </c>
    </row>
    <row r="4" spans="1:12" x14ac:dyDescent="0.25">
      <c r="A4" s="48" t="s">
        <v>1633</v>
      </c>
      <c r="B4" s="49" t="s">
        <v>629</v>
      </c>
      <c r="C4" s="49" t="s">
        <v>308</v>
      </c>
      <c r="D4" s="49" t="s">
        <v>1634</v>
      </c>
      <c r="E4" s="49" t="s">
        <v>949</v>
      </c>
      <c r="F4" s="49"/>
      <c r="G4" s="49">
        <v>2020</v>
      </c>
      <c r="H4" s="49" t="s">
        <v>1635</v>
      </c>
      <c r="I4" s="49" t="s">
        <v>670</v>
      </c>
      <c r="J4" s="59">
        <v>35843</v>
      </c>
      <c r="K4" s="49">
        <v>35843</v>
      </c>
      <c r="L4" s="55" t="str">
        <f>_xlfn.CONCAT(NFM3External!$B4,"_",NFM3External!$C4,"_",NFM3External!$E4,"_",NFM3External!$G4)</f>
        <v>Afghanistan_Malaria_World Health Organization (WHO)_2020</v>
      </c>
    </row>
    <row r="5" spans="1:12" x14ac:dyDescent="0.25">
      <c r="A5" s="51" t="s">
        <v>1633</v>
      </c>
      <c r="B5" s="52" t="s">
        <v>629</v>
      </c>
      <c r="C5" s="52" t="s">
        <v>305</v>
      </c>
      <c r="D5" s="52" t="s">
        <v>1634</v>
      </c>
      <c r="E5" s="52" t="s">
        <v>798</v>
      </c>
      <c r="F5" s="52" t="s">
        <v>1636</v>
      </c>
      <c r="G5" s="52">
        <v>2018</v>
      </c>
      <c r="H5" s="52" t="s">
        <v>1635</v>
      </c>
      <c r="I5" s="52" t="s">
        <v>670</v>
      </c>
      <c r="J5" s="60">
        <v>18200</v>
      </c>
      <c r="K5" s="52">
        <v>18200</v>
      </c>
      <c r="L5" s="56" t="str">
        <f>_xlfn.CONCAT(NFM3External!$B5,"_",NFM3External!$C5,"_",NFM3External!$E5,"_",NFM3External!$G5)</f>
        <v>Afghanistan_TB_Germany_2018</v>
      </c>
    </row>
    <row r="6" spans="1:12" x14ac:dyDescent="0.25">
      <c r="A6" s="48" t="s">
        <v>1633</v>
      </c>
      <c r="B6" s="49" t="s">
        <v>629</v>
      </c>
      <c r="C6" s="49" t="s">
        <v>305</v>
      </c>
      <c r="D6" s="49" t="s">
        <v>1634</v>
      </c>
      <c r="E6" s="49" t="s">
        <v>798</v>
      </c>
      <c r="F6" s="49" t="s">
        <v>1636</v>
      </c>
      <c r="G6" s="49">
        <v>2019</v>
      </c>
      <c r="H6" s="49" t="s">
        <v>1635</v>
      </c>
      <c r="I6" s="49" t="s">
        <v>670</v>
      </c>
      <c r="J6" s="59">
        <v>18750</v>
      </c>
      <c r="K6" s="49">
        <v>18750</v>
      </c>
      <c r="L6" s="55" t="str">
        <f>_xlfn.CONCAT(NFM3External!$B6,"_",NFM3External!$C6,"_",NFM3External!$E6,"_",NFM3External!$G6)</f>
        <v>Afghanistan_TB_Germany_2019</v>
      </c>
    </row>
    <row r="7" spans="1:12" x14ac:dyDescent="0.25">
      <c r="A7" s="51" t="s">
        <v>1633</v>
      </c>
      <c r="B7" s="52" t="s">
        <v>629</v>
      </c>
      <c r="C7" s="52" t="s">
        <v>305</v>
      </c>
      <c r="D7" s="52" t="s">
        <v>1634</v>
      </c>
      <c r="E7" s="52" t="s">
        <v>798</v>
      </c>
      <c r="F7" s="52" t="s">
        <v>1636</v>
      </c>
      <c r="G7" s="52">
        <v>2020</v>
      </c>
      <c r="H7" s="52" t="s">
        <v>1635</v>
      </c>
      <c r="I7" s="52" t="s">
        <v>670</v>
      </c>
      <c r="J7" s="60">
        <v>18750</v>
      </c>
      <c r="K7" s="52">
        <v>18750</v>
      </c>
      <c r="L7" s="56" t="str">
        <f>_xlfn.CONCAT(NFM3External!$B7,"_",NFM3External!$C7,"_",NFM3External!$E7,"_",NFM3External!$G7)</f>
        <v>Afghanistan_TB_Germany_2020</v>
      </c>
    </row>
    <row r="8" spans="1:12" x14ac:dyDescent="0.25">
      <c r="A8" s="48" t="s">
        <v>1633</v>
      </c>
      <c r="B8" s="49" t="s">
        <v>629</v>
      </c>
      <c r="C8" s="49" t="s">
        <v>305</v>
      </c>
      <c r="D8" s="49" t="s">
        <v>1634</v>
      </c>
      <c r="E8" s="49" t="s">
        <v>838</v>
      </c>
      <c r="F8" s="49" t="s">
        <v>1637</v>
      </c>
      <c r="G8" s="49">
        <v>2018</v>
      </c>
      <c r="H8" s="49" t="s">
        <v>1635</v>
      </c>
      <c r="I8" s="49" t="s">
        <v>670</v>
      </c>
      <c r="J8" s="59">
        <v>2649066</v>
      </c>
      <c r="K8" s="49">
        <v>2649066</v>
      </c>
      <c r="L8" s="55" t="str">
        <f>_xlfn.CONCAT(NFM3External!$B8,"_",NFM3External!$C8,"_",NFM3External!$E8,"_",NFM3External!$G8)</f>
        <v>Afghanistan_TB_Japan_2018</v>
      </c>
    </row>
    <row r="9" spans="1:12" x14ac:dyDescent="0.25">
      <c r="A9" s="51" t="s">
        <v>1633</v>
      </c>
      <c r="B9" s="52" t="s">
        <v>629</v>
      </c>
      <c r="C9" s="52" t="s">
        <v>305</v>
      </c>
      <c r="D9" s="52" t="s">
        <v>1634</v>
      </c>
      <c r="E9" s="52" t="s">
        <v>838</v>
      </c>
      <c r="F9" s="52" t="s">
        <v>1637</v>
      </c>
      <c r="G9" s="52">
        <v>2019</v>
      </c>
      <c r="H9" s="52" t="s">
        <v>1635</v>
      </c>
      <c r="I9" s="52" t="s">
        <v>670</v>
      </c>
      <c r="J9" s="60">
        <v>1201007</v>
      </c>
      <c r="K9" s="52">
        <v>1201007</v>
      </c>
      <c r="L9" s="56" t="str">
        <f>_xlfn.CONCAT(NFM3External!$B9,"_",NFM3External!$C9,"_",NFM3External!$E9,"_",NFM3External!$G9)</f>
        <v>Afghanistan_TB_Japan_2019</v>
      </c>
    </row>
    <row r="10" spans="1:12" x14ac:dyDescent="0.25">
      <c r="A10" s="48" t="s">
        <v>1633</v>
      </c>
      <c r="B10" s="49" t="s">
        <v>629</v>
      </c>
      <c r="C10" s="49" t="s">
        <v>305</v>
      </c>
      <c r="D10" s="49" t="s">
        <v>1634</v>
      </c>
      <c r="E10" s="49" t="s">
        <v>838</v>
      </c>
      <c r="F10" s="49" t="s">
        <v>1637</v>
      </c>
      <c r="G10" s="49">
        <v>2020</v>
      </c>
      <c r="H10" s="49" t="s">
        <v>1635</v>
      </c>
      <c r="I10" s="49" t="s">
        <v>670</v>
      </c>
      <c r="J10" s="59">
        <v>3469751</v>
      </c>
      <c r="K10" s="49">
        <v>3469751</v>
      </c>
      <c r="L10" s="55" t="str">
        <f>_xlfn.CONCAT(NFM3External!$B10,"_",NFM3External!$C10,"_",NFM3External!$E10,"_",NFM3External!$G10)</f>
        <v>Afghanistan_TB_Japan_2020</v>
      </c>
    </row>
    <row r="11" spans="1:12" x14ac:dyDescent="0.25">
      <c r="A11" s="51" t="s">
        <v>1633</v>
      </c>
      <c r="B11" s="52" t="s">
        <v>629</v>
      </c>
      <c r="C11" s="52" t="s">
        <v>305</v>
      </c>
      <c r="D11" s="52" t="s">
        <v>1634</v>
      </c>
      <c r="E11" s="52" t="s">
        <v>838</v>
      </c>
      <c r="F11" s="52" t="s">
        <v>1637</v>
      </c>
      <c r="G11" s="52">
        <v>2021</v>
      </c>
      <c r="H11" s="52" t="s">
        <v>361</v>
      </c>
      <c r="I11" s="52" t="s">
        <v>670</v>
      </c>
      <c r="J11" s="60">
        <v>1709510</v>
      </c>
      <c r="K11" s="52">
        <v>1709510</v>
      </c>
      <c r="L11" s="56" t="str">
        <f>_xlfn.CONCAT(NFM3External!$B11,"_",NFM3External!$C11,"_",NFM3External!$E11,"_",NFM3External!$G11)</f>
        <v>Afghanistan_TB_Japan_2021</v>
      </c>
    </row>
    <row r="12" spans="1:12" x14ac:dyDescent="0.25">
      <c r="A12" s="48" t="s">
        <v>1633</v>
      </c>
      <c r="B12" s="49" t="s">
        <v>629</v>
      </c>
      <c r="C12" s="49" t="s">
        <v>305</v>
      </c>
      <c r="D12" s="49" t="s">
        <v>1634</v>
      </c>
      <c r="E12" s="49" t="s">
        <v>838</v>
      </c>
      <c r="F12" s="49" t="s">
        <v>1637</v>
      </c>
      <c r="G12" s="49">
        <v>2022</v>
      </c>
      <c r="H12" s="49" t="s">
        <v>361</v>
      </c>
      <c r="I12" s="49" t="s">
        <v>670</v>
      </c>
      <c r="J12" s="59">
        <v>1898028</v>
      </c>
      <c r="K12" s="49">
        <v>1898028</v>
      </c>
      <c r="L12" s="55" t="str">
        <f>_xlfn.CONCAT(NFM3External!$B12,"_",NFM3External!$C12,"_",NFM3External!$E12,"_",NFM3External!$G12)</f>
        <v>Afghanistan_TB_Japan_2022</v>
      </c>
    </row>
    <row r="13" spans="1:12" x14ac:dyDescent="0.25">
      <c r="A13" s="51" t="s">
        <v>1633</v>
      </c>
      <c r="B13" s="52" t="s">
        <v>629</v>
      </c>
      <c r="C13" s="52" t="s">
        <v>305</v>
      </c>
      <c r="D13" s="52" t="s">
        <v>1634</v>
      </c>
      <c r="E13" s="52" t="s">
        <v>838</v>
      </c>
      <c r="F13" s="52" t="s">
        <v>1637</v>
      </c>
      <c r="G13" s="52">
        <v>2023</v>
      </c>
      <c r="H13" s="52" t="s">
        <v>361</v>
      </c>
      <c r="I13" s="52" t="s">
        <v>670</v>
      </c>
      <c r="J13" s="60">
        <v>2088283</v>
      </c>
      <c r="K13" s="52">
        <v>2088283</v>
      </c>
      <c r="L13" s="56" t="str">
        <f>_xlfn.CONCAT(NFM3External!$B13,"_",NFM3External!$C13,"_",NFM3External!$E13,"_",NFM3External!$G13)</f>
        <v>Afghanistan_TB_Japan_2023</v>
      </c>
    </row>
    <row r="14" spans="1:12" x14ac:dyDescent="0.25">
      <c r="A14" s="48" t="s">
        <v>1633</v>
      </c>
      <c r="B14" s="49" t="s">
        <v>629</v>
      </c>
      <c r="C14" s="49" t="s">
        <v>305</v>
      </c>
      <c r="D14" s="49" t="s">
        <v>1634</v>
      </c>
      <c r="E14" s="49" t="s">
        <v>851</v>
      </c>
      <c r="F14" s="49" t="s">
        <v>1638</v>
      </c>
      <c r="G14" s="49">
        <v>2018</v>
      </c>
      <c r="H14" s="49" t="s">
        <v>1635</v>
      </c>
      <c r="I14" s="49" t="s">
        <v>670</v>
      </c>
      <c r="J14" s="59">
        <v>681218</v>
      </c>
      <c r="K14" s="49">
        <v>681218</v>
      </c>
      <c r="L14" s="55" t="str">
        <f>_xlfn.CONCAT(NFM3External!$B14,"_",NFM3External!$C14,"_",NFM3External!$E14,"_",NFM3External!$G14)</f>
        <v>Afghanistan_TB_Luxembourg_2018</v>
      </c>
    </row>
    <row r="15" spans="1:12" x14ac:dyDescent="0.25">
      <c r="A15" s="51" t="s">
        <v>1633</v>
      </c>
      <c r="B15" s="52" t="s">
        <v>629</v>
      </c>
      <c r="C15" s="52" t="s">
        <v>305</v>
      </c>
      <c r="D15" s="52" t="s">
        <v>1634</v>
      </c>
      <c r="E15" s="52" t="s">
        <v>851</v>
      </c>
      <c r="F15" s="52" t="s">
        <v>1638</v>
      </c>
      <c r="G15" s="52">
        <v>2019</v>
      </c>
      <c r="H15" s="52" t="s">
        <v>1635</v>
      </c>
      <c r="I15" s="52" t="s">
        <v>670</v>
      </c>
      <c r="J15" s="60">
        <v>681218</v>
      </c>
      <c r="K15" s="52">
        <v>681218</v>
      </c>
      <c r="L15" s="56" t="str">
        <f>_xlfn.CONCAT(NFM3External!$B15,"_",NFM3External!$C15,"_",NFM3External!$E15,"_",NFM3External!$G15)</f>
        <v>Afghanistan_TB_Luxembourg_2019</v>
      </c>
    </row>
    <row r="16" spans="1:12" x14ac:dyDescent="0.25">
      <c r="A16" s="48" t="s">
        <v>1633</v>
      </c>
      <c r="B16" s="49" t="s">
        <v>629</v>
      </c>
      <c r="C16" s="49" t="s">
        <v>305</v>
      </c>
      <c r="D16" s="49" t="s">
        <v>1634</v>
      </c>
      <c r="E16" s="49" t="s">
        <v>851</v>
      </c>
      <c r="F16" s="49" t="s">
        <v>1638</v>
      </c>
      <c r="G16" s="49">
        <v>2020</v>
      </c>
      <c r="H16" s="49" t="s">
        <v>1635</v>
      </c>
      <c r="I16" s="49" t="s">
        <v>670</v>
      </c>
      <c r="J16" s="59">
        <v>681218</v>
      </c>
      <c r="K16" s="49">
        <v>681218</v>
      </c>
      <c r="L16" s="55" t="str">
        <f>_xlfn.CONCAT(NFM3External!$B16,"_",NFM3External!$C16,"_",NFM3External!$E16,"_",NFM3External!$G16)</f>
        <v>Afghanistan_TB_Luxembourg_2020</v>
      </c>
    </row>
    <row r="17" spans="1:12" x14ac:dyDescent="0.25">
      <c r="A17" s="51" t="s">
        <v>1633</v>
      </c>
      <c r="B17" s="52" t="s">
        <v>629</v>
      </c>
      <c r="C17" s="52" t="s">
        <v>305</v>
      </c>
      <c r="D17" s="52" t="s">
        <v>1634</v>
      </c>
      <c r="E17" s="52" t="s">
        <v>851</v>
      </c>
      <c r="F17" s="52" t="s">
        <v>1638</v>
      </c>
      <c r="G17" s="52">
        <v>2021</v>
      </c>
      <c r="H17" s="52" t="s">
        <v>361</v>
      </c>
      <c r="I17" s="52" t="s">
        <v>670</v>
      </c>
      <c r="J17" s="60">
        <v>340609</v>
      </c>
      <c r="K17" s="52">
        <v>340609</v>
      </c>
      <c r="L17" s="56" t="str">
        <f>_xlfn.CONCAT(NFM3External!$B17,"_",NFM3External!$C17,"_",NFM3External!$E17,"_",NFM3External!$G17)</f>
        <v>Afghanistan_TB_Luxembourg_2021</v>
      </c>
    </row>
    <row r="18" spans="1:12" x14ac:dyDescent="0.25">
      <c r="A18" s="48" t="s">
        <v>1633</v>
      </c>
      <c r="B18" s="49" t="s">
        <v>629</v>
      </c>
      <c r="C18" s="49" t="s">
        <v>305</v>
      </c>
      <c r="D18" s="49" t="s">
        <v>1634</v>
      </c>
      <c r="E18" s="49" t="s">
        <v>860</v>
      </c>
      <c r="F18" s="49" t="s">
        <v>1639</v>
      </c>
      <c r="G18" s="49">
        <v>2018</v>
      </c>
      <c r="H18" s="49" t="s">
        <v>1635</v>
      </c>
      <c r="I18" s="49" t="s">
        <v>670</v>
      </c>
      <c r="J18" s="59">
        <v>554908</v>
      </c>
      <c r="K18" s="49">
        <v>554908</v>
      </c>
      <c r="L18" s="55" t="str">
        <f>_xlfn.CONCAT(NFM3External!$B18,"_",NFM3External!$C18,"_",NFM3External!$E18,"_",NFM3External!$G18)</f>
        <v>Afghanistan_TB_Medicins Sans Frontiers (MSF)_2018</v>
      </c>
    </row>
    <row r="19" spans="1:12" x14ac:dyDescent="0.25">
      <c r="A19" s="51" t="s">
        <v>1633</v>
      </c>
      <c r="B19" s="52" t="s">
        <v>629</v>
      </c>
      <c r="C19" s="52" t="s">
        <v>305</v>
      </c>
      <c r="D19" s="52" t="s">
        <v>1634</v>
      </c>
      <c r="E19" s="52" t="s">
        <v>860</v>
      </c>
      <c r="F19" s="52" t="s">
        <v>1639</v>
      </c>
      <c r="G19" s="52">
        <v>2019</v>
      </c>
      <c r="H19" s="52" t="s">
        <v>1635</v>
      </c>
      <c r="I19" s="52" t="s">
        <v>670</v>
      </c>
      <c r="J19" s="60">
        <v>2655162</v>
      </c>
      <c r="K19" s="52">
        <v>2655162</v>
      </c>
      <c r="L19" s="56" t="str">
        <f>_xlfn.CONCAT(NFM3External!$B19,"_",NFM3External!$C19,"_",NFM3External!$E19,"_",NFM3External!$G19)</f>
        <v>Afghanistan_TB_Medicins Sans Frontiers (MSF)_2019</v>
      </c>
    </row>
    <row r="20" spans="1:12" x14ac:dyDescent="0.25">
      <c r="A20" s="48" t="s">
        <v>1633</v>
      </c>
      <c r="B20" s="49" t="s">
        <v>629</v>
      </c>
      <c r="C20" s="49" t="s">
        <v>305</v>
      </c>
      <c r="D20" s="49" t="s">
        <v>1634</v>
      </c>
      <c r="E20" s="49" t="s">
        <v>860</v>
      </c>
      <c r="F20" s="49" t="s">
        <v>1639</v>
      </c>
      <c r="G20" s="49">
        <v>2020</v>
      </c>
      <c r="H20" s="49" t="s">
        <v>1635</v>
      </c>
      <c r="I20" s="49" t="s">
        <v>670</v>
      </c>
      <c r="J20" s="59">
        <v>2592000</v>
      </c>
      <c r="K20" s="49">
        <v>2592000</v>
      </c>
      <c r="L20" s="55" t="str">
        <f>_xlfn.CONCAT(NFM3External!$B20,"_",NFM3External!$C20,"_",NFM3External!$E20,"_",NFM3External!$G20)</f>
        <v>Afghanistan_TB_Medicins Sans Frontiers (MSF)_2020</v>
      </c>
    </row>
    <row r="21" spans="1:12" x14ac:dyDescent="0.25">
      <c r="A21" s="51" t="s">
        <v>1633</v>
      </c>
      <c r="B21" s="52" t="s">
        <v>629</v>
      </c>
      <c r="C21" s="52" t="s">
        <v>305</v>
      </c>
      <c r="D21" s="52" t="s">
        <v>1634</v>
      </c>
      <c r="E21" s="52" t="s">
        <v>860</v>
      </c>
      <c r="F21" s="52" t="s">
        <v>1639</v>
      </c>
      <c r="G21" s="52">
        <v>2021</v>
      </c>
      <c r="H21" s="52" t="s">
        <v>361</v>
      </c>
      <c r="I21" s="52" t="s">
        <v>670</v>
      </c>
      <c r="J21" s="60">
        <v>2592000</v>
      </c>
      <c r="K21" s="52">
        <v>2592000</v>
      </c>
      <c r="L21" s="56" t="str">
        <f>_xlfn.CONCAT(NFM3External!$B21,"_",NFM3External!$C21,"_",NFM3External!$E21,"_",NFM3External!$G21)</f>
        <v>Afghanistan_TB_Medicins Sans Frontiers (MSF)_2021</v>
      </c>
    </row>
    <row r="22" spans="1:12" x14ac:dyDescent="0.25">
      <c r="A22" s="48" t="s">
        <v>1633</v>
      </c>
      <c r="B22" s="49" t="s">
        <v>629</v>
      </c>
      <c r="C22" s="49" t="s">
        <v>305</v>
      </c>
      <c r="D22" s="49" t="s">
        <v>1634</v>
      </c>
      <c r="E22" s="49" t="s">
        <v>860</v>
      </c>
      <c r="F22" s="49" t="s">
        <v>1639</v>
      </c>
      <c r="G22" s="49">
        <v>2022</v>
      </c>
      <c r="H22" s="49" t="s">
        <v>361</v>
      </c>
      <c r="I22" s="49" t="s">
        <v>670</v>
      </c>
      <c r="J22" s="59">
        <v>2592000</v>
      </c>
      <c r="K22" s="49">
        <v>2592000</v>
      </c>
      <c r="L22" s="55" t="str">
        <f>_xlfn.CONCAT(NFM3External!$B22,"_",NFM3External!$C22,"_",NFM3External!$E22,"_",NFM3External!$G22)</f>
        <v>Afghanistan_TB_Medicins Sans Frontiers (MSF)_2022</v>
      </c>
    </row>
    <row r="23" spans="1:12" x14ac:dyDescent="0.25">
      <c r="A23" s="51" t="s">
        <v>1633</v>
      </c>
      <c r="B23" s="52" t="s">
        <v>629</v>
      </c>
      <c r="C23" s="52" t="s">
        <v>305</v>
      </c>
      <c r="D23" s="52" t="s">
        <v>1634</v>
      </c>
      <c r="E23" s="52" t="s">
        <v>860</v>
      </c>
      <c r="F23" s="52" t="s">
        <v>1639</v>
      </c>
      <c r="G23" s="52">
        <v>2023</v>
      </c>
      <c r="H23" s="52" t="s">
        <v>361</v>
      </c>
      <c r="I23" s="52" t="s">
        <v>670</v>
      </c>
      <c r="J23" s="60">
        <v>2592000</v>
      </c>
      <c r="K23" s="52">
        <v>2592000</v>
      </c>
      <c r="L23" s="56" t="str">
        <f>_xlfn.CONCAT(NFM3External!$B23,"_",NFM3External!$C23,"_",NFM3External!$E23,"_",NFM3External!$G23)</f>
        <v>Afghanistan_TB_Medicins Sans Frontiers (MSF)_2023</v>
      </c>
    </row>
    <row r="24" spans="1:12" x14ac:dyDescent="0.25">
      <c r="A24" s="48" t="s">
        <v>1633</v>
      </c>
      <c r="B24" s="49" t="s">
        <v>629</v>
      </c>
      <c r="C24" s="49" t="s">
        <v>305</v>
      </c>
      <c r="D24" s="49" t="s">
        <v>1634</v>
      </c>
      <c r="E24" s="49" t="s">
        <v>860</v>
      </c>
      <c r="F24" s="49" t="s">
        <v>1639</v>
      </c>
      <c r="G24" s="49">
        <v>2024</v>
      </c>
      <c r="H24" s="49" t="s">
        <v>361</v>
      </c>
      <c r="I24" s="49" t="s">
        <v>670</v>
      </c>
      <c r="J24" s="59">
        <v>2592000</v>
      </c>
      <c r="K24" s="49">
        <v>2592000</v>
      </c>
      <c r="L24" s="55" t="str">
        <f>_xlfn.CONCAT(NFM3External!$B24,"_",NFM3External!$C24,"_",NFM3External!$E24,"_",NFM3External!$G24)</f>
        <v>Afghanistan_TB_Medicins Sans Frontiers (MSF)_2024</v>
      </c>
    </row>
    <row r="25" spans="1:12" x14ac:dyDescent="0.25">
      <c r="A25" s="51" t="s">
        <v>1633</v>
      </c>
      <c r="B25" s="52" t="s">
        <v>629</v>
      </c>
      <c r="C25" s="52" t="s">
        <v>305</v>
      </c>
      <c r="D25" s="52" t="s">
        <v>1634</v>
      </c>
      <c r="E25" s="52" t="s">
        <v>860</v>
      </c>
      <c r="F25" s="52" t="s">
        <v>1639</v>
      </c>
      <c r="G25" s="52">
        <v>2025</v>
      </c>
      <c r="H25" s="52" t="s">
        <v>361</v>
      </c>
      <c r="I25" s="52" t="s">
        <v>670</v>
      </c>
      <c r="J25" s="60">
        <v>2592000</v>
      </c>
      <c r="K25" s="52">
        <v>2592000</v>
      </c>
      <c r="L25" s="56" t="str">
        <f>_xlfn.CONCAT(NFM3External!$B25,"_",NFM3External!$C25,"_",NFM3External!$E25,"_",NFM3External!$G25)</f>
        <v>Afghanistan_TB_Medicins Sans Frontiers (MSF)_2025</v>
      </c>
    </row>
    <row r="26" spans="1:12" x14ac:dyDescent="0.25">
      <c r="A26" s="48" t="s">
        <v>1633</v>
      </c>
      <c r="B26" s="49" t="s">
        <v>629</v>
      </c>
      <c r="C26" s="49" t="s">
        <v>305</v>
      </c>
      <c r="D26" s="49" t="s">
        <v>1634</v>
      </c>
      <c r="E26" s="49" t="s">
        <v>888</v>
      </c>
      <c r="F26" s="49" t="s">
        <v>1640</v>
      </c>
      <c r="G26" s="49">
        <v>2018</v>
      </c>
      <c r="H26" s="49" t="s">
        <v>1635</v>
      </c>
      <c r="I26" s="49" t="s">
        <v>670</v>
      </c>
      <c r="J26" s="59">
        <v>243312</v>
      </c>
      <c r="K26" s="49">
        <v>243312</v>
      </c>
      <c r="L26" s="55" t="str">
        <f>_xlfn.CONCAT(NFM3External!$B26,"_",NFM3External!$C26,"_",NFM3External!$E26,"_",NFM3External!$G26)</f>
        <v>Afghanistan_TB_STOP TB Partnership_2018</v>
      </c>
    </row>
    <row r="27" spans="1:12" x14ac:dyDescent="0.25">
      <c r="A27" s="51" t="s">
        <v>1633</v>
      </c>
      <c r="B27" s="52" t="s">
        <v>629</v>
      </c>
      <c r="C27" s="52" t="s">
        <v>305</v>
      </c>
      <c r="D27" s="52" t="s">
        <v>1634</v>
      </c>
      <c r="E27" s="52" t="s">
        <v>906</v>
      </c>
      <c r="F27" s="52" t="s">
        <v>1641</v>
      </c>
      <c r="G27" s="52">
        <v>2019</v>
      </c>
      <c r="H27" s="52" t="s">
        <v>1635</v>
      </c>
      <c r="I27" s="52" t="s">
        <v>670</v>
      </c>
      <c r="J27" s="60">
        <v>249000</v>
      </c>
      <c r="K27" s="52">
        <v>249000</v>
      </c>
      <c r="L27" s="56" t="str">
        <f>_xlfn.CONCAT(NFM3External!$B27,"_",NFM3External!$C27,"_",NFM3External!$E27,"_",NFM3External!$G27)</f>
        <v>Afghanistan_TB_United Kingdom_2019</v>
      </c>
    </row>
    <row r="28" spans="1:12" x14ac:dyDescent="0.25">
      <c r="A28" s="48" t="s">
        <v>1633</v>
      </c>
      <c r="B28" s="49" t="s">
        <v>629</v>
      </c>
      <c r="C28" s="49" t="s">
        <v>305</v>
      </c>
      <c r="D28" s="49" t="s">
        <v>1634</v>
      </c>
      <c r="E28" s="49" t="s">
        <v>906</v>
      </c>
      <c r="F28" s="49" t="s">
        <v>1641</v>
      </c>
      <c r="G28" s="49">
        <v>2020</v>
      </c>
      <c r="H28" s="49" t="s">
        <v>1635</v>
      </c>
      <c r="I28" s="49" t="s">
        <v>670</v>
      </c>
      <c r="J28" s="59">
        <v>109290</v>
      </c>
      <c r="K28" s="49">
        <v>109290</v>
      </c>
      <c r="L28" s="55" t="str">
        <f>_xlfn.CONCAT(NFM3External!$B28,"_",NFM3External!$C28,"_",NFM3External!$E28,"_",NFM3External!$G28)</f>
        <v>Afghanistan_TB_United Kingdom_2020</v>
      </c>
    </row>
    <row r="29" spans="1:12" x14ac:dyDescent="0.25">
      <c r="A29" s="51" t="s">
        <v>1633</v>
      </c>
      <c r="B29" s="52" t="s">
        <v>629</v>
      </c>
      <c r="C29" s="52" t="s">
        <v>305</v>
      </c>
      <c r="D29" s="52" t="s">
        <v>1634</v>
      </c>
      <c r="E29" s="52" t="s">
        <v>934</v>
      </c>
      <c r="F29" s="52" t="s">
        <v>1642</v>
      </c>
      <c r="G29" s="52">
        <v>2018</v>
      </c>
      <c r="H29" s="52" t="s">
        <v>1635</v>
      </c>
      <c r="I29" s="52" t="s">
        <v>670</v>
      </c>
      <c r="J29" s="60">
        <v>3800000</v>
      </c>
      <c r="K29" s="52">
        <v>3800000</v>
      </c>
      <c r="L29" s="56" t="str">
        <f>_xlfn.CONCAT(NFM3External!$B29,"_",NFM3External!$C29,"_",NFM3External!$E29,"_",NFM3External!$G29)</f>
        <v>Afghanistan_TB_United States Government (USG)_2018</v>
      </c>
    </row>
    <row r="30" spans="1:12" x14ac:dyDescent="0.25">
      <c r="A30" s="48" t="s">
        <v>1633</v>
      </c>
      <c r="B30" s="49" t="s">
        <v>629</v>
      </c>
      <c r="C30" s="49" t="s">
        <v>305</v>
      </c>
      <c r="D30" s="49" t="s">
        <v>1634</v>
      </c>
      <c r="E30" s="49" t="s">
        <v>934</v>
      </c>
      <c r="F30" s="49" t="s">
        <v>1642</v>
      </c>
      <c r="G30" s="49">
        <v>2019</v>
      </c>
      <c r="H30" s="49" t="s">
        <v>1635</v>
      </c>
      <c r="I30" s="49" t="s">
        <v>670</v>
      </c>
      <c r="J30" s="59">
        <v>3300000</v>
      </c>
      <c r="K30" s="49">
        <v>3300000</v>
      </c>
      <c r="L30" s="55" t="str">
        <f>_xlfn.CONCAT(NFM3External!$B30,"_",NFM3External!$C30,"_",NFM3External!$E30,"_",NFM3External!$G30)</f>
        <v>Afghanistan_TB_United States Government (USG)_2019</v>
      </c>
    </row>
    <row r="31" spans="1:12" x14ac:dyDescent="0.25">
      <c r="A31" s="51" t="s">
        <v>1633</v>
      </c>
      <c r="B31" s="52" t="s">
        <v>629</v>
      </c>
      <c r="C31" s="52" t="s">
        <v>305</v>
      </c>
      <c r="D31" s="52" t="s">
        <v>1634</v>
      </c>
      <c r="E31" s="52" t="s">
        <v>934</v>
      </c>
      <c r="F31" s="52" t="s">
        <v>1642</v>
      </c>
      <c r="G31" s="52">
        <v>2020</v>
      </c>
      <c r="H31" s="52" t="s">
        <v>1635</v>
      </c>
      <c r="I31" s="52" t="s">
        <v>670</v>
      </c>
      <c r="J31" s="60">
        <v>3000000</v>
      </c>
      <c r="K31" s="52">
        <v>3000000</v>
      </c>
      <c r="L31" s="56" t="str">
        <f>_xlfn.CONCAT(NFM3External!$B31,"_",NFM3External!$C31,"_",NFM3External!$E31,"_",NFM3External!$G31)</f>
        <v>Afghanistan_TB_United States Government (USG)_2020</v>
      </c>
    </row>
    <row r="32" spans="1:12" x14ac:dyDescent="0.25">
      <c r="A32" s="48" t="s">
        <v>1633</v>
      </c>
      <c r="B32" s="49" t="s">
        <v>629</v>
      </c>
      <c r="C32" s="49" t="s">
        <v>305</v>
      </c>
      <c r="D32" s="49" t="s">
        <v>1634</v>
      </c>
      <c r="E32" s="49" t="s">
        <v>934</v>
      </c>
      <c r="F32" s="49" t="s">
        <v>1642</v>
      </c>
      <c r="G32" s="49">
        <v>2021</v>
      </c>
      <c r="H32" s="49" t="s">
        <v>361</v>
      </c>
      <c r="I32" s="49" t="s">
        <v>670</v>
      </c>
      <c r="J32" s="59">
        <v>3000000</v>
      </c>
      <c r="K32" s="49">
        <v>3000000</v>
      </c>
      <c r="L32" s="55" t="str">
        <f>_xlfn.CONCAT(NFM3External!$B32,"_",NFM3External!$C32,"_",NFM3External!$E32,"_",NFM3External!$G32)</f>
        <v>Afghanistan_TB_United States Government (USG)_2021</v>
      </c>
    </row>
    <row r="33" spans="1:12" x14ac:dyDescent="0.25">
      <c r="A33" s="51" t="s">
        <v>1633</v>
      </c>
      <c r="B33" s="52" t="s">
        <v>629</v>
      </c>
      <c r="C33" s="52" t="s">
        <v>305</v>
      </c>
      <c r="D33" s="52" t="s">
        <v>1634</v>
      </c>
      <c r="E33" s="52" t="s">
        <v>934</v>
      </c>
      <c r="F33" s="52" t="s">
        <v>1642</v>
      </c>
      <c r="G33" s="52">
        <v>2022</v>
      </c>
      <c r="H33" s="52" t="s">
        <v>361</v>
      </c>
      <c r="I33" s="52" t="s">
        <v>670</v>
      </c>
      <c r="J33" s="60">
        <v>3000000</v>
      </c>
      <c r="K33" s="52">
        <v>3000000</v>
      </c>
      <c r="L33" s="56" t="str">
        <f>_xlfn.CONCAT(NFM3External!$B33,"_",NFM3External!$C33,"_",NFM3External!$E33,"_",NFM3External!$G33)</f>
        <v>Afghanistan_TB_United States Government (USG)_2022</v>
      </c>
    </row>
    <row r="34" spans="1:12" x14ac:dyDescent="0.25">
      <c r="A34" s="48" t="s">
        <v>1633</v>
      </c>
      <c r="B34" s="49" t="s">
        <v>629</v>
      </c>
      <c r="C34" s="49" t="s">
        <v>305</v>
      </c>
      <c r="D34" s="49" t="s">
        <v>1634</v>
      </c>
      <c r="E34" s="49" t="s">
        <v>934</v>
      </c>
      <c r="F34" s="49" t="s">
        <v>1642</v>
      </c>
      <c r="G34" s="49">
        <v>2023</v>
      </c>
      <c r="H34" s="49" t="s">
        <v>361</v>
      </c>
      <c r="I34" s="49" t="s">
        <v>670</v>
      </c>
      <c r="J34" s="59">
        <v>3000000</v>
      </c>
      <c r="K34" s="49">
        <v>3000000</v>
      </c>
      <c r="L34" s="55" t="str">
        <f>_xlfn.CONCAT(NFM3External!$B34,"_",NFM3External!$C34,"_",NFM3External!$E34,"_",NFM3External!$G34)</f>
        <v>Afghanistan_TB_United States Government (USG)_2023</v>
      </c>
    </row>
    <row r="35" spans="1:12" x14ac:dyDescent="0.25">
      <c r="A35" s="51" t="s">
        <v>1633</v>
      </c>
      <c r="B35" s="52" t="s">
        <v>629</v>
      </c>
      <c r="C35" s="52" t="s">
        <v>305</v>
      </c>
      <c r="D35" s="52" t="s">
        <v>1634</v>
      </c>
      <c r="E35" s="52" t="s">
        <v>934</v>
      </c>
      <c r="F35" s="52" t="s">
        <v>1642</v>
      </c>
      <c r="G35" s="52">
        <v>2024</v>
      </c>
      <c r="H35" s="52" t="s">
        <v>361</v>
      </c>
      <c r="I35" s="52" t="s">
        <v>670</v>
      </c>
      <c r="J35" s="60">
        <v>3000000</v>
      </c>
      <c r="K35" s="52">
        <v>3000000</v>
      </c>
      <c r="L35" s="56" t="str">
        <f>_xlfn.CONCAT(NFM3External!$B35,"_",NFM3External!$C35,"_",NFM3External!$E35,"_",NFM3External!$G35)</f>
        <v>Afghanistan_TB_United States Government (USG)_2024</v>
      </c>
    </row>
    <row r="36" spans="1:12" x14ac:dyDescent="0.25">
      <c r="A36" s="48" t="s">
        <v>1633</v>
      </c>
      <c r="B36" s="49" t="s">
        <v>629</v>
      </c>
      <c r="C36" s="49" t="s">
        <v>305</v>
      </c>
      <c r="D36" s="49" t="s">
        <v>1634</v>
      </c>
      <c r="E36" s="49" t="s">
        <v>949</v>
      </c>
      <c r="F36" s="49" t="s">
        <v>1643</v>
      </c>
      <c r="G36" s="49">
        <v>2018</v>
      </c>
      <c r="H36" s="49" t="s">
        <v>1635</v>
      </c>
      <c r="I36" s="49" t="s">
        <v>670</v>
      </c>
      <c r="J36" s="59">
        <v>1830</v>
      </c>
      <c r="K36" s="49">
        <v>1830</v>
      </c>
      <c r="L36" s="55" t="str">
        <f>_xlfn.CONCAT(NFM3External!$B36,"_",NFM3External!$C36,"_",NFM3External!$E36,"_",NFM3External!$G36)</f>
        <v>Afghanistan_TB_World Health Organization (WHO)_2018</v>
      </c>
    </row>
    <row r="37" spans="1:12" x14ac:dyDescent="0.25">
      <c r="A37" s="51" t="s">
        <v>1633</v>
      </c>
      <c r="B37" s="52" t="s">
        <v>629</v>
      </c>
      <c r="C37" s="52" t="s">
        <v>305</v>
      </c>
      <c r="D37" s="52" t="s">
        <v>1634</v>
      </c>
      <c r="E37" s="52" t="s">
        <v>949</v>
      </c>
      <c r="F37" s="52" t="s">
        <v>1643</v>
      </c>
      <c r="G37" s="52">
        <v>2019</v>
      </c>
      <c r="H37" s="52" t="s">
        <v>1635</v>
      </c>
      <c r="I37" s="52" t="s">
        <v>670</v>
      </c>
      <c r="J37" s="60">
        <v>2123</v>
      </c>
      <c r="K37" s="52">
        <v>2123</v>
      </c>
      <c r="L37" s="56" t="str">
        <f>_xlfn.CONCAT(NFM3External!$B37,"_",NFM3External!$C37,"_",NFM3External!$E37,"_",NFM3External!$G37)</f>
        <v>Afghanistan_TB_World Health Organization (WHO)_2019</v>
      </c>
    </row>
    <row r="38" spans="1:12" x14ac:dyDescent="0.25">
      <c r="A38" s="48" t="s">
        <v>1644</v>
      </c>
      <c r="B38" s="49" t="s">
        <v>685</v>
      </c>
      <c r="C38" s="49" t="s">
        <v>1645</v>
      </c>
      <c r="D38" s="49" t="s">
        <v>1634</v>
      </c>
      <c r="E38" s="49" t="s">
        <v>700</v>
      </c>
      <c r="F38" s="49" t="s">
        <v>1646</v>
      </c>
      <c r="G38" s="49">
        <v>2018</v>
      </c>
      <c r="H38" s="49" t="s">
        <v>1635</v>
      </c>
      <c r="I38" s="49" t="s">
        <v>670</v>
      </c>
      <c r="J38" s="59">
        <v>215541</v>
      </c>
      <c r="K38" s="49">
        <v>215541</v>
      </c>
      <c r="L38" s="55" t="str">
        <f>_xlfn.CONCAT(NFM3External!$B38,"_",NFM3External!$C38,"_",NFM3External!$E38,"_",NFM3External!$G38)</f>
        <v>Angola_HIV_Brazil_2018</v>
      </c>
    </row>
    <row r="39" spans="1:12" x14ac:dyDescent="0.25">
      <c r="A39" s="51" t="s">
        <v>1644</v>
      </c>
      <c r="B39" s="52" t="s">
        <v>685</v>
      </c>
      <c r="C39" s="52" t="s">
        <v>1645</v>
      </c>
      <c r="D39" s="52" t="s">
        <v>1634</v>
      </c>
      <c r="E39" s="52" t="s">
        <v>700</v>
      </c>
      <c r="F39" s="52" t="s">
        <v>1646</v>
      </c>
      <c r="G39" s="52">
        <v>2019</v>
      </c>
      <c r="H39" s="52" t="s">
        <v>1635</v>
      </c>
      <c r="I39" s="52" t="s">
        <v>670</v>
      </c>
      <c r="J39" s="60">
        <v>0</v>
      </c>
      <c r="K39" s="52">
        <v>0</v>
      </c>
      <c r="L39" s="56" t="str">
        <f>_xlfn.CONCAT(NFM3External!$B39,"_",NFM3External!$C39,"_",NFM3External!$E39,"_",NFM3External!$G39)</f>
        <v>Angola_HIV_Brazil_2019</v>
      </c>
    </row>
    <row r="40" spans="1:12" x14ac:dyDescent="0.25">
      <c r="A40" s="48" t="s">
        <v>1644</v>
      </c>
      <c r="B40" s="49" t="s">
        <v>685</v>
      </c>
      <c r="C40" s="49" t="s">
        <v>1645</v>
      </c>
      <c r="D40" s="49" t="s">
        <v>1634</v>
      </c>
      <c r="E40" s="49" t="s">
        <v>700</v>
      </c>
      <c r="F40" s="49" t="s">
        <v>1646</v>
      </c>
      <c r="G40" s="49">
        <v>2020</v>
      </c>
      <c r="H40" s="49" t="s">
        <v>1635</v>
      </c>
      <c r="I40" s="49" t="s">
        <v>670</v>
      </c>
      <c r="J40" s="59">
        <v>0</v>
      </c>
      <c r="K40" s="49">
        <v>0</v>
      </c>
      <c r="L40" s="55" t="str">
        <f>_xlfn.CONCAT(NFM3External!$B40,"_",NFM3External!$C40,"_",NFM3External!$E40,"_",NFM3External!$G40)</f>
        <v>Angola_HIV_Brazil_2020</v>
      </c>
    </row>
    <row r="41" spans="1:12" x14ac:dyDescent="0.25">
      <c r="A41" s="51" t="s">
        <v>1644</v>
      </c>
      <c r="B41" s="52" t="s">
        <v>685</v>
      </c>
      <c r="C41" s="52" t="s">
        <v>1645</v>
      </c>
      <c r="D41" s="52" t="s">
        <v>1634</v>
      </c>
      <c r="E41" s="52" t="s">
        <v>700</v>
      </c>
      <c r="F41" s="52" t="s">
        <v>1646</v>
      </c>
      <c r="G41" s="52">
        <v>2021</v>
      </c>
      <c r="H41" s="52" t="s">
        <v>361</v>
      </c>
      <c r="I41" s="52" t="s">
        <v>670</v>
      </c>
      <c r="J41" s="60">
        <v>0</v>
      </c>
      <c r="K41" s="52">
        <v>0</v>
      </c>
      <c r="L41" s="56" t="str">
        <f>_xlfn.CONCAT(NFM3External!$B41,"_",NFM3External!$C41,"_",NFM3External!$E41,"_",NFM3External!$G41)</f>
        <v>Angola_HIV_Brazil_2021</v>
      </c>
    </row>
    <row r="42" spans="1:12" x14ac:dyDescent="0.25">
      <c r="A42" s="48" t="s">
        <v>1644</v>
      </c>
      <c r="B42" s="49" t="s">
        <v>685</v>
      </c>
      <c r="C42" s="49" t="s">
        <v>1645</v>
      </c>
      <c r="D42" s="49" t="s">
        <v>1634</v>
      </c>
      <c r="E42" s="49" t="s">
        <v>700</v>
      </c>
      <c r="F42" s="49" t="s">
        <v>1646</v>
      </c>
      <c r="G42" s="49">
        <v>2022</v>
      </c>
      <c r="H42" s="49" t="s">
        <v>361</v>
      </c>
      <c r="I42" s="49" t="s">
        <v>670</v>
      </c>
      <c r="J42" s="59">
        <v>0</v>
      </c>
      <c r="K42" s="49">
        <v>0</v>
      </c>
      <c r="L42" s="55" t="str">
        <f>_xlfn.CONCAT(NFM3External!$B42,"_",NFM3External!$C42,"_",NFM3External!$E42,"_",NFM3External!$G42)</f>
        <v>Angola_HIV_Brazil_2022</v>
      </c>
    </row>
    <row r="43" spans="1:12" x14ac:dyDescent="0.25">
      <c r="A43" s="51" t="s">
        <v>1644</v>
      </c>
      <c r="B43" s="52" t="s">
        <v>685</v>
      </c>
      <c r="C43" s="52" t="s">
        <v>1645</v>
      </c>
      <c r="D43" s="52" t="s">
        <v>1634</v>
      </c>
      <c r="E43" s="52" t="s">
        <v>700</v>
      </c>
      <c r="F43" s="52" t="s">
        <v>1646</v>
      </c>
      <c r="G43" s="52">
        <v>2023</v>
      </c>
      <c r="H43" s="52" t="s">
        <v>361</v>
      </c>
      <c r="I43" s="52" t="s">
        <v>670</v>
      </c>
      <c r="J43" s="60">
        <v>0</v>
      </c>
      <c r="K43" s="52">
        <v>0</v>
      </c>
      <c r="L43" s="56" t="str">
        <f>_xlfn.CONCAT(NFM3External!$B43,"_",NFM3External!$C43,"_",NFM3External!$E43,"_",NFM3External!$G43)</f>
        <v>Angola_HIV_Brazil_2023</v>
      </c>
    </row>
    <row r="44" spans="1:12" x14ac:dyDescent="0.25">
      <c r="A44" s="48" t="s">
        <v>1644</v>
      </c>
      <c r="B44" s="49" t="s">
        <v>685</v>
      </c>
      <c r="C44" s="49" t="s">
        <v>1645</v>
      </c>
      <c r="D44" s="49" t="s">
        <v>1634</v>
      </c>
      <c r="E44" s="49" t="s">
        <v>700</v>
      </c>
      <c r="F44" s="49" t="s">
        <v>1646</v>
      </c>
      <c r="G44" s="49">
        <v>2024</v>
      </c>
      <c r="H44" s="49" t="s">
        <v>361</v>
      </c>
      <c r="I44" s="49" t="s">
        <v>670</v>
      </c>
      <c r="J44" s="59">
        <v>0</v>
      </c>
      <c r="K44" s="49">
        <v>0</v>
      </c>
      <c r="L44" s="55" t="str">
        <f>_xlfn.CONCAT(NFM3External!$B44,"_",NFM3External!$C44,"_",NFM3External!$E44,"_",NFM3External!$G44)</f>
        <v>Angola_HIV_Brazil_2024</v>
      </c>
    </row>
    <row r="45" spans="1:12" x14ac:dyDescent="0.25">
      <c r="A45" s="51" t="s">
        <v>1644</v>
      </c>
      <c r="B45" s="52" t="s">
        <v>685</v>
      </c>
      <c r="C45" s="52" t="s">
        <v>1645</v>
      </c>
      <c r="D45" s="52" t="s">
        <v>1634</v>
      </c>
      <c r="E45" s="52" t="s">
        <v>843</v>
      </c>
      <c r="F45" s="52" t="s">
        <v>1647</v>
      </c>
      <c r="G45" s="52">
        <v>2018</v>
      </c>
      <c r="H45" s="52" t="s">
        <v>1635</v>
      </c>
      <c r="I45" s="52" t="s">
        <v>670</v>
      </c>
      <c r="J45" s="60">
        <v>239000</v>
      </c>
      <c r="K45" s="52">
        <v>239000</v>
      </c>
      <c r="L45" s="56" t="str">
        <f>_xlfn.CONCAT(NFM3External!$B45,"_",NFM3External!$C45,"_",NFM3External!$E45,"_",NFM3External!$G45)</f>
        <v>Angola_HIV_Joint United Nations Programme on HIV/AIDS (UNAIDS)_2018</v>
      </c>
    </row>
    <row r="46" spans="1:12" x14ac:dyDescent="0.25">
      <c r="A46" s="48" t="s">
        <v>1644</v>
      </c>
      <c r="B46" s="49" t="s">
        <v>685</v>
      </c>
      <c r="C46" s="49" t="s">
        <v>1645</v>
      </c>
      <c r="D46" s="49" t="s">
        <v>1634</v>
      </c>
      <c r="E46" s="49" t="s">
        <v>843</v>
      </c>
      <c r="F46" s="49" t="s">
        <v>1647</v>
      </c>
      <c r="G46" s="49">
        <v>2019</v>
      </c>
      <c r="H46" s="49" t="s">
        <v>1635</v>
      </c>
      <c r="I46" s="49" t="s">
        <v>670</v>
      </c>
      <c r="J46" s="59">
        <v>289000</v>
      </c>
      <c r="K46" s="49">
        <v>289000</v>
      </c>
      <c r="L46" s="55" t="str">
        <f>_xlfn.CONCAT(NFM3External!$B46,"_",NFM3External!$C46,"_",NFM3External!$E46,"_",NFM3External!$G46)</f>
        <v>Angola_HIV_Joint United Nations Programme on HIV/AIDS (UNAIDS)_2019</v>
      </c>
    </row>
    <row r="47" spans="1:12" x14ac:dyDescent="0.25">
      <c r="A47" s="51" t="s">
        <v>1644</v>
      </c>
      <c r="B47" s="52" t="s">
        <v>685</v>
      </c>
      <c r="C47" s="52" t="s">
        <v>1645</v>
      </c>
      <c r="D47" s="52" t="s">
        <v>1634</v>
      </c>
      <c r="E47" s="52" t="s">
        <v>843</v>
      </c>
      <c r="F47" s="52" t="s">
        <v>1647</v>
      </c>
      <c r="G47" s="52">
        <v>2020</v>
      </c>
      <c r="H47" s="52" t="s">
        <v>1635</v>
      </c>
      <c r="I47" s="52" t="s">
        <v>670</v>
      </c>
      <c r="J47" s="60">
        <v>300503</v>
      </c>
      <c r="K47" s="52">
        <v>300503</v>
      </c>
      <c r="L47" s="56" t="str">
        <f>_xlfn.CONCAT(NFM3External!$B47,"_",NFM3External!$C47,"_",NFM3External!$E47,"_",NFM3External!$G47)</f>
        <v>Angola_HIV_Joint United Nations Programme on HIV/AIDS (UNAIDS)_2020</v>
      </c>
    </row>
    <row r="48" spans="1:12" x14ac:dyDescent="0.25">
      <c r="A48" s="48" t="s">
        <v>1644</v>
      </c>
      <c r="B48" s="49" t="s">
        <v>685</v>
      </c>
      <c r="C48" s="49" t="s">
        <v>1645</v>
      </c>
      <c r="D48" s="49" t="s">
        <v>1634</v>
      </c>
      <c r="E48" s="49" t="s">
        <v>843</v>
      </c>
      <c r="F48" s="49" t="s">
        <v>1647</v>
      </c>
      <c r="G48" s="49">
        <v>2021</v>
      </c>
      <c r="H48" s="49" t="s">
        <v>361</v>
      </c>
      <c r="I48" s="49" t="s">
        <v>670</v>
      </c>
      <c r="J48" s="59">
        <v>300503</v>
      </c>
      <c r="K48" s="49">
        <v>300503</v>
      </c>
      <c r="L48" s="55" t="str">
        <f>_xlfn.CONCAT(NFM3External!$B48,"_",NFM3External!$C48,"_",NFM3External!$E48,"_",NFM3External!$G48)</f>
        <v>Angola_HIV_Joint United Nations Programme on HIV/AIDS (UNAIDS)_2021</v>
      </c>
    </row>
    <row r="49" spans="1:12" x14ac:dyDescent="0.25">
      <c r="A49" s="51" t="s">
        <v>1644</v>
      </c>
      <c r="B49" s="52" t="s">
        <v>685</v>
      </c>
      <c r="C49" s="52" t="s">
        <v>1645</v>
      </c>
      <c r="D49" s="52" t="s">
        <v>1634</v>
      </c>
      <c r="E49" s="52" t="s">
        <v>843</v>
      </c>
      <c r="F49" s="52" t="s">
        <v>1647</v>
      </c>
      <c r="G49" s="52">
        <v>2022</v>
      </c>
      <c r="H49" s="52" t="s">
        <v>361</v>
      </c>
      <c r="I49" s="52" t="s">
        <v>670</v>
      </c>
      <c r="J49" s="60">
        <v>300503</v>
      </c>
      <c r="K49" s="52">
        <v>300503</v>
      </c>
      <c r="L49" s="56" t="str">
        <f>_xlfn.CONCAT(NFM3External!$B49,"_",NFM3External!$C49,"_",NFM3External!$E49,"_",NFM3External!$G49)</f>
        <v>Angola_HIV_Joint United Nations Programme on HIV/AIDS (UNAIDS)_2022</v>
      </c>
    </row>
    <row r="50" spans="1:12" x14ac:dyDescent="0.25">
      <c r="A50" s="48" t="s">
        <v>1644</v>
      </c>
      <c r="B50" s="49" t="s">
        <v>685</v>
      </c>
      <c r="C50" s="49" t="s">
        <v>1645</v>
      </c>
      <c r="D50" s="49" t="s">
        <v>1634</v>
      </c>
      <c r="E50" s="49" t="s">
        <v>843</v>
      </c>
      <c r="F50" s="49" t="s">
        <v>1647</v>
      </c>
      <c r="G50" s="49">
        <v>2023</v>
      </c>
      <c r="H50" s="49" t="s">
        <v>361</v>
      </c>
      <c r="I50" s="49" t="s">
        <v>670</v>
      </c>
      <c r="J50" s="59">
        <v>300503</v>
      </c>
      <c r="K50" s="49">
        <v>300503</v>
      </c>
      <c r="L50" s="55" t="str">
        <f>_xlfn.CONCAT(NFM3External!$B50,"_",NFM3External!$C50,"_",NFM3External!$E50,"_",NFM3External!$G50)</f>
        <v>Angola_HIV_Joint United Nations Programme on HIV/AIDS (UNAIDS)_2023</v>
      </c>
    </row>
    <row r="51" spans="1:12" x14ac:dyDescent="0.25">
      <c r="A51" s="51" t="s">
        <v>1644</v>
      </c>
      <c r="B51" s="52" t="s">
        <v>685</v>
      </c>
      <c r="C51" s="52" t="s">
        <v>1645</v>
      </c>
      <c r="D51" s="52" t="s">
        <v>1634</v>
      </c>
      <c r="E51" s="52" t="s">
        <v>843</v>
      </c>
      <c r="F51" s="52" t="s">
        <v>1647</v>
      </c>
      <c r="G51" s="52">
        <v>2024</v>
      </c>
      <c r="H51" s="52" t="s">
        <v>361</v>
      </c>
      <c r="I51" s="52" t="s">
        <v>670</v>
      </c>
      <c r="J51" s="60">
        <v>300503</v>
      </c>
      <c r="K51" s="52">
        <v>300503</v>
      </c>
      <c r="L51" s="56" t="str">
        <f>_xlfn.CONCAT(NFM3External!$B51,"_",NFM3External!$C51,"_",NFM3External!$E51,"_",NFM3External!$G51)</f>
        <v>Angola_HIV_Joint United Nations Programme on HIV/AIDS (UNAIDS)_2024</v>
      </c>
    </row>
    <row r="52" spans="1:12" x14ac:dyDescent="0.25">
      <c r="A52" s="48" t="s">
        <v>1644</v>
      </c>
      <c r="B52" s="49" t="s">
        <v>685</v>
      </c>
      <c r="C52" s="49" t="s">
        <v>1645</v>
      </c>
      <c r="D52" s="49" t="s">
        <v>1634</v>
      </c>
      <c r="E52" s="49" t="s">
        <v>901</v>
      </c>
      <c r="F52" s="49" t="s">
        <v>1648</v>
      </c>
      <c r="G52" s="49">
        <v>2018</v>
      </c>
      <c r="H52" s="49" t="s">
        <v>1635</v>
      </c>
      <c r="I52" s="49" t="s">
        <v>670</v>
      </c>
      <c r="J52" s="59">
        <v>116778</v>
      </c>
      <c r="K52" s="49">
        <v>116778</v>
      </c>
      <c r="L52" s="55" t="str">
        <f>_xlfn.CONCAT(NFM3External!$B52,"_",NFM3External!$C52,"_",NFM3External!$E52,"_",NFM3External!$G52)</f>
        <v>Angola_HIV_The United Nations Children's Fund (UNICEF)_2018</v>
      </c>
    </row>
    <row r="53" spans="1:12" x14ac:dyDescent="0.25">
      <c r="A53" s="51" t="s">
        <v>1644</v>
      </c>
      <c r="B53" s="52" t="s">
        <v>685</v>
      </c>
      <c r="C53" s="52" t="s">
        <v>1645</v>
      </c>
      <c r="D53" s="52" t="s">
        <v>1634</v>
      </c>
      <c r="E53" s="52" t="s">
        <v>901</v>
      </c>
      <c r="F53" s="52" t="s">
        <v>1648</v>
      </c>
      <c r="G53" s="52">
        <v>2019</v>
      </c>
      <c r="H53" s="52" t="s">
        <v>1635</v>
      </c>
      <c r="I53" s="52" t="s">
        <v>670</v>
      </c>
      <c r="J53" s="60">
        <v>163990</v>
      </c>
      <c r="K53" s="52">
        <v>163990</v>
      </c>
      <c r="L53" s="56" t="str">
        <f>_xlfn.CONCAT(NFM3External!$B53,"_",NFM3External!$C53,"_",NFM3External!$E53,"_",NFM3External!$G53)</f>
        <v>Angola_HIV_The United Nations Children's Fund (UNICEF)_2019</v>
      </c>
    </row>
    <row r="54" spans="1:12" x14ac:dyDescent="0.25">
      <c r="A54" s="48" t="s">
        <v>1644</v>
      </c>
      <c r="B54" s="49" t="s">
        <v>685</v>
      </c>
      <c r="C54" s="49" t="s">
        <v>1645</v>
      </c>
      <c r="D54" s="49" t="s">
        <v>1634</v>
      </c>
      <c r="E54" s="49" t="s">
        <v>901</v>
      </c>
      <c r="F54" s="49" t="s">
        <v>1648</v>
      </c>
      <c r="G54" s="49">
        <v>2020</v>
      </c>
      <c r="H54" s="49" t="s">
        <v>1635</v>
      </c>
      <c r="I54" s="49" t="s">
        <v>670</v>
      </c>
      <c r="J54" s="59">
        <v>492023</v>
      </c>
      <c r="K54" s="49">
        <v>492023</v>
      </c>
      <c r="L54" s="55" t="str">
        <f>_xlfn.CONCAT(NFM3External!$B54,"_",NFM3External!$C54,"_",NFM3External!$E54,"_",NFM3External!$G54)</f>
        <v>Angola_HIV_The United Nations Children's Fund (UNICEF)_2020</v>
      </c>
    </row>
    <row r="55" spans="1:12" x14ac:dyDescent="0.25">
      <c r="A55" s="51" t="s">
        <v>1644</v>
      </c>
      <c r="B55" s="52" t="s">
        <v>685</v>
      </c>
      <c r="C55" s="52" t="s">
        <v>1645</v>
      </c>
      <c r="D55" s="52" t="s">
        <v>1634</v>
      </c>
      <c r="E55" s="52" t="s">
        <v>901</v>
      </c>
      <c r="F55" s="52" t="s">
        <v>1648</v>
      </c>
      <c r="G55" s="52">
        <v>2021</v>
      </c>
      <c r="H55" s="52" t="s">
        <v>361</v>
      </c>
      <c r="I55" s="52" t="s">
        <v>670</v>
      </c>
      <c r="J55" s="60">
        <v>349800</v>
      </c>
      <c r="K55" s="52">
        <v>349800</v>
      </c>
      <c r="L55" s="56" t="str">
        <f>_xlfn.CONCAT(NFM3External!$B55,"_",NFM3External!$C55,"_",NFM3External!$E55,"_",NFM3External!$G55)</f>
        <v>Angola_HIV_The United Nations Children's Fund (UNICEF)_2021</v>
      </c>
    </row>
    <row r="56" spans="1:12" x14ac:dyDescent="0.25">
      <c r="A56" s="48" t="s">
        <v>1644</v>
      </c>
      <c r="B56" s="49" t="s">
        <v>685</v>
      </c>
      <c r="C56" s="49" t="s">
        <v>1645</v>
      </c>
      <c r="D56" s="49" t="s">
        <v>1634</v>
      </c>
      <c r="E56" s="49" t="s">
        <v>901</v>
      </c>
      <c r="F56" s="49" t="s">
        <v>1648</v>
      </c>
      <c r="G56" s="49">
        <v>2022</v>
      </c>
      <c r="H56" s="49" t="s">
        <v>361</v>
      </c>
      <c r="I56" s="49" t="s">
        <v>670</v>
      </c>
      <c r="J56" s="59">
        <v>349800</v>
      </c>
      <c r="K56" s="49">
        <v>349800</v>
      </c>
      <c r="L56" s="55" t="str">
        <f>_xlfn.CONCAT(NFM3External!$B56,"_",NFM3External!$C56,"_",NFM3External!$E56,"_",NFM3External!$G56)</f>
        <v>Angola_HIV_The United Nations Children's Fund (UNICEF)_2022</v>
      </c>
    </row>
    <row r="57" spans="1:12" x14ac:dyDescent="0.25">
      <c r="A57" s="51" t="s">
        <v>1644</v>
      </c>
      <c r="B57" s="52" t="s">
        <v>685</v>
      </c>
      <c r="C57" s="52" t="s">
        <v>1645</v>
      </c>
      <c r="D57" s="52" t="s">
        <v>1634</v>
      </c>
      <c r="E57" s="52" t="s">
        <v>901</v>
      </c>
      <c r="F57" s="52" t="s">
        <v>1648</v>
      </c>
      <c r="G57" s="52">
        <v>2023</v>
      </c>
      <c r="H57" s="52" t="s">
        <v>361</v>
      </c>
      <c r="I57" s="52" t="s">
        <v>670</v>
      </c>
      <c r="J57" s="60">
        <v>349800</v>
      </c>
      <c r="K57" s="52">
        <v>349800</v>
      </c>
      <c r="L57" s="56" t="str">
        <f>_xlfn.CONCAT(NFM3External!$B57,"_",NFM3External!$C57,"_",NFM3External!$E57,"_",NFM3External!$G57)</f>
        <v>Angola_HIV_The United Nations Children's Fund (UNICEF)_2023</v>
      </c>
    </row>
    <row r="58" spans="1:12" x14ac:dyDescent="0.25">
      <c r="A58" s="48" t="s">
        <v>1644</v>
      </c>
      <c r="B58" s="49" t="s">
        <v>685</v>
      </c>
      <c r="C58" s="49" t="s">
        <v>1645</v>
      </c>
      <c r="D58" s="49" t="s">
        <v>1634</v>
      </c>
      <c r="E58" s="49" t="s">
        <v>901</v>
      </c>
      <c r="F58" s="49" t="s">
        <v>1648</v>
      </c>
      <c r="G58" s="49">
        <v>2024</v>
      </c>
      <c r="H58" s="49" t="s">
        <v>361</v>
      </c>
      <c r="I58" s="49" t="s">
        <v>670</v>
      </c>
      <c r="J58" s="59">
        <v>349800</v>
      </c>
      <c r="K58" s="49">
        <v>349800</v>
      </c>
      <c r="L58" s="55" t="str">
        <f>_xlfn.CONCAT(NFM3External!$B58,"_",NFM3External!$C58,"_",NFM3External!$E58,"_",NFM3External!$G58)</f>
        <v>Angola_HIV_The United Nations Children's Fund (UNICEF)_2024</v>
      </c>
    </row>
    <row r="59" spans="1:12" x14ac:dyDescent="0.25">
      <c r="A59" s="51" t="s">
        <v>1644</v>
      </c>
      <c r="B59" s="52" t="s">
        <v>685</v>
      </c>
      <c r="C59" s="52" t="s">
        <v>1645</v>
      </c>
      <c r="D59" s="52" t="s">
        <v>1634</v>
      </c>
      <c r="E59" s="52" t="s">
        <v>918</v>
      </c>
      <c r="F59" s="52" t="s">
        <v>1649</v>
      </c>
      <c r="G59" s="52">
        <v>2018</v>
      </c>
      <c r="H59" s="52" t="s">
        <v>1635</v>
      </c>
      <c r="I59" s="52" t="s">
        <v>670</v>
      </c>
      <c r="J59" s="60">
        <v>128093</v>
      </c>
      <c r="K59" s="52">
        <v>128093</v>
      </c>
      <c r="L59" s="56" t="str">
        <f>_xlfn.CONCAT(NFM3External!$B59,"_",NFM3External!$C59,"_",NFM3External!$E59,"_",NFM3External!$G59)</f>
        <v>Angola_HIV_United Nations Development Programme (UNDP)_2018</v>
      </c>
    </row>
    <row r="60" spans="1:12" x14ac:dyDescent="0.25">
      <c r="A60" s="48" t="s">
        <v>1644</v>
      </c>
      <c r="B60" s="49" t="s">
        <v>685</v>
      </c>
      <c r="C60" s="49" t="s">
        <v>1645</v>
      </c>
      <c r="D60" s="49" t="s">
        <v>1634</v>
      </c>
      <c r="E60" s="49" t="s">
        <v>918</v>
      </c>
      <c r="F60" s="49" t="s">
        <v>1649</v>
      </c>
      <c r="G60" s="49">
        <v>2019</v>
      </c>
      <c r="H60" s="49" t="s">
        <v>1635</v>
      </c>
      <c r="I60" s="49" t="s">
        <v>670</v>
      </c>
      <c r="J60" s="59">
        <v>167254</v>
      </c>
      <c r="K60" s="49">
        <v>167254</v>
      </c>
      <c r="L60" s="55" t="str">
        <f>_xlfn.CONCAT(NFM3External!$B60,"_",NFM3External!$C60,"_",NFM3External!$E60,"_",NFM3External!$G60)</f>
        <v>Angola_HIV_United Nations Development Programme (UNDP)_2019</v>
      </c>
    </row>
    <row r="61" spans="1:12" x14ac:dyDescent="0.25">
      <c r="A61" s="51" t="s">
        <v>1644</v>
      </c>
      <c r="B61" s="52" t="s">
        <v>685</v>
      </c>
      <c r="C61" s="52" t="s">
        <v>1645</v>
      </c>
      <c r="D61" s="52" t="s">
        <v>1634</v>
      </c>
      <c r="E61" s="52" t="s">
        <v>918</v>
      </c>
      <c r="F61" s="52" t="s">
        <v>1649</v>
      </c>
      <c r="G61" s="52">
        <v>2020</v>
      </c>
      <c r="H61" s="52" t="s">
        <v>1635</v>
      </c>
      <c r="I61" s="52" t="s">
        <v>670</v>
      </c>
      <c r="J61" s="60">
        <v>188490</v>
      </c>
      <c r="K61" s="52">
        <v>188490</v>
      </c>
      <c r="L61" s="56" t="str">
        <f>_xlfn.CONCAT(NFM3External!$B61,"_",NFM3External!$C61,"_",NFM3External!$E61,"_",NFM3External!$G61)</f>
        <v>Angola_HIV_United Nations Development Programme (UNDP)_2020</v>
      </c>
    </row>
    <row r="62" spans="1:12" x14ac:dyDescent="0.25">
      <c r="A62" s="48" t="s">
        <v>1644</v>
      </c>
      <c r="B62" s="49" t="s">
        <v>685</v>
      </c>
      <c r="C62" s="49" t="s">
        <v>1645</v>
      </c>
      <c r="D62" s="49" t="s">
        <v>1634</v>
      </c>
      <c r="E62" s="49" t="s">
        <v>918</v>
      </c>
      <c r="F62" s="49" t="s">
        <v>1649</v>
      </c>
      <c r="G62" s="49">
        <v>2021</v>
      </c>
      <c r="H62" s="49" t="s">
        <v>361</v>
      </c>
      <c r="I62" s="49" t="s">
        <v>670</v>
      </c>
      <c r="J62" s="59">
        <v>255000</v>
      </c>
      <c r="K62" s="49">
        <v>255000</v>
      </c>
      <c r="L62" s="55" t="str">
        <f>_xlfn.CONCAT(NFM3External!$B62,"_",NFM3External!$C62,"_",NFM3External!$E62,"_",NFM3External!$G62)</f>
        <v>Angola_HIV_United Nations Development Programme (UNDP)_2021</v>
      </c>
    </row>
    <row r="63" spans="1:12" x14ac:dyDescent="0.25">
      <c r="A63" s="51" t="s">
        <v>1644</v>
      </c>
      <c r="B63" s="52" t="s">
        <v>685</v>
      </c>
      <c r="C63" s="52" t="s">
        <v>1645</v>
      </c>
      <c r="D63" s="52" t="s">
        <v>1634</v>
      </c>
      <c r="E63" s="52" t="s">
        <v>918</v>
      </c>
      <c r="F63" s="52" t="s">
        <v>1649</v>
      </c>
      <c r="G63" s="52">
        <v>2022</v>
      </c>
      <c r="H63" s="52" t="s">
        <v>361</v>
      </c>
      <c r="I63" s="52" t="s">
        <v>670</v>
      </c>
      <c r="J63" s="60">
        <v>265000</v>
      </c>
      <c r="K63" s="52">
        <v>265000</v>
      </c>
      <c r="L63" s="56" t="str">
        <f>_xlfn.CONCAT(NFM3External!$B63,"_",NFM3External!$C63,"_",NFM3External!$E63,"_",NFM3External!$G63)</f>
        <v>Angola_HIV_United Nations Development Programme (UNDP)_2022</v>
      </c>
    </row>
    <row r="64" spans="1:12" x14ac:dyDescent="0.25">
      <c r="A64" s="48" t="s">
        <v>1644</v>
      </c>
      <c r="B64" s="49" t="s">
        <v>685</v>
      </c>
      <c r="C64" s="49" t="s">
        <v>1645</v>
      </c>
      <c r="D64" s="49" t="s">
        <v>1634</v>
      </c>
      <c r="E64" s="49" t="s">
        <v>918</v>
      </c>
      <c r="F64" s="49" t="s">
        <v>1649</v>
      </c>
      <c r="G64" s="49">
        <v>2023</v>
      </c>
      <c r="H64" s="49" t="s">
        <v>361</v>
      </c>
      <c r="I64" s="49" t="s">
        <v>670</v>
      </c>
      <c r="J64" s="59">
        <v>275000</v>
      </c>
      <c r="K64" s="49">
        <v>275000</v>
      </c>
      <c r="L64" s="55" t="str">
        <f>_xlfn.CONCAT(NFM3External!$B64,"_",NFM3External!$C64,"_",NFM3External!$E64,"_",NFM3External!$G64)</f>
        <v>Angola_HIV_United Nations Development Programme (UNDP)_2023</v>
      </c>
    </row>
    <row r="65" spans="1:12" x14ac:dyDescent="0.25">
      <c r="A65" s="51" t="s">
        <v>1644</v>
      </c>
      <c r="B65" s="52" t="s">
        <v>685</v>
      </c>
      <c r="C65" s="52" t="s">
        <v>1645</v>
      </c>
      <c r="D65" s="52" t="s">
        <v>1634</v>
      </c>
      <c r="E65" s="52" t="s">
        <v>918</v>
      </c>
      <c r="F65" s="52" t="s">
        <v>1649</v>
      </c>
      <c r="G65" s="52">
        <v>2024</v>
      </c>
      <c r="H65" s="52" t="s">
        <v>361</v>
      </c>
      <c r="I65" s="52" t="s">
        <v>670</v>
      </c>
      <c r="J65" s="60">
        <v>0</v>
      </c>
      <c r="K65" s="52">
        <v>0</v>
      </c>
      <c r="L65" s="56" t="str">
        <f>_xlfn.CONCAT(NFM3External!$B65,"_",NFM3External!$C65,"_",NFM3External!$E65,"_",NFM3External!$G65)</f>
        <v>Angola_HIV_United Nations Development Programme (UNDP)_2024</v>
      </c>
    </row>
    <row r="66" spans="1:12" x14ac:dyDescent="0.25">
      <c r="A66" s="48" t="s">
        <v>1644</v>
      </c>
      <c r="B66" s="49" t="s">
        <v>685</v>
      </c>
      <c r="C66" s="49" t="s">
        <v>1645</v>
      </c>
      <c r="D66" s="49" t="s">
        <v>1634</v>
      </c>
      <c r="E66" s="49" t="s">
        <v>930</v>
      </c>
      <c r="F66" s="49" t="s">
        <v>1650</v>
      </c>
      <c r="G66" s="49">
        <v>2018</v>
      </c>
      <c r="H66" s="49" t="s">
        <v>1635</v>
      </c>
      <c r="I66" s="49" t="s">
        <v>670</v>
      </c>
      <c r="J66" s="59">
        <v>41669</v>
      </c>
      <c r="K66" s="49">
        <v>41669</v>
      </c>
      <c r="L66" s="55" t="str">
        <f>_xlfn.CONCAT(NFM3External!$B66,"_",NFM3External!$C66,"_",NFM3External!$E66,"_",NFM3External!$G66)</f>
        <v>Angola_HIV_United Nations Population Fund (UNFPA)_2018</v>
      </c>
    </row>
    <row r="67" spans="1:12" x14ac:dyDescent="0.25">
      <c r="A67" s="51" t="s">
        <v>1644</v>
      </c>
      <c r="B67" s="52" t="s">
        <v>685</v>
      </c>
      <c r="C67" s="52" t="s">
        <v>1645</v>
      </c>
      <c r="D67" s="52" t="s">
        <v>1634</v>
      </c>
      <c r="E67" s="52" t="s">
        <v>930</v>
      </c>
      <c r="F67" s="52" t="s">
        <v>1650</v>
      </c>
      <c r="G67" s="52">
        <v>2019</v>
      </c>
      <c r="H67" s="52" t="s">
        <v>1635</v>
      </c>
      <c r="I67" s="52" t="s">
        <v>670</v>
      </c>
      <c r="J67" s="60">
        <v>45000</v>
      </c>
      <c r="K67" s="52">
        <v>45000</v>
      </c>
      <c r="L67" s="56" t="str">
        <f>_xlfn.CONCAT(NFM3External!$B67,"_",NFM3External!$C67,"_",NFM3External!$E67,"_",NFM3External!$G67)</f>
        <v>Angola_HIV_United Nations Population Fund (UNFPA)_2019</v>
      </c>
    </row>
    <row r="68" spans="1:12" x14ac:dyDescent="0.25">
      <c r="A68" s="48" t="s">
        <v>1644</v>
      </c>
      <c r="B68" s="49" t="s">
        <v>685</v>
      </c>
      <c r="C68" s="49" t="s">
        <v>1645</v>
      </c>
      <c r="D68" s="49" t="s">
        <v>1634</v>
      </c>
      <c r="E68" s="49" t="s">
        <v>930</v>
      </c>
      <c r="F68" s="49" t="s">
        <v>1650</v>
      </c>
      <c r="G68" s="49">
        <v>2020</v>
      </c>
      <c r="H68" s="49" t="s">
        <v>1635</v>
      </c>
      <c r="I68" s="49" t="s">
        <v>670</v>
      </c>
      <c r="J68" s="59">
        <v>72879</v>
      </c>
      <c r="K68" s="49">
        <v>72879</v>
      </c>
      <c r="L68" s="55" t="str">
        <f>_xlfn.CONCAT(NFM3External!$B68,"_",NFM3External!$C68,"_",NFM3External!$E68,"_",NFM3External!$G68)</f>
        <v>Angola_HIV_United Nations Population Fund (UNFPA)_2020</v>
      </c>
    </row>
    <row r="69" spans="1:12" x14ac:dyDescent="0.25">
      <c r="A69" s="51" t="s">
        <v>1644</v>
      </c>
      <c r="B69" s="52" t="s">
        <v>685</v>
      </c>
      <c r="C69" s="52" t="s">
        <v>1645</v>
      </c>
      <c r="D69" s="52" t="s">
        <v>1634</v>
      </c>
      <c r="E69" s="52" t="s">
        <v>930</v>
      </c>
      <c r="F69" s="52" t="s">
        <v>1650</v>
      </c>
      <c r="G69" s="52">
        <v>2021</v>
      </c>
      <c r="H69" s="52" t="s">
        <v>361</v>
      </c>
      <c r="I69" s="52" t="s">
        <v>670</v>
      </c>
      <c r="J69" s="60">
        <v>0</v>
      </c>
      <c r="K69" s="52">
        <v>0</v>
      </c>
      <c r="L69" s="56" t="str">
        <f>_xlfn.CONCAT(NFM3External!$B69,"_",NFM3External!$C69,"_",NFM3External!$E69,"_",NFM3External!$G69)</f>
        <v>Angola_HIV_United Nations Population Fund (UNFPA)_2021</v>
      </c>
    </row>
    <row r="70" spans="1:12" x14ac:dyDescent="0.25">
      <c r="A70" s="48" t="s">
        <v>1644</v>
      </c>
      <c r="B70" s="49" t="s">
        <v>685</v>
      </c>
      <c r="C70" s="49" t="s">
        <v>1645</v>
      </c>
      <c r="D70" s="49" t="s">
        <v>1634</v>
      </c>
      <c r="E70" s="49" t="s">
        <v>930</v>
      </c>
      <c r="F70" s="49" t="s">
        <v>1650</v>
      </c>
      <c r="G70" s="49">
        <v>2022</v>
      </c>
      <c r="H70" s="49" t="s">
        <v>361</v>
      </c>
      <c r="I70" s="49" t="s">
        <v>670</v>
      </c>
      <c r="J70" s="59">
        <v>0</v>
      </c>
      <c r="K70" s="49">
        <v>0</v>
      </c>
      <c r="L70" s="55" t="str">
        <f>_xlfn.CONCAT(NFM3External!$B70,"_",NFM3External!$C70,"_",NFM3External!$E70,"_",NFM3External!$G70)</f>
        <v>Angola_HIV_United Nations Population Fund (UNFPA)_2022</v>
      </c>
    </row>
    <row r="71" spans="1:12" x14ac:dyDescent="0.25">
      <c r="A71" s="51" t="s">
        <v>1644</v>
      </c>
      <c r="B71" s="52" t="s">
        <v>685</v>
      </c>
      <c r="C71" s="52" t="s">
        <v>1645</v>
      </c>
      <c r="D71" s="52" t="s">
        <v>1634</v>
      </c>
      <c r="E71" s="52" t="s">
        <v>930</v>
      </c>
      <c r="F71" s="52" t="s">
        <v>1650</v>
      </c>
      <c r="G71" s="52">
        <v>2023</v>
      </c>
      <c r="H71" s="52" t="s">
        <v>361</v>
      </c>
      <c r="I71" s="52" t="s">
        <v>670</v>
      </c>
      <c r="J71" s="60">
        <v>0</v>
      </c>
      <c r="K71" s="52">
        <v>0</v>
      </c>
      <c r="L71" s="56" t="str">
        <f>_xlfn.CONCAT(NFM3External!$B71,"_",NFM3External!$C71,"_",NFM3External!$E71,"_",NFM3External!$G71)</f>
        <v>Angola_HIV_United Nations Population Fund (UNFPA)_2023</v>
      </c>
    </row>
    <row r="72" spans="1:12" x14ac:dyDescent="0.25">
      <c r="A72" s="48" t="s">
        <v>1644</v>
      </c>
      <c r="B72" s="49" t="s">
        <v>685</v>
      </c>
      <c r="C72" s="49" t="s">
        <v>1645</v>
      </c>
      <c r="D72" s="49" t="s">
        <v>1634</v>
      </c>
      <c r="E72" s="49" t="s">
        <v>930</v>
      </c>
      <c r="F72" s="49" t="s">
        <v>1650</v>
      </c>
      <c r="G72" s="49">
        <v>2024</v>
      </c>
      <c r="H72" s="49" t="s">
        <v>361</v>
      </c>
      <c r="I72" s="49" t="s">
        <v>670</v>
      </c>
      <c r="J72" s="59">
        <v>0</v>
      </c>
      <c r="K72" s="49">
        <v>0</v>
      </c>
      <c r="L72" s="55" t="str">
        <f>_xlfn.CONCAT(NFM3External!$B72,"_",NFM3External!$C72,"_",NFM3External!$E72,"_",NFM3External!$G72)</f>
        <v>Angola_HIV_United Nations Population Fund (UNFPA)_2024</v>
      </c>
    </row>
    <row r="73" spans="1:12" x14ac:dyDescent="0.25">
      <c r="A73" s="51" t="s">
        <v>1644</v>
      </c>
      <c r="B73" s="52" t="s">
        <v>685</v>
      </c>
      <c r="C73" s="52" t="s">
        <v>1645</v>
      </c>
      <c r="D73" s="52" t="s">
        <v>1634</v>
      </c>
      <c r="E73" s="52" t="s">
        <v>934</v>
      </c>
      <c r="F73" s="52" t="s">
        <v>1651</v>
      </c>
      <c r="G73" s="52">
        <v>2018</v>
      </c>
      <c r="H73" s="52" t="s">
        <v>1635</v>
      </c>
      <c r="I73" s="52" t="s">
        <v>670</v>
      </c>
      <c r="J73" s="60">
        <v>17000000</v>
      </c>
      <c r="K73" s="52">
        <v>17000000</v>
      </c>
      <c r="L73" s="56" t="str">
        <f>_xlfn.CONCAT(NFM3External!$B73,"_",NFM3External!$C73,"_",NFM3External!$E73,"_",NFM3External!$G73)</f>
        <v>Angola_HIV_United States Government (USG)_2018</v>
      </c>
    </row>
    <row r="74" spans="1:12" x14ac:dyDescent="0.25">
      <c r="A74" s="48" t="s">
        <v>1644</v>
      </c>
      <c r="B74" s="49" t="s">
        <v>685</v>
      </c>
      <c r="C74" s="49" t="s">
        <v>1645</v>
      </c>
      <c r="D74" s="49" t="s">
        <v>1634</v>
      </c>
      <c r="E74" s="49" t="s">
        <v>934</v>
      </c>
      <c r="F74" s="49" t="s">
        <v>1651</v>
      </c>
      <c r="G74" s="49">
        <v>2019</v>
      </c>
      <c r="H74" s="49" t="s">
        <v>1635</v>
      </c>
      <c r="I74" s="49" t="s">
        <v>670</v>
      </c>
      <c r="J74" s="59">
        <v>17000000</v>
      </c>
      <c r="K74" s="49">
        <v>17000000</v>
      </c>
      <c r="L74" s="55" t="str">
        <f>_xlfn.CONCAT(NFM3External!$B74,"_",NFM3External!$C74,"_",NFM3External!$E74,"_",NFM3External!$G74)</f>
        <v>Angola_HIV_United States Government (USG)_2019</v>
      </c>
    </row>
    <row r="75" spans="1:12" x14ac:dyDescent="0.25">
      <c r="A75" s="51" t="s">
        <v>1644</v>
      </c>
      <c r="B75" s="52" t="s">
        <v>685</v>
      </c>
      <c r="C75" s="52" t="s">
        <v>1645</v>
      </c>
      <c r="D75" s="52" t="s">
        <v>1634</v>
      </c>
      <c r="E75" s="52" t="s">
        <v>934</v>
      </c>
      <c r="F75" s="52" t="s">
        <v>1651</v>
      </c>
      <c r="G75" s="52">
        <v>2020</v>
      </c>
      <c r="H75" s="52" t="s">
        <v>1635</v>
      </c>
      <c r="I75" s="52" t="s">
        <v>670</v>
      </c>
      <c r="J75" s="60">
        <v>10000000</v>
      </c>
      <c r="K75" s="52">
        <v>10000000</v>
      </c>
      <c r="L75" s="56" t="str">
        <f>_xlfn.CONCAT(NFM3External!$B75,"_",NFM3External!$C75,"_",NFM3External!$E75,"_",NFM3External!$G75)</f>
        <v>Angola_HIV_United States Government (USG)_2020</v>
      </c>
    </row>
    <row r="76" spans="1:12" x14ac:dyDescent="0.25">
      <c r="A76" s="48" t="s">
        <v>1644</v>
      </c>
      <c r="B76" s="49" t="s">
        <v>685</v>
      </c>
      <c r="C76" s="49" t="s">
        <v>1645</v>
      </c>
      <c r="D76" s="49" t="s">
        <v>1634</v>
      </c>
      <c r="E76" s="49" t="s">
        <v>934</v>
      </c>
      <c r="F76" s="49" t="s">
        <v>1651</v>
      </c>
      <c r="G76" s="49">
        <v>2021</v>
      </c>
      <c r="H76" s="49" t="s">
        <v>361</v>
      </c>
      <c r="I76" s="49" t="s">
        <v>670</v>
      </c>
      <c r="J76" s="59">
        <v>10000000</v>
      </c>
      <c r="K76" s="49">
        <v>10000000</v>
      </c>
      <c r="L76" s="55" t="str">
        <f>_xlfn.CONCAT(NFM3External!$B76,"_",NFM3External!$C76,"_",NFM3External!$E76,"_",NFM3External!$G76)</f>
        <v>Angola_HIV_United States Government (USG)_2021</v>
      </c>
    </row>
    <row r="77" spans="1:12" x14ac:dyDescent="0.25">
      <c r="A77" s="51" t="s">
        <v>1644</v>
      </c>
      <c r="B77" s="52" t="s">
        <v>685</v>
      </c>
      <c r="C77" s="52" t="s">
        <v>1645</v>
      </c>
      <c r="D77" s="52" t="s">
        <v>1634</v>
      </c>
      <c r="E77" s="52" t="s">
        <v>934</v>
      </c>
      <c r="F77" s="52" t="s">
        <v>1651</v>
      </c>
      <c r="G77" s="52">
        <v>2022</v>
      </c>
      <c r="H77" s="52" t="s">
        <v>361</v>
      </c>
      <c r="I77" s="52" t="s">
        <v>670</v>
      </c>
      <c r="J77" s="60">
        <v>10000000</v>
      </c>
      <c r="K77" s="52">
        <v>10000000</v>
      </c>
      <c r="L77" s="56" t="str">
        <f>_xlfn.CONCAT(NFM3External!$B77,"_",NFM3External!$C77,"_",NFM3External!$E77,"_",NFM3External!$G77)</f>
        <v>Angola_HIV_United States Government (USG)_2022</v>
      </c>
    </row>
    <row r="78" spans="1:12" x14ac:dyDescent="0.25">
      <c r="A78" s="48" t="s">
        <v>1644</v>
      </c>
      <c r="B78" s="49" t="s">
        <v>685</v>
      </c>
      <c r="C78" s="49" t="s">
        <v>1645</v>
      </c>
      <c r="D78" s="49" t="s">
        <v>1634</v>
      </c>
      <c r="E78" s="49" t="s">
        <v>934</v>
      </c>
      <c r="F78" s="49" t="s">
        <v>1651</v>
      </c>
      <c r="G78" s="49">
        <v>2023</v>
      </c>
      <c r="H78" s="49" t="s">
        <v>361</v>
      </c>
      <c r="I78" s="49" t="s">
        <v>670</v>
      </c>
      <c r="J78" s="59">
        <v>10000000</v>
      </c>
      <c r="K78" s="49">
        <v>10000000</v>
      </c>
      <c r="L78" s="55" t="str">
        <f>_xlfn.CONCAT(NFM3External!$B78,"_",NFM3External!$C78,"_",NFM3External!$E78,"_",NFM3External!$G78)</f>
        <v>Angola_HIV_United States Government (USG)_2023</v>
      </c>
    </row>
    <row r="79" spans="1:12" x14ac:dyDescent="0.25">
      <c r="A79" s="51" t="s">
        <v>1644</v>
      </c>
      <c r="B79" s="52" t="s">
        <v>685</v>
      </c>
      <c r="C79" s="52" t="s">
        <v>1645</v>
      </c>
      <c r="D79" s="52" t="s">
        <v>1634</v>
      </c>
      <c r="E79" s="52" t="s">
        <v>934</v>
      </c>
      <c r="F79" s="52" t="s">
        <v>1651</v>
      </c>
      <c r="G79" s="52">
        <v>2024</v>
      </c>
      <c r="H79" s="52" t="s">
        <v>361</v>
      </c>
      <c r="I79" s="52" t="s">
        <v>670</v>
      </c>
      <c r="J79" s="60">
        <v>10000000</v>
      </c>
      <c r="K79" s="52">
        <v>10000000</v>
      </c>
      <c r="L79" s="56" t="str">
        <f>_xlfn.CONCAT(NFM3External!$B79,"_",NFM3External!$C79,"_",NFM3External!$E79,"_",NFM3External!$G79)</f>
        <v>Angola_HIV_United States Government (USG)_2024</v>
      </c>
    </row>
    <row r="80" spans="1:12" x14ac:dyDescent="0.25">
      <c r="A80" s="48" t="s">
        <v>1644</v>
      </c>
      <c r="B80" s="49" t="s">
        <v>685</v>
      </c>
      <c r="C80" s="49" t="s">
        <v>1645</v>
      </c>
      <c r="D80" s="49" t="s">
        <v>1634</v>
      </c>
      <c r="E80" s="49" t="s">
        <v>954</v>
      </c>
      <c r="F80" s="49" t="s">
        <v>1652</v>
      </c>
      <c r="G80" s="49">
        <v>2018</v>
      </c>
      <c r="H80" s="49" t="s">
        <v>1635</v>
      </c>
      <c r="I80" s="49" t="s">
        <v>670</v>
      </c>
      <c r="J80" s="59">
        <v>94401</v>
      </c>
      <c r="K80" s="49">
        <v>94401</v>
      </c>
      <c r="L80" s="55" t="str">
        <f>_xlfn.CONCAT(NFM3External!$B80,"_",NFM3External!$C80,"_",NFM3External!$E80,"_",NFM3External!$G80)</f>
        <v>Angola_HIV_Unspecified - not disagregated by sources _2018</v>
      </c>
    </row>
    <row r="81" spans="1:12" x14ac:dyDescent="0.25">
      <c r="A81" s="51" t="s">
        <v>1644</v>
      </c>
      <c r="B81" s="52" t="s">
        <v>685</v>
      </c>
      <c r="C81" s="52" t="s">
        <v>1645</v>
      </c>
      <c r="D81" s="52" t="s">
        <v>1634</v>
      </c>
      <c r="E81" s="52" t="s">
        <v>949</v>
      </c>
      <c r="F81" s="52" t="s">
        <v>1653</v>
      </c>
      <c r="G81" s="52">
        <v>2018</v>
      </c>
      <c r="H81" s="52" t="s">
        <v>1635</v>
      </c>
      <c r="I81" s="52" t="s">
        <v>670</v>
      </c>
      <c r="J81" s="60">
        <v>43720</v>
      </c>
      <c r="K81" s="52">
        <v>43720</v>
      </c>
      <c r="L81" s="56" t="str">
        <f>_xlfn.CONCAT(NFM3External!$B81,"_",NFM3External!$C81,"_",NFM3External!$E81,"_",NFM3External!$G81)</f>
        <v>Angola_HIV_World Health Organization (WHO)_2018</v>
      </c>
    </row>
    <row r="82" spans="1:12" x14ac:dyDescent="0.25">
      <c r="A82" s="48" t="s">
        <v>1644</v>
      </c>
      <c r="B82" s="49" t="s">
        <v>685</v>
      </c>
      <c r="C82" s="49" t="s">
        <v>1645</v>
      </c>
      <c r="D82" s="49" t="s">
        <v>1634</v>
      </c>
      <c r="E82" s="49" t="s">
        <v>949</v>
      </c>
      <c r="F82" s="49" t="s">
        <v>1653</v>
      </c>
      <c r="G82" s="49">
        <v>2019</v>
      </c>
      <c r="H82" s="49" t="s">
        <v>1635</v>
      </c>
      <c r="I82" s="49" t="s">
        <v>670</v>
      </c>
      <c r="J82" s="59">
        <v>27288</v>
      </c>
      <c r="K82" s="49">
        <v>27288</v>
      </c>
      <c r="L82" s="55" t="str">
        <f>_xlfn.CONCAT(NFM3External!$B82,"_",NFM3External!$C82,"_",NFM3External!$E82,"_",NFM3External!$G82)</f>
        <v>Angola_HIV_World Health Organization (WHO)_2019</v>
      </c>
    </row>
    <row r="83" spans="1:12" x14ac:dyDescent="0.25">
      <c r="A83" s="51" t="s">
        <v>1644</v>
      </c>
      <c r="B83" s="52" t="s">
        <v>685</v>
      </c>
      <c r="C83" s="52" t="s">
        <v>1645</v>
      </c>
      <c r="D83" s="52" t="s">
        <v>1634</v>
      </c>
      <c r="E83" s="52" t="s">
        <v>949</v>
      </c>
      <c r="F83" s="52" t="s">
        <v>1653</v>
      </c>
      <c r="G83" s="52">
        <v>2020</v>
      </c>
      <c r="H83" s="52" t="s">
        <v>1635</v>
      </c>
      <c r="I83" s="52" t="s">
        <v>670</v>
      </c>
      <c r="J83" s="60">
        <v>49684</v>
      </c>
      <c r="K83" s="52">
        <v>49684</v>
      </c>
      <c r="L83" s="56" t="str">
        <f>_xlfn.CONCAT(NFM3External!$B83,"_",NFM3External!$C83,"_",NFM3External!$E83,"_",NFM3External!$G83)</f>
        <v>Angola_HIV_World Health Organization (WHO)_2020</v>
      </c>
    </row>
    <row r="84" spans="1:12" x14ac:dyDescent="0.25">
      <c r="A84" s="48" t="s">
        <v>1644</v>
      </c>
      <c r="B84" s="49" t="s">
        <v>685</v>
      </c>
      <c r="C84" s="49" t="s">
        <v>1645</v>
      </c>
      <c r="D84" s="49" t="s">
        <v>1634</v>
      </c>
      <c r="E84" s="49" t="s">
        <v>949</v>
      </c>
      <c r="F84" s="49" t="s">
        <v>1653</v>
      </c>
      <c r="G84" s="49">
        <v>2021</v>
      </c>
      <c r="H84" s="49" t="s">
        <v>361</v>
      </c>
      <c r="I84" s="49" t="s">
        <v>670</v>
      </c>
      <c r="J84" s="59">
        <v>0</v>
      </c>
      <c r="K84" s="49">
        <v>0</v>
      </c>
      <c r="L84" s="55" t="str">
        <f>_xlfn.CONCAT(NFM3External!$B84,"_",NFM3External!$C84,"_",NFM3External!$E84,"_",NFM3External!$G84)</f>
        <v>Angola_HIV_World Health Organization (WHO)_2021</v>
      </c>
    </row>
    <row r="85" spans="1:12" x14ac:dyDescent="0.25">
      <c r="A85" s="51" t="s">
        <v>1644</v>
      </c>
      <c r="B85" s="52" t="s">
        <v>685</v>
      </c>
      <c r="C85" s="52" t="s">
        <v>1645</v>
      </c>
      <c r="D85" s="52" t="s">
        <v>1634</v>
      </c>
      <c r="E85" s="52" t="s">
        <v>949</v>
      </c>
      <c r="F85" s="52" t="s">
        <v>1653</v>
      </c>
      <c r="G85" s="52">
        <v>2022</v>
      </c>
      <c r="H85" s="52" t="s">
        <v>361</v>
      </c>
      <c r="I85" s="52" t="s">
        <v>670</v>
      </c>
      <c r="J85" s="60">
        <v>0</v>
      </c>
      <c r="K85" s="52">
        <v>0</v>
      </c>
      <c r="L85" s="56" t="str">
        <f>_xlfn.CONCAT(NFM3External!$B85,"_",NFM3External!$C85,"_",NFM3External!$E85,"_",NFM3External!$G85)</f>
        <v>Angola_HIV_World Health Organization (WHO)_2022</v>
      </c>
    </row>
    <row r="86" spans="1:12" x14ac:dyDescent="0.25">
      <c r="A86" s="48" t="s">
        <v>1644</v>
      </c>
      <c r="B86" s="49" t="s">
        <v>685</v>
      </c>
      <c r="C86" s="49" t="s">
        <v>1645</v>
      </c>
      <c r="D86" s="49" t="s">
        <v>1634</v>
      </c>
      <c r="E86" s="49" t="s">
        <v>949</v>
      </c>
      <c r="F86" s="49" t="s">
        <v>1653</v>
      </c>
      <c r="G86" s="49">
        <v>2023</v>
      </c>
      <c r="H86" s="49" t="s">
        <v>361</v>
      </c>
      <c r="I86" s="49" t="s">
        <v>670</v>
      </c>
      <c r="J86" s="59">
        <v>0</v>
      </c>
      <c r="K86" s="49">
        <v>0</v>
      </c>
      <c r="L86" s="55" t="str">
        <f>_xlfn.CONCAT(NFM3External!$B86,"_",NFM3External!$C86,"_",NFM3External!$E86,"_",NFM3External!$G86)</f>
        <v>Angola_HIV_World Health Organization (WHO)_2023</v>
      </c>
    </row>
    <row r="87" spans="1:12" x14ac:dyDescent="0.25">
      <c r="A87" s="51" t="s">
        <v>1644</v>
      </c>
      <c r="B87" s="52" t="s">
        <v>685</v>
      </c>
      <c r="C87" s="52" t="s">
        <v>1645</v>
      </c>
      <c r="D87" s="52" t="s">
        <v>1634</v>
      </c>
      <c r="E87" s="52" t="s">
        <v>949</v>
      </c>
      <c r="F87" s="52" t="s">
        <v>1653</v>
      </c>
      <c r="G87" s="52">
        <v>2024</v>
      </c>
      <c r="H87" s="52" t="s">
        <v>361</v>
      </c>
      <c r="I87" s="52" t="s">
        <v>670</v>
      </c>
      <c r="J87" s="60">
        <v>0</v>
      </c>
      <c r="K87" s="52">
        <v>0</v>
      </c>
      <c r="L87" s="56" t="str">
        <f>_xlfn.CONCAT(NFM3External!$B87,"_",NFM3External!$C87,"_",NFM3External!$E87,"_",NFM3External!$G87)</f>
        <v>Angola_HIV_World Health Organization (WHO)_2024</v>
      </c>
    </row>
    <row r="88" spans="1:12" x14ac:dyDescent="0.25">
      <c r="A88" s="48" t="s">
        <v>1644</v>
      </c>
      <c r="B88" s="49" t="s">
        <v>685</v>
      </c>
      <c r="C88" s="49" t="s">
        <v>308</v>
      </c>
      <c r="D88" s="49" t="s">
        <v>1634</v>
      </c>
      <c r="E88" s="49" t="s">
        <v>934</v>
      </c>
      <c r="F88" s="49" t="s">
        <v>1654</v>
      </c>
      <c r="G88" s="49">
        <v>2018</v>
      </c>
      <c r="H88" s="49" t="s">
        <v>1635</v>
      </c>
      <c r="I88" s="49" t="s">
        <v>670</v>
      </c>
      <c r="J88" s="59">
        <v>22000000</v>
      </c>
      <c r="K88" s="49">
        <v>22000000</v>
      </c>
      <c r="L88" s="55" t="str">
        <f>_xlfn.CONCAT(NFM3External!$B88,"_",NFM3External!$C88,"_",NFM3External!$E88,"_",NFM3External!$G88)</f>
        <v>Angola_Malaria_United States Government (USG)_2018</v>
      </c>
    </row>
    <row r="89" spans="1:12" x14ac:dyDescent="0.25">
      <c r="A89" s="51" t="s">
        <v>1644</v>
      </c>
      <c r="B89" s="52" t="s">
        <v>685</v>
      </c>
      <c r="C89" s="52" t="s">
        <v>308</v>
      </c>
      <c r="D89" s="52" t="s">
        <v>1634</v>
      </c>
      <c r="E89" s="52" t="s">
        <v>934</v>
      </c>
      <c r="F89" s="52" t="s">
        <v>1654</v>
      </c>
      <c r="G89" s="52">
        <v>2019</v>
      </c>
      <c r="H89" s="52" t="s">
        <v>1635</v>
      </c>
      <c r="I89" s="52" t="s">
        <v>670</v>
      </c>
      <c r="J89" s="60">
        <v>22000000</v>
      </c>
      <c r="K89" s="52">
        <v>22000000</v>
      </c>
      <c r="L89" s="56" t="str">
        <f>_xlfn.CONCAT(NFM3External!$B89,"_",NFM3External!$C89,"_",NFM3External!$E89,"_",NFM3External!$G89)</f>
        <v>Angola_Malaria_United States Government (USG)_2019</v>
      </c>
    </row>
    <row r="90" spans="1:12" x14ac:dyDescent="0.25">
      <c r="A90" s="48" t="s">
        <v>1644</v>
      </c>
      <c r="B90" s="49" t="s">
        <v>685</v>
      </c>
      <c r="C90" s="49" t="s">
        <v>308</v>
      </c>
      <c r="D90" s="49" t="s">
        <v>1634</v>
      </c>
      <c r="E90" s="49" t="s">
        <v>934</v>
      </c>
      <c r="F90" s="49" t="s">
        <v>1654</v>
      </c>
      <c r="G90" s="49">
        <v>2020</v>
      </c>
      <c r="H90" s="49" t="s">
        <v>1635</v>
      </c>
      <c r="I90" s="49" t="s">
        <v>670</v>
      </c>
      <c r="J90" s="59">
        <v>19000000</v>
      </c>
      <c r="K90" s="49">
        <v>19000000</v>
      </c>
      <c r="L90" s="55" t="str">
        <f>_xlfn.CONCAT(NFM3External!$B90,"_",NFM3External!$C90,"_",NFM3External!$E90,"_",NFM3External!$G90)</f>
        <v>Angola_Malaria_United States Government (USG)_2020</v>
      </c>
    </row>
    <row r="91" spans="1:12" x14ac:dyDescent="0.25">
      <c r="A91" s="51" t="s">
        <v>1644</v>
      </c>
      <c r="B91" s="52" t="s">
        <v>685</v>
      </c>
      <c r="C91" s="52" t="s">
        <v>308</v>
      </c>
      <c r="D91" s="52" t="s">
        <v>1634</v>
      </c>
      <c r="E91" s="52" t="s">
        <v>934</v>
      </c>
      <c r="F91" s="52" t="s">
        <v>1654</v>
      </c>
      <c r="G91" s="52">
        <v>2021</v>
      </c>
      <c r="H91" s="52" t="s">
        <v>361</v>
      </c>
      <c r="I91" s="52" t="s">
        <v>670</v>
      </c>
      <c r="J91" s="60">
        <v>19000000</v>
      </c>
      <c r="K91" s="52">
        <v>19000000</v>
      </c>
      <c r="L91" s="56" t="str">
        <f>_xlfn.CONCAT(NFM3External!$B91,"_",NFM3External!$C91,"_",NFM3External!$E91,"_",NFM3External!$G91)</f>
        <v>Angola_Malaria_United States Government (USG)_2021</v>
      </c>
    </row>
    <row r="92" spans="1:12" x14ac:dyDescent="0.25">
      <c r="A92" s="48" t="s">
        <v>1644</v>
      </c>
      <c r="B92" s="49" t="s">
        <v>685</v>
      </c>
      <c r="C92" s="49" t="s">
        <v>308</v>
      </c>
      <c r="D92" s="49" t="s">
        <v>1634</v>
      </c>
      <c r="E92" s="49" t="s">
        <v>934</v>
      </c>
      <c r="F92" s="49" t="s">
        <v>1654</v>
      </c>
      <c r="G92" s="49">
        <v>2022</v>
      </c>
      <c r="H92" s="49" t="s">
        <v>361</v>
      </c>
      <c r="I92" s="49" t="s">
        <v>670</v>
      </c>
      <c r="J92" s="59">
        <v>19000000</v>
      </c>
      <c r="K92" s="49">
        <v>19000000</v>
      </c>
      <c r="L92" s="55" t="str">
        <f>_xlfn.CONCAT(NFM3External!$B92,"_",NFM3External!$C92,"_",NFM3External!$E92,"_",NFM3External!$G92)</f>
        <v>Angola_Malaria_United States Government (USG)_2022</v>
      </c>
    </row>
    <row r="93" spans="1:12" x14ac:dyDescent="0.25">
      <c r="A93" s="51" t="s">
        <v>1644</v>
      </c>
      <c r="B93" s="52" t="s">
        <v>685</v>
      </c>
      <c r="C93" s="52" t="s">
        <v>308</v>
      </c>
      <c r="D93" s="52" t="s">
        <v>1634</v>
      </c>
      <c r="E93" s="52" t="s">
        <v>934</v>
      </c>
      <c r="F93" s="52" t="s">
        <v>1654</v>
      </c>
      <c r="G93" s="52">
        <v>2023</v>
      </c>
      <c r="H93" s="52" t="s">
        <v>361</v>
      </c>
      <c r="I93" s="52" t="s">
        <v>670</v>
      </c>
      <c r="J93" s="60">
        <v>19000000</v>
      </c>
      <c r="K93" s="52">
        <v>19000000</v>
      </c>
      <c r="L93" s="56" t="str">
        <f>_xlfn.CONCAT(NFM3External!$B93,"_",NFM3External!$C93,"_",NFM3External!$E93,"_",NFM3External!$G93)</f>
        <v>Angola_Malaria_United States Government (USG)_2023</v>
      </c>
    </row>
    <row r="94" spans="1:12" x14ac:dyDescent="0.25">
      <c r="A94" s="48" t="s">
        <v>1644</v>
      </c>
      <c r="B94" s="49" t="s">
        <v>685</v>
      </c>
      <c r="C94" s="49" t="s">
        <v>308</v>
      </c>
      <c r="D94" s="49" t="s">
        <v>1634</v>
      </c>
      <c r="E94" s="49" t="s">
        <v>934</v>
      </c>
      <c r="F94" s="49" t="s">
        <v>1654</v>
      </c>
      <c r="G94" s="49">
        <v>2024</v>
      </c>
      <c r="H94" s="49" t="s">
        <v>361</v>
      </c>
      <c r="I94" s="49" t="s">
        <v>670</v>
      </c>
      <c r="J94" s="59">
        <v>19000000</v>
      </c>
      <c r="K94" s="49">
        <v>19000000</v>
      </c>
      <c r="L94" s="55" t="str">
        <f>_xlfn.CONCAT(NFM3External!$B94,"_",NFM3External!$C94,"_",NFM3External!$E94,"_",NFM3External!$G94)</f>
        <v>Angola_Malaria_United States Government (USG)_2024</v>
      </c>
    </row>
    <row r="95" spans="1:12" x14ac:dyDescent="0.25">
      <c r="A95" s="51" t="s">
        <v>1644</v>
      </c>
      <c r="B95" s="52" t="s">
        <v>685</v>
      </c>
      <c r="C95" s="52" t="s">
        <v>308</v>
      </c>
      <c r="D95" s="52" t="s">
        <v>1634</v>
      </c>
      <c r="E95" s="52" t="s">
        <v>949</v>
      </c>
      <c r="F95" s="52" t="s">
        <v>1655</v>
      </c>
      <c r="G95" s="52">
        <v>2018</v>
      </c>
      <c r="H95" s="52" t="s">
        <v>1635</v>
      </c>
      <c r="I95" s="52" t="s">
        <v>670</v>
      </c>
      <c r="J95" s="60">
        <v>67280</v>
      </c>
      <c r="K95" s="52">
        <v>67280</v>
      </c>
      <c r="L95" s="56" t="str">
        <f>_xlfn.CONCAT(NFM3External!$B95,"_",NFM3External!$C95,"_",NFM3External!$E95,"_",NFM3External!$G95)</f>
        <v>Angola_Malaria_World Health Organization (WHO)_2018</v>
      </c>
    </row>
    <row r="96" spans="1:12" x14ac:dyDescent="0.25">
      <c r="A96" s="48" t="s">
        <v>1644</v>
      </c>
      <c r="B96" s="49" t="s">
        <v>685</v>
      </c>
      <c r="C96" s="49" t="s">
        <v>308</v>
      </c>
      <c r="D96" s="49" t="s">
        <v>1634</v>
      </c>
      <c r="E96" s="49" t="s">
        <v>949</v>
      </c>
      <c r="F96" s="49" t="s">
        <v>1655</v>
      </c>
      <c r="G96" s="49">
        <v>2019</v>
      </c>
      <c r="H96" s="49" t="s">
        <v>1635</v>
      </c>
      <c r="I96" s="49" t="s">
        <v>670</v>
      </c>
      <c r="J96" s="59">
        <v>23818</v>
      </c>
      <c r="K96" s="49">
        <v>23818</v>
      </c>
      <c r="L96" s="55" t="str">
        <f>_xlfn.CONCAT(NFM3External!$B96,"_",NFM3External!$C96,"_",NFM3External!$E96,"_",NFM3External!$G96)</f>
        <v>Angola_Malaria_World Health Organization (WHO)_2019</v>
      </c>
    </row>
    <row r="97" spans="1:12" x14ac:dyDescent="0.25">
      <c r="A97" s="51" t="s">
        <v>1644</v>
      </c>
      <c r="B97" s="52" t="s">
        <v>685</v>
      </c>
      <c r="C97" s="52" t="s">
        <v>308</v>
      </c>
      <c r="D97" s="52" t="s">
        <v>1634</v>
      </c>
      <c r="E97" s="52" t="s">
        <v>949</v>
      </c>
      <c r="F97" s="52" t="s">
        <v>1655</v>
      </c>
      <c r="G97" s="52">
        <v>2020</v>
      </c>
      <c r="H97" s="52" t="s">
        <v>1635</v>
      </c>
      <c r="I97" s="52" t="s">
        <v>670</v>
      </c>
      <c r="J97" s="60">
        <v>13983</v>
      </c>
      <c r="K97" s="52">
        <v>13983</v>
      </c>
      <c r="L97" s="56" t="str">
        <f>_xlfn.CONCAT(NFM3External!$B97,"_",NFM3External!$C97,"_",NFM3External!$E97,"_",NFM3External!$G97)</f>
        <v>Angola_Malaria_World Health Organization (WHO)_2020</v>
      </c>
    </row>
    <row r="98" spans="1:12" x14ac:dyDescent="0.25">
      <c r="A98" s="48" t="s">
        <v>1644</v>
      </c>
      <c r="B98" s="49" t="s">
        <v>685</v>
      </c>
      <c r="C98" s="49" t="s">
        <v>305</v>
      </c>
      <c r="D98" s="49" t="s">
        <v>1634</v>
      </c>
      <c r="E98" s="49" t="s">
        <v>949</v>
      </c>
      <c r="F98" s="49" t="s">
        <v>1656</v>
      </c>
      <c r="G98" s="49">
        <v>2019</v>
      </c>
      <c r="H98" s="49" t="s">
        <v>1635</v>
      </c>
      <c r="I98" s="49" t="s">
        <v>670</v>
      </c>
      <c r="J98" s="59">
        <v>1213748</v>
      </c>
      <c r="K98" s="49">
        <v>1213748</v>
      </c>
      <c r="L98" s="55" t="str">
        <f>_xlfn.CONCAT(NFM3External!$B98,"_",NFM3External!$C98,"_",NFM3External!$E98,"_",NFM3External!$G98)</f>
        <v>Angola_TB_World Health Organization (WHO)_2019</v>
      </c>
    </row>
    <row r="99" spans="1:12" x14ac:dyDescent="0.25">
      <c r="A99" s="51" t="s">
        <v>1644</v>
      </c>
      <c r="B99" s="52" t="s">
        <v>685</v>
      </c>
      <c r="C99" s="52" t="s">
        <v>305</v>
      </c>
      <c r="D99" s="52" t="s">
        <v>1634</v>
      </c>
      <c r="E99" s="52" t="s">
        <v>949</v>
      </c>
      <c r="F99" s="52" t="s">
        <v>1656</v>
      </c>
      <c r="G99" s="52">
        <v>2020</v>
      </c>
      <c r="H99" s="52" t="s">
        <v>1635</v>
      </c>
      <c r="I99" s="52" t="s">
        <v>670</v>
      </c>
      <c r="J99" s="60">
        <v>600000</v>
      </c>
      <c r="K99" s="52">
        <v>600000</v>
      </c>
      <c r="L99" s="56" t="str">
        <f>_xlfn.CONCAT(NFM3External!$B99,"_",NFM3External!$C99,"_",NFM3External!$E99,"_",NFM3External!$G99)</f>
        <v>Angola_TB_World Health Organization (WHO)_2020</v>
      </c>
    </row>
    <row r="100" spans="1:12" x14ac:dyDescent="0.25">
      <c r="A100" s="48" t="s">
        <v>1657</v>
      </c>
      <c r="B100" s="49" t="s">
        <v>863</v>
      </c>
      <c r="C100" s="49" t="s">
        <v>1645</v>
      </c>
      <c r="D100" s="49" t="s">
        <v>1634</v>
      </c>
      <c r="E100" s="49" t="s">
        <v>843</v>
      </c>
      <c r="F100" s="49"/>
      <c r="G100" s="49">
        <v>2019</v>
      </c>
      <c r="H100" s="49" t="s">
        <v>1635</v>
      </c>
      <c r="I100" s="49" t="s">
        <v>670</v>
      </c>
      <c r="J100" s="59">
        <v>33334</v>
      </c>
      <c r="K100" s="49">
        <v>33334</v>
      </c>
      <c r="L100" s="55" t="str">
        <f>_xlfn.CONCAT(NFM3External!$B100,"_",NFM3External!$C100,"_",NFM3External!$E100,"_",NFM3External!$G100)</f>
        <v>Burundi_HIV_Joint United Nations Programme on HIV/AIDS (UNAIDS)_2019</v>
      </c>
    </row>
    <row r="101" spans="1:12" x14ac:dyDescent="0.25">
      <c r="A101" s="51" t="s">
        <v>1657</v>
      </c>
      <c r="B101" s="52" t="s">
        <v>863</v>
      </c>
      <c r="C101" s="52" t="s">
        <v>1645</v>
      </c>
      <c r="D101" s="52" t="s">
        <v>1634</v>
      </c>
      <c r="E101" s="52" t="s">
        <v>843</v>
      </c>
      <c r="F101" s="52"/>
      <c r="G101" s="52">
        <v>2020</v>
      </c>
      <c r="H101" s="52" t="s">
        <v>1635</v>
      </c>
      <c r="I101" s="52" t="s">
        <v>670</v>
      </c>
      <c r="J101" s="60">
        <v>33335</v>
      </c>
      <c r="K101" s="52">
        <v>33335</v>
      </c>
      <c r="L101" s="56" t="str">
        <f>_xlfn.CONCAT(NFM3External!$B101,"_",NFM3External!$C101,"_",NFM3External!$E101,"_",NFM3External!$G101)</f>
        <v>Burundi_HIV_Joint United Nations Programme on HIV/AIDS (UNAIDS)_2020</v>
      </c>
    </row>
    <row r="102" spans="1:12" x14ac:dyDescent="0.25">
      <c r="A102" s="48" t="s">
        <v>1657</v>
      </c>
      <c r="B102" s="49" t="s">
        <v>863</v>
      </c>
      <c r="C102" s="49" t="s">
        <v>1645</v>
      </c>
      <c r="D102" s="49" t="s">
        <v>1634</v>
      </c>
      <c r="E102" s="49" t="s">
        <v>843</v>
      </c>
      <c r="F102" s="49"/>
      <c r="G102" s="49">
        <v>2021</v>
      </c>
      <c r="H102" s="49" t="s">
        <v>361</v>
      </c>
      <c r="I102" s="49" t="s">
        <v>670</v>
      </c>
      <c r="J102" s="59">
        <v>33335</v>
      </c>
      <c r="K102" s="49">
        <v>33335</v>
      </c>
      <c r="L102" s="55" t="str">
        <f>_xlfn.CONCAT(NFM3External!$B102,"_",NFM3External!$C102,"_",NFM3External!$E102,"_",NFM3External!$G102)</f>
        <v>Burundi_HIV_Joint United Nations Programme on HIV/AIDS (UNAIDS)_2021</v>
      </c>
    </row>
    <row r="103" spans="1:12" x14ac:dyDescent="0.25">
      <c r="A103" s="51" t="s">
        <v>1657</v>
      </c>
      <c r="B103" s="52" t="s">
        <v>863</v>
      </c>
      <c r="C103" s="52" t="s">
        <v>1645</v>
      </c>
      <c r="D103" s="52" t="s">
        <v>1634</v>
      </c>
      <c r="E103" s="52" t="s">
        <v>843</v>
      </c>
      <c r="F103" s="52"/>
      <c r="G103" s="52">
        <v>2022</v>
      </c>
      <c r="H103" s="52" t="s">
        <v>361</v>
      </c>
      <c r="I103" s="52" t="s">
        <v>670</v>
      </c>
      <c r="J103" s="60">
        <v>33335</v>
      </c>
      <c r="K103" s="52">
        <v>33335</v>
      </c>
      <c r="L103" s="56" t="str">
        <f>_xlfn.CONCAT(NFM3External!$B103,"_",NFM3External!$C103,"_",NFM3External!$E103,"_",NFM3External!$G103)</f>
        <v>Burundi_HIV_Joint United Nations Programme on HIV/AIDS (UNAIDS)_2022</v>
      </c>
    </row>
    <row r="104" spans="1:12" x14ac:dyDescent="0.25">
      <c r="A104" s="48" t="s">
        <v>1657</v>
      </c>
      <c r="B104" s="49" t="s">
        <v>863</v>
      </c>
      <c r="C104" s="49" t="s">
        <v>1645</v>
      </c>
      <c r="D104" s="49" t="s">
        <v>1634</v>
      </c>
      <c r="E104" s="49" t="s">
        <v>843</v>
      </c>
      <c r="F104" s="49"/>
      <c r="G104" s="49">
        <v>2023</v>
      </c>
      <c r="H104" s="49" t="s">
        <v>361</v>
      </c>
      <c r="I104" s="49" t="s">
        <v>670</v>
      </c>
      <c r="J104" s="59">
        <v>33335</v>
      </c>
      <c r="K104" s="49">
        <v>33335</v>
      </c>
      <c r="L104" s="55" t="str">
        <f>_xlfn.CONCAT(NFM3External!$B104,"_",NFM3External!$C104,"_",NFM3External!$E104,"_",NFM3External!$G104)</f>
        <v>Burundi_HIV_Joint United Nations Programme on HIV/AIDS (UNAIDS)_2023</v>
      </c>
    </row>
    <row r="105" spans="1:12" x14ac:dyDescent="0.25">
      <c r="A105" s="51" t="s">
        <v>1657</v>
      </c>
      <c r="B105" s="52" t="s">
        <v>863</v>
      </c>
      <c r="C105" s="52" t="s">
        <v>1645</v>
      </c>
      <c r="D105" s="52" t="s">
        <v>1634</v>
      </c>
      <c r="E105" s="52" t="s">
        <v>843</v>
      </c>
      <c r="F105" s="52"/>
      <c r="G105" s="52">
        <v>2024</v>
      </c>
      <c r="H105" s="52" t="s">
        <v>361</v>
      </c>
      <c r="I105" s="52" t="s">
        <v>670</v>
      </c>
      <c r="J105" s="60">
        <v>33335</v>
      </c>
      <c r="K105" s="52">
        <v>33335</v>
      </c>
      <c r="L105" s="56" t="str">
        <f>_xlfn.CONCAT(NFM3External!$B105,"_",NFM3External!$C105,"_",NFM3External!$E105,"_",NFM3External!$G105)</f>
        <v>Burundi_HIV_Joint United Nations Programme on HIV/AIDS (UNAIDS)_2024</v>
      </c>
    </row>
    <row r="106" spans="1:12" x14ac:dyDescent="0.25">
      <c r="A106" s="48" t="s">
        <v>1657</v>
      </c>
      <c r="B106" s="49" t="s">
        <v>863</v>
      </c>
      <c r="C106" s="49" t="s">
        <v>1645</v>
      </c>
      <c r="D106" s="49" t="s">
        <v>1634</v>
      </c>
      <c r="E106" s="49" t="s">
        <v>843</v>
      </c>
      <c r="F106" s="49"/>
      <c r="G106" s="49">
        <v>2025</v>
      </c>
      <c r="H106" s="49" t="s">
        <v>361</v>
      </c>
      <c r="I106" s="49" t="s">
        <v>670</v>
      </c>
      <c r="J106" s="59">
        <v>33335</v>
      </c>
      <c r="K106" s="49">
        <v>33335</v>
      </c>
      <c r="L106" s="55" t="str">
        <f>_xlfn.CONCAT(NFM3External!$B106,"_",NFM3External!$C106,"_",NFM3External!$E106,"_",NFM3External!$G106)</f>
        <v>Burundi_HIV_Joint United Nations Programme on HIV/AIDS (UNAIDS)_2025</v>
      </c>
    </row>
    <row r="107" spans="1:12" x14ac:dyDescent="0.25">
      <c r="A107" s="51" t="s">
        <v>1657</v>
      </c>
      <c r="B107" s="52" t="s">
        <v>863</v>
      </c>
      <c r="C107" s="52" t="s">
        <v>1645</v>
      </c>
      <c r="D107" s="52" t="s">
        <v>1634</v>
      </c>
      <c r="E107" s="52" t="s">
        <v>901</v>
      </c>
      <c r="F107" s="52" t="s">
        <v>1658</v>
      </c>
      <c r="G107" s="52">
        <v>2018</v>
      </c>
      <c r="H107" s="52" t="s">
        <v>1635</v>
      </c>
      <c r="I107" s="52" t="s">
        <v>670</v>
      </c>
      <c r="J107" s="60">
        <v>78243</v>
      </c>
      <c r="K107" s="52">
        <v>78243</v>
      </c>
      <c r="L107" s="56" t="str">
        <f>_xlfn.CONCAT(NFM3External!$B107,"_",NFM3External!$C107,"_",NFM3External!$E107,"_",NFM3External!$G107)</f>
        <v>Burundi_HIV_The United Nations Children's Fund (UNICEF)_2018</v>
      </c>
    </row>
    <row r="108" spans="1:12" x14ac:dyDescent="0.25">
      <c r="A108" s="48" t="s">
        <v>1657</v>
      </c>
      <c r="B108" s="49" t="s">
        <v>863</v>
      </c>
      <c r="C108" s="49" t="s">
        <v>1645</v>
      </c>
      <c r="D108" s="49" t="s">
        <v>1634</v>
      </c>
      <c r="E108" s="49" t="s">
        <v>901</v>
      </c>
      <c r="F108" s="49" t="s">
        <v>1658</v>
      </c>
      <c r="G108" s="49">
        <v>2019</v>
      </c>
      <c r="H108" s="49" t="s">
        <v>1635</v>
      </c>
      <c r="I108" s="49" t="s">
        <v>670</v>
      </c>
      <c r="J108" s="59">
        <v>330766</v>
      </c>
      <c r="K108" s="49">
        <v>330766</v>
      </c>
      <c r="L108" s="55" t="str">
        <f>_xlfn.CONCAT(NFM3External!$B108,"_",NFM3External!$C108,"_",NFM3External!$E108,"_",NFM3External!$G108)</f>
        <v>Burundi_HIV_The United Nations Children's Fund (UNICEF)_2019</v>
      </c>
    </row>
    <row r="109" spans="1:12" x14ac:dyDescent="0.25">
      <c r="A109" s="51" t="s">
        <v>1657</v>
      </c>
      <c r="B109" s="52" t="s">
        <v>863</v>
      </c>
      <c r="C109" s="52" t="s">
        <v>1645</v>
      </c>
      <c r="D109" s="52" t="s">
        <v>1634</v>
      </c>
      <c r="E109" s="52" t="s">
        <v>901</v>
      </c>
      <c r="F109" s="52" t="s">
        <v>1658</v>
      </c>
      <c r="G109" s="52">
        <v>2020</v>
      </c>
      <c r="H109" s="52" t="s">
        <v>1635</v>
      </c>
      <c r="I109" s="52" t="s">
        <v>670</v>
      </c>
      <c r="J109" s="60">
        <v>115658</v>
      </c>
      <c r="K109" s="52">
        <v>115658</v>
      </c>
      <c r="L109" s="56" t="str">
        <f>_xlfn.CONCAT(NFM3External!$B109,"_",NFM3External!$C109,"_",NFM3External!$E109,"_",NFM3External!$G109)</f>
        <v>Burundi_HIV_The United Nations Children's Fund (UNICEF)_2020</v>
      </c>
    </row>
    <row r="110" spans="1:12" x14ac:dyDescent="0.25">
      <c r="A110" s="48" t="s">
        <v>1657</v>
      </c>
      <c r="B110" s="49" t="s">
        <v>863</v>
      </c>
      <c r="C110" s="49" t="s">
        <v>1645</v>
      </c>
      <c r="D110" s="49" t="s">
        <v>1634</v>
      </c>
      <c r="E110" s="49" t="s">
        <v>901</v>
      </c>
      <c r="F110" s="49" t="s">
        <v>1658</v>
      </c>
      <c r="G110" s="49">
        <v>2021</v>
      </c>
      <c r="H110" s="49" t="s">
        <v>361</v>
      </c>
      <c r="I110" s="49" t="s">
        <v>670</v>
      </c>
      <c r="J110" s="59">
        <v>231084</v>
      </c>
      <c r="K110" s="49">
        <v>231084</v>
      </c>
      <c r="L110" s="55" t="str">
        <f>_xlfn.CONCAT(NFM3External!$B110,"_",NFM3External!$C110,"_",NFM3External!$E110,"_",NFM3External!$G110)</f>
        <v>Burundi_HIV_The United Nations Children's Fund (UNICEF)_2021</v>
      </c>
    </row>
    <row r="111" spans="1:12" x14ac:dyDescent="0.25">
      <c r="A111" s="51" t="s">
        <v>1657</v>
      </c>
      <c r="B111" s="52" t="s">
        <v>863</v>
      </c>
      <c r="C111" s="52" t="s">
        <v>1645</v>
      </c>
      <c r="D111" s="52" t="s">
        <v>1634</v>
      </c>
      <c r="E111" s="52" t="s">
        <v>901</v>
      </c>
      <c r="F111" s="52" t="s">
        <v>1658</v>
      </c>
      <c r="G111" s="52">
        <v>2022</v>
      </c>
      <c r="H111" s="52" t="s">
        <v>361</v>
      </c>
      <c r="I111" s="52" t="s">
        <v>670</v>
      </c>
      <c r="J111" s="60">
        <v>238017</v>
      </c>
      <c r="K111" s="52">
        <v>238017</v>
      </c>
      <c r="L111" s="56" t="str">
        <f>_xlfn.CONCAT(NFM3External!$B111,"_",NFM3External!$C111,"_",NFM3External!$E111,"_",NFM3External!$G111)</f>
        <v>Burundi_HIV_The United Nations Children's Fund (UNICEF)_2022</v>
      </c>
    </row>
    <row r="112" spans="1:12" x14ac:dyDescent="0.25">
      <c r="A112" s="48" t="s">
        <v>1657</v>
      </c>
      <c r="B112" s="49" t="s">
        <v>863</v>
      </c>
      <c r="C112" s="49" t="s">
        <v>1645</v>
      </c>
      <c r="D112" s="49" t="s">
        <v>1634</v>
      </c>
      <c r="E112" s="49" t="s">
        <v>901</v>
      </c>
      <c r="F112" s="49" t="s">
        <v>1658</v>
      </c>
      <c r="G112" s="49">
        <v>2023</v>
      </c>
      <c r="H112" s="49" t="s">
        <v>361</v>
      </c>
      <c r="I112" s="49" t="s">
        <v>670</v>
      </c>
      <c r="J112" s="59">
        <v>245157</v>
      </c>
      <c r="K112" s="49">
        <v>245157</v>
      </c>
      <c r="L112" s="55" t="str">
        <f>_xlfn.CONCAT(NFM3External!$B112,"_",NFM3External!$C112,"_",NFM3External!$E112,"_",NFM3External!$G112)</f>
        <v>Burundi_HIV_The United Nations Children's Fund (UNICEF)_2023</v>
      </c>
    </row>
    <row r="113" spans="1:12" x14ac:dyDescent="0.25">
      <c r="A113" s="51" t="s">
        <v>1657</v>
      </c>
      <c r="B113" s="52" t="s">
        <v>863</v>
      </c>
      <c r="C113" s="52" t="s">
        <v>1645</v>
      </c>
      <c r="D113" s="52" t="s">
        <v>1634</v>
      </c>
      <c r="E113" s="52" t="s">
        <v>901</v>
      </c>
      <c r="F113" s="52" t="s">
        <v>1658</v>
      </c>
      <c r="G113" s="52">
        <v>2024</v>
      </c>
      <c r="H113" s="52" t="s">
        <v>361</v>
      </c>
      <c r="I113" s="52" t="s">
        <v>670</v>
      </c>
      <c r="J113" s="60">
        <v>252512</v>
      </c>
      <c r="K113" s="52">
        <v>252512</v>
      </c>
      <c r="L113" s="56" t="str">
        <f>_xlfn.CONCAT(NFM3External!$B113,"_",NFM3External!$C113,"_",NFM3External!$E113,"_",NFM3External!$G113)</f>
        <v>Burundi_HIV_The United Nations Children's Fund (UNICEF)_2024</v>
      </c>
    </row>
    <row r="114" spans="1:12" x14ac:dyDescent="0.25">
      <c r="A114" s="48" t="s">
        <v>1657</v>
      </c>
      <c r="B114" s="49" t="s">
        <v>863</v>
      </c>
      <c r="C114" s="49" t="s">
        <v>1645</v>
      </c>
      <c r="D114" s="49" t="s">
        <v>1634</v>
      </c>
      <c r="E114" s="49" t="s">
        <v>901</v>
      </c>
      <c r="F114" s="49" t="s">
        <v>1658</v>
      </c>
      <c r="G114" s="49">
        <v>2025</v>
      </c>
      <c r="H114" s="49" t="s">
        <v>361</v>
      </c>
      <c r="I114" s="49" t="s">
        <v>670</v>
      </c>
      <c r="J114" s="59">
        <v>260088</v>
      </c>
      <c r="K114" s="49">
        <v>260088</v>
      </c>
      <c r="L114" s="55" t="str">
        <f>_xlfn.CONCAT(NFM3External!$B114,"_",NFM3External!$C114,"_",NFM3External!$E114,"_",NFM3External!$G114)</f>
        <v>Burundi_HIV_The United Nations Children's Fund (UNICEF)_2025</v>
      </c>
    </row>
    <row r="115" spans="1:12" x14ac:dyDescent="0.25">
      <c r="A115" s="51" t="s">
        <v>1657</v>
      </c>
      <c r="B115" s="52" t="s">
        <v>863</v>
      </c>
      <c r="C115" s="52" t="s">
        <v>1645</v>
      </c>
      <c r="D115" s="52" t="s">
        <v>1634</v>
      </c>
      <c r="E115" s="52" t="s">
        <v>930</v>
      </c>
      <c r="F115" s="52" t="s">
        <v>1659</v>
      </c>
      <c r="G115" s="52">
        <v>2018</v>
      </c>
      <c r="H115" s="52" t="s">
        <v>1635</v>
      </c>
      <c r="I115" s="52" t="s">
        <v>670</v>
      </c>
      <c r="J115" s="60">
        <v>115805</v>
      </c>
      <c r="K115" s="52">
        <v>115805</v>
      </c>
      <c r="L115" s="56" t="str">
        <f>_xlfn.CONCAT(NFM3External!$B115,"_",NFM3External!$C115,"_",NFM3External!$E115,"_",NFM3External!$G115)</f>
        <v>Burundi_HIV_United Nations Population Fund (UNFPA)_2018</v>
      </c>
    </row>
    <row r="116" spans="1:12" x14ac:dyDescent="0.25">
      <c r="A116" s="48" t="s">
        <v>1657</v>
      </c>
      <c r="B116" s="49" t="s">
        <v>863</v>
      </c>
      <c r="C116" s="49" t="s">
        <v>1645</v>
      </c>
      <c r="D116" s="49" t="s">
        <v>1634</v>
      </c>
      <c r="E116" s="49" t="s">
        <v>930</v>
      </c>
      <c r="F116" s="49" t="s">
        <v>1659</v>
      </c>
      <c r="G116" s="49">
        <v>2019</v>
      </c>
      <c r="H116" s="49" t="s">
        <v>1635</v>
      </c>
      <c r="I116" s="49" t="s">
        <v>670</v>
      </c>
      <c r="J116" s="59">
        <v>119930</v>
      </c>
      <c r="K116" s="49">
        <v>119930</v>
      </c>
      <c r="L116" s="55" t="str">
        <f>_xlfn.CONCAT(NFM3External!$B116,"_",NFM3External!$C116,"_",NFM3External!$E116,"_",NFM3External!$G116)</f>
        <v>Burundi_HIV_United Nations Population Fund (UNFPA)_2019</v>
      </c>
    </row>
    <row r="117" spans="1:12" x14ac:dyDescent="0.25">
      <c r="A117" s="51" t="s">
        <v>1657</v>
      </c>
      <c r="B117" s="52" t="s">
        <v>863</v>
      </c>
      <c r="C117" s="52" t="s">
        <v>1645</v>
      </c>
      <c r="D117" s="52" t="s">
        <v>1634</v>
      </c>
      <c r="E117" s="52" t="s">
        <v>930</v>
      </c>
      <c r="F117" s="52" t="s">
        <v>1659</v>
      </c>
      <c r="G117" s="52">
        <v>2020</v>
      </c>
      <c r="H117" s="52" t="s">
        <v>1635</v>
      </c>
      <c r="I117" s="52" t="s">
        <v>670</v>
      </c>
      <c r="J117" s="60">
        <v>99629</v>
      </c>
      <c r="K117" s="52">
        <v>99629</v>
      </c>
      <c r="L117" s="56" t="str">
        <f>_xlfn.CONCAT(NFM3External!$B117,"_",NFM3External!$C117,"_",NFM3External!$E117,"_",NFM3External!$G117)</f>
        <v>Burundi_HIV_United Nations Population Fund (UNFPA)_2020</v>
      </c>
    </row>
    <row r="118" spans="1:12" x14ac:dyDescent="0.25">
      <c r="A118" s="48" t="s">
        <v>1657</v>
      </c>
      <c r="B118" s="49" t="s">
        <v>863</v>
      </c>
      <c r="C118" s="49" t="s">
        <v>1645</v>
      </c>
      <c r="D118" s="49" t="s">
        <v>1634</v>
      </c>
      <c r="E118" s="49" t="s">
        <v>930</v>
      </c>
      <c r="F118" s="49" t="s">
        <v>1659</v>
      </c>
      <c r="G118" s="49">
        <v>2021</v>
      </c>
      <c r="H118" s="49" t="s">
        <v>361</v>
      </c>
      <c r="I118" s="49" t="s">
        <v>670</v>
      </c>
      <c r="J118" s="59">
        <v>112000</v>
      </c>
      <c r="K118" s="49">
        <v>112000</v>
      </c>
      <c r="L118" s="55" t="str">
        <f>_xlfn.CONCAT(NFM3External!$B118,"_",NFM3External!$C118,"_",NFM3External!$E118,"_",NFM3External!$G118)</f>
        <v>Burundi_HIV_United Nations Population Fund (UNFPA)_2021</v>
      </c>
    </row>
    <row r="119" spans="1:12" x14ac:dyDescent="0.25">
      <c r="A119" s="51" t="s">
        <v>1657</v>
      </c>
      <c r="B119" s="52" t="s">
        <v>863</v>
      </c>
      <c r="C119" s="52" t="s">
        <v>1645</v>
      </c>
      <c r="D119" s="52" t="s">
        <v>1634</v>
      </c>
      <c r="E119" s="52" t="s">
        <v>930</v>
      </c>
      <c r="F119" s="52" t="s">
        <v>1659</v>
      </c>
      <c r="G119" s="52">
        <v>2022</v>
      </c>
      <c r="H119" s="52" t="s">
        <v>361</v>
      </c>
      <c r="I119" s="52" t="s">
        <v>670</v>
      </c>
      <c r="J119" s="60">
        <v>112000</v>
      </c>
      <c r="K119" s="52">
        <v>112000</v>
      </c>
      <c r="L119" s="56" t="str">
        <f>_xlfn.CONCAT(NFM3External!$B119,"_",NFM3External!$C119,"_",NFM3External!$E119,"_",NFM3External!$G119)</f>
        <v>Burundi_HIV_United Nations Population Fund (UNFPA)_2022</v>
      </c>
    </row>
    <row r="120" spans="1:12" x14ac:dyDescent="0.25">
      <c r="A120" s="48" t="s">
        <v>1657</v>
      </c>
      <c r="B120" s="49" t="s">
        <v>863</v>
      </c>
      <c r="C120" s="49" t="s">
        <v>1645</v>
      </c>
      <c r="D120" s="49" t="s">
        <v>1634</v>
      </c>
      <c r="E120" s="49" t="s">
        <v>930</v>
      </c>
      <c r="F120" s="49" t="s">
        <v>1659</v>
      </c>
      <c r="G120" s="49">
        <v>2023</v>
      </c>
      <c r="H120" s="49" t="s">
        <v>361</v>
      </c>
      <c r="I120" s="49" t="s">
        <v>670</v>
      </c>
      <c r="J120" s="59">
        <v>112000</v>
      </c>
      <c r="K120" s="49">
        <v>112000</v>
      </c>
      <c r="L120" s="55" t="str">
        <f>_xlfn.CONCAT(NFM3External!$B120,"_",NFM3External!$C120,"_",NFM3External!$E120,"_",NFM3External!$G120)</f>
        <v>Burundi_HIV_United Nations Population Fund (UNFPA)_2023</v>
      </c>
    </row>
    <row r="121" spans="1:12" x14ac:dyDescent="0.25">
      <c r="A121" s="51" t="s">
        <v>1657</v>
      </c>
      <c r="B121" s="52" t="s">
        <v>863</v>
      </c>
      <c r="C121" s="52" t="s">
        <v>1645</v>
      </c>
      <c r="D121" s="52" t="s">
        <v>1634</v>
      </c>
      <c r="E121" s="52" t="s">
        <v>930</v>
      </c>
      <c r="F121" s="52" t="s">
        <v>1659</v>
      </c>
      <c r="G121" s="52">
        <v>2024</v>
      </c>
      <c r="H121" s="52" t="s">
        <v>361</v>
      </c>
      <c r="I121" s="52" t="s">
        <v>670</v>
      </c>
      <c r="J121" s="60">
        <v>112000</v>
      </c>
      <c r="K121" s="52">
        <v>112000</v>
      </c>
      <c r="L121" s="56" t="str">
        <f>_xlfn.CONCAT(NFM3External!$B121,"_",NFM3External!$C121,"_",NFM3External!$E121,"_",NFM3External!$G121)</f>
        <v>Burundi_HIV_United Nations Population Fund (UNFPA)_2024</v>
      </c>
    </row>
    <row r="122" spans="1:12" x14ac:dyDescent="0.25">
      <c r="A122" s="48" t="s">
        <v>1657</v>
      </c>
      <c r="B122" s="49" t="s">
        <v>863</v>
      </c>
      <c r="C122" s="49" t="s">
        <v>1645</v>
      </c>
      <c r="D122" s="49" t="s">
        <v>1634</v>
      </c>
      <c r="E122" s="49" t="s">
        <v>930</v>
      </c>
      <c r="F122" s="49" t="s">
        <v>1659</v>
      </c>
      <c r="G122" s="49">
        <v>2025</v>
      </c>
      <c r="H122" s="49" t="s">
        <v>361</v>
      </c>
      <c r="I122" s="49" t="s">
        <v>670</v>
      </c>
      <c r="J122" s="59">
        <v>112000</v>
      </c>
      <c r="K122" s="49">
        <v>112000</v>
      </c>
      <c r="L122" s="55" t="str">
        <f>_xlfn.CONCAT(NFM3External!$B122,"_",NFM3External!$C122,"_",NFM3External!$E122,"_",NFM3External!$G122)</f>
        <v>Burundi_HIV_United Nations Population Fund (UNFPA)_2025</v>
      </c>
    </row>
    <row r="123" spans="1:12" x14ac:dyDescent="0.25">
      <c r="A123" s="51" t="s">
        <v>1657</v>
      </c>
      <c r="B123" s="52" t="s">
        <v>863</v>
      </c>
      <c r="C123" s="52" t="s">
        <v>1645</v>
      </c>
      <c r="D123" s="52" t="s">
        <v>1634</v>
      </c>
      <c r="E123" s="52" t="s">
        <v>934</v>
      </c>
      <c r="F123" s="52" t="s">
        <v>1660</v>
      </c>
      <c r="G123" s="52">
        <v>2021</v>
      </c>
      <c r="H123" s="52" t="s">
        <v>361</v>
      </c>
      <c r="I123" s="52" t="s">
        <v>670</v>
      </c>
      <c r="J123" s="60">
        <v>18850000</v>
      </c>
      <c r="K123" s="52">
        <v>18850000</v>
      </c>
      <c r="L123" s="56" t="str">
        <f>_xlfn.CONCAT(NFM3External!$B123,"_",NFM3External!$C123,"_",NFM3External!$E123,"_",NFM3External!$G123)</f>
        <v>Burundi_HIV_United States Government (USG)_2021</v>
      </c>
    </row>
    <row r="124" spans="1:12" x14ac:dyDescent="0.25">
      <c r="A124" s="48" t="s">
        <v>1657</v>
      </c>
      <c r="B124" s="49" t="s">
        <v>863</v>
      </c>
      <c r="C124" s="49" t="s">
        <v>1645</v>
      </c>
      <c r="D124" s="49" t="s">
        <v>1634</v>
      </c>
      <c r="E124" s="49" t="s">
        <v>934</v>
      </c>
      <c r="F124" s="49" t="s">
        <v>1660</v>
      </c>
      <c r="G124" s="49">
        <v>2022</v>
      </c>
      <c r="H124" s="49" t="s">
        <v>361</v>
      </c>
      <c r="I124" s="49" t="s">
        <v>670</v>
      </c>
      <c r="J124" s="59">
        <v>18850000</v>
      </c>
      <c r="K124" s="49">
        <v>18850000</v>
      </c>
      <c r="L124" s="55" t="str">
        <f>_xlfn.CONCAT(NFM3External!$B124,"_",NFM3External!$C124,"_",NFM3External!$E124,"_",NFM3External!$G124)</f>
        <v>Burundi_HIV_United States Government (USG)_2022</v>
      </c>
    </row>
    <row r="125" spans="1:12" x14ac:dyDescent="0.25">
      <c r="A125" s="51" t="s">
        <v>1657</v>
      </c>
      <c r="B125" s="52" t="s">
        <v>863</v>
      </c>
      <c r="C125" s="52" t="s">
        <v>1645</v>
      </c>
      <c r="D125" s="52" t="s">
        <v>1634</v>
      </c>
      <c r="E125" s="52" t="s">
        <v>934</v>
      </c>
      <c r="F125" s="52" t="s">
        <v>1660</v>
      </c>
      <c r="G125" s="52">
        <v>2023</v>
      </c>
      <c r="H125" s="52" t="s">
        <v>361</v>
      </c>
      <c r="I125" s="52" t="s">
        <v>670</v>
      </c>
      <c r="J125" s="60">
        <v>18850000</v>
      </c>
      <c r="K125" s="52">
        <v>18850000</v>
      </c>
      <c r="L125" s="56" t="str">
        <f>_xlfn.CONCAT(NFM3External!$B125,"_",NFM3External!$C125,"_",NFM3External!$E125,"_",NFM3External!$G125)</f>
        <v>Burundi_HIV_United States Government (USG)_2023</v>
      </c>
    </row>
    <row r="126" spans="1:12" x14ac:dyDescent="0.25">
      <c r="A126" s="48" t="s">
        <v>1657</v>
      </c>
      <c r="B126" s="49" t="s">
        <v>863</v>
      </c>
      <c r="C126" s="49" t="s">
        <v>1645</v>
      </c>
      <c r="D126" s="49" t="s">
        <v>1634</v>
      </c>
      <c r="E126" s="49" t="s">
        <v>934</v>
      </c>
      <c r="F126" s="49" t="s">
        <v>1660</v>
      </c>
      <c r="G126" s="49">
        <v>2024</v>
      </c>
      <c r="H126" s="49" t="s">
        <v>361</v>
      </c>
      <c r="I126" s="49" t="s">
        <v>670</v>
      </c>
      <c r="J126" s="59">
        <v>18850000</v>
      </c>
      <c r="K126" s="49">
        <v>18850000</v>
      </c>
      <c r="L126" s="55" t="str">
        <f>_xlfn.CONCAT(NFM3External!$B126,"_",NFM3External!$C126,"_",NFM3External!$E126,"_",NFM3External!$G126)</f>
        <v>Burundi_HIV_United States Government (USG)_2024</v>
      </c>
    </row>
    <row r="127" spans="1:12" x14ac:dyDescent="0.25">
      <c r="A127" s="51" t="s">
        <v>1657</v>
      </c>
      <c r="B127" s="52" t="s">
        <v>863</v>
      </c>
      <c r="C127" s="52" t="s">
        <v>1645</v>
      </c>
      <c r="D127" s="52" t="s">
        <v>1634</v>
      </c>
      <c r="E127" s="52" t="s">
        <v>934</v>
      </c>
      <c r="F127" s="52" t="s">
        <v>1660</v>
      </c>
      <c r="G127" s="52">
        <v>2025</v>
      </c>
      <c r="H127" s="52" t="s">
        <v>361</v>
      </c>
      <c r="I127" s="52" t="s">
        <v>670</v>
      </c>
      <c r="J127" s="60">
        <v>18850000</v>
      </c>
      <c r="K127" s="52">
        <v>18850000</v>
      </c>
      <c r="L127" s="56" t="str">
        <f>_xlfn.CONCAT(NFM3External!$B127,"_",NFM3External!$C127,"_",NFM3External!$E127,"_",NFM3External!$G127)</f>
        <v>Burundi_HIV_United States Government (USG)_2025</v>
      </c>
    </row>
    <row r="128" spans="1:12" x14ac:dyDescent="0.25">
      <c r="A128" s="48" t="s">
        <v>1657</v>
      </c>
      <c r="B128" s="49" t="s">
        <v>863</v>
      </c>
      <c r="C128" s="49" t="s">
        <v>1645</v>
      </c>
      <c r="D128" s="49" t="s">
        <v>1634</v>
      </c>
      <c r="E128" s="49" t="s">
        <v>939</v>
      </c>
      <c r="F128" s="49"/>
      <c r="G128" s="49">
        <v>2019</v>
      </c>
      <c r="H128" s="49" t="s">
        <v>1635</v>
      </c>
      <c r="I128" s="49" t="s">
        <v>670</v>
      </c>
      <c r="J128" s="59">
        <v>1000000</v>
      </c>
      <c r="K128" s="49">
        <v>1000000</v>
      </c>
      <c r="L128" s="55" t="str">
        <f>_xlfn.CONCAT(NFM3External!$B128,"_",NFM3External!$C128,"_",NFM3External!$E128,"_",NFM3External!$G128)</f>
        <v>Burundi_HIV_World Bank (WB)_2019</v>
      </c>
    </row>
    <row r="129" spans="1:12" x14ac:dyDescent="0.25">
      <c r="A129" s="51" t="s">
        <v>1657</v>
      </c>
      <c r="B129" s="52" t="s">
        <v>863</v>
      </c>
      <c r="C129" s="52" t="s">
        <v>1645</v>
      </c>
      <c r="D129" s="52" t="s">
        <v>1634</v>
      </c>
      <c r="E129" s="52" t="s">
        <v>939</v>
      </c>
      <c r="F129" s="52"/>
      <c r="G129" s="52">
        <v>2020</v>
      </c>
      <c r="H129" s="52" t="s">
        <v>1635</v>
      </c>
      <c r="I129" s="52" t="s">
        <v>670</v>
      </c>
      <c r="J129" s="60">
        <v>1000000</v>
      </c>
      <c r="K129" s="52">
        <v>1000000</v>
      </c>
      <c r="L129" s="56" t="str">
        <f>_xlfn.CONCAT(NFM3External!$B129,"_",NFM3External!$C129,"_",NFM3External!$E129,"_",NFM3External!$G129)</f>
        <v>Burundi_HIV_World Bank (WB)_2020</v>
      </c>
    </row>
    <row r="130" spans="1:12" x14ac:dyDescent="0.25">
      <c r="A130" s="48" t="s">
        <v>1657</v>
      </c>
      <c r="B130" s="49" t="s">
        <v>863</v>
      </c>
      <c r="C130" s="49" t="s">
        <v>1645</v>
      </c>
      <c r="D130" s="49" t="s">
        <v>1634</v>
      </c>
      <c r="E130" s="49" t="s">
        <v>939</v>
      </c>
      <c r="F130" s="49"/>
      <c r="G130" s="49">
        <v>2021</v>
      </c>
      <c r="H130" s="49" t="s">
        <v>361</v>
      </c>
      <c r="I130" s="49" t="s">
        <v>670</v>
      </c>
      <c r="J130" s="59">
        <v>1000000</v>
      </c>
      <c r="K130" s="49">
        <v>1000000</v>
      </c>
      <c r="L130" s="55" t="str">
        <f>_xlfn.CONCAT(NFM3External!$B130,"_",NFM3External!$C130,"_",NFM3External!$E130,"_",NFM3External!$G130)</f>
        <v>Burundi_HIV_World Bank (WB)_2021</v>
      </c>
    </row>
    <row r="131" spans="1:12" x14ac:dyDescent="0.25">
      <c r="A131" s="51" t="s">
        <v>1657</v>
      </c>
      <c r="B131" s="52" t="s">
        <v>863</v>
      </c>
      <c r="C131" s="52" t="s">
        <v>1645</v>
      </c>
      <c r="D131" s="52" t="s">
        <v>1634</v>
      </c>
      <c r="E131" s="52" t="s">
        <v>939</v>
      </c>
      <c r="F131" s="52"/>
      <c r="G131" s="52">
        <v>2022</v>
      </c>
      <c r="H131" s="52" t="s">
        <v>361</v>
      </c>
      <c r="I131" s="52" t="s">
        <v>670</v>
      </c>
      <c r="J131" s="60">
        <v>1000000</v>
      </c>
      <c r="K131" s="52">
        <v>1000000</v>
      </c>
      <c r="L131" s="56" t="str">
        <f>_xlfn.CONCAT(NFM3External!$B131,"_",NFM3External!$C131,"_",NFM3External!$E131,"_",NFM3External!$G131)</f>
        <v>Burundi_HIV_World Bank (WB)_2022</v>
      </c>
    </row>
    <row r="132" spans="1:12" x14ac:dyDescent="0.25">
      <c r="A132" s="48" t="s">
        <v>1657</v>
      </c>
      <c r="B132" s="49" t="s">
        <v>863</v>
      </c>
      <c r="C132" s="49" t="s">
        <v>1645</v>
      </c>
      <c r="D132" s="49" t="s">
        <v>1634</v>
      </c>
      <c r="E132" s="49" t="s">
        <v>939</v>
      </c>
      <c r="F132" s="49"/>
      <c r="G132" s="49">
        <v>2023</v>
      </c>
      <c r="H132" s="49" t="s">
        <v>361</v>
      </c>
      <c r="I132" s="49" t="s">
        <v>670</v>
      </c>
      <c r="J132" s="59">
        <v>1000000</v>
      </c>
      <c r="K132" s="49">
        <v>1000000</v>
      </c>
      <c r="L132" s="55" t="str">
        <f>_xlfn.CONCAT(NFM3External!$B132,"_",NFM3External!$C132,"_",NFM3External!$E132,"_",NFM3External!$G132)</f>
        <v>Burundi_HIV_World Bank (WB)_2023</v>
      </c>
    </row>
    <row r="133" spans="1:12" x14ac:dyDescent="0.25">
      <c r="A133" s="51" t="s">
        <v>1657</v>
      </c>
      <c r="B133" s="52" t="s">
        <v>863</v>
      </c>
      <c r="C133" s="52" t="s">
        <v>1645</v>
      </c>
      <c r="D133" s="52" t="s">
        <v>1634</v>
      </c>
      <c r="E133" s="52" t="s">
        <v>939</v>
      </c>
      <c r="F133" s="52"/>
      <c r="G133" s="52">
        <v>2024</v>
      </c>
      <c r="H133" s="52" t="s">
        <v>361</v>
      </c>
      <c r="I133" s="52" t="s">
        <v>670</v>
      </c>
      <c r="J133" s="60">
        <v>1000000</v>
      </c>
      <c r="K133" s="52">
        <v>1000000</v>
      </c>
      <c r="L133" s="56" t="str">
        <f>_xlfn.CONCAT(NFM3External!$B133,"_",NFM3External!$C133,"_",NFM3External!$E133,"_",NFM3External!$G133)</f>
        <v>Burundi_HIV_World Bank (WB)_2024</v>
      </c>
    </row>
    <row r="134" spans="1:12" x14ac:dyDescent="0.25">
      <c r="A134" s="48" t="s">
        <v>1657</v>
      </c>
      <c r="B134" s="49" t="s">
        <v>863</v>
      </c>
      <c r="C134" s="49" t="s">
        <v>1645</v>
      </c>
      <c r="D134" s="49" t="s">
        <v>1634</v>
      </c>
      <c r="E134" s="49" t="s">
        <v>939</v>
      </c>
      <c r="F134" s="49"/>
      <c r="G134" s="49">
        <v>2025</v>
      </c>
      <c r="H134" s="49" t="s">
        <v>361</v>
      </c>
      <c r="I134" s="49" t="s">
        <v>670</v>
      </c>
      <c r="J134" s="59">
        <v>1000000</v>
      </c>
      <c r="K134" s="49">
        <v>1000000</v>
      </c>
      <c r="L134" s="55" t="str">
        <f>_xlfn.CONCAT(NFM3External!$B134,"_",NFM3External!$C134,"_",NFM3External!$E134,"_",NFM3External!$G134)</f>
        <v>Burundi_HIV_World Bank (WB)_2025</v>
      </c>
    </row>
    <row r="135" spans="1:12" x14ac:dyDescent="0.25">
      <c r="A135" s="51" t="s">
        <v>1657</v>
      </c>
      <c r="B135" s="52" t="s">
        <v>863</v>
      </c>
      <c r="C135" s="52" t="s">
        <v>1645</v>
      </c>
      <c r="D135" s="52" t="s">
        <v>1634</v>
      </c>
      <c r="E135" s="52" t="s">
        <v>949</v>
      </c>
      <c r="F135" s="52" t="s">
        <v>1661</v>
      </c>
      <c r="G135" s="52">
        <v>2018</v>
      </c>
      <c r="H135" s="52" t="s">
        <v>1635</v>
      </c>
      <c r="I135" s="52" t="s">
        <v>670</v>
      </c>
      <c r="J135" s="60">
        <v>23000</v>
      </c>
      <c r="K135" s="52">
        <v>23000</v>
      </c>
      <c r="L135" s="56" t="str">
        <f>_xlfn.CONCAT(NFM3External!$B135,"_",NFM3External!$C135,"_",NFM3External!$E135,"_",NFM3External!$G135)</f>
        <v>Burundi_HIV_World Health Organization (WHO)_2018</v>
      </c>
    </row>
    <row r="136" spans="1:12" x14ac:dyDescent="0.25">
      <c r="A136" s="48" t="s">
        <v>1657</v>
      </c>
      <c r="B136" s="49" t="s">
        <v>863</v>
      </c>
      <c r="C136" s="49" t="s">
        <v>1645</v>
      </c>
      <c r="D136" s="49" t="s">
        <v>1634</v>
      </c>
      <c r="E136" s="49" t="s">
        <v>949</v>
      </c>
      <c r="F136" s="49" t="s">
        <v>1661</v>
      </c>
      <c r="G136" s="49">
        <v>2019</v>
      </c>
      <c r="H136" s="49" t="s">
        <v>1635</v>
      </c>
      <c r="I136" s="49" t="s">
        <v>670</v>
      </c>
      <c r="J136" s="59">
        <v>22466</v>
      </c>
      <c r="K136" s="49">
        <v>22466</v>
      </c>
      <c r="L136" s="55" t="str">
        <f>_xlfn.CONCAT(NFM3External!$B136,"_",NFM3External!$C136,"_",NFM3External!$E136,"_",NFM3External!$G136)</f>
        <v>Burundi_HIV_World Health Organization (WHO)_2019</v>
      </c>
    </row>
    <row r="137" spans="1:12" x14ac:dyDescent="0.25">
      <c r="A137" s="51" t="s">
        <v>1657</v>
      </c>
      <c r="B137" s="52" t="s">
        <v>863</v>
      </c>
      <c r="C137" s="52" t="s">
        <v>1645</v>
      </c>
      <c r="D137" s="52" t="s">
        <v>1634</v>
      </c>
      <c r="E137" s="52" t="s">
        <v>949</v>
      </c>
      <c r="F137" s="52" t="s">
        <v>1661</v>
      </c>
      <c r="G137" s="52">
        <v>2020</v>
      </c>
      <c r="H137" s="52" t="s">
        <v>1635</v>
      </c>
      <c r="I137" s="52" t="s">
        <v>670</v>
      </c>
      <c r="J137" s="60">
        <v>22000</v>
      </c>
      <c r="K137" s="52">
        <v>22000</v>
      </c>
      <c r="L137" s="56" t="str">
        <f>_xlfn.CONCAT(NFM3External!$B137,"_",NFM3External!$C137,"_",NFM3External!$E137,"_",NFM3External!$G137)</f>
        <v>Burundi_HIV_World Health Organization (WHO)_2020</v>
      </c>
    </row>
    <row r="138" spans="1:12" x14ac:dyDescent="0.25">
      <c r="A138" s="48" t="s">
        <v>1657</v>
      </c>
      <c r="B138" s="49" t="s">
        <v>863</v>
      </c>
      <c r="C138" s="49" t="s">
        <v>1645</v>
      </c>
      <c r="D138" s="49" t="s">
        <v>1634</v>
      </c>
      <c r="E138" s="49" t="s">
        <v>949</v>
      </c>
      <c r="F138" s="49" t="s">
        <v>1661</v>
      </c>
      <c r="G138" s="49">
        <v>2021</v>
      </c>
      <c r="H138" s="49" t="s">
        <v>361</v>
      </c>
      <c r="I138" s="49" t="s">
        <v>670</v>
      </c>
      <c r="J138" s="59">
        <v>21667</v>
      </c>
      <c r="K138" s="49">
        <v>21667</v>
      </c>
      <c r="L138" s="55" t="str">
        <f>_xlfn.CONCAT(NFM3External!$B138,"_",NFM3External!$C138,"_",NFM3External!$E138,"_",NFM3External!$G138)</f>
        <v>Burundi_HIV_World Health Organization (WHO)_2021</v>
      </c>
    </row>
    <row r="139" spans="1:12" x14ac:dyDescent="0.25">
      <c r="A139" s="51" t="s">
        <v>1657</v>
      </c>
      <c r="B139" s="52" t="s">
        <v>863</v>
      </c>
      <c r="C139" s="52" t="s">
        <v>1645</v>
      </c>
      <c r="D139" s="52" t="s">
        <v>1634</v>
      </c>
      <c r="E139" s="52" t="s">
        <v>949</v>
      </c>
      <c r="F139" s="52" t="s">
        <v>1661</v>
      </c>
      <c r="G139" s="52">
        <v>2022</v>
      </c>
      <c r="H139" s="52" t="s">
        <v>361</v>
      </c>
      <c r="I139" s="52" t="s">
        <v>670</v>
      </c>
      <c r="J139" s="60">
        <v>21667</v>
      </c>
      <c r="K139" s="52">
        <v>21667</v>
      </c>
      <c r="L139" s="56" t="str">
        <f>_xlfn.CONCAT(NFM3External!$B139,"_",NFM3External!$C139,"_",NFM3External!$E139,"_",NFM3External!$G139)</f>
        <v>Burundi_HIV_World Health Organization (WHO)_2022</v>
      </c>
    </row>
    <row r="140" spans="1:12" x14ac:dyDescent="0.25">
      <c r="A140" s="48" t="s">
        <v>1657</v>
      </c>
      <c r="B140" s="49" t="s">
        <v>863</v>
      </c>
      <c r="C140" s="49" t="s">
        <v>1645</v>
      </c>
      <c r="D140" s="49" t="s">
        <v>1634</v>
      </c>
      <c r="E140" s="49" t="s">
        <v>949</v>
      </c>
      <c r="F140" s="49" t="s">
        <v>1661</v>
      </c>
      <c r="G140" s="49">
        <v>2023</v>
      </c>
      <c r="H140" s="49" t="s">
        <v>361</v>
      </c>
      <c r="I140" s="49" t="s">
        <v>670</v>
      </c>
      <c r="J140" s="59">
        <v>21667</v>
      </c>
      <c r="K140" s="49">
        <v>21667</v>
      </c>
      <c r="L140" s="55" t="str">
        <f>_xlfn.CONCAT(NFM3External!$B140,"_",NFM3External!$C140,"_",NFM3External!$E140,"_",NFM3External!$G140)</f>
        <v>Burundi_HIV_World Health Organization (WHO)_2023</v>
      </c>
    </row>
    <row r="141" spans="1:12" x14ac:dyDescent="0.25">
      <c r="A141" s="51" t="s">
        <v>1657</v>
      </c>
      <c r="B141" s="52" t="s">
        <v>863</v>
      </c>
      <c r="C141" s="52" t="s">
        <v>1645</v>
      </c>
      <c r="D141" s="52" t="s">
        <v>1634</v>
      </c>
      <c r="E141" s="52" t="s">
        <v>949</v>
      </c>
      <c r="F141" s="52" t="s">
        <v>1661</v>
      </c>
      <c r="G141" s="52">
        <v>2024</v>
      </c>
      <c r="H141" s="52" t="s">
        <v>361</v>
      </c>
      <c r="I141" s="52" t="s">
        <v>670</v>
      </c>
      <c r="J141" s="60">
        <v>21667</v>
      </c>
      <c r="K141" s="52">
        <v>21667</v>
      </c>
      <c r="L141" s="56" t="str">
        <f>_xlfn.CONCAT(NFM3External!$B141,"_",NFM3External!$C141,"_",NFM3External!$E141,"_",NFM3External!$G141)</f>
        <v>Burundi_HIV_World Health Organization (WHO)_2024</v>
      </c>
    </row>
    <row r="142" spans="1:12" x14ac:dyDescent="0.25">
      <c r="A142" s="48" t="s">
        <v>1657</v>
      </c>
      <c r="B142" s="49" t="s">
        <v>863</v>
      </c>
      <c r="C142" s="49" t="s">
        <v>1645</v>
      </c>
      <c r="D142" s="49" t="s">
        <v>1634</v>
      </c>
      <c r="E142" s="49" t="s">
        <v>949</v>
      </c>
      <c r="F142" s="49" t="s">
        <v>1661</v>
      </c>
      <c r="G142" s="49">
        <v>2025</v>
      </c>
      <c r="H142" s="49" t="s">
        <v>361</v>
      </c>
      <c r="I142" s="49" t="s">
        <v>670</v>
      </c>
      <c r="J142" s="59">
        <v>21667</v>
      </c>
      <c r="K142" s="49">
        <v>21667</v>
      </c>
      <c r="L142" s="55" t="str">
        <f>_xlfn.CONCAT(NFM3External!$B142,"_",NFM3External!$C142,"_",NFM3External!$E142,"_",NFM3External!$G142)</f>
        <v>Burundi_HIV_World Health Organization (WHO)_2025</v>
      </c>
    </row>
    <row r="143" spans="1:12" x14ac:dyDescent="0.25">
      <c r="A143" s="51" t="s">
        <v>1657</v>
      </c>
      <c r="B143" s="52" t="s">
        <v>863</v>
      </c>
      <c r="C143" s="52" t="s">
        <v>308</v>
      </c>
      <c r="D143" s="52" t="s">
        <v>1634</v>
      </c>
      <c r="E143" s="52" t="s">
        <v>901</v>
      </c>
      <c r="F143" s="52" t="s">
        <v>1662</v>
      </c>
      <c r="G143" s="52">
        <v>2018</v>
      </c>
      <c r="H143" s="52" t="s">
        <v>1635</v>
      </c>
      <c r="I143" s="52" t="s">
        <v>670</v>
      </c>
      <c r="J143" s="60">
        <v>71454</v>
      </c>
      <c r="K143" s="52">
        <v>71454</v>
      </c>
      <c r="L143" s="56" t="str">
        <f>_xlfn.CONCAT(NFM3External!$B143,"_",NFM3External!$C143,"_",NFM3External!$E143,"_",NFM3External!$G143)</f>
        <v>Burundi_Malaria_The United Nations Children's Fund (UNICEF)_2018</v>
      </c>
    </row>
    <row r="144" spans="1:12" x14ac:dyDescent="0.25">
      <c r="A144" s="48" t="s">
        <v>1657</v>
      </c>
      <c r="B144" s="49" t="s">
        <v>863</v>
      </c>
      <c r="C144" s="49" t="s">
        <v>308</v>
      </c>
      <c r="D144" s="49" t="s">
        <v>1634</v>
      </c>
      <c r="E144" s="49" t="s">
        <v>901</v>
      </c>
      <c r="F144" s="49" t="s">
        <v>1662</v>
      </c>
      <c r="G144" s="49">
        <v>2019</v>
      </c>
      <c r="H144" s="49" t="s">
        <v>1635</v>
      </c>
      <c r="I144" s="49" t="s">
        <v>670</v>
      </c>
      <c r="J144" s="59">
        <v>372925</v>
      </c>
      <c r="K144" s="49">
        <v>372925</v>
      </c>
      <c r="L144" s="55" t="str">
        <f>_xlfn.CONCAT(NFM3External!$B144,"_",NFM3External!$C144,"_",NFM3External!$E144,"_",NFM3External!$G144)</f>
        <v>Burundi_Malaria_The United Nations Children's Fund (UNICEF)_2019</v>
      </c>
    </row>
    <row r="145" spans="1:12" x14ac:dyDescent="0.25">
      <c r="A145" s="51" t="s">
        <v>1657</v>
      </c>
      <c r="B145" s="52" t="s">
        <v>863</v>
      </c>
      <c r="C145" s="52" t="s">
        <v>308</v>
      </c>
      <c r="D145" s="52" t="s">
        <v>1634</v>
      </c>
      <c r="E145" s="52" t="s">
        <v>901</v>
      </c>
      <c r="F145" s="52" t="s">
        <v>1662</v>
      </c>
      <c r="G145" s="52">
        <v>2020</v>
      </c>
      <c r="H145" s="52" t="s">
        <v>1635</v>
      </c>
      <c r="I145" s="52" t="s">
        <v>670</v>
      </c>
      <c r="J145" s="60">
        <v>585066</v>
      </c>
      <c r="K145" s="52">
        <v>585066</v>
      </c>
      <c r="L145" s="56" t="str">
        <f>_xlfn.CONCAT(NFM3External!$B145,"_",NFM3External!$C145,"_",NFM3External!$E145,"_",NFM3External!$G145)</f>
        <v>Burundi_Malaria_The United Nations Children's Fund (UNICEF)_2020</v>
      </c>
    </row>
    <row r="146" spans="1:12" x14ac:dyDescent="0.25">
      <c r="A146" s="48" t="s">
        <v>1657</v>
      </c>
      <c r="B146" s="49" t="s">
        <v>863</v>
      </c>
      <c r="C146" s="49" t="s">
        <v>308</v>
      </c>
      <c r="D146" s="49" t="s">
        <v>1634</v>
      </c>
      <c r="E146" s="49" t="s">
        <v>901</v>
      </c>
      <c r="F146" s="49" t="s">
        <v>1662</v>
      </c>
      <c r="G146" s="49">
        <v>2021</v>
      </c>
      <c r="H146" s="49" t="s">
        <v>361</v>
      </c>
      <c r="I146" s="49" t="s">
        <v>670</v>
      </c>
      <c r="J146" s="59">
        <v>2266107</v>
      </c>
      <c r="K146" s="49">
        <v>2266107</v>
      </c>
      <c r="L146" s="55" t="str">
        <f>_xlfn.CONCAT(NFM3External!$B146,"_",NFM3External!$C146,"_",NFM3External!$E146,"_",NFM3External!$G146)</f>
        <v>Burundi_Malaria_The United Nations Children's Fund (UNICEF)_2021</v>
      </c>
    </row>
    <row r="147" spans="1:12" x14ac:dyDescent="0.25">
      <c r="A147" s="51" t="s">
        <v>1657</v>
      </c>
      <c r="B147" s="52" t="s">
        <v>863</v>
      </c>
      <c r="C147" s="52" t="s">
        <v>308</v>
      </c>
      <c r="D147" s="52" t="s">
        <v>1634</v>
      </c>
      <c r="E147" s="52" t="s">
        <v>901</v>
      </c>
      <c r="F147" s="52" t="s">
        <v>1662</v>
      </c>
      <c r="G147" s="52">
        <v>2022</v>
      </c>
      <c r="H147" s="52" t="s">
        <v>361</v>
      </c>
      <c r="I147" s="52" t="s">
        <v>670</v>
      </c>
      <c r="J147" s="60">
        <v>658252</v>
      </c>
      <c r="K147" s="52">
        <v>658252</v>
      </c>
      <c r="L147" s="56" t="str">
        <f>_xlfn.CONCAT(NFM3External!$B147,"_",NFM3External!$C147,"_",NFM3External!$E147,"_",NFM3External!$G147)</f>
        <v>Burundi_Malaria_The United Nations Children's Fund (UNICEF)_2022</v>
      </c>
    </row>
    <row r="148" spans="1:12" x14ac:dyDescent="0.25">
      <c r="A148" s="48" t="s">
        <v>1657</v>
      </c>
      <c r="B148" s="49" t="s">
        <v>863</v>
      </c>
      <c r="C148" s="49" t="s">
        <v>308</v>
      </c>
      <c r="D148" s="49" t="s">
        <v>1634</v>
      </c>
      <c r="E148" s="49" t="s">
        <v>901</v>
      </c>
      <c r="F148" s="49" t="s">
        <v>1662</v>
      </c>
      <c r="G148" s="49">
        <v>2023</v>
      </c>
      <c r="H148" s="49" t="s">
        <v>361</v>
      </c>
      <c r="I148" s="49" t="s">
        <v>670</v>
      </c>
      <c r="J148" s="59">
        <v>668029</v>
      </c>
      <c r="K148" s="49">
        <v>668029</v>
      </c>
      <c r="L148" s="55" t="str">
        <f>_xlfn.CONCAT(NFM3External!$B148,"_",NFM3External!$C148,"_",NFM3External!$E148,"_",NFM3External!$G148)</f>
        <v>Burundi_Malaria_The United Nations Children's Fund (UNICEF)_2023</v>
      </c>
    </row>
    <row r="149" spans="1:12" x14ac:dyDescent="0.25">
      <c r="A149" s="51" t="s">
        <v>1657</v>
      </c>
      <c r="B149" s="52" t="s">
        <v>863</v>
      </c>
      <c r="C149" s="52" t="s">
        <v>308</v>
      </c>
      <c r="D149" s="52" t="s">
        <v>1634</v>
      </c>
      <c r="E149" s="52" t="s">
        <v>934</v>
      </c>
      <c r="F149" s="52" t="s">
        <v>1663</v>
      </c>
      <c r="G149" s="52">
        <v>2018</v>
      </c>
      <c r="H149" s="52" t="s">
        <v>1635</v>
      </c>
      <c r="I149" s="52" t="s">
        <v>670</v>
      </c>
      <c r="J149" s="60">
        <v>6020000</v>
      </c>
      <c r="K149" s="52">
        <v>6020000</v>
      </c>
      <c r="L149" s="56" t="str">
        <f>_xlfn.CONCAT(NFM3External!$B149,"_",NFM3External!$C149,"_",NFM3External!$E149,"_",NFM3External!$G149)</f>
        <v>Burundi_Malaria_United States Government (USG)_2018</v>
      </c>
    </row>
    <row r="150" spans="1:12" x14ac:dyDescent="0.25">
      <c r="A150" s="48" t="s">
        <v>1657</v>
      </c>
      <c r="B150" s="49" t="s">
        <v>863</v>
      </c>
      <c r="C150" s="49" t="s">
        <v>308</v>
      </c>
      <c r="D150" s="49" t="s">
        <v>1634</v>
      </c>
      <c r="E150" s="49" t="s">
        <v>934</v>
      </c>
      <c r="F150" s="49" t="s">
        <v>1663</v>
      </c>
      <c r="G150" s="49">
        <v>2019</v>
      </c>
      <c r="H150" s="49" t="s">
        <v>1635</v>
      </c>
      <c r="I150" s="49" t="s">
        <v>670</v>
      </c>
      <c r="J150" s="59">
        <v>4734719</v>
      </c>
      <c r="K150" s="49">
        <v>4734719</v>
      </c>
      <c r="L150" s="55" t="str">
        <f>_xlfn.CONCAT(NFM3External!$B150,"_",NFM3External!$C150,"_",NFM3External!$E150,"_",NFM3External!$G150)</f>
        <v>Burundi_Malaria_United States Government (USG)_2019</v>
      </c>
    </row>
    <row r="151" spans="1:12" x14ac:dyDescent="0.25">
      <c r="A151" s="51" t="s">
        <v>1657</v>
      </c>
      <c r="B151" s="52" t="s">
        <v>863</v>
      </c>
      <c r="C151" s="52" t="s">
        <v>308</v>
      </c>
      <c r="D151" s="52" t="s">
        <v>1634</v>
      </c>
      <c r="E151" s="52" t="s">
        <v>934</v>
      </c>
      <c r="F151" s="52" t="s">
        <v>1663</v>
      </c>
      <c r="G151" s="52">
        <v>2020</v>
      </c>
      <c r="H151" s="52" t="s">
        <v>1635</v>
      </c>
      <c r="I151" s="52" t="s">
        <v>670</v>
      </c>
      <c r="J151" s="60">
        <v>4339952</v>
      </c>
      <c r="K151" s="52">
        <v>4339952</v>
      </c>
      <c r="L151" s="56" t="str">
        <f>_xlfn.CONCAT(NFM3External!$B151,"_",NFM3External!$C151,"_",NFM3External!$E151,"_",NFM3External!$G151)</f>
        <v>Burundi_Malaria_United States Government (USG)_2020</v>
      </c>
    </row>
    <row r="152" spans="1:12" x14ac:dyDescent="0.25">
      <c r="A152" s="48" t="s">
        <v>1657</v>
      </c>
      <c r="B152" s="49" t="s">
        <v>863</v>
      </c>
      <c r="C152" s="49" t="s">
        <v>308</v>
      </c>
      <c r="D152" s="49" t="s">
        <v>1634</v>
      </c>
      <c r="E152" s="49" t="s">
        <v>934</v>
      </c>
      <c r="F152" s="49" t="s">
        <v>1663</v>
      </c>
      <c r="G152" s="49">
        <v>2021</v>
      </c>
      <c r="H152" s="49" t="s">
        <v>361</v>
      </c>
      <c r="I152" s="49" t="s">
        <v>670</v>
      </c>
      <c r="J152" s="59">
        <v>6426321</v>
      </c>
      <c r="K152" s="49">
        <v>6426321</v>
      </c>
      <c r="L152" s="55" t="str">
        <f>_xlfn.CONCAT(NFM3External!$B152,"_",NFM3External!$C152,"_",NFM3External!$E152,"_",NFM3External!$G152)</f>
        <v>Burundi_Malaria_United States Government (USG)_2021</v>
      </c>
    </row>
    <row r="153" spans="1:12" x14ac:dyDescent="0.25">
      <c r="A153" s="51" t="s">
        <v>1657</v>
      </c>
      <c r="B153" s="52" t="s">
        <v>863</v>
      </c>
      <c r="C153" s="52" t="s">
        <v>308</v>
      </c>
      <c r="D153" s="52" t="s">
        <v>1634</v>
      </c>
      <c r="E153" s="52" t="s">
        <v>934</v>
      </c>
      <c r="F153" s="52" t="s">
        <v>1663</v>
      </c>
      <c r="G153" s="52">
        <v>2022</v>
      </c>
      <c r="H153" s="52" t="s">
        <v>361</v>
      </c>
      <c r="I153" s="52" t="s">
        <v>670</v>
      </c>
      <c r="J153" s="60">
        <v>5007421</v>
      </c>
      <c r="K153" s="52">
        <v>5007421</v>
      </c>
      <c r="L153" s="56" t="str">
        <f>_xlfn.CONCAT(NFM3External!$B153,"_",NFM3External!$C153,"_",NFM3External!$E153,"_",NFM3External!$G153)</f>
        <v>Burundi_Malaria_United States Government (USG)_2022</v>
      </c>
    </row>
    <row r="154" spans="1:12" x14ac:dyDescent="0.25">
      <c r="A154" s="48" t="s">
        <v>1657</v>
      </c>
      <c r="B154" s="49" t="s">
        <v>863</v>
      </c>
      <c r="C154" s="49" t="s">
        <v>308</v>
      </c>
      <c r="D154" s="49" t="s">
        <v>1634</v>
      </c>
      <c r="E154" s="49" t="s">
        <v>934</v>
      </c>
      <c r="F154" s="49" t="s">
        <v>1663</v>
      </c>
      <c r="G154" s="49">
        <v>2023</v>
      </c>
      <c r="H154" s="49" t="s">
        <v>361</v>
      </c>
      <c r="I154" s="49" t="s">
        <v>670</v>
      </c>
      <c r="J154" s="59">
        <v>4886542</v>
      </c>
      <c r="K154" s="49">
        <v>4886542</v>
      </c>
      <c r="L154" s="55" t="str">
        <f>_xlfn.CONCAT(NFM3External!$B154,"_",NFM3External!$C154,"_",NFM3External!$E154,"_",NFM3External!$G154)</f>
        <v>Burundi_Malaria_United States Government (USG)_2023</v>
      </c>
    </row>
    <row r="155" spans="1:12" x14ac:dyDescent="0.25">
      <c r="A155" s="51" t="s">
        <v>1657</v>
      </c>
      <c r="B155" s="52" t="s">
        <v>863</v>
      </c>
      <c r="C155" s="52" t="s">
        <v>308</v>
      </c>
      <c r="D155" s="52" t="s">
        <v>1634</v>
      </c>
      <c r="E155" s="52" t="s">
        <v>954</v>
      </c>
      <c r="F155" s="52" t="s">
        <v>1664</v>
      </c>
      <c r="G155" s="52">
        <v>2020</v>
      </c>
      <c r="H155" s="52" t="s">
        <v>1635</v>
      </c>
      <c r="I155" s="52" t="s">
        <v>670</v>
      </c>
      <c r="J155" s="60">
        <v>345000</v>
      </c>
      <c r="K155" s="52">
        <v>345000</v>
      </c>
      <c r="L155" s="56" t="str">
        <f>_xlfn.CONCAT(NFM3External!$B155,"_",NFM3External!$C155,"_",NFM3External!$E155,"_",NFM3External!$G155)</f>
        <v>Burundi_Malaria_Unspecified - not disagregated by sources _2020</v>
      </c>
    </row>
    <row r="156" spans="1:12" x14ac:dyDescent="0.25">
      <c r="A156" s="48" t="s">
        <v>1657</v>
      </c>
      <c r="B156" s="49" t="s">
        <v>863</v>
      </c>
      <c r="C156" s="49" t="s">
        <v>308</v>
      </c>
      <c r="D156" s="49" t="s">
        <v>1634</v>
      </c>
      <c r="E156" s="49" t="s">
        <v>954</v>
      </c>
      <c r="F156" s="49" t="s">
        <v>1664</v>
      </c>
      <c r="G156" s="49">
        <v>2021</v>
      </c>
      <c r="H156" s="49" t="s">
        <v>361</v>
      </c>
      <c r="I156" s="49" t="s">
        <v>670</v>
      </c>
      <c r="J156" s="59">
        <v>2050816</v>
      </c>
      <c r="K156" s="49">
        <v>2050816</v>
      </c>
      <c r="L156" s="55" t="str">
        <f>_xlfn.CONCAT(NFM3External!$B156,"_",NFM3External!$C156,"_",NFM3External!$E156,"_",NFM3External!$G156)</f>
        <v>Burundi_Malaria_Unspecified - not disagregated by sources _2021</v>
      </c>
    </row>
    <row r="157" spans="1:12" x14ac:dyDescent="0.25">
      <c r="A157" s="51" t="s">
        <v>1657</v>
      </c>
      <c r="B157" s="52" t="s">
        <v>863</v>
      </c>
      <c r="C157" s="52" t="s">
        <v>308</v>
      </c>
      <c r="D157" s="52" t="s">
        <v>1634</v>
      </c>
      <c r="E157" s="52" t="s">
        <v>954</v>
      </c>
      <c r="F157" s="52" t="s">
        <v>1664</v>
      </c>
      <c r="G157" s="52">
        <v>2022</v>
      </c>
      <c r="H157" s="52" t="s">
        <v>361</v>
      </c>
      <c r="I157" s="52" t="s">
        <v>670</v>
      </c>
      <c r="J157" s="60">
        <v>935743</v>
      </c>
      <c r="K157" s="52">
        <v>935743</v>
      </c>
      <c r="L157" s="56" t="str">
        <f>_xlfn.CONCAT(NFM3External!$B157,"_",NFM3External!$C157,"_",NFM3External!$E157,"_",NFM3External!$G157)</f>
        <v>Burundi_Malaria_Unspecified - not disagregated by sources _2022</v>
      </c>
    </row>
    <row r="158" spans="1:12" x14ac:dyDescent="0.25">
      <c r="A158" s="48" t="s">
        <v>1657</v>
      </c>
      <c r="B158" s="49" t="s">
        <v>863</v>
      </c>
      <c r="C158" s="49" t="s">
        <v>308</v>
      </c>
      <c r="D158" s="49" t="s">
        <v>1634</v>
      </c>
      <c r="E158" s="49" t="s">
        <v>954</v>
      </c>
      <c r="F158" s="49" t="s">
        <v>1664</v>
      </c>
      <c r="G158" s="49">
        <v>2023</v>
      </c>
      <c r="H158" s="49" t="s">
        <v>361</v>
      </c>
      <c r="I158" s="49" t="s">
        <v>670</v>
      </c>
      <c r="J158" s="59">
        <v>673588</v>
      </c>
      <c r="K158" s="49">
        <v>673588</v>
      </c>
      <c r="L158" s="55" t="str">
        <f>_xlfn.CONCAT(NFM3External!$B158,"_",NFM3External!$C158,"_",NFM3External!$E158,"_",NFM3External!$G158)</f>
        <v>Burundi_Malaria_Unspecified - not disagregated by sources _2023</v>
      </c>
    </row>
    <row r="159" spans="1:12" x14ac:dyDescent="0.25">
      <c r="A159" s="51" t="s">
        <v>1657</v>
      </c>
      <c r="B159" s="52" t="s">
        <v>863</v>
      </c>
      <c r="C159" s="52" t="s">
        <v>308</v>
      </c>
      <c r="D159" s="52" t="s">
        <v>1634</v>
      </c>
      <c r="E159" s="52" t="s">
        <v>949</v>
      </c>
      <c r="F159" s="52" t="s">
        <v>1665</v>
      </c>
      <c r="G159" s="52">
        <v>2019</v>
      </c>
      <c r="H159" s="52" t="s">
        <v>1635</v>
      </c>
      <c r="I159" s="52" t="s">
        <v>670</v>
      </c>
      <c r="J159" s="60">
        <v>159500</v>
      </c>
      <c r="K159" s="52">
        <v>159500</v>
      </c>
      <c r="L159" s="56" t="str">
        <f>_xlfn.CONCAT(NFM3External!$B159,"_",NFM3External!$C159,"_",NFM3External!$E159,"_",NFM3External!$G159)</f>
        <v>Burundi_Malaria_World Health Organization (WHO)_2019</v>
      </c>
    </row>
    <row r="160" spans="1:12" x14ac:dyDescent="0.25">
      <c r="A160" s="48" t="s">
        <v>1657</v>
      </c>
      <c r="B160" s="49" t="s">
        <v>863</v>
      </c>
      <c r="C160" s="49" t="s">
        <v>308</v>
      </c>
      <c r="D160" s="49" t="s">
        <v>1634</v>
      </c>
      <c r="E160" s="49" t="s">
        <v>949</v>
      </c>
      <c r="F160" s="49" t="s">
        <v>1665</v>
      </c>
      <c r="G160" s="49">
        <v>2020</v>
      </c>
      <c r="H160" s="49" t="s">
        <v>1635</v>
      </c>
      <c r="I160" s="49" t="s">
        <v>670</v>
      </c>
      <c r="J160" s="59">
        <v>220060</v>
      </c>
      <c r="K160" s="49">
        <v>220060</v>
      </c>
      <c r="L160" s="55" t="str">
        <f>_xlfn.CONCAT(NFM3External!$B160,"_",NFM3External!$C160,"_",NFM3External!$E160,"_",NFM3External!$G160)</f>
        <v>Burundi_Malaria_World Health Organization (WHO)_2020</v>
      </c>
    </row>
    <row r="161" spans="1:12" x14ac:dyDescent="0.25">
      <c r="A161" s="51" t="s">
        <v>1657</v>
      </c>
      <c r="B161" s="52" t="s">
        <v>863</v>
      </c>
      <c r="C161" s="52" t="s">
        <v>308</v>
      </c>
      <c r="D161" s="52" t="s">
        <v>1634</v>
      </c>
      <c r="E161" s="52" t="s">
        <v>949</v>
      </c>
      <c r="F161" s="52" t="s">
        <v>1665</v>
      </c>
      <c r="G161" s="52">
        <v>2021</v>
      </c>
      <c r="H161" s="52" t="s">
        <v>361</v>
      </c>
      <c r="I161" s="52" t="s">
        <v>670</v>
      </c>
      <c r="J161" s="60">
        <v>60560</v>
      </c>
      <c r="K161" s="52">
        <v>60560</v>
      </c>
      <c r="L161" s="56" t="str">
        <f>_xlfn.CONCAT(NFM3External!$B161,"_",NFM3External!$C161,"_",NFM3External!$E161,"_",NFM3External!$G161)</f>
        <v>Burundi_Malaria_World Health Organization (WHO)_2021</v>
      </c>
    </row>
    <row r="162" spans="1:12" x14ac:dyDescent="0.25">
      <c r="A162" s="48" t="s">
        <v>1657</v>
      </c>
      <c r="B162" s="49" t="s">
        <v>863</v>
      </c>
      <c r="C162" s="49" t="s">
        <v>308</v>
      </c>
      <c r="D162" s="49" t="s">
        <v>1634</v>
      </c>
      <c r="E162" s="49" t="s">
        <v>949</v>
      </c>
      <c r="F162" s="49" t="s">
        <v>1665</v>
      </c>
      <c r="G162" s="49">
        <v>2022</v>
      </c>
      <c r="H162" s="49" t="s">
        <v>361</v>
      </c>
      <c r="I162" s="49" t="s">
        <v>670</v>
      </c>
      <c r="J162" s="59">
        <v>0</v>
      </c>
      <c r="K162" s="49">
        <v>0</v>
      </c>
      <c r="L162" s="55" t="str">
        <f>_xlfn.CONCAT(NFM3External!$B162,"_",NFM3External!$C162,"_",NFM3External!$E162,"_",NFM3External!$G162)</f>
        <v>Burundi_Malaria_World Health Organization (WHO)_2022</v>
      </c>
    </row>
    <row r="163" spans="1:12" x14ac:dyDescent="0.25">
      <c r="A163" s="51" t="s">
        <v>1657</v>
      </c>
      <c r="B163" s="52" t="s">
        <v>863</v>
      </c>
      <c r="C163" s="52" t="s">
        <v>308</v>
      </c>
      <c r="D163" s="52" t="s">
        <v>1634</v>
      </c>
      <c r="E163" s="52" t="s">
        <v>949</v>
      </c>
      <c r="F163" s="52" t="s">
        <v>1665</v>
      </c>
      <c r="G163" s="52">
        <v>2023</v>
      </c>
      <c r="H163" s="52" t="s">
        <v>361</v>
      </c>
      <c r="I163" s="52" t="s">
        <v>670</v>
      </c>
      <c r="J163" s="60">
        <v>132915</v>
      </c>
      <c r="K163" s="52">
        <v>132915</v>
      </c>
      <c r="L163" s="56" t="str">
        <f>_xlfn.CONCAT(NFM3External!$B163,"_",NFM3External!$C163,"_",NFM3External!$E163,"_",NFM3External!$G163)</f>
        <v>Burundi_Malaria_World Health Organization (WHO)_2023</v>
      </c>
    </row>
    <row r="164" spans="1:12" x14ac:dyDescent="0.25">
      <c r="A164" s="48" t="s">
        <v>1657</v>
      </c>
      <c r="B164" s="49" t="s">
        <v>863</v>
      </c>
      <c r="C164" s="49" t="s">
        <v>305</v>
      </c>
      <c r="D164" s="49" t="s">
        <v>1634</v>
      </c>
      <c r="E164" s="49" t="s">
        <v>954</v>
      </c>
      <c r="F164" s="49" t="s">
        <v>1666</v>
      </c>
      <c r="G164" s="49">
        <v>2021</v>
      </c>
      <c r="H164" s="49" t="s">
        <v>361</v>
      </c>
      <c r="I164" s="49" t="s">
        <v>670</v>
      </c>
      <c r="J164" s="59">
        <v>390000</v>
      </c>
      <c r="K164" s="49">
        <v>390000</v>
      </c>
      <c r="L164" s="55" t="str">
        <f>_xlfn.CONCAT(NFM3External!$B164,"_",NFM3External!$C164,"_",NFM3External!$E164,"_",NFM3External!$G164)</f>
        <v>Burundi_TB_Unspecified - not disagregated by sources _2021</v>
      </c>
    </row>
    <row r="165" spans="1:12" x14ac:dyDescent="0.25">
      <c r="A165" s="51" t="s">
        <v>1657</v>
      </c>
      <c r="B165" s="52" t="s">
        <v>863</v>
      </c>
      <c r="C165" s="52" t="s">
        <v>305</v>
      </c>
      <c r="D165" s="52" t="s">
        <v>1634</v>
      </c>
      <c r="E165" s="52" t="s">
        <v>954</v>
      </c>
      <c r="F165" s="52" t="s">
        <v>1666</v>
      </c>
      <c r="G165" s="52">
        <v>2022</v>
      </c>
      <c r="H165" s="52" t="s">
        <v>361</v>
      </c>
      <c r="I165" s="52" t="s">
        <v>670</v>
      </c>
      <c r="J165" s="60">
        <v>420000</v>
      </c>
      <c r="K165" s="52">
        <v>420000</v>
      </c>
      <c r="L165" s="56" t="str">
        <f>_xlfn.CONCAT(NFM3External!$B165,"_",NFM3External!$C165,"_",NFM3External!$E165,"_",NFM3External!$G165)</f>
        <v>Burundi_TB_Unspecified - not disagregated by sources _2022</v>
      </c>
    </row>
    <row r="166" spans="1:12" x14ac:dyDescent="0.25">
      <c r="A166" s="48" t="s">
        <v>1657</v>
      </c>
      <c r="B166" s="49" t="s">
        <v>863</v>
      </c>
      <c r="C166" s="49" t="s">
        <v>305</v>
      </c>
      <c r="D166" s="49" t="s">
        <v>1634</v>
      </c>
      <c r="E166" s="49" t="s">
        <v>954</v>
      </c>
      <c r="F166" s="49" t="s">
        <v>1666</v>
      </c>
      <c r="G166" s="49">
        <v>2023</v>
      </c>
      <c r="H166" s="49" t="s">
        <v>361</v>
      </c>
      <c r="I166" s="49" t="s">
        <v>670</v>
      </c>
      <c r="J166" s="59">
        <v>450000</v>
      </c>
      <c r="K166" s="49">
        <v>450000</v>
      </c>
      <c r="L166" s="55" t="str">
        <f>_xlfn.CONCAT(NFM3External!$B166,"_",NFM3External!$C166,"_",NFM3External!$E166,"_",NFM3External!$G166)</f>
        <v>Burundi_TB_Unspecified - not disagregated by sources _2023</v>
      </c>
    </row>
    <row r="167" spans="1:12" x14ac:dyDescent="0.25">
      <c r="A167" s="51" t="s">
        <v>1657</v>
      </c>
      <c r="B167" s="52" t="s">
        <v>863</v>
      </c>
      <c r="C167" s="52" t="s">
        <v>305</v>
      </c>
      <c r="D167" s="52" t="s">
        <v>1634</v>
      </c>
      <c r="E167" s="52" t="s">
        <v>949</v>
      </c>
      <c r="F167" s="52" t="s">
        <v>1661</v>
      </c>
      <c r="G167" s="52">
        <v>2018</v>
      </c>
      <c r="H167" s="52" t="s">
        <v>1635</v>
      </c>
      <c r="I167" s="52" t="s">
        <v>670</v>
      </c>
      <c r="J167" s="60">
        <v>10000</v>
      </c>
      <c r="K167" s="52">
        <v>10000</v>
      </c>
      <c r="L167" s="56" t="str">
        <f>_xlfn.CONCAT(NFM3External!$B167,"_",NFM3External!$C167,"_",NFM3External!$E167,"_",NFM3External!$G167)</f>
        <v>Burundi_TB_World Health Organization (WHO)_2018</v>
      </c>
    </row>
    <row r="168" spans="1:12" x14ac:dyDescent="0.25">
      <c r="A168" s="48" t="s">
        <v>1657</v>
      </c>
      <c r="B168" s="49" t="s">
        <v>863</v>
      </c>
      <c r="C168" s="49" t="s">
        <v>305</v>
      </c>
      <c r="D168" s="49" t="s">
        <v>1634</v>
      </c>
      <c r="E168" s="49" t="s">
        <v>949</v>
      </c>
      <c r="F168" s="49" t="s">
        <v>1661</v>
      </c>
      <c r="G168" s="49">
        <v>2019</v>
      </c>
      <c r="H168" s="49" t="s">
        <v>1635</v>
      </c>
      <c r="I168" s="49" t="s">
        <v>670</v>
      </c>
      <c r="J168" s="59">
        <v>44387</v>
      </c>
      <c r="K168" s="49">
        <v>44387</v>
      </c>
      <c r="L168" s="55" t="str">
        <f>_xlfn.CONCAT(NFM3External!$B168,"_",NFM3External!$C168,"_",NFM3External!$E168,"_",NFM3External!$G168)</f>
        <v>Burundi_TB_World Health Organization (WHO)_2019</v>
      </c>
    </row>
    <row r="169" spans="1:12" x14ac:dyDescent="0.25">
      <c r="A169" s="51" t="s">
        <v>1657</v>
      </c>
      <c r="B169" s="52" t="s">
        <v>863</v>
      </c>
      <c r="C169" s="52" t="s">
        <v>305</v>
      </c>
      <c r="D169" s="52" t="s">
        <v>1634</v>
      </c>
      <c r="E169" s="52" t="s">
        <v>949</v>
      </c>
      <c r="F169" s="52" t="s">
        <v>1661</v>
      </c>
      <c r="G169" s="52">
        <v>2020</v>
      </c>
      <c r="H169" s="52" t="s">
        <v>1635</v>
      </c>
      <c r="I169" s="52" t="s">
        <v>670</v>
      </c>
      <c r="J169" s="60">
        <v>15000</v>
      </c>
      <c r="K169" s="52">
        <v>15000</v>
      </c>
      <c r="L169" s="56" t="str">
        <f>_xlfn.CONCAT(NFM3External!$B169,"_",NFM3External!$C169,"_",NFM3External!$E169,"_",NFM3External!$G169)</f>
        <v>Burundi_TB_World Health Organization (WHO)_2020</v>
      </c>
    </row>
    <row r="170" spans="1:12" x14ac:dyDescent="0.25">
      <c r="A170" s="48" t="s">
        <v>1657</v>
      </c>
      <c r="B170" s="49" t="s">
        <v>863</v>
      </c>
      <c r="C170" s="49" t="s">
        <v>305</v>
      </c>
      <c r="D170" s="49" t="s">
        <v>1634</v>
      </c>
      <c r="E170" s="49" t="s">
        <v>949</v>
      </c>
      <c r="F170" s="49" t="s">
        <v>1661</v>
      </c>
      <c r="G170" s="49">
        <v>2021</v>
      </c>
      <c r="H170" s="49" t="s">
        <v>361</v>
      </c>
      <c r="I170" s="49" t="s">
        <v>670</v>
      </c>
      <c r="J170" s="59">
        <v>20000</v>
      </c>
      <c r="K170" s="49">
        <v>20000</v>
      </c>
      <c r="L170" s="55" t="str">
        <f>_xlfn.CONCAT(NFM3External!$B170,"_",NFM3External!$C170,"_",NFM3External!$E170,"_",NFM3External!$G170)</f>
        <v>Burundi_TB_World Health Organization (WHO)_2021</v>
      </c>
    </row>
    <row r="171" spans="1:12" x14ac:dyDescent="0.25">
      <c r="A171" s="51" t="s">
        <v>1657</v>
      </c>
      <c r="B171" s="52" t="s">
        <v>863</v>
      </c>
      <c r="C171" s="52" t="s">
        <v>305</v>
      </c>
      <c r="D171" s="52" t="s">
        <v>1634</v>
      </c>
      <c r="E171" s="52" t="s">
        <v>949</v>
      </c>
      <c r="F171" s="52" t="s">
        <v>1661</v>
      </c>
      <c r="G171" s="52">
        <v>2022</v>
      </c>
      <c r="H171" s="52" t="s">
        <v>361</v>
      </c>
      <c r="I171" s="52" t="s">
        <v>670</v>
      </c>
      <c r="J171" s="60">
        <v>20000</v>
      </c>
      <c r="K171" s="52">
        <v>20000</v>
      </c>
      <c r="L171" s="56" t="str">
        <f>_xlfn.CONCAT(NFM3External!$B171,"_",NFM3External!$C171,"_",NFM3External!$E171,"_",NFM3External!$G171)</f>
        <v>Burundi_TB_World Health Organization (WHO)_2022</v>
      </c>
    </row>
    <row r="172" spans="1:12" x14ac:dyDescent="0.25">
      <c r="A172" s="48" t="s">
        <v>1657</v>
      </c>
      <c r="B172" s="49" t="s">
        <v>863</v>
      </c>
      <c r="C172" s="49" t="s">
        <v>305</v>
      </c>
      <c r="D172" s="49" t="s">
        <v>1634</v>
      </c>
      <c r="E172" s="49" t="s">
        <v>949</v>
      </c>
      <c r="F172" s="49" t="s">
        <v>1661</v>
      </c>
      <c r="G172" s="49">
        <v>2023</v>
      </c>
      <c r="H172" s="49" t="s">
        <v>361</v>
      </c>
      <c r="I172" s="49" t="s">
        <v>670</v>
      </c>
      <c r="J172" s="59">
        <v>20000</v>
      </c>
      <c r="K172" s="49">
        <v>20000</v>
      </c>
      <c r="L172" s="55" t="str">
        <f>_xlfn.CONCAT(NFM3External!$B172,"_",NFM3External!$C172,"_",NFM3External!$E172,"_",NFM3External!$G172)</f>
        <v>Burundi_TB_World Health Organization (WHO)_2023</v>
      </c>
    </row>
    <row r="173" spans="1:12" x14ac:dyDescent="0.25">
      <c r="A173" s="51" t="s">
        <v>1667</v>
      </c>
      <c r="B173" s="52" t="s">
        <v>818</v>
      </c>
      <c r="C173" s="52" t="s">
        <v>1645</v>
      </c>
      <c r="D173" s="52" t="s">
        <v>1634</v>
      </c>
      <c r="E173" s="52" t="s">
        <v>738</v>
      </c>
      <c r="F173" s="52" t="s">
        <v>1668</v>
      </c>
      <c r="G173" s="52">
        <v>2018</v>
      </c>
      <c r="H173" s="52" t="s">
        <v>1635</v>
      </c>
      <c r="I173" s="52" t="s">
        <v>682</v>
      </c>
      <c r="J173" s="60">
        <v>21343</v>
      </c>
      <c r="K173" s="52">
        <v>25193</v>
      </c>
      <c r="L173" s="56" t="str">
        <f>_xlfn.CONCAT(NFM3External!$B173,"_",NFM3External!$C173,"_",NFM3External!$E173,"_",NFM3External!$G173)</f>
        <v>Benin_HIV_Clinton Foundation_2018</v>
      </c>
    </row>
    <row r="174" spans="1:12" x14ac:dyDescent="0.25">
      <c r="A174" s="48" t="s">
        <v>1667</v>
      </c>
      <c r="B174" s="49" t="s">
        <v>818</v>
      </c>
      <c r="C174" s="49" t="s">
        <v>1645</v>
      </c>
      <c r="D174" s="49" t="s">
        <v>1634</v>
      </c>
      <c r="E174" s="49" t="s">
        <v>738</v>
      </c>
      <c r="F174" s="49" t="s">
        <v>1668</v>
      </c>
      <c r="G174" s="49">
        <v>2019</v>
      </c>
      <c r="H174" s="49" t="s">
        <v>1635</v>
      </c>
      <c r="I174" s="49" t="s">
        <v>682</v>
      </c>
      <c r="J174" s="59">
        <v>40857</v>
      </c>
      <c r="K174" s="49">
        <v>45737</v>
      </c>
      <c r="L174" s="55" t="str">
        <f>_xlfn.CONCAT(NFM3External!$B174,"_",NFM3External!$C174,"_",NFM3External!$E174,"_",NFM3External!$G174)</f>
        <v>Benin_HIV_Clinton Foundation_2019</v>
      </c>
    </row>
    <row r="175" spans="1:12" x14ac:dyDescent="0.25">
      <c r="A175" s="51" t="s">
        <v>1667</v>
      </c>
      <c r="B175" s="52" t="s">
        <v>818</v>
      </c>
      <c r="C175" s="52" t="s">
        <v>1645</v>
      </c>
      <c r="D175" s="52" t="s">
        <v>1634</v>
      </c>
      <c r="E175" s="52" t="s">
        <v>843</v>
      </c>
      <c r="F175" s="52" t="s">
        <v>1669</v>
      </c>
      <c r="G175" s="52">
        <v>2018</v>
      </c>
      <c r="H175" s="52" t="s">
        <v>1635</v>
      </c>
      <c r="I175" s="52" t="s">
        <v>682</v>
      </c>
      <c r="J175" s="60">
        <v>60572</v>
      </c>
      <c r="K175" s="52">
        <v>71500</v>
      </c>
      <c r="L175" s="56" t="str">
        <f>_xlfn.CONCAT(NFM3External!$B175,"_",NFM3External!$C175,"_",NFM3External!$E175,"_",NFM3External!$G175)</f>
        <v>Benin_HIV_Joint United Nations Programme on HIV/AIDS (UNAIDS)_2018</v>
      </c>
    </row>
    <row r="176" spans="1:12" x14ac:dyDescent="0.25">
      <c r="A176" s="48" t="s">
        <v>1667</v>
      </c>
      <c r="B176" s="49" t="s">
        <v>818</v>
      </c>
      <c r="C176" s="49" t="s">
        <v>1645</v>
      </c>
      <c r="D176" s="49" t="s">
        <v>1634</v>
      </c>
      <c r="E176" s="49" t="s">
        <v>843</v>
      </c>
      <c r="F176" s="49" t="s">
        <v>1669</v>
      </c>
      <c r="G176" s="49">
        <v>2019</v>
      </c>
      <c r="H176" s="49" t="s">
        <v>1635</v>
      </c>
      <c r="I176" s="49" t="s">
        <v>682</v>
      </c>
      <c r="J176" s="59">
        <v>171631</v>
      </c>
      <c r="K176" s="49">
        <v>192134</v>
      </c>
      <c r="L176" s="55" t="str">
        <f>_xlfn.CONCAT(NFM3External!$B176,"_",NFM3External!$C176,"_",NFM3External!$E176,"_",NFM3External!$G176)</f>
        <v>Benin_HIV_Joint United Nations Programme on HIV/AIDS (UNAIDS)_2019</v>
      </c>
    </row>
    <row r="177" spans="1:12" x14ac:dyDescent="0.25">
      <c r="A177" s="51" t="s">
        <v>1667</v>
      </c>
      <c r="B177" s="52" t="s">
        <v>818</v>
      </c>
      <c r="C177" s="52" t="s">
        <v>1645</v>
      </c>
      <c r="D177" s="52" t="s">
        <v>1634</v>
      </c>
      <c r="E177" s="52" t="s">
        <v>843</v>
      </c>
      <c r="F177" s="52" t="s">
        <v>1669</v>
      </c>
      <c r="G177" s="52">
        <v>2020</v>
      </c>
      <c r="H177" s="52" t="s">
        <v>1635</v>
      </c>
      <c r="I177" s="52" t="s">
        <v>682</v>
      </c>
      <c r="J177" s="60">
        <v>107971</v>
      </c>
      <c r="K177" s="52">
        <v>123047</v>
      </c>
      <c r="L177" s="56" t="str">
        <f>_xlfn.CONCAT(NFM3External!$B177,"_",NFM3External!$C177,"_",NFM3External!$E177,"_",NFM3External!$G177)</f>
        <v>Benin_HIV_Joint United Nations Programme on HIV/AIDS (UNAIDS)_2020</v>
      </c>
    </row>
    <row r="178" spans="1:12" x14ac:dyDescent="0.25">
      <c r="A178" s="48" t="s">
        <v>1667</v>
      </c>
      <c r="B178" s="49" t="s">
        <v>818</v>
      </c>
      <c r="C178" s="49" t="s">
        <v>1645</v>
      </c>
      <c r="D178" s="49" t="s">
        <v>1634</v>
      </c>
      <c r="E178" s="49" t="s">
        <v>901</v>
      </c>
      <c r="F178" s="49" t="s">
        <v>1670</v>
      </c>
      <c r="G178" s="49">
        <v>2018</v>
      </c>
      <c r="H178" s="49" t="s">
        <v>1635</v>
      </c>
      <c r="I178" s="49" t="s">
        <v>682</v>
      </c>
      <c r="J178" s="59">
        <v>93917</v>
      </c>
      <c r="K178" s="49">
        <v>110861</v>
      </c>
      <c r="L178" s="55" t="str">
        <f>_xlfn.CONCAT(NFM3External!$B178,"_",NFM3External!$C178,"_",NFM3External!$E178,"_",NFM3External!$G178)</f>
        <v>Benin_HIV_The United Nations Children's Fund (UNICEF)_2018</v>
      </c>
    </row>
    <row r="179" spans="1:12" x14ac:dyDescent="0.25">
      <c r="A179" s="51" t="s">
        <v>1667</v>
      </c>
      <c r="B179" s="52" t="s">
        <v>818</v>
      </c>
      <c r="C179" s="52" t="s">
        <v>1645</v>
      </c>
      <c r="D179" s="52" t="s">
        <v>1634</v>
      </c>
      <c r="E179" s="52" t="s">
        <v>901</v>
      </c>
      <c r="F179" s="52" t="s">
        <v>1670</v>
      </c>
      <c r="G179" s="52">
        <v>2019</v>
      </c>
      <c r="H179" s="52" t="s">
        <v>1635</v>
      </c>
      <c r="I179" s="52" t="s">
        <v>682</v>
      </c>
      <c r="J179" s="60">
        <v>97288</v>
      </c>
      <c r="K179" s="52">
        <v>108910</v>
      </c>
      <c r="L179" s="56" t="str">
        <f>_xlfn.CONCAT(NFM3External!$B179,"_",NFM3External!$C179,"_",NFM3External!$E179,"_",NFM3External!$G179)</f>
        <v>Benin_HIV_The United Nations Children's Fund (UNICEF)_2019</v>
      </c>
    </row>
    <row r="180" spans="1:12" x14ac:dyDescent="0.25">
      <c r="A180" s="48" t="s">
        <v>1667</v>
      </c>
      <c r="B180" s="49" t="s">
        <v>818</v>
      </c>
      <c r="C180" s="49" t="s">
        <v>1645</v>
      </c>
      <c r="D180" s="49" t="s">
        <v>1634</v>
      </c>
      <c r="E180" s="49" t="s">
        <v>901</v>
      </c>
      <c r="F180" s="49" t="s">
        <v>1670</v>
      </c>
      <c r="G180" s="49">
        <v>2020</v>
      </c>
      <c r="H180" s="49" t="s">
        <v>1635</v>
      </c>
      <c r="I180" s="49" t="s">
        <v>682</v>
      </c>
      <c r="J180" s="59">
        <v>202599</v>
      </c>
      <c r="K180" s="49">
        <v>230888</v>
      </c>
      <c r="L180" s="55" t="str">
        <f>_xlfn.CONCAT(NFM3External!$B180,"_",NFM3External!$C180,"_",NFM3External!$E180,"_",NFM3External!$G180)</f>
        <v>Benin_HIV_The United Nations Children's Fund (UNICEF)_2020</v>
      </c>
    </row>
    <row r="181" spans="1:12" x14ac:dyDescent="0.25">
      <c r="A181" s="51" t="s">
        <v>1667</v>
      </c>
      <c r="B181" s="52" t="s">
        <v>818</v>
      </c>
      <c r="C181" s="52" t="s">
        <v>1645</v>
      </c>
      <c r="D181" s="52" t="s">
        <v>1634</v>
      </c>
      <c r="E181" s="52" t="s">
        <v>918</v>
      </c>
      <c r="F181" s="52" t="s">
        <v>1671</v>
      </c>
      <c r="G181" s="52">
        <v>2018</v>
      </c>
      <c r="H181" s="52" t="s">
        <v>1635</v>
      </c>
      <c r="I181" s="52" t="s">
        <v>682</v>
      </c>
      <c r="J181" s="60">
        <v>25063</v>
      </c>
      <c r="K181" s="52">
        <v>29584</v>
      </c>
      <c r="L181" s="56" t="str">
        <f>_xlfn.CONCAT(NFM3External!$B181,"_",NFM3External!$C181,"_",NFM3External!$E181,"_",NFM3External!$G181)</f>
        <v>Benin_HIV_United Nations Development Programme (UNDP)_2018</v>
      </c>
    </row>
    <row r="182" spans="1:12" x14ac:dyDescent="0.25">
      <c r="A182" s="48" t="s">
        <v>1667</v>
      </c>
      <c r="B182" s="49" t="s">
        <v>818</v>
      </c>
      <c r="C182" s="49" t="s">
        <v>1645</v>
      </c>
      <c r="D182" s="49" t="s">
        <v>1634</v>
      </c>
      <c r="E182" s="49" t="s">
        <v>918</v>
      </c>
      <c r="F182" s="49" t="s">
        <v>1671</v>
      </c>
      <c r="G182" s="49">
        <v>2019</v>
      </c>
      <c r="H182" s="49" t="s">
        <v>1635</v>
      </c>
      <c r="I182" s="49" t="s">
        <v>682</v>
      </c>
      <c r="J182" s="59">
        <v>30354</v>
      </c>
      <c r="K182" s="49">
        <v>33981</v>
      </c>
      <c r="L182" s="55" t="str">
        <f>_xlfn.CONCAT(NFM3External!$B182,"_",NFM3External!$C182,"_",NFM3External!$E182,"_",NFM3External!$G182)</f>
        <v>Benin_HIV_United Nations Development Programme (UNDP)_2019</v>
      </c>
    </row>
    <row r="183" spans="1:12" x14ac:dyDescent="0.25">
      <c r="A183" s="51" t="s">
        <v>1667</v>
      </c>
      <c r="B183" s="52" t="s">
        <v>818</v>
      </c>
      <c r="C183" s="52" t="s">
        <v>1645</v>
      </c>
      <c r="D183" s="52" t="s">
        <v>1634</v>
      </c>
      <c r="E183" s="52" t="s">
        <v>918</v>
      </c>
      <c r="F183" s="52" t="s">
        <v>1671</v>
      </c>
      <c r="G183" s="52">
        <v>2020</v>
      </c>
      <c r="H183" s="52" t="s">
        <v>1635</v>
      </c>
      <c r="I183" s="52" t="s">
        <v>682</v>
      </c>
      <c r="J183" s="60">
        <v>19630</v>
      </c>
      <c r="K183" s="52">
        <v>22371</v>
      </c>
      <c r="L183" s="56" t="str">
        <f>_xlfn.CONCAT(NFM3External!$B183,"_",NFM3External!$C183,"_",NFM3External!$E183,"_",NFM3External!$G183)</f>
        <v>Benin_HIV_United Nations Development Programme (UNDP)_2020</v>
      </c>
    </row>
    <row r="184" spans="1:12" x14ac:dyDescent="0.25">
      <c r="A184" s="48" t="s">
        <v>1667</v>
      </c>
      <c r="B184" s="49" t="s">
        <v>818</v>
      </c>
      <c r="C184" s="49" t="s">
        <v>1645</v>
      </c>
      <c r="D184" s="49" t="s">
        <v>1634</v>
      </c>
      <c r="E184" s="49" t="s">
        <v>930</v>
      </c>
      <c r="F184" s="49" t="s">
        <v>1672</v>
      </c>
      <c r="G184" s="49">
        <v>2018</v>
      </c>
      <c r="H184" s="49" t="s">
        <v>1635</v>
      </c>
      <c r="I184" s="49" t="s">
        <v>682</v>
      </c>
      <c r="J184" s="59">
        <v>85974</v>
      </c>
      <c r="K184" s="49">
        <v>101485</v>
      </c>
      <c r="L184" s="55" t="str">
        <f>_xlfn.CONCAT(NFM3External!$B184,"_",NFM3External!$C184,"_",NFM3External!$E184,"_",NFM3External!$G184)</f>
        <v>Benin_HIV_United Nations Population Fund (UNFPA)_2018</v>
      </c>
    </row>
    <row r="185" spans="1:12" x14ac:dyDescent="0.25">
      <c r="A185" s="51" t="s">
        <v>1667</v>
      </c>
      <c r="B185" s="52" t="s">
        <v>818</v>
      </c>
      <c r="C185" s="52" t="s">
        <v>1645</v>
      </c>
      <c r="D185" s="52" t="s">
        <v>1634</v>
      </c>
      <c r="E185" s="52" t="s">
        <v>930</v>
      </c>
      <c r="F185" s="52" t="s">
        <v>1672</v>
      </c>
      <c r="G185" s="52">
        <v>2019</v>
      </c>
      <c r="H185" s="52" t="s">
        <v>1635</v>
      </c>
      <c r="I185" s="52" t="s">
        <v>682</v>
      </c>
      <c r="J185" s="60">
        <v>171759</v>
      </c>
      <c r="K185" s="52">
        <v>192278</v>
      </c>
      <c r="L185" s="56" t="str">
        <f>_xlfn.CONCAT(NFM3External!$B185,"_",NFM3External!$C185,"_",NFM3External!$E185,"_",NFM3External!$G185)</f>
        <v>Benin_HIV_United Nations Population Fund (UNFPA)_2019</v>
      </c>
    </row>
    <row r="186" spans="1:12" x14ac:dyDescent="0.25">
      <c r="A186" s="48" t="s">
        <v>1667</v>
      </c>
      <c r="B186" s="49" t="s">
        <v>818</v>
      </c>
      <c r="C186" s="49" t="s">
        <v>1645</v>
      </c>
      <c r="D186" s="49" t="s">
        <v>1634</v>
      </c>
      <c r="E186" s="49" t="s">
        <v>930</v>
      </c>
      <c r="F186" s="49" t="s">
        <v>1672</v>
      </c>
      <c r="G186" s="49">
        <v>2020</v>
      </c>
      <c r="H186" s="49" t="s">
        <v>1635</v>
      </c>
      <c r="I186" s="49" t="s">
        <v>682</v>
      </c>
      <c r="J186" s="59">
        <v>33036</v>
      </c>
      <c r="K186" s="49">
        <v>37649</v>
      </c>
      <c r="L186" s="55" t="str">
        <f>_xlfn.CONCAT(NFM3External!$B186,"_",NFM3External!$C186,"_",NFM3External!$E186,"_",NFM3External!$G186)</f>
        <v>Benin_HIV_United Nations Population Fund (UNFPA)_2020</v>
      </c>
    </row>
    <row r="187" spans="1:12" x14ac:dyDescent="0.25">
      <c r="A187" s="51" t="s">
        <v>1667</v>
      </c>
      <c r="B187" s="52" t="s">
        <v>818</v>
      </c>
      <c r="C187" s="52" t="s">
        <v>1645</v>
      </c>
      <c r="D187" s="52" t="s">
        <v>1634</v>
      </c>
      <c r="E187" s="52" t="s">
        <v>934</v>
      </c>
      <c r="F187" s="52" t="s">
        <v>1673</v>
      </c>
      <c r="G187" s="52">
        <v>2018</v>
      </c>
      <c r="H187" s="52" t="s">
        <v>1635</v>
      </c>
      <c r="I187" s="52" t="s">
        <v>682</v>
      </c>
      <c r="J187" s="60">
        <v>491221</v>
      </c>
      <c r="K187" s="52">
        <v>579844</v>
      </c>
      <c r="L187" s="56" t="str">
        <f>_xlfn.CONCAT(NFM3External!$B187,"_",NFM3External!$C187,"_",NFM3External!$E187,"_",NFM3External!$G187)</f>
        <v>Benin_HIV_United States Government (USG)_2018</v>
      </c>
    </row>
    <row r="188" spans="1:12" x14ac:dyDescent="0.25">
      <c r="A188" s="48" t="s">
        <v>1667</v>
      </c>
      <c r="B188" s="49" t="s">
        <v>818</v>
      </c>
      <c r="C188" s="49" t="s">
        <v>1645</v>
      </c>
      <c r="D188" s="49" t="s">
        <v>1634</v>
      </c>
      <c r="E188" s="49" t="s">
        <v>954</v>
      </c>
      <c r="F188" s="49" t="s">
        <v>1674</v>
      </c>
      <c r="G188" s="49">
        <v>2018</v>
      </c>
      <c r="H188" s="49" t="s">
        <v>1635</v>
      </c>
      <c r="I188" s="49" t="s">
        <v>682</v>
      </c>
      <c r="J188" s="59">
        <v>665850</v>
      </c>
      <c r="K188" s="49">
        <v>785979</v>
      </c>
      <c r="L188" s="55" t="str">
        <f>_xlfn.CONCAT(NFM3External!$B188,"_",NFM3External!$C188,"_",NFM3External!$E188,"_",NFM3External!$G188)</f>
        <v>Benin_HIV_Unspecified - not disagregated by sources _2018</v>
      </c>
    </row>
    <row r="189" spans="1:12" x14ac:dyDescent="0.25">
      <c r="A189" s="51" t="s">
        <v>1667</v>
      </c>
      <c r="B189" s="52" t="s">
        <v>818</v>
      </c>
      <c r="C189" s="52" t="s">
        <v>1645</v>
      </c>
      <c r="D189" s="52" t="s">
        <v>1634</v>
      </c>
      <c r="E189" s="52" t="s">
        <v>954</v>
      </c>
      <c r="F189" s="52" t="s">
        <v>1675</v>
      </c>
      <c r="G189" s="52">
        <v>2018</v>
      </c>
      <c r="H189" s="52" t="s">
        <v>1635</v>
      </c>
      <c r="I189" s="52" t="s">
        <v>682</v>
      </c>
      <c r="J189" s="60">
        <v>12971</v>
      </c>
      <c r="K189" s="52">
        <v>15311</v>
      </c>
      <c r="L189" s="56" t="str">
        <f>_xlfn.CONCAT(NFM3External!$B189,"_",NFM3External!$C189,"_",NFM3External!$E189,"_",NFM3External!$G189)</f>
        <v>Benin_HIV_Unspecified - not disagregated by sources _2018</v>
      </c>
    </row>
    <row r="190" spans="1:12" x14ac:dyDescent="0.25">
      <c r="A190" s="48" t="s">
        <v>1667</v>
      </c>
      <c r="B190" s="49" t="s">
        <v>818</v>
      </c>
      <c r="C190" s="49" t="s">
        <v>1645</v>
      </c>
      <c r="D190" s="49" t="s">
        <v>1634</v>
      </c>
      <c r="E190" s="49" t="s">
        <v>945</v>
      </c>
      <c r="F190" s="49" t="s">
        <v>1676</v>
      </c>
      <c r="G190" s="49">
        <v>2018</v>
      </c>
      <c r="H190" s="49" t="s">
        <v>1635</v>
      </c>
      <c r="I190" s="49" t="s">
        <v>682</v>
      </c>
      <c r="J190" s="59">
        <v>56858</v>
      </c>
      <c r="K190" s="49">
        <v>67116</v>
      </c>
      <c r="L190" s="55" t="str">
        <f>_xlfn.CONCAT(NFM3External!$B190,"_",NFM3External!$C190,"_",NFM3External!$E190,"_",NFM3External!$G190)</f>
        <v>Benin_HIV_World Food Programme (WFP)_2018</v>
      </c>
    </row>
    <row r="191" spans="1:12" x14ac:dyDescent="0.25">
      <c r="A191" s="51" t="s">
        <v>1667</v>
      </c>
      <c r="B191" s="52" t="s">
        <v>818</v>
      </c>
      <c r="C191" s="52" t="s">
        <v>1645</v>
      </c>
      <c r="D191" s="52" t="s">
        <v>1634</v>
      </c>
      <c r="E191" s="52" t="s">
        <v>945</v>
      </c>
      <c r="F191" s="52" t="s">
        <v>1676</v>
      </c>
      <c r="G191" s="52">
        <v>2019</v>
      </c>
      <c r="H191" s="52" t="s">
        <v>1635</v>
      </c>
      <c r="I191" s="52" t="s">
        <v>682</v>
      </c>
      <c r="J191" s="60">
        <v>17717</v>
      </c>
      <c r="K191" s="52">
        <v>19833</v>
      </c>
      <c r="L191" s="56" t="str">
        <f>_xlfn.CONCAT(NFM3External!$B191,"_",NFM3External!$C191,"_",NFM3External!$E191,"_",NFM3External!$G191)</f>
        <v>Benin_HIV_World Food Programme (WFP)_2019</v>
      </c>
    </row>
    <row r="192" spans="1:12" x14ac:dyDescent="0.25">
      <c r="A192" s="48" t="s">
        <v>1667</v>
      </c>
      <c r="B192" s="49" t="s">
        <v>818</v>
      </c>
      <c r="C192" s="49" t="s">
        <v>1645</v>
      </c>
      <c r="D192" s="49" t="s">
        <v>1634</v>
      </c>
      <c r="E192" s="49" t="s">
        <v>945</v>
      </c>
      <c r="F192" s="49" t="s">
        <v>1676</v>
      </c>
      <c r="G192" s="49">
        <v>2020</v>
      </c>
      <c r="H192" s="49" t="s">
        <v>1635</v>
      </c>
      <c r="I192" s="49" t="s">
        <v>682</v>
      </c>
      <c r="J192" s="59">
        <v>14570</v>
      </c>
      <c r="K192" s="49">
        <v>16604</v>
      </c>
      <c r="L192" s="55" t="str">
        <f>_xlfn.CONCAT(NFM3External!$B192,"_",NFM3External!$C192,"_",NFM3External!$E192,"_",NFM3External!$G192)</f>
        <v>Benin_HIV_World Food Programme (WFP)_2020</v>
      </c>
    </row>
    <row r="193" spans="1:12" x14ac:dyDescent="0.25">
      <c r="A193" s="51" t="s">
        <v>1667</v>
      </c>
      <c r="B193" s="52" t="s">
        <v>818</v>
      </c>
      <c r="C193" s="52" t="s">
        <v>1645</v>
      </c>
      <c r="D193" s="52" t="s">
        <v>1634</v>
      </c>
      <c r="E193" s="52" t="s">
        <v>949</v>
      </c>
      <c r="F193" s="52" t="s">
        <v>1677</v>
      </c>
      <c r="G193" s="52">
        <v>2018</v>
      </c>
      <c r="H193" s="52" t="s">
        <v>1635</v>
      </c>
      <c r="I193" s="52" t="s">
        <v>682</v>
      </c>
      <c r="J193" s="60">
        <v>37170</v>
      </c>
      <c r="K193" s="52">
        <v>43876</v>
      </c>
      <c r="L193" s="56" t="str">
        <f>_xlfn.CONCAT(NFM3External!$B193,"_",NFM3External!$C193,"_",NFM3External!$E193,"_",NFM3External!$G193)</f>
        <v>Benin_HIV_World Health Organization (WHO)_2018</v>
      </c>
    </row>
    <row r="194" spans="1:12" x14ac:dyDescent="0.25">
      <c r="A194" s="48" t="s">
        <v>1667</v>
      </c>
      <c r="B194" s="49" t="s">
        <v>818</v>
      </c>
      <c r="C194" s="49" t="s">
        <v>1645</v>
      </c>
      <c r="D194" s="49" t="s">
        <v>1634</v>
      </c>
      <c r="E194" s="49" t="s">
        <v>949</v>
      </c>
      <c r="F194" s="49" t="s">
        <v>1677</v>
      </c>
      <c r="G194" s="49">
        <v>2019</v>
      </c>
      <c r="H194" s="49" t="s">
        <v>1635</v>
      </c>
      <c r="I194" s="49" t="s">
        <v>682</v>
      </c>
      <c r="J194" s="59">
        <v>32821</v>
      </c>
      <c r="K194" s="49">
        <v>36742</v>
      </c>
      <c r="L194" s="55" t="str">
        <f>_xlfn.CONCAT(NFM3External!$B194,"_",NFM3External!$C194,"_",NFM3External!$E194,"_",NFM3External!$G194)</f>
        <v>Benin_HIV_World Health Organization (WHO)_2019</v>
      </c>
    </row>
    <row r="195" spans="1:12" x14ac:dyDescent="0.25">
      <c r="A195" s="51" t="s">
        <v>1667</v>
      </c>
      <c r="B195" s="52" t="s">
        <v>818</v>
      </c>
      <c r="C195" s="52" t="s">
        <v>1645</v>
      </c>
      <c r="D195" s="52" t="s">
        <v>1634</v>
      </c>
      <c r="E195" s="52" t="s">
        <v>949</v>
      </c>
      <c r="F195" s="52" t="s">
        <v>1677</v>
      </c>
      <c r="G195" s="52">
        <v>2020</v>
      </c>
      <c r="H195" s="52" t="s">
        <v>1635</v>
      </c>
      <c r="I195" s="52" t="s">
        <v>682</v>
      </c>
      <c r="J195" s="60">
        <v>40179</v>
      </c>
      <c r="K195" s="52">
        <v>45789</v>
      </c>
      <c r="L195" s="56" t="str">
        <f>_xlfn.CONCAT(NFM3External!$B195,"_",NFM3External!$C195,"_",NFM3External!$E195,"_",NFM3External!$G195)</f>
        <v>Benin_HIV_World Health Organization (WHO)_2020</v>
      </c>
    </row>
    <row r="196" spans="1:12" x14ac:dyDescent="0.25">
      <c r="A196" s="48" t="s">
        <v>1667</v>
      </c>
      <c r="B196" s="49" t="s">
        <v>818</v>
      </c>
      <c r="C196" s="49" t="s">
        <v>305</v>
      </c>
      <c r="D196" s="49" t="s">
        <v>1634</v>
      </c>
      <c r="E196" s="49" t="s">
        <v>793</v>
      </c>
      <c r="F196" s="49" t="s">
        <v>1678</v>
      </c>
      <c r="G196" s="49">
        <v>2018</v>
      </c>
      <c r="H196" s="49" t="s">
        <v>1635</v>
      </c>
      <c r="I196" s="49" t="s">
        <v>682</v>
      </c>
      <c r="J196" s="59">
        <v>10000</v>
      </c>
      <c r="K196" s="49">
        <v>11804</v>
      </c>
      <c r="L196" s="55" t="str">
        <f>_xlfn.CONCAT(NFM3External!$B196,"_",NFM3External!$C196,"_",NFM3External!$E196,"_",NFM3External!$G196)</f>
        <v>Benin_TB_France_2018</v>
      </c>
    </row>
    <row r="197" spans="1:12" x14ac:dyDescent="0.25">
      <c r="A197" s="51" t="s">
        <v>1667</v>
      </c>
      <c r="B197" s="52" t="s">
        <v>818</v>
      </c>
      <c r="C197" s="52" t="s">
        <v>305</v>
      </c>
      <c r="D197" s="52" t="s">
        <v>1634</v>
      </c>
      <c r="E197" s="52" t="s">
        <v>793</v>
      </c>
      <c r="F197" s="52" t="s">
        <v>1678</v>
      </c>
      <c r="G197" s="52">
        <v>2019</v>
      </c>
      <c r="H197" s="52" t="s">
        <v>1635</v>
      </c>
      <c r="I197" s="52" t="s">
        <v>682</v>
      </c>
      <c r="J197" s="60">
        <v>10000</v>
      </c>
      <c r="K197" s="52">
        <v>11195</v>
      </c>
      <c r="L197" s="56" t="str">
        <f>_xlfn.CONCAT(NFM3External!$B197,"_",NFM3External!$C197,"_",NFM3External!$E197,"_",NFM3External!$G197)</f>
        <v>Benin_TB_France_2019</v>
      </c>
    </row>
    <row r="198" spans="1:12" x14ac:dyDescent="0.25">
      <c r="A198" s="48" t="s">
        <v>1667</v>
      </c>
      <c r="B198" s="49" t="s">
        <v>818</v>
      </c>
      <c r="C198" s="49" t="s">
        <v>305</v>
      </c>
      <c r="D198" s="49" t="s">
        <v>1634</v>
      </c>
      <c r="E198" s="49" t="s">
        <v>793</v>
      </c>
      <c r="F198" s="49" t="s">
        <v>1678</v>
      </c>
      <c r="G198" s="49">
        <v>2020</v>
      </c>
      <c r="H198" s="49" t="s">
        <v>1635</v>
      </c>
      <c r="I198" s="49" t="s">
        <v>682</v>
      </c>
      <c r="J198" s="59">
        <v>10000</v>
      </c>
      <c r="K198" s="49">
        <v>11396</v>
      </c>
      <c r="L198" s="55" t="str">
        <f>_xlfn.CONCAT(NFM3External!$B198,"_",NFM3External!$C198,"_",NFM3External!$E198,"_",NFM3External!$G198)</f>
        <v>Benin_TB_France_2020</v>
      </c>
    </row>
    <row r="199" spans="1:12" x14ac:dyDescent="0.25">
      <c r="A199" s="51" t="s">
        <v>1667</v>
      </c>
      <c r="B199" s="52" t="s">
        <v>818</v>
      </c>
      <c r="C199" s="52" t="s">
        <v>305</v>
      </c>
      <c r="D199" s="52" t="s">
        <v>1634</v>
      </c>
      <c r="E199" s="52" t="s">
        <v>793</v>
      </c>
      <c r="F199" s="52" t="s">
        <v>1678</v>
      </c>
      <c r="G199" s="52">
        <v>2021</v>
      </c>
      <c r="H199" s="52" t="s">
        <v>361</v>
      </c>
      <c r="I199" s="52" t="s">
        <v>682</v>
      </c>
      <c r="J199" s="60">
        <v>10000</v>
      </c>
      <c r="K199" s="52">
        <v>11942</v>
      </c>
      <c r="L199" s="56" t="str">
        <f>_xlfn.CONCAT(NFM3External!$B199,"_",NFM3External!$C199,"_",NFM3External!$E199,"_",NFM3External!$G199)</f>
        <v>Benin_TB_France_2021</v>
      </c>
    </row>
    <row r="200" spans="1:12" x14ac:dyDescent="0.25">
      <c r="A200" s="48" t="s">
        <v>1667</v>
      </c>
      <c r="B200" s="49" t="s">
        <v>818</v>
      </c>
      <c r="C200" s="49" t="s">
        <v>305</v>
      </c>
      <c r="D200" s="49" t="s">
        <v>1634</v>
      </c>
      <c r="E200" s="49" t="s">
        <v>793</v>
      </c>
      <c r="F200" s="49" t="s">
        <v>1678</v>
      </c>
      <c r="G200" s="49">
        <v>2022</v>
      </c>
      <c r="H200" s="49" t="s">
        <v>361</v>
      </c>
      <c r="I200" s="49" t="s">
        <v>682</v>
      </c>
      <c r="J200" s="59">
        <v>10000</v>
      </c>
      <c r="K200" s="49">
        <v>12076</v>
      </c>
      <c r="L200" s="55" t="str">
        <f>_xlfn.CONCAT(NFM3External!$B200,"_",NFM3External!$C200,"_",NFM3External!$E200,"_",NFM3External!$G200)</f>
        <v>Benin_TB_France_2022</v>
      </c>
    </row>
    <row r="201" spans="1:12" x14ac:dyDescent="0.25">
      <c r="A201" s="51" t="s">
        <v>1667</v>
      </c>
      <c r="B201" s="52" t="s">
        <v>818</v>
      </c>
      <c r="C201" s="52" t="s">
        <v>305</v>
      </c>
      <c r="D201" s="52" t="s">
        <v>1634</v>
      </c>
      <c r="E201" s="52" t="s">
        <v>793</v>
      </c>
      <c r="F201" s="52" t="s">
        <v>1678</v>
      </c>
      <c r="G201" s="52">
        <v>2023</v>
      </c>
      <c r="H201" s="52" t="s">
        <v>361</v>
      </c>
      <c r="I201" s="52" t="s">
        <v>682</v>
      </c>
      <c r="J201" s="60">
        <v>10000</v>
      </c>
      <c r="K201" s="52">
        <v>12251</v>
      </c>
      <c r="L201" s="56" t="str">
        <f>_xlfn.CONCAT(NFM3External!$B201,"_",NFM3External!$C201,"_",NFM3External!$E201,"_",NFM3External!$G201)</f>
        <v>Benin_TB_France_2023</v>
      </c>
    </row>
    <row r="202" spans="1:12" x14ac:dyDescent="0.25">
      <c r="A202" s="48" t="s">
        <v>1679</v>
      </c>
      <c r="B202" s="49" t="s">
        <v>858</v>
      </c>
      <c r="C202" s="49" t="s">
        <v>1645</v>
      </c>
      <c r="D202" s="49" t="s">
        <v>1634</v>
      </c>
      <c r="E202" s="49" t="s">
        <v>793</v>
      </c>
      <c r="F202" s="49" t="s">
        <v>1680</v>
      </c>
      <c r="G202" s="49">
        <v>2019</v>
      </c>
      <c r="H202" s="49" t="s">
        <v>1635</v>
      </c>
      <c r="I202" s="49" t="s">
        <v>682</v>
      </c>
      <c r="J202" s="59">
        <v>275000</v>
      </c>
      <c r="K202" s="49">
        <v>307851</v>
      </c>
      <c r="L202" s="55" t="str">
        <f>_xlfn.CONCAT(NFM3External!$B202,"_",NFM3External!$C202,"_",NFM3External!$E202,"_",NFM3External!$G202)</f>
        <v>Burkina Faso_HIV_France_2019</v>
      </c>
    </row>
    <row r="203" spans="1:12" x14ac:dyDescent="0.25">
      <c r="A203" s="51" t="s">
        <v>1679</v>
      </c>
      <c r="B203" s="52" t="s">
        <v>858</v>
      </c>
      <c r="C203" s="52" t="s">
        <v>1645</v>
      </c>
      <c r="D203" s="52" t="s">
        <v>1634</v>
      </c>
      <c r="E203" s="52" t="s">
        <v>793</v>
      </c>
      <c r="F203" s="52" t="s">
        <v>1680</v>
      </c>
      <c r="G203" s="52">
        <v>2020</v>
      </c>
      <c r="H203" s="52" t="s">
        <v>1635</v>
      </c>
      <c r="I203" s="52" t="s">
        <v>682</v>
      </c>
      <c r="J203" s="60">
        <v>366667</v>
      </c>
      <c r="K203" s="52">
        <v>417866</v>
      </c>
      <c r="L203" s="56" t="str">
        <f>_xlfn.CONCAT(NFM3External!$B203,"_",NFM3External!$C203,"_",NFM3External!$E203,"_",NFM3External!$G203)</f>
        <v>Burkina Faso_HIV_France_2020</v>
      </c>
    </row>
    <row r="204" spans="1:12" x14ac:dyDescent="0.25">
      <c r="A204" s="48" t="s">
        <v>1679</v>
      </c>
      <c r="B204" s="49" t="s">
        <v>858</v>
      </c>
      <c r="C204" s="49" t="s">
        <v>1645</v>
      </c>
      <c r="D204" s="49" t="s">
        <v>1634</v>
      </c>
      <c r="E204" s="49" t="s">
        <v>793</v>
      </c>
      <c r="F204" s="49" t="s">
        <v>1680</v>
      </c>
      <c r="G204" s="49">
        <v>2021</v>
      </c>
      <c r="H204" s="49" t="s">
        <v>361</v>
      </c>
      <c r="I204" s="49" t="s">
        <v>682</v>
      </c>
      <c r="J204" s="59">
        <v>366667</v>
      </c>
      <c r="K204" s="49">
        <v>437870</v>
      </c>
      <c r="L204" s="55" t="str">
        <f>_xlfn.CONCAT(NFM3External!$B204,"_",NFM3External!$C204,"_",NFM3External!$E204,"_",NFM3External!$G204)</f>
        <v>Burkina Faso_HIV_France_2021</v>
      </c>
    </row>
    <row r="205" spans="1:12" x14ac:dyDescent="0.25">
      <c r="A205" s="51" t="s">
        <v>1679</v>
      </c>
      <c r="B205" s="52" t="s">
        <v>858</v>
      </c>
      <c r="C205" s="52" t="s">
        <v>1645</v>
      </c>
      <c r="D205" s="52" t="s">
        <v>1634</v>
      </c>
      <c r="E205" s="52" t="s">
        <v>793</v>
      </c>
      <c r="F205" s="52" t="s">
        <v>1680</v>
      </c>
      <c r="G205" s="52">
        <v>2022</v>
      </c>
      <c r="H205" s="52" t="s">
        <v>361</v>
      </c>
      <c r="I205" s="52" t="s">
        <v>682</v>
      </c>
      <c r="J205" s="60">
        <v>91667</v>
      </c>
      <c r="K205" s="52">
        <v>110692</v>
      </c>
      <c r="L205" s="56" t="str">
        <f>_xlfn.CONCAT(NFM3External!$B205,"_",NFM3External!$C205,"_",NFM3External!$E205,"_",NFM3External!$G205)</f>
        <v>Burkina Faso_HIV_France_2022</v>
      </c>
    </row>
    <row r="206" spans="1:12" x14ac:dyDescent="0.25">
      <c r="A206" s="48" t="s">
        <v>1679</v>
      </c>
      <c r="B206" s="49" t="s">
        <v>858</v>
      </c>
      <c r="C206" s="49" t="s">
        <v>1645</v>
      </c>
      <c r="D206" s="49" t="s">
        <v>1634</v>
      </c>
      <c r="E206" s="49" t="s">
        <v>843</v>
      </c>
      <c r="F206" s="49" t="s">
        <v>1681</v>
      </c>
      <c r="G206" s="49">
        <v>2018</v>
      </c>
      <c r="H206" s="49" t="s">
        <v>1635</v>
      </c>
      <c r="I206" s="49" t="s">
        <v>682</v>
      </c>
      <c r="J206" s="59">
        <v>52016</v>
      </c>
      <c r="K206" s="49">
        <v>61400</v>
      </c>
      <c r="L206" s="55" t="str">
        <f>_xlfn.CONCAT(NFM3External!$B206,"_",NFM3External!$C206,"_",NFM3External!$E206,"_",NFM3External!$G206)</f>
        <v>Burkina Faso_HIV_Joint United Nations Programme on HIV/AIDS (UNAIDS)_2018</v>
      </c>
    </row>
    <row r="207" spans="1:12" x14ac:dyDescent="0.25">
      <c r="A207" s="51" t="s">
        <v>1679</v>
      </c>
      <c r="B207" s="52" t="s">
        <v>858</v>
      </c>
      <c r="C207" s="52" t="s">
        <v>1645</v>
      </c>
      <c r="D207" s="52" t="s">
        <v>1634</v>
      </c>
      <c r="E207" s="52" t="s">
        <v>843</v>
      </c>
      <c r="F207" s="52" t="s">
        <v>1681</v>
      </c>
      <c r="G207" s="52">
        <v>2019</v>
      </c>
      <c r="H207" s="52" t="s">
        <v>1635</v>
      </c>
      <c r="I207" s="52" t="s">
        <v>682</v>
      </c>
      <c r="J207" s="60">
        <v>7196</v>
      </c>
      <c r="K207" s="52">
        <v>8055</v>
      </c>
      <c r="L207" s="56" t="str">
        <f>_xlfn.CONCAT(NFM3External!$B207,"_",NFM3External!$C207,"_",NFM3External!$E207,"_",NFM3External!$G207)</f>
        <v>Burkina Faso_HIV_Joint United Nations Programme on HIV/AIDS (UNAIDS)_2019</v>
      </c>
    </row>
    <row r="208" spans="1:12" x14ac:dyDescent="0.25">
      <c r="A208" s="48" t="s">
        <v>1679</v>
      </c>
      <c r="B208" s="49" t="s">
        <v>858</v>
      </c>
      <c r="C208" s="49" t="s">
        <v>1645</v>
      </c>
      <c r="D208" s="49" t="s">
        <v>1634</v>
      </c>
      <c r="E208" s="49" t="s">
        <v>901</v>
      </c>
      <c r="F208" s="49" t="s">
        <v>1681</v>
      </c>
      <c r="G208" s="49">
        <v>2018</v>
      </c>
      <c r="H208" s="49" t="s">
        <v>1635</v>
      </c>
      <c r="I208" s="49" t="s">
        <v>682</v>
      </c>
      <c r="J208" s="59">
        <v>163415</v>
      </c>
      <c r="K208" s="49">
        <v>192898</v>
      </c>
      <c r="L208" s="55" t="str">
        <f>_xlfn.CONCAT(NFM3External!$B208,"_",NFM3External!$C208,"_",NFM3External!$E208,"_",NFM3External!$G208)</f>
        <v>Burkina Faso_HIV_The United Nations Children's Fund (UNICEF)_2018</v>
      </c>
    </row>
    <row r="209" spans="1:12" x14ac:dyDescent="0.25">
      <c r="A209" s="51" t="s">
        <v>1679</v>
      </c>
      <c r="B209" s="52" t="s">
        <v>858</v>
      </c>
      <c r="C209" s="52" t="s">
        <v>1645</v>
      </c>
      <c r="D209" s="52" t="s">
        <v>1634</v>
      </c>
      <c r="E209" s="52" t="s">
        <v>901</v>
      </c>
      <c r="F209" s="52" t="s">
        <v>1681</v>
      </c>
      <c r="G209" s="52">
        <v>2019</v>
      </c>
      <c r="H209" s="52" t="s">
        <v>1635</v>
      </c>
      <c r="I209" s="52" t="s">
        <v>682</v>
      </c>
      <c r="J209" s="60">
        <v>164127</v>
      </c>
      <c r="K209" s="52">
        <v>183733</v>
      </c>
      <c r="L209" s="56" t="str">
        <f>_xlfn.CONCAT(NFM3External!$B209,"_",NFM3External!$C209,"_",NFM3External!$E209,"_",NFM3External!$G209)</f>
        <v>Burkina Faso_HIV_The United Nations Children's Fund (UNICEF)_2019</v>
      </c>
    </row>
    <row r="210" spans="1:12" x14ac:dyDescent="0.25">
      <c r="A210" s="48" t="s">
        <v>1679</v>
      </c>
      <c r="B210" s="49" t="s">
        <v>858</v>
      </c>
      <c r="C210" s="49" t="s">
        <v>1645</v>
      </c>
      <c r="D210" s="49" t="s">
        <v>1634</v>
      </c>
      <c r="E210" s="49" t="s">
        <v>930</v>
      </c>
      <c r="F210" s="49" t="s">
        <v>1681</v>
      </c>
      <c r="G210" s="49">
        <v>2018</v>
      </c>
      <c r="H210" s="49" t="s">
        <v>1635</v>
      </c>
      <c r="I210" s="49" t="s">
        <v>682</v>
      </c>
      <c r="J210" s="59">
        <v>118484</v>
      </c>
      <c r="K210" s="49">
        <v>139860</v>
      </c>
      <c r="L210" s="55" t="str">
        <f>_xlfn.CONCAT(NFM3External!$B210,"_",NFM3External!$C210,"_",NFM3External!$E210,"_",NFM3External!$G210)</f>
        <v>Burkina Faso_HIV_United Nations Population Fund (UNFPA)_2018</v>
      </c>
    </row>
    <row r="211" spans="1:12" x14ac:dyDescent="0.25">
      <c r="A211" s="51" t="s">
        <v>1679</v>
      </c>
      <c r="B211" s="52" t="s">
        <v>858</v>
      </c>
      <c r="C211" s="52" t="s">
        <v>1645</v>
      </c>
      <c r="D211" s="52" t="s">
        <v>1634</v>
      </c>
      <c r="E211" s="52" t="s">
        <v>930</v>
      </c>
      <c r="F211" s="52" t="s">
        <v>1681</v>
      </c>
      <c r="G211" s="52">
        <v>2019</v>
      </c>
      <c r="H211" s="52" t="s">
        <v>1635</v>
      </c>
      <c r="I211" s="52" t="s">
        <v>682</v>
      </c>
      <c r="J211" s="60">
        <v>183889</v>
      </c>
      <c r="K211" s="52">
        <v>205856</v>
      </c>
      <c r="L211" s="56" t="str">
        <f>_xlfn.CONCAT(NFM3External!$B211,"_",NFM3External!$C211,"_",NFM3External!$E211,"_",NFM3External!$G211)</f>
        <v>Burkina Faso_HIV_United Nations Population Fund (UNFPA)_2019</v>
      </c>
    </row>
    <row r="212" spans="1:12" x14ac:dyDescent="0.25">
      <c r="A212" s="48" t="s">
        <v>1679</v>
      </c>
      <c r="B212" s="49" t="s">
        <v>858</v>
      </c>
      <c r="C212" s="49" t="s">
        <v>1645</v>
      </c>
      <c r="D212" s="49" t="s">
        <v>1634</v>
      </c>
      <c r="E212" s="49" t="s">
        <v>934</v>
      </c>
      <c r="F212" s="49" t="s">
        <v>1681</v>
      </c>
      <c r="G212" s="49">
        <v>2018</v>
      </c>
      <c r="H212" s="49" t="s">
        <v>1635</v>
      </c>
      <c r="I212" s="49" t="s">
        <v>682</v>
      </c>
      <c r="J212" s="59">
        <v>877617</v>
      </c>
      <c r="K212" s="49">
        <v>1035951</v>
      </c>
      <c r="L212" s="55" t="str">
        <f>_xlfn.CONCAT(NFM3External!$B212,"_",NFM3External!$C212,"_",NFM3External!$E212,"_",NFM3External!$G212)</f>
        <v>Burkina Faso_HIV_United States Government (USG)_2018</v>
      </c>
    </row>
    <row r="213" spans="1:12" x14ac:dyDescent="0.25">
      <c r="A213" s="51" t="s">
        <v>1679</v>
      </c>
      <c r="B213" s="52" t="s">
        <v>858</v>
      </c>
      <c r="C213" s="52" t="s">
        <v>1645</v>
      </c>
      <c r="D213" s="52" t="s">
        <v>1634</v>
      </c>
      <c r="E213" s="52" t="s">
        <v>934</v>
      </c>
      <c r="F213" s="52" t="s">
        <v>1681</v>
      </c>
      <c r="G213" s="52">
        <v>2019</v>
      </c>
      <c r="H213" s="52" t="s">
        <v>1635</v>
      </c>
      <c r="I213" s="52" t="s">
        <v>682</v>
      </c>
      <c r="J213" s="60">
        <v>992258</v>
      </c>
      <c r="K213" s="52">
        <v>1110793</v>
      </c>
      <c r="L213" s="56" t="str">
        <f>_xlfn.CONCAT(NFM3External!$B213,"_",NFM3External!$C213,"_",NFM3External!$E213,"_",NFM3External!$G213)</f>
        <v>Burkina Faso_HIV_United States Government (USG)_2019</v>
      </c>
    </row>
    <row r="214" spans="1:12" x14ac:dyDescent="0.25">
      <c r="A214" s="48" t="s">
        <v>1679</v>
      </c>
      <c r="B214" s="49" t="s">
        <v>858</v>
      </c>
      <c r="C214" s="49" t="s">
        <v>1645</v>
      </c>
      <c r="D214" s="49" t="s">
        <v>1634</v>
      </c>
      <c r="E214" s="49" t="s">
        <v>939</v>
      </c>
      <c r="F214" s="49" t="s">
        <v>1681</v>
      </c>
      <c r="G214" s="49">
        <v>2018</v>
      </c>
      <c r="H214" s="49" t="s">
        <v>1635</v>
      </c>
      <c r="I214" s="49" t="s">
        <v>682</v>
      </c>
      <c r="J214" s="59">
        <v>3553892</v>
      </c>
      <c r="K214" s="49">
        <v>4195065</v>
      </c>
      <c r="L214" s="55" t="str">
        <f>_xlfn.CONCAT(NFM3External!$B214,"_",NFM3External!$C214,"_",NFM3External!$E214,"_",NFM3External!$G214)</f>
        <v>Burkina Faso_HIV_World Bank (WB)_2018</v>
      </c>
    </row>
    <row r="215" spans="1:12" x14ac:dyDescent="0.25">
      <c r="A215" s="51" t="s">
        <v>1679</v>
      </c>
      <c r="B215" s="52" t="s">
        <v>858</v>
      </c>
      <c r="C215" s="52" t="s">
        <v>1645</v>
      </c>
      <c r="D215" s="52" t="s">
        <v>1634</v>
      </c>
      <c r="E215" s="52" t="s">
        <v>945</v>
      </c>
      <c r="F215" s="52" t="s">
        <v>1681</v>
      </c>
      <c r="G215" s="52">
        <v>2018</v>
      </c>
      <c r="H215" s="52" t="s">
        <v>1635</v>
      </c>
      <c r="I215" s="52" t="s">
        <v>682</v>
      </c>
      <c r="J215" s="60">
        <v>38410</v>
      </c>
      <c r="K215" s="52">
        <v>45340</v>
      </c>
      <c r="L215" s="56" t="str">
        <f>_xlfn.CONCAT(NFM3External!$B215,"_",NFM3External!$C215,"_",NFM3External!$E215,"_",NFM3External!$G215)</f>
        <v>Burkina Faso_HIV_World Food Programme (WFP)_2018</v>
      </c>
    </row>
    <row r="216" spans="1:12" x14ac:dyDescent="0.25">
      <c r="A216" s="48" t="s">
        <v>1679</v>
      </c>
      <c r="B216" s="49" t="s">
        <v>858</v>
      </c>
      <c r="C216" s="49" t="s">
        <v>1645</v>
      </c>
      <c r="D216" s="49" t="s">
        <v>1634</v>
      </c>
      <c r="E216" s="49" t="s">
        <v>945</v>
      </c>
      <c r="F216" s="49" t="s">
        <v>1681</v>
      </c>
      <c r="G216" s="49">
        <v>2019</v>
      </c>
      <c r="H216" s="49" t="s">
        <v>1635</v>
      </c>
      <c r="I216" s="49" t="s">
        <v>682</v>
      </c>
      <c r="J216" s="59">
        <v>579439</v>
      </c>
      <c r="K216" s="49">
        <v>648659</v>
      </c>
      <c r="L216" s="55" t="str">
        <f>_xlfn.CONCAT(NFM3External!$B216,"_",NFM3External!$C216,"_",NFM3External!$E216,"_",NFM3External!$G216)</f>
        <v>Burkina Faso_HIV_World Food Programme (WFP)_2019</v>
      </c>
    </row>
    <row r="217" spans="1:12" x14ac:dyDescent="0.25">
      <c r="A217" s="51" t="s">
        <v>1679</v>
      </c>
      <c r="B217" s="52" t="s">
        <v>858</v>
      </c>
      <c r="C217" s="52" t="s">
        <v>1645</v>
      </c>
      <c r="D217" s="52" t="s">
        <v>1634</v>
      </c>
      <c r="E217" s="52" t="s">
        <v>949</v>
      </c>
      <c r="F217" s="52" t="s">
        <v>1681</v>
      </c>
      <c r="G217" s="52">
        <v>2018</v>
      </c>
      <c r="H217" s="52" t="s">
        <v>1635</v>
      </c>
      <c r="I217" s="52" t="s">
        <v>682</v>
      </c>
      <c r="J217" s="60">
        <v>4878</v>
      </c>
      <c r="K217" s="52">
        <v>5758</v>
      </c>
      <c r="L217" s="56" t="str">
        <f>_xlfn.CONCAT(NFM3External!$B217,"_",NFM3External!$C217,"_",NFM3External!$E217,"_",NFM3External!$G217)</f>
        <v>Burkina Faso_HIV_World Health Organization (WHO)_2018</v>
      </c>
    </row>
    <row r="218" spans="1:12" x14ac:dyDescent="0.25">
      <c r="A218" s="48" t="s">
        <v>1679</v>
      </c>
      <c r="B218" s="49" t="s">
        <v>858</v>
      </c>
      <c r="C218" s="49" t="s">
        <v>1645</v>
      </c>
      <c r="D218" s="49" t="s">
        <v>1634</v>
      </c>
      <c r="E218" s="49" t="s">
        <v>949</v>
      </c>
      <c r="F218" s="49" t="s">
        <v>1681</v>
      </c>
      <c r="G218" s="49">
        <v>2019</v>
      </c>
      <c r="H218" s="49" t="s">
        <v>1635</v>
      </c>
      <c r="I218" s="49" t="s">
        <v>682</v>
      </c>
      <c r="J218" s="59">
        <v>2439</v>
      </c>
      <c r="K218" s="49">
        <v>2731</v>
      </c>
      <c r="L218" s="55" t="str">
        <f>_xlfn.CONCAT(NFM3External!$B218,"_",NFM3External!$C218,"_",NFM3External!$E218,"_",NFM3External!$G218)</f>
        <v>Burkina Faso_HIV_World Health Organization (WHO)_2019</v>
      </c>
    </row>
    <row r="219" spans="1:12" x14ac:dyDescent="0.25">
      <c r="A219" s="51" t="s">
        <v>1679</v>
      </c>
      <c r="B219" s="52" t="s">
        <v>858</v>
      </c>
      <c r="C219" s="52" t="s">
        <v>308</v>
      </c>
      <c r="D219" s="52" t="s">
        <v>1634</v>
      </c>
      <c r="E219" s="52" t="s">
        <v>856</v>
      </c>
      <c r="F219" s="52" t="s">
        <v>1682</v>
      </c>
      <c r="G219" s="52">
        <v>2018</v>
      </c>
      <c r="H219" s="52" t="s">
        <v>1635</v>
      </c>
      <c r="I219" s="52" t="s">
        <v>682</v>
      </c>
      <c r="J219" s="60">
        <v>2608734</v>
      </c>
      <c r="K219" s="52">
        <v>3079386</v>
      </c>
      <c r="L219" s="56" t="str">
        <f>_xlfn.CONCAT(NFM3External!$B219,"_",NFM3External!$C219,"_",NFM3External!$E219,"_",NFM3External!$G219)</f>
        <v>Burkina Faso_Malaria_Malaria Consortium _2018</v>
      </c>
    </row>
    <row r="220" spans="1:12" x14ac:dyDescent="0.25">
      <c r="A220" s="48" t="s">
        <v>1679</v>
      </c>
      <c r="B220" s="49" t="s">
        <v>858</v>
      </c>
      <c r="C220" s="49" t="s">
        <v>308</v>
      </c>
      <c r="D220" s="49" t="s">
        <v>1634</v>
      </c>
      <c r="E220" s="49" t="s">
        <v>856</v>
      </c>
      <c r="F220" s="49" t="s">
        <v>1682</v>
      </c>
      <c r="G220" s="49">
        <v>2019</v>
      </c>
      <c r="H220" s="49" t="s">
        <v>1635</v>
      </c>
      <c r="I220" s="49" t="s">
        <v>682</v>
      </c>
      <c r="J220" s="59">
        <v>2041853</v>
      </c>
      <c r="K220" s="49">
        <v>2285772</v>
      </c>
      <c r="L220" s="55" t="str">
        <f>_xlfn.CONCAT(NFM3External!$B220,"_",NFM3External!$C220,"_",NFM3External!$E220,"_",NFM3External!$G220)</f>
        <v>Burkina Faso_Malaria_Malaria Consortium _2019</v>
      </c>
    </row>
    <row r="221" spans="1:12" x14ac:dyDescent="0.25">
      <c r="A221" s="51" t="s">
        <v>1679</v>
      </c>
      <c r="B221" s="52" t="s">
        <v>858</v>
      </c>
      <c r="C221" s="52" t="s">
        <v>308</v>
      </c>
      <c r="D221" s="52" t="s">
        <v>1634</v>
      </c>
      <c r="E221" s="52" t="s">
        <v>856</v>
      </c>
      <c r="F221" s="52" t="s">
        <v>1682</v>
      </c>
      <c r="G221" s="52">
        <v>2020</v>
      </c>
      <c r="H221" s="52" t="s">
        <v>1635</v>
      </c>
      <c r="I221" s="52" t="s">
        <v>682</v>
      </c>
      <c r="J221" s="60">
        <v>4392713</v>
      </c>
      <c r="K221" s="52">
        <v>5006082</v>
      </c>
      <c r="L221" s="56" t="str">
        <f>_xlfn.CONCAT(NFM3External!$B221,"_",NFM3External!$C221,"_",NFM3External!$E221,"_",NFM3External!$G221)</f>
        <v>Burkina Faso_Malaria_Malaria Consortium _2020</v>
      </c>
    </row>
    <row r="222" spans="1:12" x14ac:dyDescent="0.25">
      <c r="A222" s="48" t="s">
        <v>1679</v>
      </c>
      <c r="B222" s="49" t="s">
        <v>858</v>
      </c>
      <c r="C222" s="49" t="s">
        <v>308</v>
      </c>
      <c r="D222" s="49" t="s">
        <v>1634</v>
      </c>
      <c r="E222" s="49" t="s">
        <v>856</v>
      </c>
      <c r="F222" s="49" t="s">
        <v>1682</v>
      </c>
      <c r="G222" s="49">
        <v>2021</v>
      </c>
      <c r="H222" s="49" t="s">
        <v>361</v>
      </c>
      <c r="I222" s="49" t="s">
        <v>682</v>
      </c>
      <c r="J222" s="59">
        <v>7112264</v>
      </c>
      <c r="K222" s="49">
        <v>8493401</v>
      </c>
      <c r="L222" s="55" t="str">
        <f>_xlfn.CONCAT(NFM3External!$B222,"_",NFM3External!$C222,"_",NFM3External!$E222,"_",NFM3External!$G222)</f>
        <v>Burkina Faso_Malaria_Malaria Consortium _2021</v>
      </c>
    </row>
    <row r="223" spans="1:12" x14ac:dyDescent="0.25">
      <c r="A223" s="51" t="s">
        <v>1679</v>
      </c>
      <c r="B223" s="52" t="s">
        <v>858</v>
      </c>
      <c r="C223" s="52" t="s">
        <v>308</v>
      </c>
      <c r="D223" s="52" t="s">
        <v>1634</v>
      </c>
      <c r="E223" s="52" t="s">
        <v>856</v>
      </c>
      <c r="F223" s="52" t="s">
        <v>1682</v>
      </c>
      <c r="G223" s="52">
        <v>2022</v>
      </c>
      <c r="H223" s="52" t="s">
        <v>361</v>
      </c>
      <c r="I223" s="52" t="s">
        <v>682</v>
      </c>
      <c r="J223" s="60">
        <v>7186721</v>
      </c>
      <c r="K223" s="52">
        <v>8678328</v>
      </c>
      <c r="L223" s="56" t="str">
        <f>_xlfn.CONCAT(NFM3External!$B223,"_",NFM3External!$C223,"_",NFM3External!$E223,"_",NFM3External!$G223)</f>
        <v>Burkina Faso_Malaria_Malaria Consortium _2022</v>
      </c>
    </row>
    <row r="224" spans="1:12" x14ac:dyDescent="0.25">
      <c r="A224" s="48" t="s">
        <v>1679</v>
      </c>
      <c r="B224" s="49" t="s">
        <v>858</v>
      </c>
      <c r="C224" s="49" t="s">
        <v>308</v>
      </c>
      <c r="D224" s="49" t="s">
        <v>1634</v>
      </c>
      <c r="E224" s="49" t="s">
        <v>856</v>
      </c>
      <c r="F224" s="49" t="s">
        <v>1682</v>
      </c>
      <c r="G224" s="49">
        <v>2023</v>
      </c>
      <c r="H224" s="49" t="s">
        <v>361</v>
      </c>
      <c r="I224" s="49" t="s">
        <v>682</v>
      </c>
      <c r="J224" s="59">
        <v>7400672</v>
      </c>
      <c r="K224" s="49">
        <v>9066918</v>
      </c>
      <c r="L224" s="55" t="str">
        <f>_xlfn.CONCAT(NFM3External!$B224,"_",NFM3External!$C224,"_",NFM3External!$E224,"_",NFM3External!$G224)</f>
        <v>Burkina Faso_Malaria_Malaria Consortium _2023</v>
      </c>
    </row>
    <row r="225" spans="1:12" x14ac:dyDescent="0.25">
      <c r="A225" s="51" t="s">
        <v>1679</v>
      </c>
      <c r="B225" s="52" t="s">
        <v>858</v>
      </c>
      <c r="C225" s="52" t="s">
        <v>308</v>
      </c>
      <c r="D225" s="52" t="s">
        <v>1634</v>
      </c>
      <c r="E225" s="52" t="s">
        <v>856</v>
      </c>
      <c r="F225" s="52" t="s">
        <v>1682</v>
      </c>
      <c r="G225" s="52">
        <v>2024</v>
      </c>
      <c r="H225" s="52" t="s">
        <v>361</v>
      </c>
      <c r="I225" s="52" t="s">
        <v>682</v>
      </c>
      <c r="J225" s="60">
        <v>7621255</v>
      </c>
      <c r="K225" s="52">
        <v>9451696</v>
      </c>
      <c r="L225" s="56" t="str">
        <f>_xlfn.CONCAT(NFM3External!$B225,"_",NFM3External!$C225,"_",NFM3External!$E225,"_",NFM3External!$G225)</f>
        <v>Burkina Faso_Malaria_Malaria Consortium _2024</v>
      </c>
    </row>
    <row r="226" spans="1:12" x14ac:dyDescent="0.25">
      <c r="A226" s="48" t="s">
        <v>1679</v>
      </c>
      <c r="B226" s="49" t="s">
        <v>858</v>
      </c>
      <c r="C226" s="49" t="s">
        <v>308</v>
      </c>
      <c r="D226" s="49" t="s">
        <v>1634</v>
      </c>
      <c r="E226" s="49" t="s">
        <v>856</v>
      </c>
      <c r="F226" s="49" t="s">
        <v>1682</v>
      </c>
      <c r="G226" s="49">
        <v>2025</v>
      </c>
      <c r="H226" s="49" t="s">
        <v>361</v>
      </c>
      <c r="I226" s="49" t="s">
        <v>682</v>
      </c>
      <c r="J226" s="59">
        <v>7848677</v>
      </c>
      <c r="K226" s="49">
        <v>9839590</v>
      </c>
      <c r="L226" s="55" t="str">
        <f>_xlfn.CONCAT(NFM3External!$B226,"_",NFM3External!$C226,"_",NFM3External!$E226,"_",NFM3External!$G226)</f>
        <v>Burkina Faso_Malaria_Malaria Consortium _2025</v>
      </c>
    </row>
    <row r="227" spans="1:12" x14ac:dyDescent="0.25">
      <c r="A227" s="51" t="s">
        <v>1679</v>
      </c>
      <c r="B227" s="52" t="s">
        <v>858</v>
      </c>
      <c r="C227" s="52" t="s">
        <v>308</v>
      </c>
      <c r="D227" s="52" t="s">
        <v>1634</v>
      </c>
      <c r="E227" s="52" t="s">
        <v>901</v>
      </c>
      <c r="F227" s="52" t="s">
        <v>1682</v>
      </c>
      <c r="G227" s="52">
        <v>2018</v>
      </c>
      <c r="H227" s="52" t="s">
        <v>1635</v>
      </c>
      <c r="I227" s="52" t="s">
        <v>682</v>
      </c>
      <c r="J227" s="60">
        <v>179726</v>
      </c>
      <c r="K227" s="52">
        <v>212151</v>
      </c>
      <c r="L227" s="56" t="str">
        <f>_xlfn.CONCAT(NFM3External!$B227,"_",NFM3External!$C227,"_",NFM3External!$E227,"_",NFM3External!$G227)</f>
        <v>Burkina Faso_Malaria_The United Nations Children's Fund (UNICEF)_2018</v>
      </c>
    </row>
    <row r="228" spans="1:12" x14ac:dyDescent="0.25">
      <c r="A228" s="48" t="s">
        <v>1679</v>
      </c>
      <c r="B228" s="49" t="s">
        <v>858</v>
      </c>
      <c r="C228" s="49" t="s">
        <v>308</v>
      </c>
      <c r="D228" s="49" t="s">
        <v>1634</v>
      </c>
      <c r="E228" s="49" t="s">
        <v>901</v>
      </c>
      <c r="F228" s="49" t="s">
        <v>1682</v>
      </c>
      <c r="G228" s="49">
        <v>2019</v>
      </c>
      <c r="H228" s="49" t="s">
        <v>1635</v>
      </c>
      <c r="I228" s="49" t="s">
        <v>682</v>
      </c>
      <c r="J228" s="59">
        <v>495459</v>
      </c>
      <c r="K228" s="49">
        <v>554646</v>
      </c>
      <c r="L228" s="55" t="str">
        <f>_xlfn.CONCAT(NFM3External!$B228,"_",NFM3External!$C228,"_",NFM3External!$E228,"_",NFM3External!$G228)</f>
        <v>Burkina Faso_Malaria_The United Nations Children's Fund (UNICEF)_2019</v>
      </c>
    </row>
    <row r="229" spans="1:12" x14ac:dyDescent="0.25">
      <c r="A229" s="51" t="s">
        <v>1679</v>
      </c>
      <c r="B229" s="52" t="s">
        <v>858</v>
      </c>
      <c r="C229" s="52" t="s">
        <v>308</v>
      </c>
      <c r="D229" s="52" t="s">
        <v>1634</v>
      </c>
      <c r="E229" s="52" t="s">
        <v>901</v>
      </c>
      <c r="F229" s="52" t="s">
        <v>1682</v>
      </c>
      <c r="G229" s="52">
        <v>2020</v>
      </c>
      <c r="H229" s="52" t="s">
        <v>1635</v>
      </c>
      <c r="I229" s="52" t="s">
        <v>682</v>
      </c>
      <c r="J229" s="60">
        <v>286247</v>
      </c>
      <c r="K229" s="52">
        <v>326217</v>
      </c>
      <c r="L229" s="56" t="str">
        <f>_xlfn.CONCAT(NFM3External!$B229,"_",NFM3External!$C229,"_",NFM3External!$E229,"_",NFM3External!$G229)</f>
        <v>Burkina Faso_Malaria_The United Nations Children's Fund (UNICEF)_2020</v>
      </c>
    </row>
    <row r="230" spans="1:12" x14ac:dyDescent="0.25">
      <c r="A230" s="48" t="s">
        <v>1679</v>
      </c>
      <c r="B230" s="49" t="s">
        <v>858</v>
      </c>
      <c r="C230" s="49" t="s">
        <v>308</v>
      </c>
      <c r="D230" s="49" t="s">
        <v>1634</v>
      </c>
      <c r="E230" s="49" t="s">
        <v>901</v>
      </c>
      <c r="F230" s="49" t="s">
        <v>1682</v>
      </c>
      <c r="G230" s="49">
        <v>2021</v>
      </c>
      <c r="H230" s="49" t="s">
        <v>361</v>
      </c>
      <c r="I230" s="49" t="s">
        <v>682</v>
      </c>
      <c r="J230" s="59">
        <v>895184</v>
      </c>
      <c r="K230" s="49">
        <v>1069021</v>
      </c>
      <c r="L230" s="55" t="str">
        <f>_xlfn.CONCAT(NFM3External!$B230,"_",NFM3External!$C230,"_",NFM3External!$E230,"_",NFM3External!$G230)</f>
        <v>Burkina Faso_Malaria_The United Nations Children's Fund (UNICEF)_2021</v>
      </c>
    </row>
    <row r="231" spans="1:12" x14ac:dyDescent="0.25">
      <c r="A231" s="51" t="s">
        <v>1679</v>
      </c>
      <c r="B231" s="52" t="s">
        <v>858</v>
      </c>
      <c r="C231" s="52" t="s">
        <v>308</v>
      </c>
      <c r="D231" s="52" t="s">
        <v>1634</v>
      </c>
      <c r="E231" s="52" t="s">
        <v>901</v>
      </c>
      <c r="F231" s="52" t="s">
        <v>1682</v>
      </c>
      <c r="G231" s="52">
        <v>2022</v>
      </c>
      <c r="H231" s="52" t="s">
        <v>361</v>
      </c>
      <c r="I231" s="52" t="s">
        <v>682</v>
      </c>
      <c r="J231" s="60">
        <v>748238</v>
      </c>
      <c r="K231" s="52">
        <v>903535</v>
      </c>
      <c r="L231" s="56" t="str">
        <f>_xlfn.CONCAT(NFM3External!$B231,"_",NFM3External!$C231,"_",NFM3External!$E231,"_",NFM3External!$G231)</f>
        <v>Burkina Faso_Malaria_The United Nations Children's Fund (UNICEF)_2022</v>
      </c>
    </row>
    <row r="232" spans="1:12" x14ac:dyDescent="0.25">
      <c r="A232" s="48" t="s">
        <v>1679</v>
      </c>
      <c r="B232" s="49" t="s">
        <v>858</v>
      </c>
      <c r="C232" s="49" t="s">
        <v>308</v>
      </c>
      <c r="D232" s="49" t="s">
        <v>1634</v>
      </c>
      <c r="E232" s="49" t="s">
        <v>901</v>
      </c>
      <c r="F232" s="49" t="s">
        <v>1682</v>
      </c>
      <c r="G232" s="49">
        <v>2023</v>
      </c>
      <c r="H232" s="49" t="s">
        <v>361</v>
      </c>
      <c r="I232" s="49" t="s">
        <v>682</v>
      </c>
      <c r="J232" s="59">
        <v>926176</v>
      </c>
      <c r="K232" s="49">
        <v>1134702</v>
      </c>
      <c r="L232" s="55" t="str">
        <f>_xlfn.CONCAT(NFM3External!$B232,"_",NFM3External!$C232,"_",NFM3External!$E232,"_",NFM3External!$G232)</f>
        <v>Burkina Faso_Malaria_The United Nations Children's Fund (UNICEF)_2023</v>
      </c>
    </row>
    <row r="233" spans="1:12" x14ac:dyDescent="0.25">
      <c r="A233" s="51" t="s">
        <v>1679</v>
      </c>
      <c r="B233" s="52" t="s">
        <v>858</v>
      </c>
      <c r="C233" s="52" t="s">
        <v>308</v>
      </c>
      <c r="D233" s="52" t="s">
        <v>1634</v>
      </c>
      <c r="E233" s="52" t="s">
        <v>901</v>
      </c>
      <c r="F233" s="52" t="s">
        <v>1682</v>
      </c>
      <c r="G233" s="52">
        <v>2024</v>
      </c>
      <c r="H233" s="52" t="s">
        <v>361</v>
      </c>
      <c r="I233" s="52" t="s">
        <v>682</v>
      </c>
      <c r="J233" s="60">
        <v>775270</v>
      </c>
      <c r="K233" s="52">
        <v>961471</v>
      </c>
      <c r="L233" s="56" t="str">
        <f>_xlfn.CONCAT(NFM3External!$B233,"_",NFM3External!$C233,"_",NFM3External!$E233,"_",NFM3External!$G233)</f>
        <v>Burkina Faso_Malaria_The United Nations Children's Fund (UNICEF)_2024</v>
      </c>
    </row>
    <row r="234" spans="1:12" x14ac:dyDescent="0.25">
      <c r="A234" s="48" t="s">
        <v>1679</v>
      </c>
      <c r="B234" s="49" t="s">
        <v>858</v>
      </c>
      <c r="C234" s="49" t="s">
        <v>308</v>
      </c>
      <c r="D234" s="49" t="s">
        <v>1634</v>
      </c>
      <c r="E234" s="49" t="s">
        <v>901</v>
      </c>
      <c r="F234" s="49" t="s">
        <v>1682</v>
      </c>
      <c r="G234" s="49">
        <v>2025</v>
      </c>
      <c r="H234" s="49" t="s">
        <v>361</v>
      </c>
      <c r="I234" s="49" t="s">
        <v>682</v>
      </c>
      <c r="J234" s="59">
        <v>958505</v>
      </c>
      <c r="K234" s="49">
        <v>1201642</v>
      </c>
      <c r="L234" s="55" t="str">
        <f>_xlfn.CONCAT(NFM3External!$B234,"_",NFM3External!$C234,"_",NFM3External!$E234,"_",NFM3External!$G234)</f>
        <v>Burkina Faso_Malaria_The United Nations Children's Fund (UNICEF)_2025</v>
      </c>
    </row>
    <row r="235" spans="1:12" x14ac:dyDescent="0.25">
      <c r="A235" s="51" t="s">
        <v>1679</v>
      </c>
      <c r="B235" s="52" t="s">
        <v>858</v>
      </c>
      <c r="C235" s="52" t="s">
        <v>308</v>
      </c>
      <c r="D235" s="52" t="s">
        <v>1634</v>
      </c>
      <c r="E235" s="52" t="s">
        <v>934</v>
      </c>
      <c r="F235" s="52" t="s">
        <v>1682</v>
      </c>
      <c r="G235" s="52">
        <v>2018</v>
      </c>
      <c r="H235" s="52" t="s">
        <v>1635</v>
      </c>
      <c r="I235" s="52" t="s">
        <v>682</v>
      </c>
      <c r="J235" s="60">
        <v>14748415</v>
      </c>
      <c r="K235" s="52">
        <v>17409240</v>
      </c>
      <c r="L235" s="56" t="str">
        <f>_xlfn.CONCAT(NFM3External!$B235,"_",NFM3External!$C235,"_",NFM3External!$E235,"_",NFM3External!$G235)</f>
        <v>Burkina Faso_Malaria_United States Government (USG)_2018</v>
      </c>
    </row>
    <row r="236" spans="1:12" x14ac:dyDescent="0.25">
      <c r="A236" s="48" t="s">
        <v>1679</v>
      </c>
      <c r="B236" s="49" t="s">
        <v>858</v>
      </c>
      <c r="C236" s="49" t="s">
        <v>308</v>
      </c>
      <c r="D236" s="49" t="s">
        <v>1634</v>
      </c>
      <c r="E236" s="49" t="s">
        <v>934</v>
      </c>
      <c r="F236" s="49" t="s">
        <v>1682</v>
      </c>
      <c r="G236" s="49">
        <v>2019</v>
      </c>
      <c r="H236" s="49" t="s">
        <v>1635</v>
      </c>
      <c r="I236" s="49" t="s">
        <v>682</v>
      </c>
      <c r="J236" s="59">
        <v>18987574</v>
      </c>
      <c r="K236" s="49">
        <v>21255825</v>
      </c>
      <c r="L236" s="55" t="str">
        <f>_xlfn.CONCAT(NFM3External!$B236,"_",NFM3External!$C236,"_",NFM3External!$E236,"_",NFM3External!$G236)</f>
        <v>Burkina Faso_Malaria_United States Government (USG)_2019</v>
      </c>
    </row>
    <row r="237" spans="1:12" x14ac:dyDescent="0.25">
      <c r="A237" s="51" t="s">
        <v>1679</v>
      </c>
      <c r="B237" s="52" t="s">
        <v>858</v>
      </c>
      <c r="C237" s="52" t="s">
        <v>308</v>
      </c>
      <c r="D237" s="52" t="s">
        <v>1634</v>
      </c>
      <c r="E237" s="52" t="s">
        <v>934</v>
      </c>
      <c r="F237" s="52" t="s">
        <v>1682</v>
      </c>
      <c r="G237" s="52">
        <v>2020</v>
      </c>
      <c r="H237" s="52" t="s">
        <v>1635</v>
      </c>
      <c r="I237" s="52" t="s">
        <v>682</v>
      </c>
      <c r="J237" s="60">
        <v>15537340</v>
      </c>
      <c r="K237" s="52">
        <v>17706871</v>
      </c>
      <c r="L237" s="56" t="str">
        <f>_xlfn.CONCAT(NFM3External!$B237,"_",NFM3External!$C237,"_",NFM3External!$E237,"_",NFM3External!$G237)</f>
        <v>Burkina Faso_Malaria_United States Government (USG)_2020</v>
      </c>
    </row>
    <row r="238" spans="1:12" x14ac:dyDescent="0.25">
      <c r="A238" s="48" t="s">
        <v>1679</v>
      </c>
      <c r="B238" s="49" t="s">
        <v>858</v>
      </c>
      <c r="C238" s="49" t="s">
        <v>308</v>
      </c>
      <c r="D238" s="49" t="s">
        <v>1634</v>
      </c>
      <c r="E238" s="49" t="s">
        <v>934</v>
      </c>
      <c r="F238" s="49" t="s">
        <v>1682</v>
      </c>
      <c r="G238" s="49">
        <v>2021</v>
      </c>
      <c r="H238" s="49" t="s">
        <v>361</v>
      </c>
      <c r="I238" s="49" t="s">
        <v>682</v>
      </c>
      <c r="J238" s="59">
        <v>15398781</v>
      </c>
      <c r="K238" s="49">
        <v>18389084</v>
      </c>
      <c r="L238" s="55" t="str">
        <f>_xlfn.CONCAT(NFM3External!$B238,"_",NFM3External!$C238,"_",NFM3External!$E238,"_",NFM3External!$G238)</f>
        <v>Burkina Faso_Malaria_United States Government (USG)_2021</v>
      </c>
    </row>
    <row r="239" spans="1:12" x14ac:dyDescent="0.25">
      <c r="A239" s="51" t="s">
        <v>1679</v>
      </c>
      <c r="B239" s="52" t="s">
        <v>858</v>
      </c>
      <c r="C239" s="52" t="s">
        <v>308</v>
      </c>
      <c r="D239" s="52" t="s">
        <v>1634</v>
      </c>
      <c r="E239" s="52" t="s">
        <v>934</v>
      </c>
      <c r="F239" s="52" t="s">
        <v>1682</v>
      </c>
      <c r="G239" s="52">
        <v>2022</v>
      </c>
      <c r="H239" s="52" t="s">
        <v>361</v>
      </c>
      <c r="I239" s="52" t="s">
        <v>682</v>
      </c>
      <c r="J239" s="60">
        <v>27713958</v>
      </c>
      <c r="K239" s="52">
        <v>33466002</v>
      </c>
      <c r="L239" s="56" t="str">
        <f>_xlfn.CONCAT(NFM3External!$B239,"_",NFM3External!$C239,"_",NFM3External!$E239,"_",NFM3External!$G239)</f>
        <v>Burkina Faso_Malaria_United States Government (USG)_2022</v>
      </c>
    </row>
    <row r="240" spans="1:12" x14ac:dyDescent="0.25">
      <c r="A240" s="48" t="s">
        <v>1679</v>
      </c>
      <c r="B240" s="49" t="s">
        <v>858</v>
      </c>
      <c r="C240" s="49" t="s">
        <v>308</v>
      </c>
      <c r="D240" s="49" t="s">
        <v>1634</v>
      </c>
      <c r="E240" s="49" t="s">
        <v>934</v>
      </c>
      <c r="F240" s="49" t="s">
        <v>1682</v>
      </c>
      <c r="G240" s="49">
        <v>2023</v>
      </c>
      <c r="H240" s="49" t="s">
        <v>361</v>
      </c>
      <c r="I240" s="49" t="s">
        <v>682</v>
      </c>
      <c r="J240" s="59">
        <v>25677590</v>
      </c>
      <c r="K240" s="49">
        <v>31458848</v>
      </c>
      <c r="L240" s="55" t="str">
        <f>_xlfn.CONCAT(NFM3External!$B240,"_",NFM3External!$C240,"_",NFM3External!$E240,"_",NFM3External!$G240)</f>
        <v>Burkina Faso_Malaria_United States Government (USG)_2023</v>
      </c>
    </row>
    <row r="241" spans="1:12" x14ac:dyDescent="0.25">
      <c r="A241" s="51" t="s">
        <v>1679</v>
      </c>
      <c r="B241" s="52" t="s">
        <v>858</v>
      </c>
      <c r="C241" s="52" t="s">
        <v>308</v>
      </c>
      <c r="D241" s="52" t="s">
        <v>1634</v>
      </c>
      <c r="E241" s="52" t="s">
        <v>934</v>
      </c>
      <c r="F241" s="52" t="s">
        <v>1682</v>
      </c>
      <c r="G241" s="52">
        <v>2024</v>
      </c>
      <c r="H241" s="52" t="s">
        <v>361</v>
      </c>
      <c r="I241" s="52" t="s">
        <v>682</v>
      </c>
      <c r="J241" s="60">
        <v>25397208</v>
      </c>
      <c r="K241" s="52">
        <v>31497001</v>
      </c>
      <c r="L241" s="56" t="str">
        <f>_xlfn.CONCAT(NFM3External!$B241,"_",NFM3External!$C241,"_",NFM3External!$E241,"_",NFM3External!$G241)</f>
        <v>Burkina Faso_Malaria_United States Government (USG)_2024</v>
      </c>
    </row>
    <row r="242" spans="1:12" x14ac:dyDescent="0.25">
      <c r="A242" s="48" t="s">
        <v>1679</v>
      </c>
      <c r="B242" s="49" t="s">
        <v>858</v>
      </c>
      <c r="C242" s="49" t="s">
        <v>308</v>
      </c>
      <c r="D242" s="49" t="s">
        <v>1634</v>
      </c>
      <c r="E242" s="49" t="s">
        <v>934</v>
      </c>
      <c r="F242" s="49" t="s">
        <v>1682</v>
      </c>
      <c r="G242" s="49">
        <v>2025</v>
      </c>
      <c r="H242" s="49" t="s">
        <v>361</v>
      </c>
      <c r="I242" s="49" t="s">
        <v>682</v>
      </c>
      <c r="J242" s="59">
        <v>28134427</v>
      </c>
      <c r="K242" s="49">
        <v>35271071</v>
      </c>
      <c r="L242" s="55" t="str">
        <f>_xlfn.CONCAT(NFM3External!$B242,"_",NFM3External!$C242,"_",NFM3External!$E242,"_",NFM3External!$G242)</f>
        <v>Burkina Faso_Malaria_United States Government (USG)_2025</v>
      </c>
    </row>
    <row r="243" spans="1:12" x14ac:dyDescent="0.25">
      <c r="A243" s="51" t="s">
        <v>1679</v>
      </c>
      <c r="B243" s="52" t="s">
        <v>858</v>
      </c>
      <c r="C243" s="52" t="s">
        <v>308</v>
      </c>
      <c r="D243" s="52" t="s">
        <v>1634</v>
      </c>
      <c r="E243" s="52" t="s">
        <v>954</v>
      </c>
      <c r="F243" s="52" t="s">
        <v>1682</v>
      </c>
      <c r="G243" s="52">
        <v>2018</v>
      </c>
      <c r="H243" s="52" t="s">
        <v>1635</v>
      </c>
      <c r="I243" s="52" t="s">
        <v>682</v>
      </c>
      <c r="J243" s="60">
        <v>0</v>
      </c>
      <c r="K243" s="52">
        <v>0</v>
      </c>
      <c r="L243" s="56" t="str">
        <f>_xlfn.CONCAT(NFM3External!$B243,"_",NFM3External!$C243,"_",NFM3External!$E243,"_",NFM3External!$G243)</f>
        <v>Burkina Faso_Malaria_Unspecified - not disagregated by sources _2018</v>
      </c>
    </row>
    <row r="244" spans="1:12" x14ac:dyDescent="0.25">
      <c r="A244" s="48" t="s">
        <v>1679</v>
      </c>
      <c r="B244" s="49" t="s">
        <v>858</v>
      </c>
      <c r="C244" s="49" t="s">
        <v>308</v>
      </c>
      <c r="D244" s="49" t="s">
        <v>1634</v>
      </c>
      <c r="E244" s="49" t="s">
        <v>954</v>
      </c>
      <c r="F244" s="49" t="s">
        <v>1682</v>
      </c>
      <c r="G244" s="49">
        <v>2019</v>
      </c>
      <c r="H244" s="49" t="s">
        <v>1635</v>
      </c>
      <c r="I244" s="49" t="s">
        <v>682</v>
      </c>
      <c r="J244" s="59">
        <v>0</v>
      </c>
      <c r="K244" s="49">
        <v>0</v>
      </c>
      <c r="L244" s="55" t="str">
        <f>_xlfn.CONCAT(NFM3External!$B244,"_",NFM3External!$C244,"_",NFM3External!$E244,"_",NFM3External!$G244)</f>
        <v>Burkina Faso_Malaria_Unspecified - not disagregated by sources _2019</v>
      </c>
    </row>
    <row r="245" spans="1:12" x14ac:dyDescent="0.25">
      <c r="A245" s="51" t="s">
        <v>1679</v>
      </c>
      <c r="B245" s="52" t="s">
        <v>858</v>
      </c>
      <c r="C245" s="52" t="s">
        <v>308</v>
      </c>
      <c r="D245" s="52" t="s">
        <v>1634</v>
      </c>
      <c r="E245" s="52" t="s">
        <v>954</v>
      </c>
      <c r="F245" s="52" t="s">
        <v>1682</v>
      </c>
      <c r="G245" s="52">
        <v>2020</v>
      </c>
      <c r="H245" s="52" t="s">
        <v>1635</v>
      </c>
      <c r="I245" s="52" t="s">
        <v>682</v>
      </c>
      <c r="J245" s="60">
        <v>13635</v>
      </c>
      <c r="K245" s="52">
        <v>15539</v>
      </c>
      <c r="L245" s="56" t="str">
        <f>_xlfn.CONCAT(NFM3External!$B245,"_",NFM3External!$C245,"_",NFM3External!$E245,"_",NFM3External!$G245)</f>
        <v>Burkina Faso_Malaria_Unspecified - not disagregated by sources _2020</v>
      </c>
    </row>
    <row r="246" spans="1:12" x14ac:dyDescent="0.25">
      <c r="A246" s="48" t="s">
        <v>1679</v>
      </c>
      <c r="B246" s="49" t="s">
        <v>858</v>
      </c>
      <c r="C246" s="49" t="s">
        <v>308</v>
      </c>
      <c r="D246" s="49" t="s">
        <v>1634</v>
      </c>
      <c r="E246" s="49" t="s">
        <v>954</v>
      </c>
      <c r="F246" s="49" t="s">
        <v>1682</v>
      </c>
      <c r="G246" s="49">
        <v>2021</v>
      </c>
      <c r="H246" s="49" t="s">
        <v>361</v>
      </c>
      <c r="I246" s="49" t="s">
        <v>682</v>
      </c>
      <c r="J246" s="59">
        <v>170514</v>
      </c>
      <c r="K246" s="49">
        <v>203627</v>
      </c>
      <c r="L246" s="55" t="str">
        <f>_xlfn.CONCAT(NFM3External!$B246,"_",NFM3External!$C246,"_",NFM3External!$E246,"_",NFM3External!$G246)</f>
        <v>Burkina Faso_Malaria_Unspecified - not disagregated by sources _2021</v>
      </c>
    </row>
    <row r="247" spans="1:12" x14ac:dyDescent="0.25">
      <c r="A247" s="51" t="s">
        <v>1679</v>
      </c>
      <c r="B247" s="52" t="s">
        <v>858</v>
      </c>
      <c r="C247" s="52" t="s">
        <v>308</v>
      </c>
      <c r="D247" s="52" t="s">
        <v>1634</v>
      </c>
      <c r="E247" s="52" t="s">
        <v>954</v>
      </c>
      <c r="F247" s="52" t="s">
        <v>1682</v>
      </c>
      <c r="G247" s="52">
        <v>2022</v>
      </c>
      <c r="H247" s="52" t="s">
        <v>361</v>
      </c>
      <c r="I247" s="52" t="s">
        <v>682</v>
      </c>
      <c r="J247" s="60">
        <v>153547</v>
      </c>
      <c r="K247" s="52">
        <v>185415</v>
      </c>
      <c r="L247" s="56" t="str">
        <f>_xlfn.CONCAT(NFM3External!$B247,"_",NFM3External!$C247,"_",NFM3External!$E247,"_",NFM3External!$G247)</f>
        <v>Burkina Faso_Malaria_Unspecified - not disagregated by sources _2022</v>
      </c>
    </row>
    <row r="248" spans="1:12" x14ac:dyDescent="0.25">
      <c r="A248" s="48" t="s">
        <v>1679</v>
      </c>
      <c r="B248" s="49" t="s">
        <v>858</v>
      </c>
      <c r="C248" s="49" t="s">
        <v>308</v>
      </c>
      <c r="D248" s="49" t="s">
        <v>1634</v>
      </c>
      <c r="E248" s="49" t="s">
        <v>954</v>
      </c>
      <c r="F248" s="49" t="s">
        <v>1682</v>
      </c>
      <c r="G248" s="49">
        <v>2023</v>
      </c>
      <c r="H248" s="49" t="s">
        <v>361</v>
      </c>
      <c r="I248" s="49" t="s">
        <v>682</v>
      </c>
      <c r="J248" s="59">
        <v>197513</v>
      </c>
      <c r="K248" s="49">
        <v>241983</v>
      </c>
      <c r="L248" s="55" t="str">
        <f>_xlfn.CONCAT(NFM3External!$B248,"_",NFM3External!$C248,"_",NFM3External!$E248,"_",NFM3External!$G248)</f>
        <v>Burkina Faso_Malaria_Unspecified - not disagregated by sources _2023</v>
      </c>
    </row>
    <row r="249" spans="1:12" x14ac:dyDescent="0.25">
      <c r="A249" s="51" t="s">
        <v>1679</v>
      </c>
      <c r="B249" s="52" t="s">
        <v>858</v>
      </c>
      <c r="C249" s="52" t="s">
        <v>308</v>
      </c>
      <c r="D249" s="52" t="s">
        <v>1634</v>
      </c>
      <c r="E249" s="52" t="s">
        <v>954</v>
      </c>
      <c r="F249" s="52" t="s">
        <v>1682</v>
      </c>
      <c r="G249" s="52">
        <v>2024</v>
      </c>
      <c r="H249" s="52" t="s">
        <v>361</v>
      </c>
      <c r="I249" s="52" t="s">
        <v>682</v>
      </c>
      <c r="J249" s="60">
        <v>153547</v>
      </c>
      <c r="K249" s="52">
        <v>190425</v>
      </c>
      <c r="L249" s="56" t="str">
        <f>_xlfn.CONCAT(NFM3External!$B249,"_",NFM3External!$C249,"_",NFM3External!$E249,"_",NFM3External!$G249)</f>
        <v>Burkina Faso_Malaria_Unspecified - not disagregated by sources _2024</v>
      </c>
    </row>
    <row r="250" spans="1:12" x14ac:dyDescent="0.25">
      <c r="A250" s="48" t="s">
        <v>1679</v>
      </c>
      <c r="B250" s="49" t="s">
        <v>858</v>
      </c>
      <c r="C250" s="49" t="s">
        <v>308</v>
      </c>
      <c r="D250" s="49" t="s">
        <v>1634</v>
      </c>
      <c r="E250" s="49" t="s">
        <v>954</v>
      </c>
      <c r="F250" s="49" t="s">
        <v>1682</v>
      </c>
      <c r="G250" s="49">
        <v>2025</v>
      </c>
      <c r="H250" s="49" t="s">
        <v>361</v>
      </c>
      <c r="I250" s="49" t="s">
        <v>682</v>
      </c>
      <c r="J250" s="59">
        <v>153547</v>
      </c>
      <c r="K250" s="49">
        <v>192496</v>
      </c>
      <c r="L250" s="55" t="str">
        <f>_xlfn.CONCAT(NFM3External!$B250,"_",NFM3External!$C250,"_",NFM3External!$E250,"_",NFM3External!$G250)</f>
        <v>Burkina Faso_Malaria_Unspecified - not disagregated by sources _2025</v>
      </c>
    </row>
    <row r="251" spans="1:12" x14ac:dyDescent="0.25">
      <c r="A251" s="51" t="s">
        <v>1679</v>
      </c>
      <c r="B251" s="52" t="s">
        <v>858</v>
      </c>
      <c r="C251" s="52" t="s">
        <v>308</v>
      </c>
      <c r="D251" s="52" t="s">
        <v>1634</v>
      </c>
      <c r="E251" s="52" t="s">
        <v>939</v>
      </c>
      <c r="F251" s="52" t="s">
        <v>1682</v>
      </c>
      <c r="G251" s="52">
        <v>2018</v>
      </c>
      <c r="H251" s="52" t="s">
        <v>1635</v>
      </c>
      <c r="I251" s="52" t="s">
        <v>682</v>
      </c>
      <c r="J251" s="60">
        <v>4692684</v>
      </c>
      <c r="K251" s="52">
        <v>5539311</v>
      </c>
      <c r="L251" s="56" t="str">
        <f>_xlfn.CONCAT(NFM3External!$B251,"_",NFM3External!$C251,"_",NFM3External!$E251,"_",NFM3External!$G251)</f>
        <v>Burkina Faso_Malaria_World Bank (WB)_2018</v>
      </c>
    </row>
    <row r="252" spans="1:12" x14ac:dyDescent="0.25">
      <c r="A252" s="48" t="s">
        <v>1679</v>
      </c>
      <c r="B252" s="49" t="s">
        <v>858</v>
      </c>
      <c r="C252" s="49" t="s">
        <v>308</v>
      </c>
      <c r="D252" s="49" t="s">
        <v>1634</v>
      </c>
      <c r="E252" s="49" t="s">
        <v>939</v>
      </c>
      <c r="F252" s="49" t="s">
        <v>1682</v>
      </c>
      <c r="G252" s="49">
        <v>2019</v>
      </c>
      <c r="H252" s="49" t="s">
        <v>1635</v>
      </c>
      <c r="I252" s="49" t="s">
        <v>682</v>
      </c>
      <c r="J252" s="59">
        <v>5864510</v>
      </c>
      <c r="K252" s="49">
        <v>6565083</v>
      </c>
      <c r="L252" s="55" t="str">
        <f>_xlfn.CONCAT(NFM3External!$B252,"_",NFM3External!$C252,"_",NFM3External!$E252,"_",NFM3External!$G252)</f>
        <v>Burkina Faso_Malaria_World Bank (WB)_2019</v>
      </c>
    </row>
    <row r="253" spans="1:12" x14ac:dyDescent="0.25">
      <c r="A253" s="51" t="s">
        <v>1679</v>
      </c>
      <c r="B253" s="52" t="s">
        <v>858</v>
      </c>
      <c r="C253" s="52" t="s">
        <v>308</v>
      </c>
      <c r="D253" s="52" t="s">
        <v>1634</v>
      </c>
      <c r="E253" s="52" t="s">
        <v>939</v>
      </c>
      <c r="F253" s="52" t="s">
        <v>1682</v>
      </c>
      <c r="G253" s="52">
        <v>2020</v>
      </c>
      <c r="H253" s="52" t="s">
        <v>1635</v>
      </c>
      <c r="I253" s="52" t="s">
        <v>682</v>
      </c>
      <c r="J253" s="60">
        <v>36063</v>
      </c>
      <c r="K253" s="52">
        <v>41099</v>
      </c>
      <c r="L253" s="56" t="str">
        <f>_xlfn.CONCAT(NFM3External!$B253,"_",NFM3External!$C253,"_",NFM3External!$E253,"_",NFM3External!$G253)</f>
        <v>Burkina Faso_Malaria_World Bank (WB)_2020</v>
      </c>
    </row>
    <row r="254" spans="1:12" x14ac:dyDescent="0.25">
      <c r="A254" s="48" t="s">
        <v>1679</v>
      </c>
      <c r="B254" s="49" t="s">
        <v>858</v>
      </c>
      <c r="C254" s="49" t="s">
        <v>308</v>
      </c>
      <c r="D254" s="49" t="s">
        <v>1634</v>
      </c>
      <c r="E254" s="49" t="s">
        <v>939</v>
      </c>
      <c r="F254" s="49" t="s">
        <v>1682</v>
      </c>
      <c r="G254" s="49">
        <v>2021</v>
      </c>
      <c r="H254" s="49" t="s">
        <v>361</v>
      </c>
      <c r="I254" s="49" t="s">
        <v>682</v>
      </c>
      <c r="J254" s="59">
        <v>0</v>
      </c>
      <c r="K254" s="49">
        <v>0</v>
      </c>
      <c r="L254" s="55" t="str">
        <f>_xlfn.CONCAT(NFM3External!$B254,"_",NFM3External!$C254,"_",NFM3External!$E254,"_",NFM3External!$G254)</f>
        <v>Burkina Faso_Malaria_World Bank (WB)_2021</v>
      </c>
    </row>
    <row r="255" spans="1:12" x14ac:dyDescent="0.25">
      <c r="A255" s="51" t="s">
        <v>1679</v>
      </c>
      <c r="B255" s="52" t="s">
        <v>858</v>
      </c>
      <c r="C255" s="52" t="s">
        <v>308</v>
      </c>
      <c r="D255" s="52" t="s">
        <v>1634</v>
      </c>
      <c r="E255" s="52" t="s">
        <v>939</v>
      </c>
      <c r="F255" s="52" t="s">
        <v>1682</v>
      </c>
      <c r="G255" s="52">
        <v>2022</v>
      </c>
      <c r="H255" s="52" t="s">
        <v>361</v>
      </c>
      <c r="I255" s="52" t="s">
        <v>682</v>
      </c>
      <c r="J255" s="60">
        <v>0</v>
      </c>
      <c r="K255" s="52">
        <v>0</v>
      </c>
      <c r="L255" s="56" t="str">
        <f>_xlfn.CONCAT(NFM3External!$B255,"_",NFM3External!$C255,"_",NFM3External!$E255,"_",NFM3External!$G255)</f>
        <v>Burkina Faso_Malaria_World Bank (WB)_2022</v>
      </c>
    </row>
    <row r="256" spans="1:12" x14ac:dyDescent="0.25">
      <c r="A256" s="48" t="s">
        <v>1679</v>
      </c>
      <c r="B256" s="49" t="s">
        <v>858</v>
      </c>
      <c r="C256" s="49" t="s">
        <v>308</v>
      </c>
      <c r="D256" s="49" t="s">
        <v>1634</v>
      </c>
      <c r="E256" s="49" t="s">
        <v>939</v>
      </c>
      <c r="F256" s="49" t="s">
        <v>1682</v>
      </c>
      <c r="G256" s="49">
        <v>2023</v>
      </c>
      <c r="H256" s="49" t="s">
        <v>361</v>
      </c>
      <c r="I256" s="49" t="s">
        <v>682</v>
      </c>
      <c r="J256" s="59">
        <v>0</v>
      </c>
      <c r="K256" s="49">
        <v>0</v>
      </c>
      <c r="L256" s="55" t="str">
        <f>_xlfn.CONCAT(NFM3External!$B256,"_",NFM3External!$C256,"_",NFM3External!$E256,"_",NFM3External!$G256)</f>
        <v>Burkina Faso_Malaria_World Bank (WB)_2023</v>
      </c>
    </row>
    <row r="257" spans="1:12" x14ac:dyDescent="0.25">
      <c r="A257" s="51" t="s">
        <v>1679</v>
      </c>
      <c r="B257" s="52" t="s">
        <v>858</v>
      </c>
      <c r="C257" s="52" t="s">
        <v>308</v>
      </c>
      <c r="D257" s="52" t="s">
        <v>1634</v>
      </c>
      <c r="E257" s="52" t="s">
        <v>939</v>
      </c>
      <c r="F257" s="52" t="s">
        <v>1682</v>
      </c>
      <c r="G257" s="52">
        <v>2024</v>
      </c>
      <c r="H257" s="52" t="s">
        <v>361</v>
      </c>
      <c r="I257" s="52" t="s">
        <v>682</v>
      </c>
      <c r="J257" s="60">
        <v>0</v>
      </c>
      <c r="K257" s="52">
        <v>0</v>
      </c>
      <c r="L257" s="56" t="str">
        <f>_xlfn.CONCAT(NFM3External!$B257,"_",NFM3External!$C257,"_",NFM3External!$E257,"_",NFM3External!$G257)</f>
        <v>Burkina Faso_Malaria_World Bank (WB)_2024</v>
      </c>
    </row>
    <row r="258" spans="1:12" x14ac:dyDescent="0.25">
      <c r="A258" s="48" t="s">
        <v>1679</v>
      </c>
      <c r="B258" s="49" t="s">
        <v>858</v>
      </c>
      <c r="C258" s="49" t="s">
        <v>308</v>
      </c>
      <c r="D258" s="49" t="s">
        <v>1634</v>
      </c>
      <c r="E258" s="49" t="s">
        <v>939</v>
      </c>
      <c r="F258" s="49" t="s">
        <v>1682</v>
      </c>
      <c r="G258" s="49">
        <v>2025</v>
      </c>
      <c r="H258" s="49" t="s">
        <v>361</v>
      </c>
      <c r="I258" s="49" t="s">
        <v>682</v>
      </c>
      <c r="J258" s="59">
        <v>0</v>
      </c>
      <c r="K258" s="49">
        <v>0</v>
      </c>
      <c r="L258" s="55" t="str">
        <f>_xlfn.CONCAT(NFM3External!$B258,"_",NFM3External!$C258,"_",NFM3External!$E258,"_",NFM3External!$G258)</f>
        <v>Burkina Faso_Malaria_World Bank (WB)_2025</v>
      </c>
    </row>
    <row r="259" spans="1:12" x14ac:dyDescent="0.25">
      <c r="A259" s="51" t="s">
        <v>1679</v>
      </c>
      <c r="B259" s="52" t="s">
        <v>858</v>
      </c>
      <c r="C259" s="52" t="s">
        <v>308</v>
      </c>
      <c r="D259" s="52" t="s">
        <v>1634</v>
      </c>
      <c r="E259" s="52" t="s">
        <v>949</v>
      </c>
      <c r="F259" s="52" t="s">
        <v>1682</v>
      </c>
      <c r="G259" s="52">
        <v>2018</v>
      </c>
      <c r="H259" s="52" t="s">
        <v>1635</v>
      </c>
      <c r="I259" s="52" t="s">
        <v>682</v>
      </c>
      <c r="J259" s="60">
        <v>213920</v>
      </c>
      <c r="K259" s="52">
        <v>252514</v>
      </c>
      <c r="L259" s="56" t="str">
        <f>_xlfn.CONCAT(NFM3External!$B259,"_",NFM3External!$C259,"_",NFM3External!$E259,"_",NFM3External!$G259)</f>
        <v>Burkina Faso_Malaria_World Health Organization (WHO)_2018</v>
      </c>
    </row>
    <row r="260" spans="1:12" x14ac:dyDescent="0.25">
      <c r="A260" s="48" t="s">
        <v>1679</v>
      </c>
      <c r="B260" s="49" t="s">
        <v>858</v>
      </c>
      <c r="C260" s="49" t="s">
        <v>308</v>
      </c>
      <c r="D260" s="49" t="s">
        <v>1634</v>
      </c>
      <c r="E260" s="49" t="s">
        <v>949</v>
      </c>
      <c r="F260" s="49" t="s">
        <v>1682</v>
      </c>
      <c r="G260" s="49">
        <v>2019</v>
      </c>
      <c r="H260" s="49" t="s">
        <v>1635</v>
      </c>
      <c r="I260" s="49" t="s">
        <v>682</v>
      </c>
      <c r="J260" s="59">
        <v>97567</v>
      </c>
      <c r="K260" s="49">
        <v>109223</v>
      </c>
      <c r="L260" s="55" t="str">
        <f>_xlfn.CONCAT(NFM3External!$B260,"_",NFM3External!$C260,"_",NFM3External!$E260,"_",NFM3External!$G260)</f>
        <v>Burkina Faso_Malaria_World Health Organization (WHO)_2019</v>
      </c>
    </row>
    <row r="261" spans="1:12" x14ac:dyDescent="0.25">
      <c r="A261" s="51" t="s">
        <v>1679</v>
      </c>
      <c r="B261" s="52" t="s">
        <v>858</v>
      </c>
      <c r="C261" s="52" t="s">
        <v>308</v>
      </c>
      <c r="D261" s="52" t="s">
        <v>1634</v>
      </c>
      <c r="E261" s="52" t="s">
        <v>949</v>
      </c>
      <c r="F261" s="52" t="s">
        <v>1682</v>
      </c>
      <c r="G261" s="52">
        <v>2020</v>
      </c>
      <c r="H261" s="52" t="s">
        <v>1635</v>
      </c>
      <c r="I261" s="52" t="s">
        <v>682</v>
      </c>
      <c r="J261" s="60">
        <v>44172</v>
      </c>
      <c r="K261" s="52">
        <v>50340</v>
      </c>
      <c r="L261" s="56" t="str">
        <f>_xlfn.CONCAT(NFM3External!$B261,"_",NFM3External!$C261,"_",NFM3External!$E261,"_",NFM3External!$G261)</f>
        <v>Burkina Faso_Malaria_World Health Organization (WHO)_2020</v>
      </c>
    </row>
    <row r="262" spans="1:12" x14ac:dyDescent="0.25">
      <c r="A262" s="48" t="s">
        <v>1679</v>
      </c>
      <c r="B262" s="49" t="s">
        <v>858</v>
      </c>
      <c r="C262" s="49" t="s">
        <v>308</v>
      </c>
      <c r="D262" s="49" t="s">
        <v>1634</v>
      </c>
      <c r="E262" s="49" t="s">
        <v>949</v>
      </c>
      <c r="F262" s="49" t="s">
        <v>1682</v>
      </c>
      <c r="G262" s="49">
        <v>2021</v>
      </c>
      <c r="H262" s="49" t="s">
        <v>361</v>
      </c>
      <c r="I262" s="49" t="s">
        <v>682</v>
      </c>
      <c r="J262" s="59">
        <v>265485</v>
      </c>
      <c r="K262" s="49">
        <v>317040</v>
      </c>
      <c r="L262" s="55" t="str">
        <f>_xlfn.CONCAT(NFM3External!$B262,"_",NFM3External!$C262,"_",NFM3External!$E262,"_",NFM3External!$G262)</f>
        <v>Burkina Faso_Malaria_World Health Organization (WHO)_2021</v>
      </c>
    </row>
    <row r="263" spans="1:12" x14ac:dyDescent="0.25">
      <c r="A263" s="51" t="s">
        <v>1679</v>
      </c>
      <c r="B263" s="52" t="s">
        <v>858</v>
      </c>
      <c r="C263" s="52" t="s">
        <v>308</v>
      </c>
      <c r="D263" s="52" t="s">
        <v>1634</v>
      </c>
      <c r="E263" s="52" t="s">
        <v>949</v>
      </c>
      <c r="F263" s="52" t="s">
        <v>1682</v>
      </c>
      <c r="G263" s="52">
        <v>2022</v>
      </c>
      <c r="H263" s="52" t="s">
        <v>361</v>
      </c>
      <c r="I263" s="52" t="s">
        <v>682</v>
      </c>
      <c r="J263" s="60">
        <v>88270</v>
      </c>
      <c r="K263" s="52">
        <v>106590</v>
      </c>
      <c r="L263" s="56" t="str">
        <f>_xlfn.CONCAT(NFM3External!$B263,"_",NFM3External!$C263,"_",NFM3External!$E263,"_",NFM3External!$G263)</f>
        <v>Burkina Faso_Malaria_World Health Organization (WHO)_2022</v>
      </c>
    </row>
    <row r="264" spans="1:12" x14ac:dyDescent="0.25">
      <c r="A264" s="48" t="s">
        <v>1679</v>
      </c>
      <c r="B264" s="49" t="s">
        <v>858</v>
      </c>
      <c r="C264" s="49" t="s">
        <v>308</v>
      </c>
      <c r="D264" s="49" t="s">
        <v>1634</v>
      </c>
      <c r="E264" s="49" t="s">
        <v>949</v>
      </c>
      <c r="F264" s="49" t="s">
        <v>1682</v>
      </c>
      <c r="G264" s="49">
        <v>2023</v>
      </c>
      <c r="H264" s="49" t="s">
        <v>361</v>
      </c>
      <c r="I264" s="49" t="s">
        <v>682</v>
      </c>
      <c r="J264" s="59">
        <v>202756</v>
      </c>
      <c r="K264" s="49">
        <v>248406</v>
      </c>
      <c r="L264" s="55" t="str">
        <f>_xlfn.CONCAT(NFM3External!$B264,"_",NFM3External!$C264,"_",NFM3External!$E264,"_",NFM3External!$G264)</f>
        <v>Burkina Faso_Malaria_World Health Organization (WHO)_2023</v>
      </c>
    </row>
    <row r="265" spans="1:12" x14ac:dyDescent="0.25">
      <c r="A265" s="51" t="s">
        <v>1679</v>
      </c>
      <c r="B265" s="52" t="s">
        <v>858</v>
      </c>
      <c r="C265" s="52" t="s">
        <v>308</v>
      </c>
      <c r="D265" s="52" t="s">
        <v>1634</v>
      </c>
      <c r="E265" s="52" t="s">
        <v>949</v>
      </c>
      <c r="F265" s="52" t="s">
        <v>1682</v>
      </c>
      <c r="G265" s="52">
        <v>2024</v>
      </c>
      <c r="H265" s="52" t="s">
        <v>361</v>
      </c>
      <c r="I265" s="52" t="s">
        <v>682</v>
      </c>
      <c r="J265" s="60">
        <v>112990</v>
      </c>
      <c r="K265" s="52">
        <v>140127</v>
      </c>
      <c r="L265" s="56" t="str">
        <f>_xlfn.CONCAT(NFM3External!$B265,"_",NFM3External!$C265,"_",NFM3External!$E265,"_",NFM3External!$G265)</f>
        <v>Burkina Faso_Malaria_World Health Organization (WHO)_2024</v>
      </c>
    </row>
    <row r="266" spans="1:12" x14ac:dyDescent="0.25">
      <c r="A266" s="48" t="s">
        <v>1679</v>
      </c>
      <c r="B266" s="49" t="s">
        <v>858</v>
      </c>
      <c r="C266" s="49" t="s">
        <v>308</v>
      </c>
      <c r="D266" s="49" t="s">
        <v>1634</v>
      </c>
      <c r="E266" s="49" t="s">
        <v>949</v>
      </c>
      <c r="F266" s="49" t="s">
        <v>1682</v>
      </c>
      <c r="G266" s="49">
        <v>2025</v>
      </c>
      <c r="H266" s="49" t="s">
        <v>361</v>
      </c>
      <c r="I266" s="49" t="s">
        <v>682</v>
      </c>
      <c r="J266" s="59">
        <v>151900</v>
      </c>
      <c r="K266" s="49">
        <v>190431</v>
      </c>
      <c r="L266" s="55" t="str">
        <f>_xlfn.CONCAT(NFM3External!$B266,"_",NFM3External!$C266,"_",NFM3External!$E266,"_",NFM3External!$G266)</f>
        <v>Burkina Faso_Malaria_World Health Organization (WHO)_2025</v>
      </c>
    </row>
    <row r="267" spans="1:12" x14ac:dyDescent="0.25">
      <c r="A267" s="51" t="s">
        <v>1679</v>
      </c>
      <c r="B267" s="52" t="s">
        <v>858</v>
      </c>
      <c r="C267" s="52" t="s">
        <v>305</v>
      </c>
      <c r="D267" s="52" t="s">
        <v>1634</v>
      </c>
      <c r="E267" s="52" t="s">
        <v>793</v>
      </c>
      <c r="F267" s="52" t="s">
        <v>1683</v>
      </c>
      <c r="G267" s="52">
        <v>2018</v>
      </c>
      <c r="H267" s="52" t="s">
        <v>1635</v>
      </c>
      <c r="I267" s="52" t="s">
        <v>682</v>
      </c>
      <c r="J267" s="60">
        <v>23069</v>
      </c>
      <c r="K267" s="52">
        <v>27231</v>
      </c>
      <c r="L267" s="56" t="str">
        <f>_xlfn.CONCAT(NFM3External!$B267,"_",NFM3External!$C267,"_",NFM3External!$E267,"_",NFM3External!$G267)</f>
        <v>Burkina Faso_TB_France_2018</v>
      </c>
    </row>
    <row r="268" spans="1:12" x14ac:dyDescent="0.25">
      <c r="A268" s="48" t="s">
        <v>1679</v>
      </c>
      <c r="B268" s="49" t="s">
        <v>858</v>
      </c>
      <c r="C268" s="49" t="s">
        <v>305</v>
      </c>
      <c r="D268" s="49" t="s">
        <v>1634</v>
      </c>
      <c r="E268" s="49" t="s">
        <v>793</v>
      </c>
      <c r="F268" s="49" t="s">
        <v>1683</v>
      </c>
      <c r="G268" s="49">
        <v>2019</v>
      </c>
      <c r="H268" s="49" t="s">
        <v>1635</v>
      </c>
      <c r="I268" s="49" t="s">
        <v>682</v>
      </c>
      <c r="J268" s="59">
        <v>0</v>
      </c>
      <c r="K268" s="49">
        <v>0</v>
      </c>
      <c r="L268" s="55" t="str">
        <f>_xlfn.CONCAT(NFM3External!$B268,"_",NFM3External!$C268,"_",NFM3External!$E268,"_",NFM3External!$G268)</f>
        <v>Burkina Faso_TB_France_2019</v>
      </c>
    </row>
    <row r="269" spans="1:12" x14ac:dyDescent="0.25">
      <c r="A269" s="51" t="s">
        <v>1679</v>
      </c>
      <c r="B269" s="52" t="s">
        <v>858</v>
      </c>
      <c r="C269" s="52" t="s">
        <v>305</v>
      </c>
      <c r="D269" s="52" t="s">
        <v>1634</v>
      </c>
      <c r="E269" s="52" t="s">
        <v>793</v>
      </c>
      <c r="F269" s="52" t="s">
        <v>1683</v>
      </c>
      <c r="G269" s="52">
        <v>2020</v>
      </c>
      <c r="H269" s="52" t="s">
        <v>1635</v>
      </c>
      <c r="I269" s="52" t="s">
        <v>682</v>
      </c>
      <c r="J269" s="60">
        <v>0</v>
      </c>
      <c r="K269" s="52">
        <v>0</v>
      </c>
      <c r="L269" s="56" t="str">
        <f>_xlfn.CONCAT(NFM3External!$B269,"_",NFM3External!$C269,"_",NFM3External!$E269,"_",NFM3External!$G269)</f>
        <v>Burkina Faso_TB_France_2020</v>
      </c>
    </row>
    <row r="270" spans="1:12" x14ac:dyDescent="0.25">
      <c r="A270" s="48" t="s">
        <v>1679</v>
      </c>
      <c r="B270" s="49" t="s">
        <v>858</v>
      </c>
      <c r="C270" s="49" t="s">
        <v>305</v>
      </c>
      <c r="D270" s="49" t="s">
        <v>1634</v>
      </c>
      <c r="E270" s="49" t="s">
        <v>949</v>
      </c>
      <c r="F270" s="49" t="s">
        <v>1683</v>
      </c>
      <c r="G270" s="49">
        <v>2018</v>
      </c>
      <c r="H270" s="49" t="s">
        <v>1635</v>
      </c>
      <c r="I270" s="49" t="s">
        <v>682</v>
      </c>
      <c r="J270" s="59">
        <v>8842</v>
      </c>
      <c r="K270" s="49">
        <v>10437</v>
      </c>
      <c r="L270" s="55" t="str">
        <f>_xlfn.CONCAT(NFM3External!$B270,"_",NFM3External!$C270,"_",NFM3External!$E270,"_",NFM3External!$G270)</f>
        <v>Burkina Faso_TB_World Health Organization (WHO)_2018</v>
      </c>
    </row>
    <row r="271" spans="1:12" x14ac:dyDescent="0.25">
      <c r="A271" s="51" t="s">
        <v>1679</v>
      </c>
      <c r="B271" s="52" t="s">
        <v>858</v>
      </c>
      <c r="C271" s="52" t="s">
        <v>305</v>
      </c>
      <c r="D271" s="52" t="s">
        <v>1634</v>
      </c>
      <c r="E271" s="52" t="s">
        <v>949</v>
      </c>
      <c r="F271" s="52" t="s">
        <v>1683</v>
      </c>
      <c r="G271" s="52">
        <v>2019</v>
      </c>
      <c r="H271" s="52" t="s">
        <v>1635</v>
      </c>
      <c r="I271" s="52" t="s">
        <v>682</v>
      </c>
      <c r="J271" s="60">
        <v>29214</v>
      </c>
      <c r="K271" s="52">
        <v>32704</v>
      </c>
      <c r="L271" s="56" t="str">
        <f>_xlfn.CONCAT(NFM3External!$B271,"_",NFM3External!$C271,"_",NFM3External!$E271,"_",NFM3External!$G271)</f>
        <v>Burkina Faso_TB_World Health Organization (WHO)_2019</v>
      </c>
    </row>
    <row r="272" spans="1:12" x14ac:dyDescent="0.25">
      <c r="A272" s="48" t="s">
        <v>1679</v>
      </c>
      <c r="B272" s="49" t="s">
        <v>858</v>
      </c>
      <c r="C272" s="49" t="s">
        <v>305</v>
      </c>
      <c r="D272" s="49" t="s">
        <v>1634</v>
      </c>
      <c r="E272" s="49" t="s">
        <v>949</v>
      </c>
      <c r="F272" s="49" t="s">
        <v>1683</v>
      </c>
      <c r="G272" s="49">
        <v>2020</v>
      </c>
      <c r="H272" s="49" t="s">
        <v>1635</v>
      </c>
      <c r="I272" s="49" t="s">
        <v>682</v>
      </c>
      <c r="J272" s="59">
        <v>17379</v>
      </c>
      <c r="K272" s="49">
        <v>19806</v>
      </c>
      <c r="L272" s="55" t="str">
        <f>_xlfn.CONCAT(NFM3External!$B272,"_",NFM3External!$C272,"_",NFM3External!$E272,"_",NFM3External!$G272)</f>
        <v>Burkina Faso_TB_World Health Organization (WHO)_2020</v>
      </c>
    </row>
    <row r="273" spans="1:12" x14ac:dyDescent="0.25">
      <c r="A273" s="51" t="s">
        <v>1684</v>
      </c>
      <c r="B273" s="52" t="s">
        <v>792</v>
      </c>
      <c r="C273" s="52" t="s">
        <v>1645</v>
      </c>
      <c r="D273" s="52" t="s">
        <v>1634</v>
      </c>
      <c r="E273" s="52" t="s">
        <v>820</v>
      </c>
      <c r="F273" s="52" t="s">
        <v>1685</v>
      </c>
      <c r="G273" s="52">
        <v>2018</v>
      </c>
      <c r="H273" s="52" t="s">
        <v>1635</v>
      </c>
      <c r="I273" s="52" t="s">
        <v>670</v>
      </c>
      <c r="J273" s="60">
        <v>3480</v>
      </c>
      <c r="K273" s="52">
        <v>3480</v>
      </c>
      <c r="L273" s="56" t="str">
        <f>_xlfn.CONCAT(NFM3External!$B273,"_",NFM3External!$C273,"_",NFM3External!$E273,"_",NFM3External!$G273)</f>
        <v>Bangladesh_HIV_International Organization for Migration (IOM)_2018</v>
      </c>
    </row>
    <row r="274" spans="1:12" x14ac:dyDescent="0.25">
      <c r="A274" s="48" t="s">
        <v>1684</v>
      </c>
      <c r="B274" s="49" t="s">
        <v>792</v>
      </c>
      <c r="C274" s="49" t="s">
        <v>1645</v>
      </c>
      <c r="D274" s="49" t="s">
        <v>1634</v>
      </c>
      <c r="E274" s="49" t="s">
        <v>820</v>
      </c>
      <c r="F274" s="49" t="s">
        <v>1685</v>
      </c>
      <c r="G274" s="49">
        <v>2019</v>
      </c>
      <c r="H274" s="49" t="s">
        <v>1635</v>
      </c>
      <c r="I274" s="49" t="s">
        <v>670</v>
      </c>
      <c r="J274" s="59">
        <v>24384</v>
      </c>
      <c r="K274" s="49">
        <v>24384</v>
      </c>
      <c r="L274" s="55" t="str">
        <f>_xlfn.CONCAT(NFM3External!$B274,"_",NFM3External!$C274,"_",NFM3External!$E274,"_",NFM3External!$G274)</f>
        <v>Bangladesh_HIV_International Organization for Migration (IOM)_2019</v>
      </c>
    </row>
    <row r="275" spans="1:12" x14ac:dyDescent="0.25">
      <c r="A275" s="51" t="s">
        <v>1684</v>
      </c>
      <c r="B275" s="52" t="s">
        <v>792</v>
      </c>
      <c r="C275" s="52" t="s">
        <v>1645</v>
      </c>
      <c r="D275" s="52" t="s">
        <v>1634</v>
      </c>
      <c r="E275" s="52" t="s">
        <v>820</v>
      </c>
      <c r="F275" s="52" t="s">
        <v>1685</v>
      </c>
      <c r="G275" s="52">
        <v>2020</v>
      </c>
      <c r="H275" s="52" t="s">
        <v>1635</v>
      </c>
      <c r="I275" s="52" t="s">
        <v>670</v>
      </c>
      <c r="J275" s="60">
        <v>102644</v>
      </c>
      <c r="K275" s="52">
        <v>102644</v>
      </c>
      <c r="L275" s="56" t="str">
        <f>_xlfn.CONCAT(NFM3External!$B275,"_",NFM3External!$C275,"_",NFM3External!$E275,"_",NFM3External!$G275)</f>
        <v>Bangladesh_HIV_International Organization for Migration (IOM)_2020</v>
      </c>
    </row>
    <row r="276" spans="1:12" x14ac:dyDescent="0.25">
      <c r="A276" s="48" t="s">
        <v>1684</v>
      </c>
      <c r="B276" s="49" t="s">
        <v>792</v>
      </c>
      <c r="C276" s="49" t="s">
        <v>1645</v>
      </c>
      <c r="D276" s="49" t="s">
        <v>1634</v>
      </c>
      <c r="E276" s="49" t="s">
        <v>820</v>
      </c>
      <c r="F276" s="49" t="s">
        <v>1685</v>
      </c>
      <c r="G276" s="49">
        <v>2021</v>
      </c>
      <c r="H276" s="49" t="s">
        <v>361</v>
      </c>
      <c r="I276" s="49" t="s">
        <v>670</v>
      </c>
      <c r="J276" s="59">
        <v>80000</v>
      </c>
      <c r="K276" s="49">
        <v>80000</v>
      </c>
      <c r="L276" s="55" t="str">
        <f>_xlfn.CONCAT(NFM3External!$B276,"_",NFM3External!$C276,"_",NFM3External!$E276,"_",NFM3External!$G276)</f>
        <v>Bangladesh_HIV_International Organization for Migration (IOM)_2021</v>
      </c>
    </row>
    <row r="277" spans="1:12" x14ac:dyDescent="0.25">
      <c r="A277" s="51" t="s">
        <v>1684</v>
      </c>
      <c r="B277" s="52" t="s">
        <v>792</v>
      </c>
      <c r="C277" s="52" t="s">
        <v>1645</v>
      </c>
      <c r="D277" s="52" t="s">
        <v>1634</v>
      </c>
      <c r="E277" s="52" t="s">
        <v>820</v>
      </c>
      <c r="F277" s="52" t="s">
        <v>1685</v>
      </c>
      <c r="G277" s="52">
        <v>2022</v>
      </c>
      <c r="H277" s="52" t="s">
        <v>361</v>
      </c>
      <c r="I277" s="52" t="s">
        <v>670</v>
      </c>
      <c r="J277" s="60">
        <v>0</v>
      </c>
      <c r="K277" s="52">
        <v>0</v>
      </c>
      <c r="L277" s="56" t="str">
        <f>_xlfn.CONCAT(NFM3External!$B277,"_",NFM3External!$C277,"_",NFM3External!$E277,"_",NFM3External!$G277)</f>
        <v>Bangladesh_HIV_International Organization for Migration (IOM)_2022</v>
      </c>
    </row>
    <row r="278" spans="1:12" x14ac:dyDescent="0.25">
      <c r="A278" s="48" t="s">
        <v>1684</v>
      </c>
      <c r="B278" s="49" t="s">
        <v>792</v>
      </c>
      <c r="C278" s="49" t="s">
        <v>1645</v>
      </c>
      <c r="D278" s="49" t="s">
        <v>1634</v>
      </c>
      <c r="E278" s="49" t="s">
        <v>820</v>
      </c>
      <c r="F278" s="49" t="s">
        <v>1685</v>
      </c>
      <c r="G278" s="49">
        <v>2023</v>
      </c>
      <c r="H278" s="49" t="s">
        <v>361</v>
      </c>
      <c r="I278" s="49" t="s">
        <v>670</v>
      </c>
      <c r="J278" s="59">
        <v>0</v>
      </c>
      <c r="K278" s="49">
        <v>0</v>
      </c>
      <c r="L278" s="55" t="str">
        <f>_xlfn.CONCAT(NFM3External!$B278,"_",NFM3External!$C278,"_",NFM3External!$E278,"_",NFM3External!$G278)</f>
        <v>Bangladesh_HIV_International Organization for Migration (IOM)_2023</v>
      </c>
    </row>
    <row r="279" spans="1:12" x14ac:dyDescent="0.25">
      <c r="A279" s="51" t="s">
        <v>1684</v>
      </c>
      <c r="B279" s="52" t="s">
        <v>792</v>
      </c>
      <c r="C279" s="52" t="s">
        <v>1645</v>
      </c>
      <c r="D279" s="52" t="s">
        <v>1634</v>
      </c>
      <c r="E279" s="52" t="s">
        <v>843</v>
      </c>
      <c r="F279" s="52" t="s">
        <v>1686</v>
      </c>
      <c r="G279" s="52">
        <v>2018</v>
      </c>
      <c r="H279" s="52" t="s">
        <v>1635</v>
      </c>
      <c r="I279" s="52" t="s">
        <v>670</v>
      </c>
      <c r="J279" s="60">
        <v>37205</v>
      </c>
      <c r="K279" s="52">
        <v>37205</v>
      </c>
      <c r="L279" s="56" t="str">
        <f>_xlfn.CONCAT(NFM3External!$B279,"_",NFM3External!$C279,"_",NFM3External!$E279,"_",NFM3External!$G279)</f>
        <v>Bangladesh_HIV_Joint United Nations Programme on HIV/AIDS (UNAIDS)_2018</v>
      </c>
    </row>
    <row r="280" spans="1:12" x14ac:dyDescent="0.25">
      <c r="A280" s="48" t="s">
        <v>1684</v>
      </c>
      <c r="B280" s="49" t="s">
        <v>792</v>
      </c>
      <c r="C280" s="49" t="s">
        <v>1645</v>
      </c>
      <c r="D280" s="49" t="s">
        <v>1634</v>
      </c>
      <c r="E280" s="49" t="s">
        <v>843</v>
      </c>
      <c r="F280" s="49" t="s">
        <v>1686</v>
      </c>
      <c r="G280" s="49">
        <v>2019</v>
      </c>
      <c r="H280" s="49" t="s">
        <v>1635</v>
      </c>
      <c r="I280" s="49" t="s">
        <v>670</v>
      </c>
      <c r="J280" s="59">
        <v>49536</v>
      </c>
      <c r="K280" s="49">
        <v>49536</v>
      </c>
      <c r="L280" s="55" t="str">
        <f>_xlfn.CONCAT(NFM3External!$B280,"_",NFM3External!$C280,"_",NFM3External!$E280,"_",NFM3External!$G280)</f>
        <v>Bangladesh_HIV_Joint United Nations Programme on HIV/AIDS (UNAIDS)_2019</v>
      </c>
    </row>
    <row r="281" spans="1:12" x14ac:dyDescent="0.25">
      <c r="A281" s="51" t="s">
        <v>1684</v>
      </c>
      <c r="B281" s="52" t="s">
        <v>792</v>
      </c>
      <c r="C281" s="52" t="s">
        <v>1645</v>
      </c>
      <c r="D281" s="52" t="s">
        <v>1634</v>
      </c>
      <c r="E281" s="52" t="s">
        <v>843</v>
      </c>
      <c r="F281" s="52" t="s">
        <v>1686</v>
      </c>
      <c r="G281" s="52">
        <v>2020</v>
      </c>
      <c r="H281" s="52" t="s">
        <v>1635</v>
      </c>
      <c r="I281" s="52" t="s">
        <v>670</v>
      </c>
      <c r="J281" s="60">
        <v>80593</v>
      </c>
      <c r="K281" s="52">
        <v>80593</v>
      </c>
      <c r="L281" s="56" t="str">
        <f>_xlfn.CONCAT(NFM3External!$B281,"_",NFM3External!$C281,"_",NFM3External!$E281,"_",NFM3External!$G281)</f>
        <v>Bangladesh_HIV_Joint United Nations Programme on HIV/AIDS (UNAIDS)_2020</v>
      </c>
    </row>
    <row r="282" spans="1:12" x14ac:dyDescent="0.25">
      <c r="A282" s="48" t="s">
        <v>1684</v>
      </c>
      <c r="B282" s="49" t="s">
        <v>792</v>
      </c>
      <c r="C282" s="49" t="s">
        <v>1645</v>
      </c>
      <c r="D282" s="49" t="s">
        <v>1634</v>
      </c>
      <c r="E282" s="49" t="s">
        <v>843</v>
      </c>
      <c r="F282" s="49" t="s">
        <v>1686</v>
      </c>
      <c r="G282" s="49">
        <v>2021</v>
      </c>
      <c r="H282" s="49" t="s">
        <v>361</v>
      </c>
      <c r="I282" s="49" t="s">
        <v>670</v>
      </c>
      <c r="J282" s="59">
        <v>64660</v>
      </c>
      <c r="K282" s="49">
        <v>64660</v>
      </c>
      <c r="L282" s="55" t="str">
        <f>_xlfn.CONCAT(NFM3External!$B282,"_",NFM3External!$C282,"_",NFM3External!$E282,"_",NFM3External!$G282)</f>
        <v>Bangladesh_HIV_Joint United Nations Programme on HIV/AIDS (UNAIDS)_2021</v>
      </c>
    </row>
    <row r="283" spans="1:12" x14ac:dyDescent="0.25">
      <c r="A283" s="51" t="s">
        <v>1684</v>
      </c>
      <c r="B283" s="52" t="s">
        <v>792</v>
      </c>
      <c r="C283" s="52" t="s">
        <v>1645</v>
      </c>
      <c r="D283" s="52" t="s">
        <v>1634</v>
      </c>
      <c r="E283" s="52" t="s">
        <v>843</v>
      </c>
      <c r="F283" s="52" t="s">
        <v>1686</v>
      </c>
      <c r="G283" s="52">
        <v>2022</v>
      </c>
      <c r="H283" s="52" t="s">
        <v>361</v>
      </c>
      <c r="I283" s="52" t="s">
        <v>670</v>
      </c>
      <c r="J283" s="60">
        <v>15000</v>
      </c>
      <c r="K283" s="52">
        <v>15000</v>
      </c>
      <c r="L283" s="56" t="str">
        <f>_xlfn.CONCAT(NFM3External!$B283,"_",NFM3External!$C283,"_",NFM3External!$E283,"_",NFM3External!$G283)</f>
        <v>Bangladesh_HIV_Joint United Nations Programme on HIV/AIDS (UNAIDS)_2022</v>
      </c>
    </row>
    <row r="284" spans="1:12" x14ac:dyDescent="0.25">
      <c r="A284" s="48" t="s">
        <v>1684</v>
      </c>
      <c r="B284" s="49" t="s">
        <v>792</v>
      </c>
      <c r="C284" s="49" t="s">
        <v>1645</v>
      </c>
      <c r="D284" s="49" t="s">
        <v>1634</v>
      </c>
      <c r="E284" s="49" t="s">
        <v>843</v>
      </c>
      <c r="F284" s="49" t="s">
        <v>1686</v>
      </c>
      <c r="G284" s="49">
        <v>2023</v>
      </c>
      <c r="H284" s="49" t="s">
        <v>361</v>
      </c>
      <c r="I284" s="49" t="s">
        <v>670</v>
      </c>
      <c r="J284" s="59">
        <v>0</v>
      </c>
      <c r="K284" s="49">
        <v>0</v>
      </c>
      <c r="L284" s="55" t="str">
        <f>_xlfn.CONCAT(NFM3External!$B284,"_",NFM3External!$C284,"_",NFM3External!$E284,"_",NFM3External!$G284)</f>
        <v>Bangladesh_HIV_Joint United Nations Programme on HIV/AIDS (UNAIDS)_2023</v>
      </c>
    </row>
    <row r="285" spans="1:12" x14ac:dyDescent="0.25">
      <c r="A285" s="51" t="s">
        <v>1684</v>
      </c>
      <c r="B285" s="52" t="s">
        <v>792</v>
      </c>
      <c r="C285" s="52" t="s">
        <v>1645</v>
      </c>
      <c r="D285" s="52" t="s">
        <v>1634</v>
      </c>
      <c r="E285" s="52" t="s">
        <v>901</v>
      </c>
      <c r="F285" s="52" t="s">
        <v>1687</v>
      </c>
      <c r="G285" s="52">
        <v>2018</v>
      </c>
      <c r="H285" s="52" t="s">
        <v>1635</v>
      </c>
      <c r="I285" s="52" t="s">
        <v>670</v>
      </c>
      <c r="J285" s="60">
        <v>801262</v>
      </c>
      <c r="K285" s="52">
        <v>801262</v>
      </c>
      <c r="L285" s="56" t="str">
        <f>_xlfn.CONCAT(NFM3External!$B285,"_",NFM3External!$C285,"_",NFM3External!$E285,"_",NFM3External!$G285)</f>
        <v>Bangladesh_HIV_The United Nations Children's Fund (UNICEF)_2018</v>
      </c>
    </row>
    <row r="286" spans="1:12" x14ac:dyDescent="0.25">
      <c r="A286" s="48" t="s">
        <v>1684</v>
      </c>
      <c r="B286" s="49" t="s">
        <v>792</v>
      </c>
      <c r="C286" s="49" t="s">
        <v>1645</v>
      </c>
      <c r="D286" s="49" t="s">
        <v>1634</v>
      </c>
      <c r="E286" s="49" t="s">
        <v>901</v>
      </c>
      <c r="F286" s="49" t="s">
        <v>1687</v>
      </c>
      <c r="G286" s="49">
        <v>2019</v>
      </c>
      <c r="H286" s="49" t="s">
        <v>1635</v>
      </c>
      <c r="I286" s="49" t="s">
        <v>670</v>
      </c>
      <c r="J286" s="59">
        <v>788236</v>
      </c>
      <c r="K286" s="49">
        <v>788236</v>
      </c>
      <c r="L286" s="55" t="str">
        <f>_xlfn.CONCAT(NFM3External!$B286,"_",NFM3External!$C286,"_",NFM3External!$E286,"_",NFM3External!$G286)</f>
        <v>Bangladesh_HIV_The United Nations Children's Fund (UNICEF)_2019</v>
      </c>
    </row>
    <row r="287" spans="1:12" x14ac:dyDescent="0.25">
      <c r="A287" s="51" t="s">
        <v>1684</v>
      </c>
      <c r="B287" s="52" t="s">
        <v>792</v>
      </c>
      <c r="C287" s="52" t="s">
        <v>1645</v>
      </c>
      <c r="D287" s="52" t="s">
        <v>1634</v>
      </c>
      <c r="E287" s="52" t="s">
        <v>901</v>
      </c>
      <c r="F287" s="52" t="s">
        <v>1687</v>
      </c>
      <c r="G287" s="52">
        <v>2020</v>
      </c>
      <c r="H287" s="52" t="s">
        <v>1635</v>
      </c>
      <c r="I287" s="52" t="s">
        <v>670</v>
      </c>
      <c r="J287" s="60">
        <v>758605</v>
      </c>
      <c r="K287" s="52">
        <v>758605</v>
      </c>
      <c r="L287" s="56" t="str">
        <f>_xlfn.CONCAT(NFM3External!$B287,"_",NFM3External!$C287,"_",NFM3External!$E287,"_",NFM3External!$G287)</f>
        <v>Bangladesh_HIV_The United Nations Children's Fund (UNICEF)_2020</v>
      </c>
    </row>
    <row r="288" spans="1:12" x14ac:dyDescent="0.25">
      <c r="A288" s="48" t="s">
        <v>1684</v>
      </c>
      <c r="B288" s="49" t="s">
        <v>792</v>
      </c>
      <c r="C288" s="49" t="s">
        <v>1645</v>
      </c>
      <c r="D288" s="49" t="s">
        <v>1634</v>
      </c>
      <c r="E288" s="49" t="s">
        <v>901</v>
      </c>
      <c r="F288" s="49" t="s">
        <v>1687</v>
      </c>
      <c r="G288" s="49">
        <v>2021</v>
      </c>
      <c r="H288" s="49" t="s">
        <v>361</v>
      </c>
      <c r="I288" s="49" t="s">
        <v>670</v>
      </c>
      <c r="J288" s="59">
        <v>746000</v>
      </c>
      <c r="K288" s="49">
        <v>746000</v>
      </c>
      <c r="L288" s="55" t="str">
        <f>_xlfn.CONCAT(NFM3External!$B288,"_",NFM3External!$C288,"_",NFM3External!$E288,"_",NFM3External!$G288)</f>
        <v>Bangladesh_HIV_The United Nations Children's Fund (UNICEF)_2021</v>
      </c>
    </row>
    <row r="289" spans="1:12" x14ac:dyDescent="0.25">
      <c r="A289" s="51" t="s">
        <v>1684</v>
      </c>
      <c r="B289" s="52" t="s">
        <v>792</v>
      </c>
      <c r="C289" s="52" t="s">
        <v>1645</v>
      </c>
      <c r="D289" s="52" t="s">
        <v>1634</v>
      </c>
      <c r="E289" s="52" t="s">
        <v>901</v>
      </c>
      <c r="F289" s="52" t="s">
        <v>1687</v>
      </c>
      <c r="G289" s="52">
        <v>2022</v>
      </c>
      <c r="H289" s="52" t="s">
        <v>361</v>
      </c>
      <c r="I289" s="52" t="s">
        <v>670</v>
      </c>
      <c r="J289" s="60">
        <v>750000</v>
      </c>
      <c r="K289" s="52">
        <v>750000</v>
      </c>
      <c r="L289" s="56" t="str">
        <f>_xlfn.CONCAT(NFM3External!$B289,"_",NFM3External!$C289,"_",NFM3External!$E289,"_",NFM3External!$G289)</f>
        <v>Bangladesh_HIV_The United Nations Children's Fund (UNICEF)_2022</v>
      </c>
    </row>
    <row r="290" spans="1:12" x14ac:dyDescent="0.25">
      <c r="A290" s="48" t="s">
        <v>1684</v>
      </c>
      <c r="B290" s="49" t="s">
        <v>792</v>
      </c>
      <c r="C290" s="49" t="s">
        <v>1645</v>
      </c>
      <c r="D290" s="49" t="s">
        <v>1634</v>
      </c>
      <c r="E290" s="49" t="s">
        <v>901</v>
      </c>
      <c r="F290" s="49" t="s">
        <v>1687</v>
      </c>
      <c r="G290" s="49">
        <v>2023</v>
      </c>
      <c r="H290" s="49" t="s">
        <v>361</v>
      </c>
      <c r="I290" s="49" t="s">
        <v>670</v>
      </c>
      <c r="J290" s="59">
        <v>750000</v>
      </c>
      <c r="K290" s="49">
        <v>750000</v>
      </c>
      <c r="L290" s="55" t="str">
        <f>_xlfn.CONCAT(NFM3External!$B290,"_",NFM3External!$C290,"_",NFM3External!$E290,"_",NFM3External!$G290)</f>
        <v>Bangladesh_HIV_The United Nations Children's Fund (UNICEF)_2023</v>
      </c>
    </row>
    <row r="291" spans="1:12" x14ac:dyDescent="0.25">
      <c r="A291" s="51" t="s">
        <v>1684</v>
      </c>
      <c r="B291" s="52" t="s">
        <v>792</v>
      </c>
      <c r="C291" s="52" t="s">
        <v>1645</v>
      </c>
      <c r="D291" s="52" t="s">
        <v>1634</v>
      </c>
      <c r="E291" s="52" t="s">
        <v>930</v>
      </c>
      <c r="F291" s="52" t="s">
        <v>1688</v>
      </c>
      <c r="G291" s="52">
        <v>2018</v>
      </c>
      <c r="H291" s="52" t="s">
        <v>1635</v>
      </c>
      <c r="I291" s="52" t="s">
        <v>670</v>
      </c>
      <c r="J291" s="60">
        <v>95286</v>
      </c>
      <c r="K291" s="52">
        <v>95286</v>
      </c>
      <c r="L291" s="56" t="str">
        <f>_xlfn.CONCAT(NFM3External!$B291,"_",NFM3External!$C291,"_",NFM3External!$E291,"_",NFM3External!$G291)</f>
        <v>Bangladesh_HIV_United Nations Population Fund (UNFPA)_2018</v>
      </c>
    </row>
    <row r="292" spans="1:12" x14ac:dyDescent="0.25">
      <c r="A292" s="48" t="s">
        <v>1684</v>
      </c>
      <c r="B292" s="49" t="s">
        <v>792</v>
      </c>
      <c r="C292" s="49" t="s">
        <v>1645</v>
      </c>
      <c r="D292" s="49" t="s">
        <v>1634</v>
      </c>
      <c r="E292" s="49" t="s">
        <v>930</v>
      </c>
      <c r="F292" s="49" t="s">
        <v>1688</v>
      </c>
      <c r="G292" s="49">
        <v>2019</v>
      </c>
      <c r="H292" s="49" t="s">
        <v>1635</v>
      </c>
      <c r="I292" s="49" t="s">
        <v>670</v>
      </c>
      <c r="J292" s="59">
        <v>162654</v>
      </c>
      <c r="K292" s="49">
        <v>162654</v>
      </c>
      <c r="L292" s="55" t="str">
        <f>_xlfn.CONCAT(NFM3External!$B292,"_",NFM3External!$C292,"_",NFM3External!$E292,"_",NFM3External!$G292)</f>
        <v>Bangladesh_HIV_United Nations Population Fund (UNFPA)_2019</v>
      </c>
    </row>
    <row r="293" spans="1:12" x14ac:dyDescent="0.25">
      <c r="A293" s="51" t="s">
        <v>1684</v>
      </c>
      <c r="B293" s="52" t="s">
        <v>792</v>
      </c>
      <c r="C293" s="52" t="s">
        <v>1645</v>
      </c>
      <c r="D293" s="52" t="s">
        <v>1634</v>
      </c>
      <c r="E293" s="52" t="s">
        <v>930</v>
      </c>
      <c r="F293" s="52" t="s">
        <v>1688</v>
      </c>
      <c r="G293" s="52">
        <v>2020</v>
      </c>
      <c r="H293" s="52" t="s">
        <v>1635</v>
      </c>
      <c r="I293" s="52" t="s">
        <v>670</v>
      </c>
      <c r="J293" s="60">
        <v>261028</v>
      </c>
      <c r="K293" s="52">
        <v>261028</v>
      </c>
      <c r="L293" s="56" t="str">
        <f>_xlfn.CONCAT(NFM3External!$B293,"_",NFM3External!$C293,"_",NFM3External!$E293,"_",NFM3External!$G293)</f>
        <v>Bangladesh_HIV_United Nations Population Fund (UNFPA)_2020</v>
      </c>
    </row>
    <row r="294" spans="1:12" x14ac:dyDescent="0.25">
      <c r="A294" s="48" t="s">
        <v>1684</v>
      </c>
      <c r="B294" s="49" t="s">
        <v>792</v>
      </c>
      <c r="C294" s="49" t="s">
        <v>1645</v>
      </c>
      <c r="D294" s="49" t="s">
        <v>1634</v>
      </c>
      <c r="E294" s="49" t="s">
        <v>930</v>
      </c>
      <c r="F294" s="49" t="s">
        <v>1688</v>
      </c>
      <c r="G294" s="49">
        <v>2021</v>
      </c>
      <c r="H294" s="49" t="s">
        <v>361</v>
      </c>
      <c r="I294" s="49" t="s">
        <v>670</v>
      </c>
      <c r="J294" s="59">
        <v>205207</v>
      </c>
      <c r="K294" s="49">
        <v>205207</v>
      </c>
      <c r="L294" s="55" t="str">
        <f>_xlfn.CONCAT(NFM3External!$B294,"_",NFM3External!$C294,"_",NFM3External!$E294,"_",NFM3External!$G294)</f>
        <v>Bangladesh_HIV_United Nations Population Fund (UNFPA)_2021</v>
      </c>
    </row>
    <row r="295" spans="1:12" x14ac:dyDescent="0.25">
      <c r="A295" s="51" t="s">
        <v>1684</v>
      </c>
      <c r="B295" s="52" t="s">
        <v>792</v>
      </c>
      <c r="C295" s="52" t="s">
        <v>1645</v>
      </c>
      <c r="D295" s="52" t="s">
        <v>1634</v>
      </c>
      <c r="E295" s="52" t="s">
        <v>930</v>
      </c>
      <c r="F295" s="52" t="s">
        <v>1688</v>
      </c>
      <c r="G295" s="52">
        <v>2022</v>
      </c>
      <c r="H295" s="52" t="s">
        <v>361</v>
      </c>
      <c r="I295" s="52" t="s">
        <v>670</v>
      </c>
      <c r="J295" s="60">
        <v>118382</v>
      </c>
      <c r="K295" s="52">
        <v>118382</v>
      </c>
      <c r="L295" s="56" t="str">
        <f>_xlfn.CONCAT(NFM3External!$B295,"_",NFM3External!$C295,"_",NFM3External!$E295,"_",NFM3External!$G295)</f>
        <v>Bangladesh_HIV_United Nations Population Fund (UNFPA)_2022</v>
      </c>
    </row>
    <row r="296" spans="1:12" x14ac:dyDescent="0.25">
      <c r="A296" s="48" t="s">
        <v>1684</v>
      </c>
      <c r="B296" s="49" t="s">
        <v>792</v>
      </c>
      <c r="C296" s="49" t="s">
        <v>1645</v>
      </c>
      <c r="D296" s="49" t="s">
        <v>1634</v>
      </c>
      <c r="E296" s="49" t="s">
        <v>930</v>
      </c>
      <c r="F296" s="49" t="s">
        <v>1688</v>
      </c>
      <c r="G296" s="49">
        <v>2023</v>
      </c>
      <c r="H296" s="49" t="s">
        <v>361</v>
      </c>
      <c r="I296" s="49" t="s">
        <v>670</v>
      </c>
      <c r="J296" s="59">
        <v>118382</v>
      </c>
      <c r="K296" s="49">
        <v>118382</v>
      </c>
      <c r="L296" s="55" t="str">
        <f>_xlfn.CONCAT(NFM3External!$B296,"_",NFM3External!$C296,"_",NFM3External!$E296,"_",NFM3External!$G296)</f>
        <v>Bangladesh_HIV_United Nations Population Fund (UNFPA)_2023</v>
      </c>
    </row>
    <row r="297" spans="1:12" x14ac:dyDescent="0.25">
      <c r="A297" s="51" t="s">
        <v>1684</v>
      </c>
      <c r="B297" s="52" t="s">
        <v>792</v>
      </c>
      <c r="C297" s="52" t="s">
        <v>308</v>
      </c>
      <c r="D297" s="52" t="s">
        <v>1634</v>
      </c>
      <c r="E297" s="52" t="s">
        <v>949</v>
      </c>
      <c r="F297" s="52" t="s">
        <v>1689</v>
      </c>
      <c r="G297" s="52">
        <v>2018</v>
      </c>
      <c r="H297" s="52" t="s">
        <v>1635</v>
      </c>
      <c r="I297" s="52" t="s">
        <v>670</v>
      </c>
      <c r="J297" s="60">
        <v>100000</v>
      </c>
      <c r="K297" s="52">
        <v>100000</v>
      </c>
      <c r="L297" s="56" t="str">
        <f>_xlfn.CONCAT(NFM3External!$B297,"_",NFM3External!$C297,"_",NFM3External!$E297,"_",NFM3External!$G297)</f>
        <v>Bangladesh_Malaria_World Health Organization (WHO)_2018</v>
      </c>
    </row>
    <row r="298" spans="1:12" x14ac:dyDescent="0.25">
      <c r="A298" s="48" t="s">
        <v>1684</v>
      </c>
      <c r="B298" s="49" t="s">
        <v>792</v>
      </c>
      <c r="C298" s="49" t="s">
        <v>308</v>
      </c>
      <c r="D298" s="49" t="s">
        <v>1634</v>
      </c>
      <c r="E298" s="49" t="s">
        <v>949</v>
      </c>
      <c r="F298" s="49" t="s">
        <v>1689</v>
      </c>
      <c r="G298" s="49">
        <v>2019</v>
      </c>
      <c r="H298" s="49" t="s">
        <v>1635</v>
      </c>
      <c r="I298" s="49" t="s">
        <v>670</v>
      </c>
      <c r="J298" s="59">
        <v>100000</v>
      </c>
      <c r="K298" s="49">
        <v>100000</v>
      </c>
      <c r="L298" s="55" t="str">
        <f>_xlfn.CONCAT(NFM3External!$B298,"_",NFM3External!$C298,"_",NFM3External!$E298,"_",NFM3External!$G298)</f>
        <v>Bangladesh_Malaria_World Health Organization (WHO)_2019</v>
      </c>
    </row>
    <row r="299" spans="1:12" x14ac:dyDescent="0.25">
      <c r="A299" s="51" t="s">
        <v>1684</v>
      </c>
      <c r="B299" s="52" t="s">
        <v>792</v>
      </c>
      <c r="C299" s="52" t="s">
        <v>308</v>
      </c>
      <c r="D299" s="52" t="s">
        <v>1634</v>
      </c>
      <c r="E299" s="52" t="s">
        <v>949</v>
      </c>
      <c r="F299" s="52" t="s">
        <v>1689</v>
      </c>
      <c r="G299" s="52">
        <v>2020</v>
      </c>
      <c r="H299" s="52" t="s">
        <v>1635</v>
      </c>
      <c r="I299" s="52" t="s">
        <v>670</v>
      </c>
      <c r="J299" s="60">
        <v>100000</v>
      </c>
      <c r="K299" s="52">
        <v>100000</v>
      </c>
      <c r="L299" s="56" t="str">
        <f>_xlfn.CONCAT(NFM3External!$B299,"_",NFM3External!$C299,"_",NFM3External!$E299,"_",NFM3External!$G299)</f>
        <v>Bangladesh_Malaria_World Health Organization (WHO)_2020</v>
      </c>
    </row>
    <row r="300" spans="1:12" x14ac:dyDescent="0.25">
      <c r="A300" s="48" t="s">
        <v>1684</v>
      </c>
      <c r="B300" s="49" t="s">
        <v>792</v>
      </c>
      <c r="C300" s="49" t="s">
        <v>308</v>
      </c>
      <c r="D300" s="49" t="s">
        <v>1634</v>
      </c>
      <c r="E300" s="49" t="s">
        <v>949</v>
      </c>
      <c r="F300" s="49" t="s">
        <v>1689</v>
      </c>
      <c r="G300" s="49">
        <v>2021</v>
      </c>
      <c r="H300" s="49" t="s">
        <v>361</v>
      </c>
      <c r="I300" s="49" t="s">
        <v>670</v>
      </c>
      <c r="J300" s="59">
        <v>100000</v>
      </c>
      <c r="K300" s="49">
        <v>100000</v>
      </c>
      <c r="L300" s="55" t="str">
        <f>_xlfn.CONCAT(NFM3External!$B300,"_",NFM3External!$C300,"_",NFM3External!$E300,"_",NFM3External!$G300)</f>
        <v>Bangladesh_Malaria_World Health Organization (WHO)_2021</v>
      </c>
    </row>
    <row r="301" spans="1:12" x14ac:dyDescent="0.25">
      <c r="A301" s="51" t="s">
        <v>1684</v>
      </c>
      <c r="B301" s="52" t="s">
        <v>792</v>
      </c>
      <c r="C301" s="52" t="s">
        <v>308</v>
      </c>
      <c r="D301" s="52" t="s">
        <v>1634</v>
      </c>
      <c r="E301" s="52" t="s">
        <v>949</v>
      </c>
      <c r="F301" s="52" t="s">
        <v>1689</v>
      </c>
      <c r="G301" s="52">
        <v>2022</v>
      </c>
      <c r="H301" s="52" t="s">
        <v>361</v>
      </c>
      <c r="I301" s="52" t="s">
        <v>670</v>
      </c>
      <c r="J301" s="60">
        <v>100000</v>
      </c>
      <c r="K301" s="52">
        <v>100000</v>
      </c>
      <c r="L301" s="56" t="str">
        <f>_xlfn.CONCAT(NFM3External!$B301,"_",NFM3External!$C301,"_",NFM3External!$E301,"_",NFM3External!$G301)</f>
        <v>Bangladesh_Malaria_World Health Organization (WHO)_2022</v>
      </c>
    </row>
    <row r="302" spans="1:12" x14ac:dyDescent="0.25">
      <c r="A302" s="48" t="s">
        <v>1684</v>
      </c>
      <c r="B302" s="49" t="s">
        <v>792</v>
      </c>
      <c r="C302" s="49" t="s">
        <v>308</v>
      </c>
      <c r="D302" s="49" t="s">
        <v>1634</v>
      </c>
      <c r="E302" s="49" t="s">
        <v>949</v>
      </c>
      <c r="F302" s="49" t="s">
        <v>1689</v>
      </c>
      <c r="G302" s="49">
        <v>2023</v>
      </c>
      <c r="H302" s="49" t="s">
        <v>361</v>
      </c>
      <c r="I302" s="49" t="s">
        <v>670</v>
      </c>
      <c r="J302" s="59">
        <v>100000</v>
      </c>
      <c r="K302" s="49">
        <v>100000</v>
      </c>
      <c r="L302" s="55" t="str">
        <f>_xlfn.CONCAT(NFM3External!$B302,"_",NFM3External!$C302,"_",NFM3External!$E302,"_",NFM3External!$G302)</f>
        <v>Bangladesh_Malaria_World Health Organization (WHO)_2023</v>
      </c>
    </row>
    <row r="303" spans="1:12" x14ac:dyDescent="0.25">
      <c r="A303" s="51" t="s">
        <v>1684</v>
      </c>
      <c r="B303" s="52" t="s">
        <v>792</v>
      </c>
      <c r="C303" s="52" t="s">
        <v>305</v>
      </c>
      <c r="D303" s="52" t="s">
        <v>1634</v>
      </c>
      <c r="E303" s="52" t="s">
        <v>934</v>
      </c>
      <c r="F303" s="52" t="s">
        <v>1690</v>
      </c>
      <c r="G303" s="52">
        <v>2018</v>
      </c>
      <c r="H303" s="52" t="s">
        <v>1635</v>
      </c>
      <c r="I303" s="52" t="s">
        <v>670</v>
      </c>
      <c r="J303" s="60">
        <v>11500000</v>
      </c>
      <c r="K303" s="52">
        <v>11500000</v>
      </c>
      <c r="L303" s="56" t="str">
        <f>_xlfn.CONCAT(NFM3External!$B303,"_",NFM3External!$C303,"_",NFM3External!$E303,"_",NFM3External!$G303)</f>
        <v>Bangladesh_TB_United States Government (USG)_2018</v>
      </c>
    </row>
    <row r="304" spans="1:12" x14ac:dyDescent="0.25">
      <c r="A304" s="48" t="s">
        <v>1684</v>
      </c>
      <c r="B304" s="49" t="s">
        <v>792</v>
      </c>
      <c r="C304" s="49" t="s">
        <v>305</v>
      </c>
      <c r="D304" s="49" t="s">
        <v>1634</v>
      </c>
      <c r="E304" s="49" t="s">
        <v>934</v>
      </c>
      <c r="F304" s="49" t="s">
        <v>1690</v>
      </c>
      <c r="G304" s="49">
        <v>2019</v>
      </c>
      <c r="H304" s="49" t="s">
        <v>1635</v>
      </c>
      <c r="I304" s="49" t="s">
        <v>670</v>
      </c>
      <c r="J304" s="59">
        <v>13500000</v>
      </c>
      <c r="K304" s="49">
        <v>13500000</v>
      </c>
      <c r="L304" s="55" t="str">
        <f>_xlfn.CONCAT(NFM3External!$B304,"_",NFM3External!$C304,"_",NFM3External!$E304,"_",NFM3External!$G304)</f>
        <v>Bangladesh_TB_United States Government (USG)_2019</v>
      </c>
    </row>
    <row r="305" spans="1:12" x14ac:dyDescent="0.25">
      <c r="A305" s="51" t="s">
        <v>1684</v>
      </c>
      <c r="B305" s="52" t="s">
        <v>792</v>
      </c>
      <c r="C305" s="52" t="s">
        <v>305</v>
      </c>
      <c r="D305" s="52" t="s">
        <v>1634</v>
      </c>
      <c r="E305" s="52" t="s">
        <v>934</v>
      </c>
      <c r="F305" s="52" t="s">
        <v>1690</v>
      </c>
      <c r="G305" s="52">
        <v>2020</v>
      </c>
      <c r="H305" s="52" t="s">
        <v>1635</v>
      </c>
      <c r="I305" s="52" t="s">
        <v>670</v>
      </c>
      <c r="J305" s="60">
        <v>13500000</v>
      </c>
      <c r="K305" s="52">
        <v>13500000</v>
      </c>
      <c r="L305" s="56" t="str">
        <f>_xlfn.CONCAT(NFM3External!$B305,"_",NFM3External!$C305,"_",NFM3External!$E305,"_",NFM3External!$G305)</f>
        <v>Bangladesh_TB_United States Government (USG)_2020</v>
      </c>
    </row>
    <row r="306" spans="1:12" x14ac:dyDescent="0.25">
      <c r="A306" s="48" t="s">
        <v>1684</v>
      </c>
      <c r="B306" s="49" t="s">
        <v>792</v>
      </c>
      <c r="C306" s="49" t="s">
        <v>305</v>
      </c>
      <c r="D306" s="49" t="s">
        <v>1634</v>
      </c>
      <c r="E306" s="49" t="s">
        <v>934</v>
      </c>
      <c r="F306" s="49" t="s">
        <v>1690</v>
      </c>
      <c r="G306" s="49">
        <v>2021</v>
      </c>
      <c r="H306" s="49" t="s">
        <v>361</v>
      </c>
      <c r="I306" s="49" t="s">
        <v>670</v>
      </c>
      <c r="J306" s="59">
        <v>13500000</v>
      </c>
      <c r="K306" s="49">
        <v>13500000</v>
      </c>
      <c r="L306" s="55" t="str">
        <f>_xlfn.CONCAT(NFM3External!$B306,"_",NFM3External!$C306,"_",NFM3External!$E306,"_",NFM3External!$G306)</f>
        <v>Bangladesh_TB_United States Government (USG)_2021</v>
      </c>
    </row>
    <row r="307" spans="1:12" x14ac:dyDescent="0.25">
      <c r="A307" s="51" t="s">
        <v>1684</v>
      </c>
      <c r="B307" s="52" t="s">
        <v>792</v>
      </c>
      <c r="C307" s="52" t="s">
        <v>305</v>
      </c>
      <c r="D307" s="52" t="s">
        <v>1634</v>
      </c>
      <c r="E307" s="52" t="s">
        <v>934</v>
      </c>
      <c r="F307" s="52" t="s">
        <v>1690</v>
      </c>
      <c r="G307" s="52">
        <v>2022</v>
      </c>
      <c r="H307" s="52" t="s">
        <v>361</v>
      </c>
      <c r="I307" s="52" t="s">
        <v>670</v>
      </c>
      <c r="J307" s="60">
        <v>13500000</v>
      </c>
      <c r="K307" s="52">
        <v>13500000</v>
      </c>
      <c r="L307" s="56" t="str">
        <f>_xlfn.CONCAT(NFM3External!$B307,"_",NFM3External!$C307,"_",NFM3External!$E307,"_",NFM3External!$G307)</f>
        <v>Bangladesh_TB_United States Government (USG)_2022</v>
      </c>
    </row>
    <row r="308" spans="1:12" x14ac:dyDescent="0.25">
      <c r="A308" s="48" t="s">
        <v>1684</v>
      </c>
      <c r="B308" s="49" t="s">
        <v>792</v>
      </c>
      <c r="C308" s="49" t="s">
        <v>305</v>
      </c>
      <c r="D308" s="49" t="s">
        <v>1634</v>
      </c>
      <c r="E308" s="49" t="s">
        <v>934</v>
      </c>
      <c r="F308" s="49" t="s">
        <v>1690</v>
      </c>
      <c r="G308" s="49">
        <v>2023</v>
      </c>
      <c r="H308" s="49" t="s">
        <v>361</v>
      </c>
      <c r="I308" s="49" t="s">
        <v>670</v>
      </c>
      <c r="J308" s="59">
        <v>13500000</v>
      </c>
      <c r="K308" s="49">
        <v>13500000</v>
      </c>
      <c r="L308" s="55" t="str">
        <f>_xlfn.CONCAT(NFM3External!$B308,"_",NFM3External!$C308,"_",NFM3External!$E308,"_",NFM3External!$G308)</f>
        <v>Bangladesh_TB_United States Government (USG)_2023</v>
      </c>
    </row>
    <row r="309" spans="1:12" x14ac:dyDescent="0.25">
      <c r="A309" s="51" t="s">
        <v>1691</v>
      </c>
      <c r="B309" s="52" t="s">
        <v>813</v>
      </c>
      <c r="C309" s="52" t="s">
        <v>1645</v>
      </c>
      <c r="D309" s="52" t="s">
        <v>1634</v>
      </c>
      <c r="E309" s="52" t="s">
        <v>1692</v>
      </c>
      <c r="F309" s="52" t="s">
        <v>1692</v>
      </c>
      <c r="G309" s="52">
        <v>2019</v>
      </c>
      <c r="H309" s="52" t="s">
        <v>1635</v>
      </c>
      <c r="I309" s="52" t="s">
        <v>670</v>
      </c>
      <c r="J309" s="60">
        <v>255067</v>
      </c>
      <c r="K309" s="52">
        <v>255067</v>
      </c>
      <c r="L309" s="56" t="str">
        <f>_xlfn.CONCAT(NFM3External!$B309,"_",NFM3External!$C309,"_",NFM3External!$E309,"_",NFM3External!$G309)</f>
        <v>Belize_HIV_2019 figures is 2019/20 from NASA report. 2020 - 2024 estimated 10% reduction based on global financial situation. 10% increase in 2026 when economic recovery is expected according to report from World Bank and IMF (NAC Source)_2019</v>
      </c>
    </row>
    <row r="310" spans="1:12" x14ac:dyDescent="0.25">
      <c r="A310" s="48" t="s">
        <v>1691</v>
      </c>
      <c r="B310" s="49" t="s">
        <v>813</v>
      </c>
      <c r="C310" s="49" t="s">
        <v>1645</v>
      </c>
      <c r="D310" s="49" t="s">
        <v>1634</v>
      </c>
      <c r="E310" s="49" t="s">
        <v>1692</v>
      </c>
      <c r="F310" s="49" t="s">
        <v>1692</v>
      </c>
      <c r="G310" s="49">
        <v>2020</v>
      </c>
      <c r="H310" s="49" t="s">
        <v>1635</v>
      </c>
      <c r="I310" s="49" t="s">
        <v>670</v>
      </c>
      <c r="J310" s="59">
        <v>229560</v>
      </c>
      <c r="K310" s="49">
        <v>229560</v>
      </c>
      <c r="L310" s="55" t="str">
        <f>_xlfn.CONCAT(NFM3External!$B310,"_",NFM3External!$C310,"_",NFM3External!$E310,"_",NFM3External!$G310)</f>
        <v>Belize_HIV_2019 figures is 2019/20 from NASA report. 2020 - 2024 estimated 10% reduction based on global financial situation. 10% increase in 2026 when economic recovery is expected according to report from World Bank and IMF (NAC Source)_2020</v>
      </c>
    </row>
    <row r="311" spans="1:12" x14ac:dyDescent="0.25">
      <c r="A311" s="51" t="s">
        <v>1691</v>
      </c>
      <c r="B311" s="52" t="s">
        <v>813</v>
      </c>
      <c r="C311" s="52" t="s">
        <v>1645</v>
      </c>
      <c r="D311" s="52" t="s">
        <v>1634</v>
      </c>
      <c r="E311" s="52" t="s">
        <v>1692</v>
      </c>
      <c r="F311" s="52" t="s">
        <v>1692</v>
      </c>
      <c r="G311" s="52">
        <v>2021</v>
      </c>
      <c r="H311" s="52" t="s">
        <v>1635</v>
      </c>
      <c r="I311" s="52" t="s">
        <v>670</v>
      </c>
      <c r="J311" s="60">
        <v>229560</v>
      </c>
      <c r="K311" s="52">
        <v>229560</v>
      </c>
      <c r="L311" s="56" t="str">
        <f>_xlfn.CONCAT(NFM3External!$B311,"_",NFM3External!$C311,"_",NFM3External!$E311,"_",NFM3External!$G311)</f>
        <v>Belize_HIV_2019 figures is 2019/20 from NASA report. 2020 - 2024 estimated 10% reduction based on global financial situation. 10% increase in 2026 when economic recovery is expected according to report from World Bank and IMF (NAC Source)_2021</v>
      </c>
    </row>
    <row r="312" spans="1:12" x14ac:dyDescent="0.25">
      <c r="A312" s="48" t="s">
        <v>1691</v>
      </c>
      <c r="B312" s="49" t="s">
        <v>813</v>
      </c>
      <c r="C312" s="49" t="s">
        <v>1645</v>
      </c>
      <c r="D312" s="49" t="s">
        <v>1634</v>
      </c>
      <c r="E312" s="49" t="s">
        <v>1692</v>
      </c>
      <c r="F312" s="49" t="s">
        <v>1692</v>
      </c>
      <c r="G312" s="49">
        <v>2022</v>
      </c>
      <c r="H312" s="49" t="s">
        <v>361</v>
      </c>
      <c r="I312" s="49" t="s">
        <v>670</v>
      </c>
      <c r="J312" s="59">
        <v>229560</v>
      </c>
      <c r="K312" s="49">
        <v>229560</v>
      </c>
      <c r="L312" s="55" t="str">
        <f>_xlfn.CONCAT(NFM3External!$B312,"_",NFM3External!$C312,"_",NFM3External!$E312,"_",NFM3External!$G312)</f>
        <v>Belize_HIV_2019 figures is 2019/20 from NASA report. 2020 - 2024 estimated 10% reduction based on global financial situation. 10% increase in 2026 when economic recovery is expected according to report from World Bank and IMF (NAC Source)_2022</v>
      </c>
    </row>
    <row r="313" spans="1:12" x14ac:dyDescent="0.25">
      <c r="A313" s="51" t="s">
        <v>1691</v>
      </c>
      <c r="B313" s="52" t="s">
        <v>813</v>
      </c>
      <c r="C313" s="52" t="s">
        <v>1645</v>
      </c>
      <c r="D313" s="52" t="s">
        <v>1634</v>
      </c>
      <c r="E313" s="52" t="s">
        <v>1692</v>
      </c>
      <c r="F313" s="52" t="s">
        <v>1692</v>
      </c>
      <c r="G313" s="52">
        <v>2023</v>
      </c>
      <c r="H313" s="52" t="s">
        <v>361</v>
      </c>
      <c r="I313" s="52" t="s">
        <v>670</v>
      </c>
      <c r="J313" s="60">
        <v>229560</v>
      </c>
      <c r="K313" s="52">
        <v>229560</v>
      </c>
      <c r="L313" s="56" t="str">
        <f>_xlfn.CONCAT(NFM3External!$B313,"_",NFM3External!$C313,"_",NFM3External!$E313,"_",NFM3External!$G313)</f>
        <v>Belize_HIV_2019 figures is 2019/20 from NASA report. 2020 - 2024 estimated 10% reduction based on global financial situation. 10% increase in 2026 when economic recovery is expected according to report from World Bank and IMF (NAC Source)_2023</v>
      </c>
    </row>
    <row r="314" spans="1:12" x14ac:dyDescent="0.25">
      <c r="A314" s="48" t="s">
        <v>1691</v>
      </c>
      <c r="B314" s="49" t="s">
        <v>813</v>
      </c>
      <c r="C314" s="49" t="s">
        <v>1645</v>
      </c>
      <c r="D314" s="49" t="s">
        <v>1634</v>
      </c>
      <c r="E314" s="49" t="s">
        <v>1692</v>
      </c>
      <c r="F314" s="49" t="s">
        <v>1692</v>
      </c>
      <c r="G314" s="49">
        <v>2024</v>
      </c>
      <c r="H314" s="49" t="s">
        <v>361</v>
      </c>
      <c r="I314" s="49" t="s">
        <v>670</v>
      </c>
      <c r="J314" s="59">
        <v>229560</v>
      </c>
      <c r="K314" s="49">
        <v>229560</v>
      </c>
      <c r="L314" s="55" t="str">
        <f>_xlfn.CONCAT(NFM3External!$B314,"_",NFM3External!$C314,"_",NFM3External!$E314,"_",NFM3External!$G314)</f>
        <v>Belize_HIV_2019 figures is 2019/20 from NASA report. 2020 - 2024 estimated 10% reduction based on global financial situation. 10% increase in 2026 when economic recovery is expected according to report from World Bank and IMF (NAC Source)_2024</v>
      </c>
    </row>
    <row r="315" spans="1:12" x14ac:dyDescent="0.25">
      <c r="A315" s="51" t="s">
        <v>1691</v>
      </c>
      <c r="B315" s="52" t="s">
        <v>813</v>
      </c>
      <c r="C315" s="52" t="s">
        <v>1645</v>
      </c>
      <c r="D315" s="52" t="s">
        <v>1634</v>
      </c>
      <c r="E315" s="52" t="s">
        <v>1692</v>
      </c>
      <c r="F315" s="52" t="s">
        <v>1692</v>
      </c>
      <c r="G315" s="52">
        <v>2025</v>
      </c>
      <c r="H315" s="52" t="s">
        <v>361</v>
      </c>
      <c r="I315" s="52" t="s">
        <v>670</v>
      </c>
      <c r="J315" s="60">
        <v>229560</v>
      </c>
      <c r="K315" s="52">
        <v>229560</v>
      </c>
      <c r="L315" s="56" t="str">
        <f>_xlfn.CONCAT(NFM3External!$B315,"_",NFM3External!$C315,"_",NFM3External!$E315,"_",NFM3External!$G315)</f>
        <v>Belize_HIV_2019 figures is 2019/20 from NASA report. 2020 - 2024 estimated 10% reduction based on global financial situation. 10% increase in 2026 when economic recovery is expected according to report from World Bank and IMF (NAC Source)_2025</v>
      </c>
    </row>
    <row r="316" spans="1:12" x14ac:dyDescent="0.25">
      <c r="A316" s="48" t="s">
        <v>1691</v>
      </c>
      <c r="B316" s="49" t="s">
        <v>813</v>
      </c>
      <c r="C316" s="49" t="s">
        <v>1645</v>
      </c>
      <c r="D316" s="49" t="s">
        <v>1634</v>
      </c>
      <c r="E316" s="49" t="s">
        <v>1692</v>
      </c>
      <c r="F316" s="49" t="s">
        <v>1692</v>
      </c>
      <c r="G316" s="49">
        <v>2026</v>
      </c>
      <c r="H316" s="49" t="s">
        <v>361</v>
      </c>
      <c r="I316" s="49" t="s">
        <v>670</v>
      </c>
      <c r="J316" s="59">
        <v>252516</v>
      </c>
      <c r="K316" s="49">
        <v>252516</v>
      </c>
      <c r="L316" s="55" t="str">
        <f>_xlfn.CONCAT(NFM3External!$B316,"_",NFM3External!$C316,"_",NFM3External!$E316,"_",NFM3External!$G316)</f>
        <v>Belize_HIV_2019 figures is 2019/20 from NASA report. 2020 - 2024 estimated 10% reduction based on global financial situation. 10% increase in 2026 when economic recovery is expected according to report from World Bank and IMF (NAC Source)_2026</v>
      </c>
    </row>
    <row r="317" spans="1:12" x14ac:dyDescent="0.25">
      <c r="A317" s="51" t="s">
        <v>1693</v>
      </c>
      <c r="B317" s="52" t="s">
        <v>829</v>
      </c>
      <c r="C317" s="52" t="s">
        <v>1645</v>
      </c>
      <c r="D317" s="52" t="s">
        <v>1634</v>
      </c>
      <c r="E317" s="52" t="s">
        <v>949</v>
      </c>
      <c r="F317" s="52" t="s">
        <v>1694</v>
      </c>
      <c r="G317" s="52">
        <v>2019</v>
      </c>
      <c r="H317" s="52" t="s">
        <v>1635</v>
      </c>
      <c r="I317" s="52" t="s">
        <v>670</v>
      </c>
      <c r="J317" s="60">
        <v>81886</v>
      </c>
      <c r="K317" s="52">
        <v>81886</v>
      </c>
      <c r="L317" s="56" t="str">
        <f>_xlfn.CONCAT(NFM3External!$B317,"_",NFM3External!$C317,"_",NFM3External!$E317,"_",NFM3External!$G317)</f>
        <v>Bolivia (Plurinational State)_HIV_World Health Organization (WHO)_2019</v>
      </c>
    </row>
    <row r="318" spans="1:12" x14ac:dyDescent="0.25">
      <c r="A318" s="48" t="s">
        <v>1693</v>
      </c>
      <c r="B318" s="49" t="s">
        <v>829</v>
      </c>
      <c r="C318" s="49" t="s">
        <v>1645</v>
      </c>
      <c r="D318" s="49" t="s">
        <v>1634</v>
      </c>
      <c r="E318" s="49" t="s">
        <v>949</v>
      </c>
      <c r="F318" s="49" t="s">
        <v>1694</v>
      </c>
      <c r="G318" s="49">
        <v>2020</v>
      </c>
      <c r="H318" s="49" t="s">
        <v>1635</v>
      </c>
      <c r="I318" s="49" t="s">
        <v>670</v>
      </c>
      <c r="J318" s="59">
        <v>83090</v>
      </c>
      <c r="K318" s="49">
        <v>83090</v>
      </c>
      <c r="L318" s="55" t="str">
        <f>_xlfn.CONCAT(NFM3External!$B318,"_",NFM3External!$C318,"_",NFM3External!$E318,"_",NFM3External!$G318)</f>
        <v>Bolivia (Plurinational State)_HIV_World Health Organization (WHO)_2020</v>
      </c>
    </row>
    <row r="319" spans="1:12" x14ac:dyDescent="0.25">
      <c r="A319" s="51" t="s">
        <v>1693</v>
      </c>
      <c r="B319" s="52" t="s">
        <v>829</v>
      </c>
      <c r="C319" s="52" t="s">
        <v>1645</v>
      </c>
      <c r="D319" s="52" t="s">
        <v>1634</v>
      </c>
      <c r="E319" s="52" t="s">
        <v>949</v>
      </c>
      <c r="F319" s="52" t="s">
        <v>1694</v>
      </c>
      <c r="G319" s="52">
        <v>2021</v>
      </c>
      <c r="H319" s="52" t="s">
        <v>1635</v>
      </c>
      <c r="I319" s="52" t="s">
        <v>670</v>
      </c>
      <c r="J319" s="60">
        <v>83647</v>
      </c>
      <c r="K319" s="52">
        <v>83647</v>
      </c>
      <c r="L319" s="56" t="str">
        <f>_xlfn.CONCAT(NFM3External!$B319,"_",NFM3External!$C319,"_",NFM3External!$E319,"_",NFM3External!$G319)</f>
        <v>Bolivia (Plurinational State)_HIV_World Health Organization (WHO)_2021</v>
      </c>
    </row>
    <row r="320" spans="1:12" x14ac:dyDescent="0.25">
      <c r="A320" s="48" t="s">
        <v>1693</v>
      </c>
      <c r="B320" s="49" t="s">
        <v>829</v>
      </c>
      <c r="C320" s="49" t="s">
        <v>1645</v>
      </c>
      <c r="D320" s="49" t="s">
        <v>1634</v>
      </c>
      <c r="E320" s="49" t="s">
        <v>949</v>
      </c>
      <c r="F320" s="49" t="s">
        <v>1694</v>
      </c>
      <c r="G320" s="49">
        <v>2022</v>
      </c>
      <c r="H320" s="49" t="s">
        <v>1635</v>
      </c>
      <c r="I320" s="49" t="s">
        <v>670</v>
      </c>
      <c r="J320" s="59">
        <v>84401</v>
      </c>
      <c r="K320" s="49">
        <v>84401</v>
      </c>
      <c r="L320" s="55" t="str">
        <f>_xlfn.CONCAT(NFM3External!$B320,"_",NFM3External!$C320,"_",NFM3External!$E320,"_",NFM3External!$G320)</f>
        <v>Bolivia (Plurinational State)_HIV_World Health Organization (WHO)_2022</v>
      </c>
    </row>
    <row r="321" spans="1:12" x14ac:dyDescent="0.25">
      <c r="A321" s="51" t="s">
        <v>1693</v>
      </c>
      <c r="B321" s="52" t="s">
        <v>829</v>
      </c>
      <c r="C321" s="52" t="s">
        <v>1645</v>
      </c>
      <c r="D321" s="52" t="s">
        <v>1634</v>
      </c>
      <c r="E321" s="52" t="s">
        <v>949</v>
      </c>
      <c r="F321" s="52" t="s">
        <v>1694</v>
      </c>
      <c r="G321" s="52">
        <v>2023</v>
      </c>
      <c r="H321" s="52" t="s">
        <v>361</v>
      </c>
      <c r="I321" s="52" t="s">
        <v>670</v>
      </c>
      <c r="J321" s="60">
        <v>86449</v>
      </c>
      <c r="K321" s="52">
        <v>86449</v>
      </c>
      <c r="L321" s="56" t="str">
        <f>_xlfn.CONCAT(NFM3External!$B321,"_",NFM3External!$C321,"_",NFM3External!$E321,"_",NFM3External!$G321)</f>
        <v>Bolivia (Plurinational State)_HIV_World Health Organization (WHO)_2023</v>
      </c>
    </row>
    <row r="322" spans="1:12" x14ac:dyDescent="0.25">
      <c r="A322" s="48" t="s">
        <v>1693</v>
      </c>
      <c r="B322" s="49" t="s">
        <v>829</v>
      </c>
      <c r="C322" s="49" t="s">
        <v>1645</v>
      </c>
      <c r="D322" s="49" t="s">
        <v>1634</v>
      </c>
      <c r="E322" s="49" t="s">
        <v>949</v>
      </c>
      <c r="F322" s="49" t="s">
        <v>1694</v>
      </c>
      <c r="G322" s="49">
        <v>2024</v>
      </c>
      <c r="H322" s="49" t="s">
        <v>361</v>
      </c>
      <c r="I322" s="49" t="s">
        <v>670</v>
      </c>
      <c r="J322" s="59">
        <v>88546</v>
      </c>
      <c r="K322" s="49">
        <v>88546</v>
      </c>
      <c r="L322" s="55" t="str">
        <f>_xlfn.CONCAT(NFM3External!$B322,"_",NFM3External!$C322,"_",NFM3External!$E322,"_",NFM3External!$G322)</f>
        <v>Bolivia (Plurinational State)_HIV_World Health Organization (WHO)_2024</v>
      </c>
    </row>
    <row r="323" spans="1:12" x14ac:dyDescent="0.25">
      <c r="A323" s="51" t="s">
        <v>1693</v>
      </c>
      <c r="B323" s="52" t="s">
        <v>829</v>
      </c>
      <c r="C323" s="52" t="s">
        <v>1645</v>
      </c>
      <c r="D323" s="52" t="s">
        <v>1634</v>
      </c>
      <c r="E323" s="52" t="s">
        <v>949</v>
      </c>
      <c r="F323" s="52" t="s">
        <v>1694</v>
      </c>
      <c r="G323" s="52">
        <v>2025</v>
      </c>
      <c r="H323" s="52" t="s">
        <v>361</v>
      </c>
      <c r="I323" s="52" t="s">
        <v>670</v>
      </c>
      <c r="J323" s="60">
        <v>90695</v>
      </c>
      <c r="K323" s="52">
        <v>90695</v>
      </c>
      <c r="L323" s="56" t="str">
        <f>_xlfn.CONCAT(NFM3External!$B323,"_",NFM3External!$C323,"_",NFM3External!$E323,"_",NFM3External!$G323)</f>
        <v>Bolivia (Plurinational State)_HIV_World Health Organization (WHO)_2025</v>
      </c>
    </row>
    <row r="324" spans="1:12" x14ac:dyDescent="0.25">
      <c r="A324" s="48" t="s">
        <v>1693</v>
      </c>
      <c r="B324" s="49" t="s">
        <v>829</v>
      </c>
      <c r="C324" s="49" t="s">
        <v>308</v>
      </c>
      <c r="D324" s="49" t="s">
        <v>1634</v>
      </c>
      <c r="E324" s="49" t="s">
        <v>949</v>
      </c>
      <c r="F324" s="49" t="s">
        <v>1695</v>
      </c>
      <c r="G324" s="49">
        <v>2019</v>
      </c>
      <c r="H324" s="49" t="s">
        <v>1635</v>
      </c>
      <c r="I324" s="49" t="s">
        <v>670</v>
      </c>
      <c r="J324" s="59">
        <v>61929</v>
      </c>
      <c r="K324" s="49">
        <v>61929</v>
      </c>
      <c r="L324" s="55" t="str">
        <f>_xlfn.CONCAT(NFM3External!$B324,"_",NFM3External!$C324,"_",NFM3External!$E324,"_",NFM3External!$G324)</f>
        <v>Bolivia (Plurinational State)_Malaria_World Health Organization (WHO)_2019</v>
      </c>
    </row>
    <row r="325" spans="1:12" x14ac:dyDescent="0.25">
      <c r="A325" s="51" t="s">
        <v>1693</v>
      </c>
      <c r="B325" s="52" t="s">
        <v>829</v>
      </c>
      <c r="C325" s="52" t="s">
        <v>308</v>
      </c>
      <c r="D325" s="52" t="s">
        <v>1634</v>
      </c>
      <c r="E325" s="52" t="s">
        <v>949</v>
      </c>
      <c r="F325" s="52" t="s">
        <v>1695</v>
      </c>
      <c r="G325" s="52">
        <v>2020</v>
      </c>
      <c r="H325" s="52" t="s">
        <v>1635</v>
      </c>
      <c r="I325" s="52" t="s">
        <v>670</v>
      </c>
      <c r="J325" s="60">
        <v>61018</v>
      </c>
      <c r="K325" s="52">
        <v>61018</v>
      </c>
      <c r="L325" s="56" t="str">
        <f>_xlfn.CONCAT(NFM3External!$B325,"_",NFM3External!$C325,"_",NFM3External!$E325,"_",NFM3External!$G325)</f>
        <v>Bolivia (Plurinational State)_Malaria_World Health Organization (WHO)_2020</v>
      </c>
    </row>
    <row r="326" spans="1:12" x14ac:dyDescent="0.25">
      <c r="A326" s="48" t="s">
        <v>1693</v>
      </c>
      <c r="B326" s="49" t="s">
        <v>829</v>
      </c>
      <c r="C326" s="49" t="s">
        <v>308</v>
      </c>
      <c r="D326" s="49" t="s">
        <v>1634</v>
      </c>
      <c r="E326" s="49" t="s">
        <v>949</v>
      </c>
      <c r="F326" s="49" t="s">
        <v>1695</v>
      </c>
      <c r="G326" s="49">
        <v>2021</v>
      </c>
      <c r="H326" s="49" t="s">
        <v>1635</v>
      </c>
      <c r="I326" s="49" t="s">
        <v>670</v>
      </c>
      <c r="J326" s="59">
        <v>61018</v>
      </c>
      <c r="K326" s="49">
        <v>61018</v>
      </c>
      <c r="L326" s="55" t="str">
        <f>_xlfn.CONCAT(NFM3External!$B326,"_",NFM3External!$C326,"_",NFM3External!$E326,"_",NFM3External!$G326)</f>
        <v>Bolivia (Plurinational State)_Malaria_World Health Organization (WHO)_2021</v>
      </c>
    </row>
    <row r="327" spans="1:12" x14ac:dyDescent="0.25">
      <c r="A327" s="51" t="s">
        <v>1693</v>
      </c>
      <c r="B327" s="52" t="s">
        <v>829</v>
      </c>
      <c r="C327" s="52" t="s">
        <v>308</v>
      </c>
      <c r="D327" s="52" t="s">
        <v>1634</v>
      </c>
      <c r="E327" s="52" t="s">
        <v>949</v>
      </c>
      <c r="F327" s="52" t="s">
        <v>1695</v>
      </c>
      <c r="G327" s="52">
        <v>2022</v>
      </c>
      <c r="H327" s="52" t="s">
        <v>361</v>
      </c>
      <c r="I327" s="52" t="s">
        <v>670</v>
      </c>
      <c r="J327" s="60">
        <v>59476</v>
      </c>
      <c r="K327" s="52">
        <v>59476</v>
      </c>
      <c r="L327" s="56" t="str">
        <f>_xlfn.CONCAT(NFM3External!$B327,"_",NFM3External!$C327,"_",NFM3External!$E327,"_",NFM3External!$G327)</f>
        <v>Bolivia (Plurinational State)_Malaria_World Health Organization (WHO)_2022</v>
      </c>
    </row>
    <row r="328" spans="1:12" x14ac:dyDescent="0.25">
      <c r="A328" s="48" t="s">
        <v>1693</v>
      </c>
      <c r="B328" s="49" t="s">
        <v>829</v>
      </c>
      <c r="C328" s="49" t="s">
        <v>308</v>
      </c>
      <c r="D328" s="49" t="s">
        <v>1634</v>
      </c>
      <c r="E328" s="49" t="s">
        <v>949</v>
      </c>
      <c r="F328" s="49" t="s">
        <v>1695</v>
      </c>
      <c r="G328" s="49">
        <v>2023</v>
      </c>
      <c r="H328" s="49" t="s">
        <v>361</v>
      </c>
      <c r="I328" s="49" t="s">
        <v>670</v>
      </c>
      <c r="J328" s="59">
        <v>59476</v>
      </c>
      <c r="K328" s="49">
        <v>59476</v>
      </c>
      <c r="L328" s="55" t="str">
        <f>_xlfn.CONCAT(NFM3External!$B328,"_",NFM3External!$C328,"_",NFM3External!$E328,"_",NFM3External!$G328)</f>
        <v>Bolivia (Plurinational State)_Malaria_World Health Organization (WHO)_2023</v>
      </c>
    </row>
    <row r="329" spans="1:12" x14ac:dyDescent="0.25">
      <c r="A329" s="51" t="s">
        <v>1693</v>
      </c>
      <c r="B329" s="52" t="s">
        <v>829</v>
      </c>
      <c r="C329" s="52" t="s">
        <v>308</v>
      </c>
      <c r="D329" s="52" t="s">
        <v>1634</v>
      </c>
      <c r="E329" s="52" t="s">
        <v>949</v>
      </c>
      <c r="F329" s="52" t="s">
        <v>1695</v>
      </c>
      <c r="G329" s="52">
        <v>2024</v>
      </c>
      <c r="H329" s="52" t="s">
        <v>361</v>
      </c>
      <c r="I329" s="52" t="s">
        <v>670</v>
      </c>
      <c r="J329" s="60">
        <v>57972</v>
      </c>
      <c r="K329" s="52">
        <v>57972</v>
      </c>
      <c r="L329" s="56" t="str">
        <f>_xlfn.CONCAT(NFM3External!$B329,"_",NFM3External!$C329,"_",NFM3External!$E329,"_",NFM3External!$G329)</f>
        <v>Bolivia (Plurinational State)_Malaria_World Health Organization (WHO)_2024</v>
      </c>
    </row>
    <row r="330" spans="1:12" x14ac:dyDescent="0.25">
      <c r="A330" s="48" t="s">
        <v>1693</v>
      </c>
      <c r="B330" s="49" t="s">
        <v>829</v>
      </c>
      <c r="C330" s="49" t="s">
        <v>308</v>
      </c>
      <c r="D330" s="49" t="s">
        <v>1634</v>
      </c>
      <c r="E330" s="49" t="s">
        <v>949</v>
      </c>
      <c r="F330" s="49" t="s">
        <v>1695</v>
      </c>
      <c r="G330" s="49">
        <v>2025</v>
      </c>
      <c r="H330" s="49" t="s">
        <v>361</v>
      </c>
      <c r="I330" s="49" t="s">
        <v>670</v>
      </c>
      <c r="J330" s="59">
        <v>57972</v>
      </c>
      <c r="K330" s="49">
        <v>57972</v>
      </c>
      <c r="L330" s="55" t="str">
        <f>_xlfn.CONCAT(NFM3External!$B330,"_",NFM3External!$C330,"_",NFM3External!$E330,"_",NFM3External!$G330)</f>
        <v>Bolivia (Plurinational State)_Malaria_World Health Organization (WHO)_2025</v>
      </c>
    </row>
    <row r="331" spans="1:12" x14ac:dyDescent="0.25">
      <c r="A331" s="51" t="s">
        <v>1693</v>
      </c>
      <c r="B331" s="52" t="s">
        <v>829</v>
      </c>
      <c r="C331" s="52" t="s">
        <v>305</v>
      </c>
      <c r="D331" s="52" t="s">
        <v>1634</v>
      </c>
      <c r="E331" s="52" t="s">
        <v>949</v>
      </c>
      <c r="F331" s="52" t="s">
        <v>1696</v>
      </c>
      <c r="G331" s="52">
        <v>2020</v>
      </c>
      <c r="H331" s="52" t="s">
        <v>1635</v>
      </c>
      <c r="I331" s="52" t="s">
        <v>670</v>
      </c>
      <c r="J331" s="60">
        <v>14491</v>
      </c>
      <c r="K331" s="52">
        <v>14491</v>
      </c>
      <c r="L331" s="56" t="str">
        <f>_xlfn.CONCAT(NFM3External!$B331,"_",NFM3External!$C331,"_",NFM3External!$E331,"_",NFM3External!$G331)</f>
        <v>Bolivia (Plurinational State)_TB_World Health Organization (WHO)_2020</v>
      </c>
    </row>
    <row r="332" spans="1:12" x14ac:dyDescent="0.25">
      <c r="A332" s="48" t="s">
        <v>1693</v>
      </c>
      <c r="B332" s="49" t="s">
        <v>829</v>
      </c>
      <c r="C332" s="49" t="s">
        <v>305</v>
      </c>
      <c r="D332" s="49" t="s">
        <v>1634</v>
      </c>
      <c r="E332" s="49" t="s">
        <v>949</v>
      </c>
      <c r="F332" s="49" t="s">
        <v>1696</v>
      </c>
      <c r="G332" s="49">
        <v>2021</v>
      </c>
      <c r="H332" s="49" t="s">
        <v>1635</v>
      </c>
      <c r="I332" s="49" t="s">
        <v>670</v>
      </c>
      <c r="J332" s="59">
        <v>14588</v>
      </c>
      <c r="K332" s="49">
        <v>14588</v>
      </c>
      <c r="L332" s="55" t="str">
        <f>_xlfn.CONCAT(NFM3External!$B332,"_",NFM3External!$C332,"_",NFM3External!$E332,"_",NFM3External!$G332)</f>
        <v>Bolivia (Plurinational State)_TB_World Health Organization (WHO)_2021</v>
      </c>
    </row>
    <row r="333" spans="1:12" x14ac:dyDescent="0.25">
      <c r="A333" s="51" t="s">
        <v>1693</v>
      </c>
      <c r="B333" s="52" t="s">
        <v>829</v>
      </c>
      <c r="C333" s="52" t="s">
        <v>305</v>
      </c>
      <c r="D333" s="52" t="s">
        <v>1634</v>
      </c>
      <c r="E333" s="52" t="s">
        <v>949</v>
      </c>
      <c r="F333" s="52" t="s">
        <v>1696</v>
      </c>
      <c r="G333" s="52">
        <v>2022</v>
      </c>
      <c r="H333" s="52" t="s">
        <v>1635</v>
      </c>
      <c r="I333" s="52" t="s">
        <v>670</v>
      </c>
      <c r="J333" s="60">
        <v>14720</v>
      </c>
      <c r="K333" s="52">
        <v>14720</v>
      </c>
      <c r="L333" s="56" t="str">
        <f>_xlfn.CONCAT(NFM3External!$B333,"_",NFM3External!$C333,"_",NFM3External!$E333,"_",NFM3External!$G333)</f>
        <v>Bolivia (Plurinational State)_TB_World Health Organization (WHO)_2022</v>
      </c>
    </row>
    <row r="334" spans="1:12" x14ac:dyDescent="0.25">
      <c r="A334" s="48" t="s">
        <v>1693</v>
      </c>
      <c r="B334" s="49" t="s">
        <v>829</v>
      </c>
      <c r="C334" s="49" t="s">
        <v>305</v>
      </c>
      <c r="D334" s="49" t="s">
        <v>1634</v>
      </c>
      <c r="E334" s="49" t="s">
        <v>949</v>
      </c>
      <c r="F334" s="49" t="s">
        <v>1696</v>
      </c>
      <c r="G334" s="49">
        <v>2023</v>
      </c>
      <c r="H334" s="49" t="s">
        <v>361</v>
      </c>
      <c r="I334" s="49" t="s">
        <v>670</v>
      </c>
      <c r="J334" s="59">
        <v>15077</v>
      </c>
      <c r="K334" s="49">
        <v>15077</v>
      </c>
      <c r="L334" s="55" t="str">
        <f>_xlfn.CONCAT(NFM3External!$B334,"_",NFM3External!$C334,"_",NFM3External!$E334,"_",NFM3External!$G334)</f>
        <v>Bolivia (Plurinational State)_TB_World Health Organization (WHO)_2023</v>
      </c>
    </row>
    <row r="335" spans="1:12" x14ac:dyDescent="0.25">
      <c r="A335" s="51" t="s">
        <v>1693</v>
      </c>
      <c r="B335" s="52" t="s">
        <v>829</v>
      </c>
      <c r="C335" s="52" t="s">
        <v>305</v>
      </c>
      <c r="D335" s="52" t="s">
        <v>1634</v>
      </c>
      <c r="E335" s="52" t="s">
        <v>949</v>
      </c>
      <c r="F335" s="52" t="s">
        <v>1696</v>
      </c>
      <c r="G335" s="52">
        <v>2024</v>
      </c>
      <c r="H335" s="52" t="s">
        <v>361</v>
      </c>
      <c r="I335" s="52" t="s">
        <v>670</v>
      </c>
      <c r="J335" s="60">
        <v>15443</v>
      </c>
      <c r="K335" s="52">
        <v>15443</v>
      </c>
      <c r="L335" s="56" t="str">
        <f>_xlfn.CONCAT(NFM3External!$B335,"_",NFM3External!$C335,"_",NFM3External!$E335,"_",NFM3External!$G335)</f>
        <v>Bolivia (Plurinational State)_TB_World Health Organization (WHO)_2024</v>
      </c>
    </row>
    <row r="336" spans="1:12" x14ac:dyDescent="0.25">
      <c r="A336" s="48" t="s">
        <v>1693</v>
      </c>
      <c r="B336" s="49" t="s">
        <v>829</v>
      </c>
      <c r="C336" s="49" t="s">
        <v>305</v>
      </c>
      <c r="D336" s="49" t="s">
        <v>1634</v>
      </c>
      <c r="E336" s="49" t="s">
        <v>949</v>
      </c>
      <c r="F336" s="49" t="s">
        <v>1696</v>
      </c>
      <c r="G336" s="49">
        <v>2025</v>
      </c>
      <c r="H336" s="49" t="s">
        <v>361</v>
      </c>
      <c r="I336" s="49" t="s">
        <v>670</v>
      </c>
      <c r="J336" s="59">
        <v>15817</v>
      </c>
      <c r="K336" s="49">
        <v>15817</v>
      </c>
      <c r="L336" s="55" t="str">
        <f>_xlfn.CONCAT(NFM3External!$B336,"_",NFM3External!$C336,"_",NFM3External!$E336,"_",NFM3External!$G336)</f>
        <v>Bolivia (Plurinational State)_TB_World Health Organization (WHO)_2025</v>
      </c>
    </row>
    <row r="337" spans="1:12" x14ac:dyDescent="0.25">
      <c r="A337" s="51" t="s">
        <v>1697</v>
      </c>
      <c r="B337" s="52" t="s">
        <v>823</v>
      </c>
      <c r="C337" s="52" t="s">
        <v>1645</v>
      </c>
      <c r="D337" s="52" t="s">
        <v>1634</v>
      </c>
      <c r="E337" s="52" t="s">
        <v>445</v>
      </c>
      <c r="F337" s="52"/>
      <c r="G337" s="52">
        <v>2018</v>
      </c>
      <c r="H337" s="52" t="s">
        <v>1635</v>
      </c>
      <c r="I337" s="52" t="s">
        <v>670</v>
      </c>
      <c r="J337" s="60">
        <v>3000</v>
      </c>
      <c r="K337" s="52">
        <v>3000</v>
      </c>
      <c r="L337" s="56" t="str">
        <f>_xlfn.CONCAT(NFM3External!$B337,"_",NFM3External!$C337,"_",NFM3External!$E337,"_",NFM3External!$G337)</f>
        <v>Bhutan_HIV_Other_2018</v>
      </c>
    </row>
    <row r="338" spans="1:12" x14ac:dyDescent="0.25">
      <c r="A338" s="48" t="s">
        <v>1697</v>
      </c>
      <c r="B338" s="49" t="s">
        <v>823</v>
      </c>
      <c r="C338" s="49" t="s">
        <v>1645</v>
      </c>
      <c r="D338" s="49" t="s">
        <v>1634</v>
      </c>
      <c r="E338" s="49" t="s">
        <v>445</v>
      </c>
      <c r="F338" s="49"/>
      <c r="G338" s="49">
        <v>2019</v>
      </c>
      <c r="H338" s="49" t="s">
        <v>1635</v>
      </c>
      <c r="I338" s="49" t="s">
        <v>670</v>
      </c>
      <c r="J338" s="59">
        <v>3000</v>
      </c>
      <c r="K338" s="49">
        <v>3000</v>
      </c>
      <c r="L338" s="55" t="str">
        <f>_xlfn.CONCAT(NFM3External!$B338,"_",NFM3External!$C338,"_",NFM3External!$E338,"_",NFM3External!$G338)</f>
        <v>Bhutan_HIV_Other_2019</v>
      </c>
    </row>
    <row r="339" spans="1:12" x14ac:dyDescent="0.25">
      <c r="A339" s="51" t="s">
        <v>1697</v>
      </c>
      <c r="B339" s="52" t="s">
        <v>823</v>
      </c>
      <c r="C339" s="52" t="s">
        <v>1645</v>
      </c>
      <c r="D339" s="52" t="s">
        <v>1634</v>
      </c>
      <c r="E339" s="52" t="s">
        <v>445</v>
      </c>
      <c r="F339" s="52"/>
      <c r="G339" s="52">
        <v>2020</v>
      </c>
      <c r="H339" s="52" t="s">
        <v>1635</v>
      </c>
      <c r="I339" s="52" t="s">
        <v>670</v>
      </c>
      <c r="J339" s="60">
        <v>3000</v>
      </c>
      <c r="K339" s="52">
        <v>3000</v>
      </c>
      <c r="L339" s="56" t="str">
        <f>_xlfn.CONCAT(NFM3External!$B339,"_",NFM3External!$C339,"_",NFM3External!$E339,"_",NFM3External!$G339)</f>
        <v>Bhutan_HIV_Other_2020</v>
      </c>
    </row>
    <row r="340" spans="1:12" x14ac:dyDescent="0.25">
      <c r="A340" s="48" t="s">
        <v>1697</v>
      </c>
      <c r="B340" s="49" t="s">
        <v>823</v>
      </c>
      <c r="C340" s="49" t="s">
        <v>1645</v>
      </c>
      <c r="D340" s="49" t="s">
        <v>1634</v>
      </c>
      <c r="E340" s="49" t="s">
        <v>901</v>
      </c>
      <c r="F340" s="49"/>
      <c r="G340" s="49">
        <v>2018</v>
      </c>
      <c r="H340" s="49" t="s">
        <v>1635</v>
      </c>
      <c r="I340" s="49" t="s">
        <v>670</v>
      </c>
      <c r="J340" s="59">
        <v>51500</v>
      </c>
      <c r="K340" s="49">
        <v>51500</v>
      </c>
      <c r="L340" s="55" t="str">
        <f>_xlfn.CONCAT(NFM3External!$B340,"_",NFM3External!$C340,"_",NFM3External!$E340,"_",NFM3External!$G340)</f>
        <v>Bhutan_HIV_The United Nations Children's Fund (UNICEF)_2018</v>
      </c>
    </row>
    <row r="341" spans="1:12" x14ac:dyDescent="0.25">
      <c r="A341" s="51" t="s">
        <v>1697</v>
      </c>
      <c r="B341" s="52" t="s">
        <v>823</v>
      </c>
      <c r="C341" s="52" t="s">
        <v>1645</v>
      </c>
      <c r="D341" s="52" t="s">
        <v>1634</v>
      </c>
      <c r="E341" s="52" t="s">
        <v>901</v>
      </c>
      <c r="F341" s="52"/>
      <c r="G341" s="52">
        <v>2019</v>
      </c>
      <c r="H341" s="52" t="s">
        <v>1635</v>
      </c>
      <c r="I341" s="52" t="s">
        <v>670</v>
      </c>
      <c r="J341" s="60">
        <v>51500</v>
      </c>
      <c r="K341" s="52">
        <v>51500</v>
      </c>
      <c r="L341" s="56" t="str">
        <f>_xlfn.CONCAT(NFM3External!$B341,"_",NFM3External!$C341,"_",NFM3External!$E341,"_",NFM3External!$G341)</f>
        <v>Bhutan_HIV_The United Nations Children's Fund (UNICEF)_2019</v>
      </c>
    </row>
    <row r="342" spans="1:12" x14ac:dyDescent="0.25">
      <c r="A342" s="48" t="s">
        <v>1697</v>
      </c>
      <c r="B342" s="49" t="s">
        <v>823</v>
      </c>
      <c r="C342" s="49" t="s">
        <v>1645</v>
      </c>
      <c r="D342" s="49" t="s">
        <v>1634</v>
      </c>
      <c r="E342" s="49" t="s">
        <v>901</v>
      </c>
      <c r="F342" s="49"/>
      <c r="G342" s="49">
        <v>2020</v>
      </c>
      <c r="H342" s="49" t="s">
        <v>1635</v>
      </c>
      <c r="I342" s="49" t="s">
        <v>670</v>
      </c>
      <c r="J342" s="59">
        <v>51500</v>
      </c>
      <c r="K342" s="49">
        <v>51500</v>
      </c>
      <c r="L342" s="55" t="str">
        <f>_xlfn.CONCAT(NFM3External!$B342,"_",NFM3External!$C342,"_",NFM3External!$E342,"_",NFM3External!$G342)</f>
        <v>Bhutan_HIV_The United Nations Children's Fund (UNICEF)_2020</v>
      </c>
    </row>
    <row r="343" spans="1:12" x14ac:dyDescent="0.25">
      <c r="A343" s="51" t="s">
        <v>1697</v>
      </c>
      <c r="B343" s="52" t="s">
        <v>823</v>
      </c>
      <c r="C343" s="52" t="s">
        <v>1645</v>
      </c>
      <c r="D343" s="52" t="s">
        <v>1634</v>
      </c>
      <c r="E343" s="52" t="s">
        <v>901</v>
      </c>
      <c r="F343" s="52"/>
      <c r="G343" s="52">
        <v>2021</v>
      </c>
      <c r="H343" s="52" t="s">
        <v>361</v>
      </c>
      <c r="I343" s="52" t="s">
        <v>670</v>
      </c>
      <c r="J343" s="60">
        <v>36000</v>
      </c>
      <c r="K343" s="52">
        <v>36000</v>
      </c>
      <c r="L343" s="56" t="str">
        <f>_xlfn.CONCAT(NFM3External!$B343,"_",NFM3External!$C343,"_",NFM3External!$E343,"_",NFM3External!$G343)</f>
        <v>Bhutan_HIV_The United Nations Children's Fund (UNICEF)_2021</v>
      </c>
    </row>
    <row r="344" spans="1:12" x14ac:dyDescent="0.25">
      <c r="A344" s="48" t="s">
        <v>1697</v>
      </c>
      <c r="B344" s="49" t="s">
        <v>823</v>
      </c>
      <c r="C344" s="49" t="s">
        <v>1645</v>
      </c>
      <c r="D344" s="49" t="s">
        <v>1634</v>
      </c>
      <c r="E344" s="49" t="s">
        <v>901</v>
      </c>
      <c r="F344" s="49"/>
      <c r="G344" s="49">
        <v>2022</v>
      </c>
      <c r="H344" s="49" t="s">
        <v>361</v>
      </c>
      <c r="I344" s="49" t="s">
        <v>670</v>
      </c>
      <c r="J344" s="59">
        <v>36000</v>
      </c>
      <c r="K344" s="49">
        <v>36000</v>
      </c>
      <c r="L344" s="55" t="str">
        <f>_xlfn.CONCAT(NFM3External!$B344,"_",NFM3External!$C344,"_",NFM3External!$E344,"_",NFM3External!$G344)</f>
        <v>Bhutan_HIV_The United Nations Children's Fund (UNICEF)_2022</v>
      </c>
    </row>
    <row r="345" spans="1:12" x14ac:dyDescent="0.25">
      <c r="A345" s="51" t="s">
        <v>1697</v>
      </c>
      <c r="B345" s="52" t="s">
        <v>823</v>
      </c>
      <c r="C345" s="52" t="s">
        <v>1645</v>
      </c>
      <c r="D345" s="52" t="s">
        <v>1634</v>
      </c>
      <c r="E345" s="52" t="s">
        <v>901</v>
      </c>
      <c r="F345" s="52"/>
      <c r="G345" s="52">
        <v>2023</v>
      </c>
      <c r="H345" s="52" t="s">
        <v>361</v>
      </c>
      <c r="I345" s="52" t="s">
        <v>670</v>
      </c>
      <c r="J345" s="60">
        <v>36000</v>
      </c>
      <c r="K345" s="52">
        <v>36000</v>
      </c>
      <c r="L345" s="56" t="str">
        <f>_xlfn.CONCAT(NFM3External!$B345,"_",NFM3External!$C345,"_",NFM3External!$E345,"_",NFM3External!$G345)</f>
        <v>Bhutan_HIV_The United Nations Children's Fund (UNICEF)_2023</v>
      </c>
    </row>
    <row r="346" spans="1:12" x14ac:dyDescent="0.25">
      <c r="A346" s="48" t="s">
        <v>1697</v>
      </c>
      <c r="B346" s="49" t="s">
        <v>823</v>
      </c>
      <c r="C346" s="49" t="s">
        <v>1645</v>
      </c>
      <c r="D346" s="49" t="s">
        <v>1634</v>
      </c>
      <c r="E346" s="49" t="s">
        <v>901</v>
      </c>
      <c r="F346" s="49"/>
      <c r="G346" s="49">
        <v>2024</v>
      </c>
      <c r="H346" s="49" t="s">
        <v>361</v>
      </c>
      <c r="I346" s="49" t="s">
        <v>670</v>
      </c>
      <c r="J346" s="59">
        <v>36000</v>
      </c>
      <c r="K346" s="49">
        <v>36000</v>
      </c>
      <c r="L346" s="55" t="str">
        <f>_xlfn.CONCAT(NFM3External!$B346,"_",NFM3External!$C346,"_",NFM3External!$E346,"_",NFM3External!$G346)</f>
        <v>Bhutan_HIV_The United Nations Children's Fund (UNICEF)_2024</v>
      </c>
    </row>
    <row r="347" spans="1:12" x14ac:dyDescent="0.25">
      <c r="A347" s="51" t="s">
        <v>1697</v>
      </c>
      <c r="B347" s="52" t="s">
        <v>823</v>
      </c>
      <c r="C347" s="52" t="s">
        <v>1645</v>
      </c>
      <c r="D347" s="52" t="s">
        <v>1634</v>
      </c>
      <c r="E347" s="52" t="s">
        <v>949</v>
      </c>
      <c r="F347" s="52"/>
      <c r="G347" s="52">
        <v>2018</v>
      </c>
      <c r="H347" s="52" t="s">
        <v>1635</v>
      </c>
      <c r="I347" s="52" t="s">
        <v>670</v>
      </c>
      <c r="J347" s="60">
        <v>20000</v>
      </c>
      <c r="K347" s="52">
        <v>20000</v>
      </c>
      <c r="L347" s="56" t="str">
        <f>_xlfn.CONCAT(NFM3External!$B347,"_",NFM3External!$C347,"_",NFM3External!$E347,"_",NFM3External!$G347)</f>
        <v>Bhutan_HIV_World Health Organization (WHO)_2018</v>
      </c>
    </row>
    <row r="348" spans="1:12" x14ac:dyDescent="0.25">
      <c r="A348" s="48" t="s">
        <v>1697</v>
      </c>
      <c r="B348" s="49" t="s">
        <v>823</v>
      </c>
      <c r="C348" s="49" t="s">
        <v>1645</v>
      </c>
      <c r="D348" s="49" t="s">
        <v>1634</v>
      </c>
      <c r="E348" s="49" t="s">
        <v>949</v>
      </c>
      <c r="F348" s="49"/>
      <c r="G348" s="49">
        <v>2019</v>
      </c>
      <c r="H348" s="49" t="s">
        <v>1635</v>
      </c>
      <c r="I348" s="49" t="s">
        <v>670</v>
      </c>
      <c r="J348" s="59">
        <v>18375</v>
      </c>
      <c r="K348" s="49">
        <v>18375</v>
      </c>
      <c r="L348" s="55" t="str">
        <f>_xlfn.CONCAT(NFM3External!$B348,"_",NFM3External!$C348,"_",NFM3External!$E348,"_",NFM3External!$G348)</f>
        <v>Bhutan_HIV_World Health Organization (WHO)_2019</v>
      </c>
    </row>
    <row r="349" spans="1:12" x14ac:dyDescent="0.25">
      <c r="A349" s="51" t="s">
        <v>1697</v>
      </c>
      <c r="B349" s="52" t="s">
        <v>823</v>
      </c>
      <c r="C349" s="52" t="s">
        <v>1645</v>
      </c>
      <c r="D349" s="52" t="s">
        <v>1634</v>
      </c>
      <c r="E349" s="52" t="s">
        <v>949</v>
      </c>
      <c r="F349" s="52"/>
      <c r="G349" s="52">
        <v>2020</v>
      </c>
      <c r="H349" s="52" t="s">
        <v>1635</v>
      </c>
      <c r="I349" s="52" t="s">
        <v>670</v>
      </c>
      <c r="J349" s="60">
        <v>18375</v>
      </c>
      <c r="K349" s="52">
        <v>18375</v>
      </c>
      <c r="L349" s="56" t="str">
        <f>_xlfn.CONCAT(NFM3External!$B349,"_",NFM3External!$C349,"_",NFM3External!$E349,"_",NFM3External!$G349)</f>
        <v>Bhutan_HIV_World Health Organization (WHO)_2020</v>
      </c>
    </row>
    <row r="350" spans="1:12" x14ac:dyDescent="0.25">
      <c r="A350" s="48" t="s">
        <v>1697</v>
      </c>
      <c r="B350" s="49" t="s">
        <v>823</v>
      </c>
      <c r="C350" s="49" t="s">
        <v>1645</v>
      </c>
      <c r="D350" s="49" t="s">
        <v>1634</v>
      </c>
      <c r="E350" s="49" t="s">
        <v>949</v>
      </c>
      <c r="F350" s="49"/>
      <c r="G350" s="49">
        <v>2021</v>
      </c>
      <c r="H350" s="49" t="s">
        <v>361</v>
      </c>
      <c r="I350" s="49" t="s">
        <v>670</v>
      </c>
      <c r="J350" s="59">
        <v>45000</v>
      </c>
      <c r="K350" s="49">
        <v>45000</v>
      </c>
      <c r="L350" s="55" t="str">
        <f>_xlfn.CONCAT(NFM3External!$B350,"_",NFM3External!$C350,"_",NFM3External!$E350,"_",NFM3External!$G350)</f>
        <v>Bhutan_HIV_World Health Organization (WHO)_2021</v>
      </c>
    </row>
    <row r="351" spans="1:12" x14ac:dyDescent="0.25">
      <c r="A351" s="51" t="s">
        <v>1697</v>
      </c>
      <c r="B351" s="52" t="s">
        <v>823</v>
      </c>
      <c r="C351" s="52" t="s">
        <v>1645</v>
      </c>
      <c r="D351" s="52" t="s">
        <v>1634</v>
      </c>
      <c r="E351" s="52" t="s">
        <v>949</v>
      </c>
      <c r="F351" s="52"/>
      <c r="G351" s="52">
        <v>2022</v>
      </c>
      <c r="H351" s="52" t="s">
        <v>361</v>
      </c>
      <c r="I351" s="52" t="s">
        <v>670</v>
      </c>
      <c r="J351" s="60">
        <v>56073</v>
      </c>
      <c r="K351" s="52">
        <v>56073</v>
      </c>
      <c r="L351" s="56" t="str">
        <f>_xlfn.CONCAT(NFM3External!$B351,"_",NFM3External!$C351,"_",NFM3External!$E351,"_",NFM3External!$G351)</f>
        <v>Bhutan_HIV_World Health Organization (WHO)_2022</v>
      </c>
    </row>
    <row r="352" spans="1:12" x14ac:dyDescent="0.25">
      <c r="A352" s="48" t="s">
        <v>1697</v>
      </c>
      <c r="B352" s="49" t="s">
        <v>823</v>
      </c>
      <c r="C352" s="49" t="s">
        <v>1645</v>
      </c>
      <c r="D352" s="49" t="s">
        <v>1634</v>
      </c>
      <c r="E352" s="49" t="s">
        <v>949</v>
      </c>
      <c r="F352" s="49"/>
      <c r="G352" s="49">
        <v>2023</v>
      </c>
      <c r="H352" s="49" t="s">
        <v>361</v>
      </c>
      <c r="I352" s="49" t="s">
        <v>670</v>
      </c>
      <c r="J352" s="59">
        <v>56072</v>
      </c>
      <c r="K352" s="49">
        <v>56072</v>
      </c>
      <c r="L352" s="55" t="str">
        <f>_xlfn.CONCAT(NFM3External!$B352,"_",NFM3External!$C352,"_",NFM3External!$E352,"_",NFM3External!$G352)</f>
        <v>Bhutan_HIV_World Health Organization (WHO)_2023</v>
      </c>
    </row>
    <row r="353" spans="1:12" x14ac:dyDescent="0.25">
      <c r="A353" s="51" t="s">
        <v>1697</v>
      </c>
      <c r="B353" s="52" t="s">
        <v>823</v>
      </c>
      <c r="C353" s="52" t="s">
        <v>1645</v>
      </c>
      <c r="D353" s="52" t="s">
        <v>1634</v>
      </c>
      <c r="E353" s="52" t="s">
        <v>949</v>
      </c>
      <c r="F353" s="52"/>
      <c r="G353" s="52">
        <v>2024</v>
      </c>
      <c r="H353" s="52" t="s">
        <v>361</v>
      </c>
      <c r="I353" s="52" t="s">
        <v>670</v>
      </c>
      <c r="J353" s="60">
        <v>56072</v>
      </c>
      <c r="K353" s="52">
        <v>56072</v>
      </c>
      <c r="L353" s="56" t="str">
        <f>_xlfn.CONCAT(NFM3External!$B353,"_",NFM3External!$C353,"_",NFM3External!$E353,"_",NFM3External!$G353)</f>
        <v>Bhutan_HIV_World Health Organization (WHO)_2024</v>
      </c>
    </row>
    <row r="354" spans="1:12" x14ac:dyDescent="0.25">
      <c r="A354" s="48" t="s">
        <v>1697</v>
      </c>
      <c r="B354" s="49" t="s">
        <v>823</v>
      </c>
      <c r="C354" s="49" t="s">
        <v>308</v>
      </c>
      <c r="D354" s="49" t="s">
        <v>1634</v>
      </c>
      <c r="E354" s="49" t="s">
        <v>1698</v>
      </c>
      <c r="F354" s="49" t="s">
        <v>1698</v>
      </c>
      <c r="G354" s="49">
        <v>2018</v>
      </c>
      <c r="H354" s="49" t="s">
        <v>1635</v>
      </c>
      <c r="I354" s="49" t="s">
        <v>670</v>
      </c>
      <c r="J354" s="59">
        <v>25000</v>
      </c>
      <c r="K354" s="49">
        <v>25000</v>
      </c>
      <c r="L354" s="55" t="str">
        <f>_xlfn.CONCAT(NFM3External!$B354,"_",NFM3External!$C354,"_",NFM3External!$E354,"_",NFM3External!$G354)</f>
        <v>Bhutan_Malaria_APMEN contribution on reseach and capacity building in kind_2018</v>
      </c>
    </row>
    <row r="355" spans="1:12" x14ac:dyDescent="0.25">
      <c r="A355" s="51" t="s">
        <v>1697</v>
      </c>
      <c r="B355" s="52" t="s">
        <v>823</v>
      </c>
      <c r="C355" s="52" t="s">
        <v>308</v>
      </c>
      <c r="D355" s="52" t="s">
        <v>1634</v>
      </c>
      <c r="E355" s="52" t="s">
        <v>1699</v>
      </c>
      <c r="F355" s="52" t="s">
        <v>1699</v>
      </c>
      <c r="G355" s="52">
        <v>2018</v>
      </c>
      <c r="H355" s="52" t="s">
        <v>1635</v>
      </c>
      <c r="I355" s="52" t="s">
        <v>670</v>
      </c>
      <c r="J355" s="60">
        <v>120968</v>
      </c>
      <c r="K355" s="52">
        <v>120968</v>
      </c>
      <c r="L355" s="56" t="str">
        <f>_xlfn.CONCAT(NFM3External!$B355,"_",NFM3External!$C355,"_",NFM3External!$E355,"_",NFM3External!$G355)</f>
        <v>Bhutan_Malaria_Government of India support to Malaria Programme Nu. 8million every year_2018</v>
      </c>
    </row>
    <row r="356" spans="1:12" x14ac:dyDescent="0.25">
      <c r="A356" s="48" t="s">
        <v>1697</v>
      </c>
      <c r="B356" s="49" t="s">
        <v>823</v>
      </c>
      <c r="C356" s="49" t="s">
        <v>308</v>
      </c>
      <c r="D356" s="49" t="s">
        <v>1634</v>
      </c>
      <c r="E356" s="49" t="s">
        <v>1700</v>
      </c>
      <c r="F356" s="49" t="s">
        <v>1700</v>
      </c>
      <c r="G356" s="49">
        <v>2018</v>
      </c>
      <c r="H356" s="49" t="s">
        <v>1635</v>
      </c>
      <c r="I356" s="49" t="s">
        <v>670</v>
      </c>
      <c r="J356" s="59">
        <v>43275</v>
      </c>
      <c r="K356" s="49">
        <v>43275</v>
      </c>
      <c r="L356" s="55" t="str">
        <f>_xlfn.CONCAT(NFM3External!$B356,"_",NFM3External!$C356,"_",NFM3External!$E356,"_",NFM3External!$G356)</f>
        <v>Bhutan_Malaria_WHO support to programme and TA_2018</v>
      </c>
    </row>
    <row r="357" spans="1:12" x14ac:dyDescent="0.25">
      <c r="A357" s="51" t="s">
        <v>1697</v>
      </c>
      <c r="B357" s="52" t="s">
        <v>823</v>
      </c>
      <c r="C357" s="52" t="s">
        <v>308</v>
      </c>
      <c r="D357" s="52" t="s">
        <v>1634</v>
      </c>
      <c r="E357" s="52" t="s">
        <v>1698</v>
      </c>
      <c r="F357" s="52" t="s">
        <v>1698</v>
      </c>
      <c r="G357" s="52">
        <v>2019</v>
      </c>
      <c r="H357" s="52" t="s">
        <v>1635</v>
      </c>
      <c r="I357" s="52" t="s">
        <v>670</v>
      </c>
      <c r="J357" s="60">
        <v>25000</v>
      </c>
      <c r="K357" s="52">
        <v>25000</v>
      </c>
      <c r="L357" s="56" t="str">
        <f>_xlfn.CONCAT(NFM3External!$B357,"_",NFM3External!$C357,"_",NFM3External!$E357,"_",NFM3External!$G357)</f>
        <v>Bhutan_Malaria_APMEN contribution on reseach and capacity building in kind_2019</v>
      </c>
    </row>
    <row r="358" spans="1:12" x14ac:dyDescent="0.25">
      <c r="A358" s="48" t="s">
        <v>1697</v>
      </c>
      <c r="B358" s="49" t="s">
        <v>823</v>
      </c>
      <c r="C358" s="49" t="s">
        <v>308</v>
      </c>
      <c r="D358" s="49" t="s">
        <v>1634</v>
      </c>
      <c r="E358" s="49" t="s">
        <v>1699</v>
      </c>
      <c r="F358" s="49" t="s">
        <v>1699</v>
      </c>
      <c r="G358" s="49">
        <v>2019</v>
      </c>
      <c r="H358" s="49" t="s">
        <v>1635</v>
      </c>
      <c r="I358" s="49" t="s">
        <v>670</v>
      </c>
      <c r="J358" s="59">
        <v>120968</v>
      </c>
      <c r="K358" s="49">
        <v>120968</v>
      </c>
      <c r="L358" s="55" t="str">
        <f>_xlfn.CONCAT(NFM3External!$B358,"_",NFM3External!$C358,"_",NFM3External!$E358,"_",NFM3External!$G358)</f>
        <v>Bhutan_Malaria_Government of India support to Malaria Programme Nu. 8million every year_2019</v>
      </c>
    </row>
    <row r="359" spans="1:12" x14ac:dyDescent="0.25">
      <c r="A359" s="51" t="s">
        <v>1697</v>
      </c>
      <c r="B359" s="52" t="s">
        <v>823</v>
      </c>
      <c r="C359" s="52" t="s">
        <v>308</v>
      </c>
      <c r="D359" s="52" t="s">
        <v>1634</v>
      </c>
      <c r="E359" s="52" t="s">
        <v>1700</v>
      </c>
      <c r="F359" s="52" t="s">
        <v>1700</v>
      </c>
      <c r="G359" s="52">
        <v>2019</v>
      </c>
      <c r="H359" s="52" t="s">
        <v>1635</v>
      </c>
      <c r="I359" s="52" t="s">
        <v>670</v>
      </c>
      <c r="J359" s="60">
        <v>45000</v>
      </c>
      <c r="K359" s="52">
        <v>45000</v>
      </c>
      <c r="L359" s="56" t="str">
        <f>_xlfn.CONCAT(NFM3External!$B359,"_",NFM3External!$C359,"_",NFM3External!$E359,"_",NFM3External!$G359)</f>
        <v>Bhutan_Malaria_WHO support to programme and TA_2019</v>
      </c>
    </row>
    <row r="360" spans="1:12" x14ac:dyDescent="0.25">
      <c r="A360" s="48" t="s">
        <v>1697</v>
      </c>
      <c r="B360" s="49" t="s">
        <v>823</v>
      </c>
      <c r="C360" s="49" t="s">
        <v>308</v>
      </c>
      <c r="D360" s="49" t="s">
        <v>1634</v>
      </c>
      <c r="E360" s="49" t="s">
        <v>1698</v>
      </c>
      <c r="F360" s="49" t="s">
        <v>1698</v>
      </c>
      <c r="G360" s="49">
        <v>2020</v>
      </c>
      <c r="H360" s="49" t="s">
        <v>1635</v>
      </c>
      <c r="I360" s="49" t="s">
        <v>670</v>
      </c>
      <c r="J360" s="59">
        <v>25000</v>
      </c>
      <c r="K360" s="49">
        <v>25000</v>
      </c>
      <c r="L360" s="55" t="str">
        <f>_xlfn.CONCAT(NFM3External!$B360,"_",NFM3External!$C360,"_",NFM3External!$E360,"_",NFM3External!$G360)</f>
        <v>Bhutan_Malaria_APMEN contribution on reseach and capacity building in kind_2020</v>
      </c>
    </row>
    <row r="361" spans="1:12" x14ac:dyDescent="0.25">
      <c r="A361" s="51" t="s">
        <v>1697</v>
      </c>
      <c r="B361" s="52" t="s">
        <v>823</v>
      </c>
      <c r="C361" s="52" t="s">
        <v>308</v>
      </c>
      <c r="D361" s="52" t="s">
        <v>1634</v>
      </c>
      <c r="E361" s="52" t="s">
        <v>1699</v>
      </c>
      <c r="F361" s="52" t="s">
        <v>1699</v>
      </c>
      <c r="G361" s="52">
        <v>2020</v>
      </c>
      <c r="H361" s="52" t="s">
        <v>1635</v>
      </c>
      <c r="I361" s="52" t="s">
        <v>670</v>
      </c>
      <c r="J361" s="60">
        <v>141032</v>
      </c>
      <c r="K361" s="52">
        <v>141032</v>
      </c>
      <c r="L361" s="56" t="str">
        <f>_xlfn.CONCAT(NFM3External!$B361,"_",NFM3External!$C361,"_",NFM3External!$E361,"_",NFM3External!$G361)</f>
        <v>Bhutan_Malaria_Government of India support to Malaria Programme Nu. 8million every year_2020</v>
      </c>
    </row>
    <row r="362" spans="1:12" x14ac:dyDescent="0.25">
      <c r="A362" s="48" t="s">
        <v>1697</v>
      </c>
      <c r="B362" s="49" t="s">
        <v>823</v>
      </c>
      <c r="C362" s="49" t="s">
        <v>308</v>
      </c>
      <c r="D362" s="49" t="s">
        <v>1634</v>
      </c>
      <c r="E362" s="49" t="s">
        <v>1700</v>
      </c>
      <c r="F362" s="49" t="s">
        <v>1700</v>
      </c>
      <c r="G362" s="49">
        <v>2020</v>
      </c>
      <c r="H362" s="49" t="s">
        <v>1635</v>
      </c>
      <c r="I362" s="49" t="s">
        <v>670</v>
      </c>
      <c r="J362" s="59">
        <v>30000</v>
      </c>
      <c r="K362" s="49">
        <v>30000</v>
      </c>
      <c r="L362" s="55" t="str">
        <f>_xlfn.CONCAT(NFM3External!$B362,"_",NFM3External!$C362,"_",NFM3External!$E362,"_",NFM3External!$G362)</f>
        <v>Bhutan_Malaria_WHO support to programme and TA_2020</v>
      </c>
    </row>
    <row r="363" spans="1:12" x14ac:dyDescent="0.25">
      <c r="A363" s="51" t="s">
        <v>1697</v>
      </c>
      <c r="B363" s="52" t="s">
        <v>823</v>
      </c>
      <c r="C363" s="52" t="s">
        <v>308</v>
      </c>
      <c r="D363" s="52" t="s">
        <v>1634</v>
      </c>
      <c r="E363" s="52" t="s">
        <v>1698</v>
      </c>
      <c r="F363" s="52" t="s">
        <v>1698</v>
      </c>
      <c r="G363" s="52">
        <v>2021</v>
      </c>
      <c r="H363" s="52" t="s">
        <v>361</v>
      </c>
      <c r="I363" s="52" t="s">
        <v>670</v>
      </c>
      <c r="J363" s="60">
        <v>35000</v>
      </c>
      <c r="K363" s="52">
        <v>35000</v>
      </c>
      <c r="L363" s="56" t="str">
        <f>_xlfn.CONCAT(NFM3External!$B363,"_",NFM3External!$C363,"_",NFM3External!$E363,"_",NFM3External!$G363)</f>
        <v>Bhutan_Malaria_APMEN contribution on reseach and capacity building in kind_2021</v>
      </c>
    </row>
    <row r="364" spans="1:12" x14ac:dyDescent="0.25">
      <c r="A364" s="48" t="s">
        <v>1697</v>
      </c>
      <c r="B364" s="49" t="s">
        <v>823</v>
      </c>
      <c r="C364" s="49" t="s">
        <v>308</v>
      </c>
      <c r="D364" s="49" t="s">
        <v>1634</v>
      </c>
      <c r="E364" s="49" t="s">
        <v>1699</v>
      </c>
      <c r="F364" s="49" t="s">
        <v>1699</v>
      </c>
      <c r="G364" s="49">
        <v>2021</v>
      </c>
      <c r="H364" s="49" t="s">
        <v>361</v>
      </c>
      <c r="I364" s="49" t="s">
        <v>670</v>
      </c>
      <c r="J364" s="59">
        <v>113478</v>
      </c>
      <c r="K364" s="49">
        <v>113478</v>
      </c>
      <c r="L364" s="55" t="str">
        <f>_xlfn.CONCAT(NFM3External!$B364,"_",NFM3External!$C364,"_",NFM3External!$E364,"_",NFM3External!$G364)</f>
        <v>Bhutan_Malaria_Government of India support to Malaria Programme Nu. 8million every year_2021</v>
      </c>
    </row>
    <row r="365" spans="1:12" x14ac:dyDescent="0.25">
      <c r="A365" s="51" t="s">
        <v>1697</v>
      </c>
      <c r="B365" s="52" t="s">
        <v>823</v>
      </c>
      <c r="C365" s="52" t="s">
        <v>308</v>
      </c>
      <c r="D365" s="52" t="s">
        <v>1634</v>
      </c>
      <c r="E365" s="52" t="s">
        <v>1700</v>
      </c>
      <c r="F365" s="52" t="s">
        <v>1700</v>
      </c>
      <c r="G365" s="52">
        <v>2021</v>
      </c>
      <c r="H365" s="52" t="s">
        <v>361</v>
      </c>
      <c r="I365" s="52" t="s">
        <v>670</v>
      </c>
      <c r="J365" s="60">
        <v>56745</v>
      </c>
      <c r="K365" s="52">
        <v>56745</v>
      </c>
      <c r="L365" s="56" t="str">
        <f>_xlfn.CONCAT(NFM3External!$B365,"_",NFM3External!$C365,"_",NFM3External!$E365,"_",NFM3External!$G365)</f>
        <v>Bhutan_Malaria_WHO support to programme and TA_2021</v>
      </c>
    </row>
    <row r="366" spans="1:12" x14ac:dyDescent="0.25">
      <c r="A366" s="48" t="s">
        <v>1697</v>
      </c>
      <c r="B366" s="49" t="s">
        <v>823</v>
      </c>
      <c r="C366" s="49" t="s">
        <v>308</v>
      </c>
      <c r="D366" s="49" t="s">
        <v>1634</v>
      </c>
      <c r="E366" s="49" t="s">
        <v>1698</v>
      </c>
      <c r="F366" s="49" t="s">
        <v>1698</v>
      </c>
      <c r="G366" s="49">
        <v>2022</v>
      </c>
      <c r="H366" s="49" t="s">
        <v>361</v>
      </c>
      <c r="I366" s="49" t="s">
        <v>670</v>
      </c>
      <c r="J366" s="59">
        <v>0</v>
      </c>
      <c r="K366" s="49">
        <v>0</v>
      </c>
      <c r="L366" s="55" t="str">
        <f>_xlfn.CONCAT(NFM3External!$B366,"_",NFM3External!$C366,"_",NFM3External!$E366,"_",NFM3External!$G366)</f>
        <v>Bhutan_Malaria_APMEN contribution on reseach and capacity building in kind_2022</v>
      </c>
    </row>
    <row r="367" spans="1:12" x14ac:dyDescent="0.25">
      <c r="A367" s="51" t="s">
        <v>1697</v>
      </c>
      <c r="B367" s="52" t="s">
        <v>823</v>
      </c>
      <c r="C367" s="52" t="s">
        <v>308</v>
      </c>
      <c r="D367" s="52" t="s">
        <v>1634</v>
      </c>
      <c r="E367" s="52" t="s">
        <v>1699</v>
      </c>
      <c r="F367" s="52" t="s">
        <v>1699</v>
      </c>
      <c r="G367" s="52">
        <v>2022</v>
      </c>
      <c r="H367" s="52" t="s">
        <v>361</v>
      </c>
      <c r="I367" s="52" t="s">
        <v>670</v>
      </c>
      <c r="J367" s="60">
        <v>113478</v>
      </c>
      <c r="K367" s="52">
        <v>113478</v>
      </c>
      <c r="L367" s="56" t="str">
        <f>_xlfn.CONCAT(NFM3External!$B367,"_",NFM3External!$C367,"_",NFM3External!$E367,"_",NFM3External!$G367)</f>
        <v>Bhutan_Malaria_Government of India support to Malaria Programme Nu. 8million every year_2022</v>
      </c>
    </row>
    <row r="368" spans="1:12" x14ac:dyDescent="0.25">
      <c r="A368" s="48" t="s">
        <v>1697</v>
      </c>
      <c r="B368" s="49" t="s">
        <v>823</v>
      </c>
      <c r="C368" s="49" t="s">
        <v>308</v>
      </c>
      <c r="D368" s="49" t="s">
        <v>1634</v>
      </c>
      <c r="E368" s="49" t="s">
        <v>1700</v>
      </c>
      <c r="F368" s="49" t="s">
        <v>1700</v>
      </c>
      <c r="G368" s="49">
        <v>2022</v>
      </c>
      <c r="H368" s="49" t="s">
        <v>361</v>
      </c>
      <c r="I368" s="49" t="s">
        <v>670</v>
      </c>
      <c r="J368" s="59">
        <v>19125</v>
      </c>
      <c r="K368" s="49">
        <v>19125</v>
      </c>
      <c r="L368" s="55" t="str">
        <f>_xlfn.CONCAT(NFM3External!$B368,"_",NFM3External!$C368,"_",NFM3External!$E368,"_",NFM3External!$G368)</f>
        <v>Bhutan_Malaria_WHO support to programme and TA_2022</v>
      </c>
    </row>
    <row r="369" spans="1:12" x14ac:dyDescent="0.25">
      <c r="A369" s="51" t="s">
        <v>1697</v>
      </c>
      <c r="B369" s="52" t="s">
        <v>823</v>
      </c>
      <c r="C369" s="52" t="s">
        <v>308</v>
      </c>
      <c r="D369" s="52" t="s">
        <v>1634</v>
      </c>
      <c r="E369" s="52" t="s">
        <v>1698</v>
      </c>
      <c r="F369" s="52" t="s">
        <v>1698</v>
      </c>
      <c r="G369" s="52">
        <v>2023</v>
      </c>
      <c r="H369" s="52" t="s">
        <v>361</v>
      </c>
      <c r="I369" s="52" t="s">
        <v>670</v>
      </c>
      <c r="J369" s="60">
        <v>35000</v>
      </c>
      <c r="K369" s="52">
        <v>35000</v>
      </c>
      <c r="L369" s="56" t="str">
        <f>_xlfn.CONCAT(NFM3External!$B369,"_",NFM3External!$C369,"_",NFM3External!$E369,"_",NFM3External!$G369)</f>
        <v>Bhutan_Malaria_APMEN contribution on reseach and capacity building in kind_2023</v>
      </c>
    </row>
    <row r="370" spans="1:12" x14ac:dyDescent="0.25">
      <c r="A370" s="48" t="s">
        <v>1697</v>
      </c>
      <c r="B370" s="49" t="s">
        <v>823</v>
      </c>
      <c r="C370" s="49" t="s">
        <v>308</v>
      </c>
      <c r="D370" s="49" t="s">
        <v>1634</v>
      </c>
      <c r="E370" s="49" t="s">
        <v>1699</v>
      </c>
      <c r="F370" s="49" t="s">
        <v>1699</v>
      </c>
      <c r="G370" s="49">
        <v>2023</v>
      </c>
      <c r="H370" s="49" t="s">
        <v>361</v>
      </c>
      <c r="I370" s="49" t="s">
        <v>670</v>
      </c>
      <c r="J370" s="59">
        <v>113478</v>
      </c>
      <c r="K370" s="49">
        <v>113478</v>
      </c>
      <c r="L370" s="55" t="str">
        <f>_xlfn.CONCAT(NFM3External!$B370,"_",NFM3External!$C370,"_",NFM3External!$E370,"_",NFM3External!$G370)</f>
        <v>Bhutan_Malaria_Government of India support to Malaria Programme Nu. 8million every year_2023</v>
      </c>
    </row>
    <row r="371" spans="1:12" x14ac:dyDescent="0.25">
      <c r="A371" s="51" t="s">
        <v>1697</v>
      </c>
      <c r="B371" s="52" t="s">
        <v>823</v>
      </c>
      <c r="C371" s="52" t="s">
        <v>308</v>
      </c>
      <c r="D371" s="52" t="s">
        <v>1634</v>
      </c>
      <c r="E371" s="52" t="s">
        <v>1700</v>
      </c>
      <c r="F371" s="52" t="s">
        <v>1700</v>
      </c>
      <c r="G371" s="52">
        <v>2023</v>
      </c>
      <c r="H371" s="52" t="s">
        <v>361</v>
      </c>
      <c r="I371" s="52" t="s">
        <v>670</v>
      </c>
      <c r="J371" s="60">
        <v>45345</v>
      </c>
      <c r="K371" s="52">
        <v>45345</v>
      </c>
      <c r="L371" s="56" t="str">
        <f>_xlfn.CONCAT(NFM3External!$B371,"_",NFM3External!$C371,"_",NFM3External!$E371,"_",NFM3External!$G371)</f>
        <v>Bhutan_Malaria_WHO support to programme and TA_2023</v>
      </c>
    </row>
    <row r="372" spans="1:12" x14ac:dyDescent="0.25">
      <c r="A372" s="48" t="s">
        <v>1697</v>
      </c>
      <c r="B372" s="49" t="s">
        <v>823</v>
      </c>
      <c r="C372" s="49" t="s">
        <v>305</v>
      </c>
      <c r="D372" s="49" t="s">
        <v>1634</v>
      </c>
      <c r="E372" s="49" t="s">
        <v>949</v>
      </c>
      <c r="F372" s="49"/>
      <c r="G372" s="49">
        <v>2018</v>
      </c>
      <c r="H372" s="49" t="s">
        <v>1635</v>
      </c>
      <c r="I372" s="49" t="s">
        <v>670</v>
      </c>
      <c r="J372" s="59">
        <v>10000</v>
      </c>
      <c r="K372" s="49">
        <v>10000</v>
      </c>
      <c r="L372" s="55" t="str">
        <f>_xlfn.CONCAT(NFM3External!$B372,"_",NFM3External!$C372,"_",NFM3External!$E372,"_",NFM3External!$G372)</f>
        <v>Bhutan_TB_World Health Organization (WHO)_2018</v>
      </c>
    </row>
    <row r="373" spans="1:12" x14ac:dyDescent="0.25">
      <c r="A373" s="51" t="s">
        <v>1697</v>
      </c>
      <c r="B373" s="52" t="s">
        <v>823</v>
      </c>
      <c r="C373" s="52" t="s">
        <v>305</v>
      </c>
      <c r="D373" s="52" t="s">
        <v>1634</v>
      </c>
      <c r="E373" s="52" t="s">
        <v>949</v>
      </c>
      <c r="F373" s="52"/>
      <c r="G373" s="52">
        <v>2019</v>
      </c>
      <c r="H373" s="52" t="s">
        <v>1635</v>
      </c>
      <c r="I373" s="52" t="s">
        <v>670</v>
      </c>
      <c r="J373" s="60">
        <v>10000</v>
      </c>
      <c r="K373" s="52">
        <v>10000</v>
      </c>
      <c r="L373" s="56" t="str">
        <f>_xlfn.CONCAT(NFM3External!$B373,"_",NFM3External!$C373,"_",NFM3External!$E373,"_",NFM3External!$G373)</f>
        <v>Bhutan_TB_World Health Organization (WHO)_2019</v>
      </c>
    </row>
    <row r="374" spans="1:12" x14ac:dyDescent="0.25">
      <c r="A374" s="48" t="s">
        <v>1697</v>
      </c>
      <c r="B374" s="49" t="s">
        <v>823</v>
      </c>
      <c r="C374" s="49" t="s">
        <v>305</v>
      </c>
      <c r="D374" s="49" t="s">
        <v>1634</v>
      </c>
      <c r="E374" s="49" t="s">
        <v>949</v>
      </c>
      <c r="F374" s="49"/>
      <c r="G374" s="49">
        <v>2020</v>
      </c>
      <c r="H374" s="49" t="s">
        <v>1635</v>
      </c>
      <c r="I374" s="49" t="s">
        <v>670</v>
      </c>
      <c r="J374" s="59">
        <v>10000</v>
      </c>
      <c r="K374" s="49">
        <v>10000</v>
      </c>
      <c r="L374" s="55" t="str">
        <f>_xlfn.CONCAT(NFM3External!$B374,"_",NFM3External!$C374,"_",NFM3External!$E374,"_",NFM3External!$G374)</f>
        <v>Bhutan_TB_World Health Organization (WHO)_2020</v>
      </c>
    </row>
    <row r="375" spans="1:12" x14ac:dyDescent="0.25">
      <c r="A375" s="51" t="s">
        <v>1697</v>
      </c>
      <c r="B375" s="52" t="s">
        <v>823</v>
      </c>
      <c r="C375" s="52" t="s">
        <v>305</v>
      </c>
      <c r="D375" s="52" t="s">
        <v>1634</v>
      </c>
      <c r="E375" s="52" t="s">
        <v>949</v>
      </c>
      <c r="F375" s="52"/>
      <c r="G375" s="52">
        <v>2021</v>
      </c>
      <c r="H375" s="52" t="s">
        <v>361</v>
      </c>
      <c r="I375" s="52" t="s">
        <v>670</v>
      </c>
      <c r="J375" s="60">
        <v>10000</v>
      </c>
      <c r="K375" s="52">
        <v>10000</v>
      </c>
      <c r="L375" s="56" t="str">
        <f>_xlfn.CONCAT(NFM3External!$B375,"_",NFM3External!$C375,"_",NFM3External!$E375,"_",NFM3External!$G375)</f>
        <v>Bhutan_TB_World Health Organization (WHO)_2021</v>
      </c>
    </row>
    <row r="376" spans="1:12" x14ac:dyDescent="0.25">
      <c r="A376" s="48" t="s">
        <v>1697</v>
      </c>
      <c r="B376" s="49" t="s">
        <v>823</v>
      </c>
      <c r="C376" s="49" t="s">
        <v>305</v>
      </c>
      <c r="D376" s="49" t="s">
        <v>1634</v>
      </c>
      <c r="E376" s="49" t="s">
        <v>949</v>
      </c>
      <c r="F376" s="49"/>
      <c r="G376" s="49">
        <v>2022</v>
      </c>
      <c r="H376" s="49" t="s">
        <v>361</v>
      </c>
      <c r="I376" s="49" t="s">
        <v>670</v>
      </c>
      <c r="J376" s="59">
        <v>33000</v>
      </c>
      <c r="K376" s="49">
        <v>33000</v>
      </c>
      <c r="L376" s="55" t="str">
        <f>_xlfn.CONCAT(NFM3External!$B376,"_",NFM3External!$C376,"_",NFM3External!$E376,"_",NFM3External!$G376)</f>
        <v>Bhutan_TB_World Health Organization (WHO)_2022</v>
      </c>
    </row>
    <row r="377" spans="1:12" x14ac:dyDescent="0.25">
      <c r="A377" s="51" t="s">
        <v>1697</v>
      </c>
      <c r="B377" s="52" t="s">
        <v>823</v>
      </c>
      <c r="C377" s="52" t="s">
        <v>305</v>
      </c>
      <c r="D377" s="52" t="s">
        <v>1634</v>
      </c>
      <c r="E377" s="52" t="s">
        <v>949</v>
      </c>
      <c r="F377" s="52"/>
      <c r="G377" s="52">
        <v>2023</v>
      </c>
      <c r="H377" s="52" t="s">
        <v>361</v>
      </c>
      <c r="I377" s="52" t="s">
        <v>670</v>
      </c>
      <c r="J377" s="60">
        <v>33000</v>
      </c>
      <c r="K377" s="52">
        <v>33000</v>
      </c>
      <c r="L377" s="56" t="str">
        <f>_xlfn.CONCAT(NFM3External!$B377,"_",NFM3External!$C377,"_",NFM3External!$E377,"_",NFM3External!$G377)</f>
        <v>Bhutan_TB_World Health Organization (WHO)_2023</v>
      </c>
    </row>
    <row r="378" spans="1:12" x14ac:dyDescent="0.25">
      <c r="A378" s="48" t="s">
        <v>1697</v>
      </c>
      <c r="B378" s="49" t="s">
        <v>823</v>
      </c>
      <c r="C378" s="49" t="s">
        <v>305</v>
      </c>
      <c r="D378" s="49" t="s">
        <v>1634</v>
      </c>
      <c r="E378" s="49" t="s">
        <v>949</v>
      </c>
      <c r="F378" s="49"/>
      <c r="G378" s="49">
        <v>2024</v>
      </c>
      <c r="H378" s="49" t="s">
        <v>361</v>
      </c>
      <c r="I378" s="49" t="s">
        <v>670</v>
      </c>
      <c r="J378" s="59">
        <v>33000</v>
      </c>
      <c r="K378" s="49">
        <v>33000</v>
      </c>
      <c r="L378" s="55" t="str">
        <f>_xlfn.CONCAT(NFM3External!$B378,"_",NFM3External!$C378,"_",NFM3External!$E378,"_",NFM3External!$G378)</f>
        <v>Bhutan_TB_World Health Organization (WHO)_2024</v>
      </c>
    </row>
    <row r="379" spans="1:12" x14ac:dyDescent="0.25">
      <c r="A379" s="51" t="s">
        <v>1701</v>
      </c>
      <c r="B379" s="52" t="s">
        <v>842</v>
      </c>
      <c r="C379" s="52" t="s">
        <v>1645</v>
      </c>
      <c r="D379" s="52" t="s">
        <v>1634</v>
      </c>
      <c r="E379" s="52" t="s">
        <v>843</v>
      </c>
      <c r="F379" s="52" t="s">
        <v>1702</v>
      </c>
      <c r="G379" s="52">
        <v>2019</v>
      </c>
      <c r="H379" s="52" t="s">
        <v>1635</v>
      </c>
      <c r="I379" s="52" t="s">
        <v>670</v>
      </c>
      <c r="J379" s="60">
        <v>914500</v>
      </c>
      <c r="K379" s="52">
        <v>914500</v>
      </c>
      <c r="L379" s="56" t="str">
        <f>_xlfn.CONCAT(NFM3External!$B379,"_",NFM3External!$C379,"_",NFM3External!$E379,"_",NFM3External!$G379)</f>
        <v>Botswana_HIV_Joint United Nations Programme on HIV/AIDS (UNAIDS)_2019</v>
      </c>
    </row>
    <row r="380" spans="1:12" x14ac:dyDescent="0.25">
      <c r="A380" s="48" t="s">
        <v>1701</v>
      </c>
      <c r="B380" s="49" t="s">
        <v>842</v>
      </c>
      <c r="C380" s="49" t="s">
        <v>1645</v>
      </c>
      <c r="D380" s="49" t="s">
        <v>1634</v>
      </c>
      <c r="E380" s="49" t="s">
        <v>843</v>
      </c>
      <c r="F380" s="49" t="s">
        <v>1702</v>
      </c>
      <c r="G380" s="49">
        <v>2020</v>
      </c>
      <c r="H380" s="49" t="s">
        <v>1635</v>
      </c>
      <c r="I380" s="49" t="s">
        <v>670</v>
      </c>
      <c r="J380" s="59">
        <v>914500</v>
      </c>
      <c r="K380" s="49">
        <v>914500</v>
      </c>
      <c r="L380" s="55" t="str">
        <f>_xlfn.CONCAT(NFM3External!$B380,"_",NFM3External!$C380,"_",NFM3External!$E380,"_",NFM3External!$G380)</f>
        <v>Botswana_HIV_Joint United Nations Programme on HIV/AIDS (UNAIDS)_2020</v>
      </c>
    </row>
    <row r="381" spans="1:12" x14ac:dyDescent="0.25">
      <c r="A381" s="51" t="s">
        <v>1701</v>
      </c>
      <c r="B381" s="52" t="s">
        <v>842</v>
      </c>
      <c r="C381" s="52" t="s">
        <v>1645</v>
      </c>
      <c r="D381" s="52" t="s">
        <v>1634</v>
      </c>
      <c r="E381" s="52" t="s">
        <v>843</v>
      </c>
      <c r="F381" s="52" t="s">
        <v>1702</v>
      </c>
      <c r="G381" s="52">
        <v>2021</v>
      </c>
      <c r="H381" s="52" t="s">
        <v>1635</v>
      </c>
      <c r="I381" s="52" t="s">
        <v>670</v>
      </c>
      <c r="J381" s="60">
        <v>914500</v>
      </c>
      <c r="K381" s="52">
        <v>914500</v>
      </c>
      <c r="L381" s="56" t="str">
        <f>_xlfn.CONCAT(NFM3External!$B381,"_",NFM3External!$C381,"_",NFM3External!$E381,"_",NFM3External!$G381)</f>
        <v>Botswana_HIV_Joint United Nations Programme on HIV/AIDS (UNAIDS)_2021</v>
      </c>
    </row>
    <row r="382" spans="1:12" x14ac:dyDescent="0.25">
      <c r="A382" s="48" t="s">
        <v>1701</v>
      </c>
      <c r="B382" s="49" t="s">
        <v>842</v>
      </c>
      <c r="C382" s="49" t="s">
        <v>1645</v>
      </c>
      <c r="D382" s="49" t="s">
        <v>1634</v>
      </c>
      <c r="E382" s="49" t="s">
        <v>843</v>
      </c>
      <c r="F382" s="49" t="s">
        <v>1702</v>
      </c>
      <c r="G382" s="49">
        <v>2022</v>
      </c>
      <c r="H382" s="49" t="s">
        <v>361</v>
      </c>
      <c r="I382" s="49" t="s">
        <v>670</v>
      </c>
      <c r="J382" s="59">
        <v>914500</v>
      </c>
      <c r="K382" s="49">
        <v>914500</v>
      </c>
      <c r="L382" s="55" t="str">
        <f>_xlfn.CONCAT(NFM3External!$B382,"_",NFM3External!$C382,"_",NFM3External!$E382,"_",NFM3External!$G382)</f>
        <v>Botswana_HIV_Joint United Nations Programme on HIV/AIDS (UNAIDS)_2022</v>
      </c>
    </row>
    <row r="383" spans="1:12" x14ac:dyDescent="0.25">
      <c r="A383" s="51" t="s">
        <v>1701</v>
      </c>
      <c r="B383" s="52" t="s">
        <v>842</v>
      </c>
      <c r="C383" s="52" t="s">
        <v>1645</v>
      </c>
      <c r="D383" s="52" t="s">
        <v>1634</v>
      </c>
      <c r="E383" s="52" t="s">
        <v>843</v>
      </c>
      <c r="F383" s="52" t="s">
        <v>1702</v>
      </c>
      <c r="G383" s="52">
        <v>2023</v>
      </c>
      <c r="H383" s="52" t="s">
        <v>361</v>
      </c>
      <c r="I383" s="52" t="s">
        <v>670</v>
      </c>
      <c r="J383" s="60">
        <v>914500</v>
      </c>
      <c r="K383" s="52">
        <v>914500</v>
      </c>
      <c r="L383" s="56" t="str">
        <f>_xlfn.CONCAT(NFM3External!$B383,"_",NFM3External!$C383,"_",NFM3External!$E383,"_",NFM3External!$G383)</f>
        <v>Botswana_HIV_Joint United Nations Programme on HIV/AIDS (UNAIDS)_2023</v>
      </c>
    </row>
    <row r="384" spans="1:12" x14ac:dyDescent="0.25">
      <c r="A384" s="48" t="s">
        <v>1701</v>
      </c>
      <c r="B384" s="49" t="s">
        <v>842</v>
      </c>
      <c r="C384" s="49" t="s">
        <v>1645</v>
      </c>
      <c r="D384" s="49" t="s">
        <v>1634</v>
      </c>
      <c r="E384" s="49" t="s">
        <v>843</v>
      </c>
      <c r="F384" s="49" t="s">
        <v>1702</v>
      </c>
      <c r="G384" s="49">
        <v>2024</v>
      </c>
      <c r="H384" s="49" t="s">
        <v>361</v>
      </c>
      <c r="I384" s="49" t="s">
        <v>670</v>
      </c>
      <c r="J384" s="59">
        <v>914500</v>
      </c>
      <c r="K384" s="49">
        <v>914500</v>
      </c>
      <c r="L384" s="55" t="str">
        <f>_xlfn.CONCAT(NFM3External!$B384,"_",NFM3External!$C384,"_",NFM3External!$E384,"_",NFM3External!$G384)</f>
        <v>Botswana_HIV_Joint United Nations Programme on HIV/AIDS (UNAIDS)_2024</v>
      </c>
    </row>
    <row r="385" spans="1:12" x14ac:dyDescent="0.25">
      <c r="A385" s="51" t="s">
        <v>1701</v>
      </c>
      <c r="B385" s="52" t="s">
        <v>842</v>
      </c>
      <c r="C385" s="52" t="s">
        <v>1645</v>
      </c>
      <c r="D385" s="52" t="s">
        <v>1634</v>
      </c>
      <c r="E385" s="52" t="s">
        <v>843</v>
      </c>
      <c r="F385" s="52" t="s">
        <v>1702</v>
      </c>
      <c r="G385" s="52">
        <v>2025</v>
      </c>
      <c r="H385" s="52" t="s">
        <v>361</v>
      </c>
      <c r="I385" s="52" t="s">
        <v>670</v>
      </c>
      <c r="J385" s="60">
        <v>914500</v>
      </c>
      <c r="K385" s="52">
        <v>914500</v>
      </c>
      <c r="L385" s="56" t="str">
        <f>_xlfn.CONCAT(NFM3External!$B385,"_",NFM3External!$C385,"_",NFM3External!$E385,"_",NFM3External!$G385)</f>
        <v>Botswana_HIV_Joint United Nations Programme on HIV/AIDS (UNAIDS)_2025</v>
      </c>
    </row>
    <row r="386" spans="1:12" x14ac:dyDescent="0.25">
      <c r="A386" s="48" t="s">
        <v>1701</v>
      </c>
      <c r="B386" s="49" t="s">
        <v>842</v>
      </c>
      <c r="C386" s="49" t="s">
        <v>1645</v>
      </c>
      <c r="D386" s="49" t="s">
        <v>1634</v>
      </c>
      <c r="E386" s="49" t="s">
        <v>843</v>
      </c>
      <c r="F386" s="49" t="s">
        <v>1702</v>
      </c>
      <c r="G386" s="49">
        <v>2026</v>
      </c>
      <c r="H386" s="49" t="s">
        <v>361</v>
      </c>
      <c r="I386" s="49" t="s">
        <v>670</v>
      </c>
      <c r="J386" s="59">
        <v>914500</v>
      </c>
      <c r="K386" s="49">
        <v>914500</v>
      </c>
      <c r="L386" s="55" t="str">
        <f>_xlfn.CONCAT(NFM3External!$B386,"_",NFM3External!$C386,"_",NFM3External!$E386,"_",NFM3External!$G386)</f>
        <v>Botswana_HIV_Joint United Nations Programme on HIV/AIDS (UNAIDS)_2026</v>
      </c>
    </row>
    <row r="387" spans="1:12" x14ac:dyDescent="0.25">
      <c r="A387" s="51" t="s">
        <v>1701</v>
      </c>
      <c r="B387" s="52" t="s">
        <v>842</v>
      </c>
      <c r="C387" s="52" t="s">
        <v>1645</v>
      </c>
      <c r="D387" s="52" t="s">
        <v>1634</v>
      </c>
      <c r="E387" s="52" t="s">
        <v>934</v>
      </c>
      <c r="F387" s="52" t="s">
        <v>1703</v>
      </c>
      <c r="G387" s="52">
        <v>2019</v>
      </c>
      <c r="H387" s="52" t="s">
        <v>1635</v>
      </c>
      <c r="I387" s="52" t="s">
        <v>670</v>
      </c>
      <c r="J387" s="60">
        <v>47647630</v>
      </c>
      <c r="K387" s="52">
        <v>47647630</v>
      </c>
      <c r="L387" s="56" t="str">
        <f>_xlfn.CONCAT(NFM3External!$B387,"_",NFM3External!$C387,"_",NFM3External!$E387,"_",NFM3External!$G387)</f>
        <v>Botswana_HIV_United States Government (USG)_2019</v>
      </c>
    </row>
    <row r="388" spans="1:12" x14ac:dyDescent="0.25">
      <c r="A388" s="48" t="s">
        <v>1701</v>
      </c>
      <c r="B388" s="49" t="s">
        <v>842</v>
      </c>
      <c r="C388" s="49" t="s">
        <v>1645</v>
      </c>
      <c r="D388" s="49" t="s">
        <v>1634</v>
      </c>
      <c r="E388" s="49" t="s">
        <v>934</v>
      </c>
      <c r="F388" s="49" t="s">
        <v>1703</v>
      </c>
      <c r="G388" s="49">
        <v>2020</v>
      </c>
      <c r="H388" s="49" t="s">
        <v>1635</v>
      </c>
      <c r="I388" s="49" t="s">
        <v>670</v>
      </c>
      <c r="J388" s="59">
        <v>73705000</v>
      </c>
      <c r="K388" s="49">
        <v>73705000</v>
      </c>
      <c r="L388" s="55" t="str">
        <f>_xlfn.CONCAT(NFM3External!$B388,"_",NFM3External!$C388,"_",NFM3External!$E388,"_",NFM3External!$G388)</f>
        <v>Botswana_HIV_United States Government (USG)_2020</v>
      </c>
    </row>
    <row r="389" spans="1:12" x14ac:dyDescent="0.25">
      <c r="A389" s="51" t="s">
        <v>1701</v>
      </c>
      <c r="B389" s="52" t="s">
        <v>842</v>
      </c>
      <c r="C389" s="52" t="s">
        <v>1645</v>
      </c>
      <c r="D389" s="52" t="s">
        <v>1634</v>
      </c>
      <c r="E389" s="52" t="s">
        <v>934</v>
      </c>
      <c r="F389" s="52" t="s">
        <v>1703</v>
      </c>
      <c r="G389" s="52">
        <v>2021</v>
      </c>
      <c r="H389" s="52" t="s">
        <v>1635</v>
      </c>
      <c r="I389" s="52" t="s">
        <v>670</v>
      </c>
      <c r="J389" s="60">
        <v>60000000</v>
      </c>
      <c r="K389" s="52">
        <v>60000000</v>
      </c>
      <c r="L389" s="56" t="str">
        <f>_xlfn.CONCAT(NFM3External!$B389,"_",NFM3External!$C389,"_",NFM3External!$E389,"_",NFM3External!$G389)</f>
        <v>Botswana_HIV_United States Government (USG)_2021</v>
      </c>
    </row>
    <row r="390" spans="1:12" x14ac:dyDescent="0.25">
      <c r="A390" s="48" t="s">
        <v>1701</v>
      </c>
      <c r="B390" s="49" t="s">
        <v>842</v>
      </c>
      <c r="C390" s="49" t="s">
        <v>1645</v>
      </c>
      <c r="D390" s="49" t="s">
        <v>1634</v>
      </c>
      <c r="E390" s="49" t="s">
        <v>934</v>
      </c>
      <c r="F390" s="49" t="s">
        <v>1703</v>
      </c>
      <c r="G390" s="49">
        <v>2022</v>
      </c>
      <c r="H390" s="49" t="s">
        <v>361</v>
      </c>
      <c r="I390" s="49" t="s">
        <v>670</v>
      </c>
      <c r="J390" s="59">
        <v>58200000</v>
      </c>
      <c r="K390" s="49">
        <v>58200000</v>
      </c>
      <c r="L390" s="55" t="str">
        <f>_xlfn.CONCAT(NFM3External!$B390,"_",NFM3External!$C390,"_",NFM3External!$E390,"_",NFM3External!$G390)</f>
        <v>Botswana_HIV_United States Government (USG)_2022</v>
      </c>
    </row>
    <row r="391" spans="1:12" x14ac:dyDescent="0.25">
      <c r="A391" s="51" t="s">
        <v>1701</v>
      </c>
      <c r="B391" s="52" t="s">
        <v>842</v>
      </c>
      <c r="C391" s="52" t="s">
        <v>1645</v>
      </c>
      <c r="D391" s="52" t="s">
        <v>1634</v>
      </c>
      <c r="E391" s="52" t="s">
        <v>934</v>
      </c>
      <c r="F391" s="52" t="s">
        <v>1703</v>
      </c>
      <c r="G391" s="52">
        <v>2023</v>
      </c>
      <c r="H391" s="52" t="s">
        <v>361</v>
      </c>
      <c r="I391" s="52" t="s">
        <v>670</v>
      </c>
      <c r="J391" s="60">
        <v>56454000</v>
      </c>
      <c r="K391" s="52">
        <v>56454000</v>
      </c>
      <c r="L391" s="56" t="str">
        <f>_xlfn.CONCAT(NFM3External!$B391,"_",NFM3External!$C391,"_",NFM3External!$E391,"_",NFM3External!$G391)</f>
        <v>Botswana_HIV_United States Government (USG)_2023</v>
      </c>
    </row>
    <row r="392" spans="1:12" x14ac:dyDescent="0.25">
      <c r="A392" s="48" t="s">
        <v>1701</v>
      </c>
      <c r="B392" s="49" t="s">
        <v>842</v>
      </c>
      <c r="C392" s="49" t="s">
        <v>1645</v>
      </c>
      <c r="D392" s="49" t="s">
        <v>1634</v>
      </c>
      <c r="E392" s="49" t="s">
        <v>934</v>
      </c>
      <c r="F392" s="49" t="s">
        <v>1703</v>
      </c>
      <c r="G392" s="49">
        <v>2024</v>
      </c>
      <c r="H392" s="49" t="s">
        <v>361</v>
      </c>
      <c r="I392" s="49" t="s">
        <v>670</v>
      </c>
      <c r="J392" s="59">
        <v>54760380</v>
      </c>
      <c r="K392" s="49">
        <v>54760380</v>
      </c>
      <c r="L392" s="55" t="str">
        <f>_xlfn.CONCAT(NFM3External!$B392,"_",NFM3External!$C392,"_",NFM3External!$E392,"_",NFM3External!$G392)</f>
        <v>Botswana_HIV_United States Government (USG)_2024</v>
      </c>
    </row>
    <row r="393" spans="1:12" x14ac:dyDescent="0.25">
      <c r="A393" s="51" t="s">
        <v>1701</v>
      </c>
      <c r="B393" s="52" t="s">
        <v>842</v>
      </c>
      <c r="C393" s="52" t="s">
        <v>1645</v>
      </c>
      <c r="D393" s="52" t="s">
        <v>1634</v>
      </c>
      <c r="E393" s="52" t="s">
        <v>934</v>
      </c>
      <c r="F393" s="52" t="s">
        <v>1703</v>
      </c>
      <c r="G393" s="52">
        <v>2025</v>
      </c>
      <c r="H393" s="52" t="s">
        <v>361</v>
      </c>
      <c r="I393" s="52" t="s">
        <v>670</v>
      </c>
      <c r="J393" s="60">
        <v>53117568</v>
      </c>
      <c r="K393" s="52">
        <v>53117568</v>
      </c>
      <c r="L393" s="56" t="str">
        <f>_xlfn.CONCAT(NFM3External!$B393,"_",NFM3External!$C393,"_",NFM3External!$E393,"_",NFM3External!$G393)</f>
        <v>Botswana_HIV_United States Government (USG)_2025</v>
      </c>
    </row>
    <row r="394" spans="1:12" x14ac:dyDescent="0.25">
      <c r="A394" s="48" t="s">
        <v>1701</v>
      </c>
      <c r="B394" s="49" t="s">
        <v>842</v>
      </c>
      <c r="C394" s="49" t="s">
        <v>1645</v>
      </c>
      <c r="D394" s="49" t="s">
        <v>1634</v>
      </c>
      <c r="E394" s="49" t="s">
        <v>934</v>
      </c>
      <c r="F394" s="49" t="s">
        <v>1703</v>
      </c>
      <c r="G394" s="49">
        <v>2026</v>
      </c>
      <c r="H394" s="49" t="s">
        <v>361</v>
      </c>
      <c r="I394" s="49" t="s">
        <v>670</v>
      </c>
      <c r="J394" s="59">
        <v>51524042</v>
      </c>
      <c r="K394" s="49">
        <v>51524042</v>
      </c>
      <c r="L394" s="55" t="str">
        <f>_xlfn.CONCAT(NFM3External!$B394,"_",NFM3External!$C394,"_",NFM3External!$E394,"_",NFM3External!$G394)</f>
        <v>Botswana_HIV_United States Government (USG)_2026</v>
      </c>
    </row>
    <row r="395" spans="1:12" x14ac:dyDescent="0.25">
      <c r="A395" s="51" t="s">
        <v>1701</v>
      </c>
      <c r="B395" s="52" t="s">
        <v>842</v>
      </c>
      <c r="C395" s="52" t="s">
        <v>305</v>
      </c>
      <c r="D395" s="52" t="s">
        <v>1634</v>
      </c>
      <c r="E395" s="52" t="s">
        <v>934</v>
      </c>
      <c r="F395" s="52">
        <v>1200000</v>
      </c>
      <c r="G395" s="52">
        <v>2019</v>
      </c>
      <c r="H395" s="52" t="s">
        <v>1635</v>
      </c>
      <c r="I395" s="52" t="s">
        <v>670</v>
      </c>
      <c r="J395" s="60">
        <v>1200000</v>
      </c>
      <c r="K395" s="52">
        <v>1200000</v>
      </c>
      <c r="L395" s="56" t="str">
        <f>_xlfn.CONCAT(NFM3External!$B395,"_",NFM3External!$C395,"_",NFM3External!$E395,"_",NFM3External!$G395)</f>
        <v>Botswana_TB_United States Government (USG)_2019</v>
      </c>
    </row>
    <row r="396" spans="1:12" x14ac:dyDescent="0.25">
      <c r="A396" s="48" t="s">
        <v>1701</v>
      </c>
      <c r="B396" s="49" t="s">
        <v>842</v>
      </c>
      <c r="C396" s="49" t="s">
        <v>305</v>
      </c>
      <c r="D396" s="49" t="s">
        <v>1634</v>
      </c>
      <c r="E396" s="49" t="s">
        <v>934</v>
      </c>
      <c r="F396" s="49">
        <v>1200000</v>
      </c>
      <c r="G396" s="49">
        <v>2020</v>
      </c>
      <c r="H396" s="49" t="s">
        <v>1635</v>
      </c>
      <c r="I396" s="49" t="s">
        <v>670</v>
      </c>
      <c r="J396" s="59">
        <v>1200000</v>
      </c>
      <c r="K396" s="49">
        <v>1200000</v>
      </c>
      <c r="L396" s="55" t="str">
        <f>_xlfn.CONCAT(NFM3External!$B396,"_",NFM3External!$C396,"_",NFM3External!$E396,"_",NFM3External!$G396)</f>
        <v>Botswana_TB_United States Government (USG)_2020</v>
      </c>
    </row>
    <row r="397" spans="1:12" x14ac:dyDescent="0.25">
      <c r="A397" s="51" t="s">
        <v>1701</v>
      </c>
      <c r="B397" s="52" t="s">
        <v>842</v>
      </c>
      <c r="C397" s="52" t="s">
        <v>305</v>
      </c>
      <c r="D397" s="52" t="s">
        <v>1634</v>
      </c>
      <c r="E397" s="52" t="s">
        <v>934</v>
      </c>
      <c r="F397" s="52">
        <v>1200000</v>
      </c>
      <c r="G397" s="52">
        <v>2021</v>
      </c>
      <c r="H397" s="52" t="s">
        <v>1635</v>
      </c>
      <c r="I397" s="52" t="s">
        <v>670</v>
      </c>
      <c r="J397" s="60">
        <v>1200000</v>
      </c>
      <c r="K397" s="52">
        <v>1200000</v>
      </c>
      <c r="L397" s="56" t="str">
        <f>_xlfn.CONCAT(NFM3External!$B397,"_",NFM3External!$C397,"_",NFM3External!$E397,"_",NFM3External!$G397)</f>
        <v>Botswana_TB_United States Government (USG)_2021</v>
      </c>
    </row>
    <row r="398" spans="1:12" x14ac:dyDescent="0.25">
      <c r="A398" s="48" t="s">
        <v>1701</v>
      </c>
      <c r="B398" s="49" t="s">
        <v>842</v>
      </c>
      <c r="C398" s="49" t="s">
        <v>305</v>
      </c>
      <c r="D398" s="49" t="s">
        <v>1634</v>
      </c>
      <c r="E398" s="49" t="s">
        <v>934</v>
      </c>
      <c r="F398" s="49">
        <v>1200000</v>
      </c>
      <c r="G398" s="49">
        <v>2022</v>
      </c>
      <c r="H398" s="49" t="s">
        <v>361</v>
      </c>
      <c r="I398" s="49" t="s">
        <v>670</v>
      </c>
      <c r="J398" s="59">
        <v>1200000</v>
      </c>
      <c r="K398" s="49">
        <v>1200000</v>
      </c>
      <c r="L398" s="55" t="str">
        <f>_xlfn.CONCAT(NFM3External!$B398,"_",NFM3External!$C398,"_",NFM3External!$E398,"_",NFM3External!$G398)</f>
        <v>Botswana_TB_United States Government (USG)_2022</v>
      </c>
    </row>
    <row r="399" spans="1:12" x14ac:dyDescent="0.25">
      <c r="A399" s="51" t="s">
        <v>1701</v>
      </c>
      <c r="B399" s="52" t="s">
        <v>842</v>
      </c>
      <c r="C399" s="52" t="s">
        <v>305</v>
      </c>
      <c r="D399" s="52" t="s">
        <v>1634</v>
      </c>
      <c r="E399" s="52" t="s">
        <v>934</v>
      </c>
      <c r="F399" s="52">
        <v>1200000</v>
      </c>
      <c r="G399" s="52">
        <v>2023</v>
      </c>
      <c r="H399" s="52" t="s">
        <v>361</v>
      </c>
      <c r="I399" s="52" t="s">
        <v>670</v>
      </c>
      <c r="J399" s="60">
        <v>1200000</v>
      </c>
      <c r="K399" s="52">
        <v>1200000</v>
      </c>
      <c r="L399" s="56" t="str">
        <f>_xlfn.CONCAT(NFM3External!$B399,"_",NFM3External!$C399,"_",NFM3External!$E399,"_",NFM3External!$G399)</f>
        <v>Botswana_TB_United States Government (USG)_2023</v>
      </c>
    </row>
    <row r="400" spans="1:12" x14ac:dyDescent="0.25">
      <c r="A400" s="48" t="s">
        <v>1701</v>
      </c>
      <c r="B400" s="49" t="s">
        <v>842</v>
      </c>
      <c r="C400" s="49" t="s">
        <v>305</v>
      </c>
      <c r="D400" s="49" t="s">
        <v>1634</v>
      </c>
      <c r="E400" s="49" t="s">
        <v>934</v>
      </c>
      <c r="F400" s="49">
        <v>1200000</v>
      </c>
      <c r="G400" s="49">
        <v>2024</v>
      </c>
      <c r="H400" s="49" t="s">
        <v>361</v>
      </c>
      <c r="I400" s="49" t="s">
        <v>670</v>
      </c>
      <c r="J400" s="59">
        <v>1200000</v>
      </c>
      <c r="K400" s="49">
        <v>1200000</v>
      </c>
      <c r="L400" s="55" t="str">
        <f>_xlfn.CONCAT(NFM3External!$B400,"_",NFM3External!$C400,"_",NFM3External!$E400,"_",NFM3External!$G400)</f>
        <v>Botswana_TB_United States Government (USG)_2024</v>
      </c>
    </row>
    <row r="401" spans="1:12" x14ac:dyDescent="0.25">
      <c r="A401" s="51" t="s">
        <v>1701</v>
      </c>
      <c r="B401" s="52" t="s">
        <v>842</v>
      </c>
      <c r="C401" s="52" t="s">
        <v>305</v>
      </c>
      <c r="D401" s="52" t="s">
        <v>1634</v>
      </c>
      <c r="E401" s="52" t="s">
        <v>934</v>
      </c>
      <c r="F401" s="52">
        <v>1200000</v>
      </c>
      <c r="G401" s="52">
        <v>2025</v>
      </c>
      <c r="H401" s="52" t="s">
        <v>361</v>
      </c>
      <c r="I401" s="52" t="s">
        <v>670</v>
      </c>
      <c r="J401" s="60">
        <v>1200000</v>
      </c>
      <c r="K401" s="52">
        <v>1200000</v>
      </c>
      <c r="L401" s="56" t="str">
        <f>_xlfn.CONCAT(NFM3External!$B401,"_",NFM3External!$C401,"_",NFM3External!$E401,"_",NFM3External!$G401)</f>
        <v>Botswana_TB_United States Government (USG)_2025</v>
      </c>
    </row>
    <row r="402" spans="1:12" x14ac:dyDescent="0.25">
      <c r="A402" s="48" t="s">
        <v>1704</v>
      </c>
      <c r="B402" s="49" t="s">
        <v>885</v>
      </c>
      <c r="C402" s="49" t="s">
        <v>1645</v>
      </c>
      <c r="D402" s="49" t="s">
        <v>1634</v>
      </c>
      <c r="E402" s="49" t="s">
        <v>676</v>
      </c>
      <c r="F402" s="49"/>
      <c r="G402" s="49">
        <v>2018</v>
      </c>
      <c r="H402" s="49" t="s">
        <v>1635</v>
      </c>
      <c r="I402" s="49" t="s">
        <v>682</v>
      </c>
      <c r="J402" s="59">
        <v>640286</v>
      </c>
      <c r="K402" s="49">
        <v>755803</v>
      </c>
      <c r="L402" s="55" t="str">
        <f>_xlfn.CONCAT(NFM3External!$B402,"_",NFM3External!$C402,"_",NFM3External!$E402,"_",NFM3External!$G402)</f>
        <v>Central African Republic_HIV_Belgium_2018</v>
      </c>
    </row>
    <row r="403" spans="1:12" x14ac:dyDescent="0.25">
      <c r="A403" s="51" t="s">
        <v>1704</v>
      </c>
      <c r="B403" s="52" t="s">
        <v>885</v>
      </c>
      <c r="C403" s="52" t="s">
        <v>1645</v>
      </c>
      <c r="D403" s="52" t="s">
        <v>1634</v>
      </c>
      <c r="E403" s="52" t="s">
        <v>676</v>
      </c>
      <c r="F403" s="52"/>
      <c r="G403" s="52">
        <v>2019</v>
      </c>
      <c r="H403" s="52" t="s">
        <v>1635</v>
      </c>
      <c r="I403" s="52" t="s">
        <v>682</v>
      </c>
      <c r="J403" s="60">
        <v>640286</v>
      </c>
      <c r="K403" s="52">
        <v>716774</v>
      </c>
      <c r="L403" s="56" t="str">
        <f>_xlfn.CONCAT(NFM3External!$B403,"_",NFM3External!$C403,"_",NFM3External!$E403,"_",NFM3External!$G403)</f>
        <v>Central African Republic_HIV_Belgium_2019</v>
      </c>
    </row>
    <row r="404" spans="1:12" x14ac:dyDescent="0.25">
      <c r="A404" s="48" t="s">
        <v>1704</v>
      </c>
      <c r="B404" s="49" t="s">
        <v>885</v>
      </c>
      <c r="C404" s="49" t="s">
        <v>1645</v>
      </c>
      <c r="D404" s="49" t="s">
        <v>1634</v>
      </c>
      <c r="E404" s="49" t="s">
        <v>676</v>
      </c>
      <c r="F404" s="49"/>
      <c r="G404" s="49">
        <v>2020</v>
      </c>
      <c r="H404" s="49" t="s">
        <v>1635</v>
      </c>
      <c r="I404" s="49" t="s">
        <v>682</v>
      </c>
      <c r="J404" s="59">
        <v>640286</v>
      </c>
      <c r="K404" s="49">
        <v>729691</v>
      </c>
      <c r="L404" s="55" t="str">
        <f>_xlfn.CONCAT(NFM3External!$B404,"_",NFM3External!$C404,"_",NFM3External!$E404,"_",NFM3External!$G404)</f>
        <v>Central African Republic_HIV_Belgium_2020</v>
      </c>
    </row>
    <row r="405" spans="1:12" x14ac:dyDescent="0.25">
      <c r="A405" s="51" t="s">
        <v>1704</v>
      </c>
      <c r="B405" s="52" t="s">
        <v>885</v>
      </c>
      <c r="C405" s="52" t="s">
        <v>1645</v>
      </c>
      <c r="D405" s="52" t="s">
        <v>1634</v>
      </c>
      <c r="E405" s="52" t="s">
        <v>772</v>
      </c>
      <c r="F405" s="52"/>
      <c r="G405" s="52">
        <v>2018</v>
      </c>
      <c r="H405" s="52" t="s">
        <v>1635</v>
      </c>
      <c r="I405" s="52" t="s">
        <v>682</v>
      </c>
      <c r="J405" s="60">
        <v>3049</v>
      </c>
      <c r="K405" s="52">
        <v>3599</v>
      </c>
      <c r="L405" s="56" t="str">
        <f>_xlfn.CONCAT(NFM3External!$B405,"_",NFM3External!$C405,"_",NFM3External!$E405,"_",NFM3External!$G405)</f>
        <v>Central African Republic_HIV_European Union/European Commision_2018</v>
      </c>
    </row>
    <row r="406" spans="1:12" x14ac:dyDescent="0.25">
      <c r="A406" s="48" t="s">
        <v>1704</v>
      </c>
      <c r="B406" s="49" t="s">
        <v>885</v>
      </c>
      <c r="C406" s="49" t="s">
        <v>1645</v>
      </c>
      <c r="D406" s="49" t="s">
        <v>1634</v>
      </c>
      <c r="E406" s="49" t="s">
        <v>772</v>
      </c>
      <c r="F406" s="49"/>
      <c r="G406" s="49">
        <v>2019</v>
      </c>
      <c r="H406" s="49" t="s">
        <v>1635</v>
      </c>
      <c r="I406" s="49" t="s">
        <v>682</v>
      </c>
      <c r="J406" s="59">
        <v>3049</v>
      </c>
      <c r="K406" s="49">
        <v>3413</v>
      </c>
      <c r="L406" s="55" t="str">
        <f>_xlfn.CONCAT(NFM3External!$B406,"_",NFM3External!$C406,"_",NFM3External!$E406,"_",NFM3External!$G406)</f>
        <v>Central African Republic_HIV_European Union/European Commision_2019</v>
      </c>
    </row>
    <row r="407" spans="1:12" x14ac:dyDescent="0.25">
      <c r="A407" s="51" t="s">
        <v>1704</v>
      </c>
      <c r="B407" s="52" t="s">
        <v>885</v>
      </c>
      <c r="C407" s="52" t="s">
        <v>1645</v>
      </c>
      <c r="D407" s="52" t="s">
        <v>1634</v>
      </c>
      <c r="E407" s="52" t="s">
        <v>772</v>
      </c>
      <c r="F407" s="52"/>
      <c r="G407" s="52">
        <v>2020</v>
      </c>
      <c r="H407" s="52" t="s">
        <v>1635</v>
      </c>
      <c r="I407" s="52" t="s">
        <v>682</v>
      </c>
      <c r="J407" s="60">
        <v>3049</v>
      </c>
      <c r="K407" s="52">
        <v>3475</v>
      </c>
      <c r="L407" s="56" t="str">
        <f>_xlfn.CONCAT(NFM3External!$B407,"_",NFM3External!$C407,"_",NFM3External!$E407,"_",NFM3External!$G407)</f>
        <v>Central African Republic_HIV_European Union/European Commision_2020</v>
      </c>
    </row>
    <row r="408" spans="1:12" x14ac:dyDescent="0.25">
      <c r="A408" s="48" t="s">
        <v>1704</v>
      </c>
      <c r="B408" s="49" t="s">
        <v>885</v>
      </c>
      <c r="C408" s="49" t="s">
        <v>1645</v>
      </c>
      <c r="D408" s="49" t="s">
        <v>1634</v>
      </c>
      <c r="E408" s="49" t="s">
        <v>793</v>
      </c>
      <c r="F408" s="49"/>
      <c r="G408" s="49">
        <v>2018</v>
      </c>
      <c r="H408" s="49" t="s">
        <v>1635</v>
      </c>
      <c r="I408" s="49" t="s">
        <v>682</v>
      </c>
      <c r="J408" s="59">
        <v>987870</v>
      </c>
      <c r="K408" s="49">
        <v>1166095</v>
      </c>
      <c r="L408" s="55" t="str">
        <f>_xlfn.CONCAT(NFM3External!$B408,"_",NFM3External!$C408,"_",NFM3External!$E408,"_",NFM3External!$G408)</f>
        <v>Central African Republic_HIV_France_2018</v>
      </c>
    </row>
    <row r="409" spans="1:12" x14ac:dyDescent="0.25">
      <c r="A409" s="51" t="s">
        <v>1704</v>
      </c>
      <c r="B409" s="52" t="s">
        <v>885</v>
      </c>
      <c r="C409" s="52" t="s">
        <v>1645</v>
      </c>
      <c r="D409" s="52" t="s">
        <v>1634</v>
      </c>
      <c r="E409" s="52" t="s">
        <v>793</v>
      </c>
      <c r="F409" s="52"/>
      <c r="G409" s="52">
        <v>2019</v>
      </c>
      <c r="H409" s="52" t="s">
        <v>1635</v>
      </c>
      <c r="I409" s="52" t="s">
        <v>682</v>
      </c>
      <c r="J409" s="60">
        <v>987870</v>
      </c>
      <c r="K409" s="52">
        <v>1105880</v>
      </c>
      <c r="L409" s="56" t="str">
        <f>_xlfn.CONCAT(NFM3External!$B409,"_",NFM3External!$C409,"_",NFM3External!$E409,"_",NFM3External!$G409)</f>
        <v>Central African Republic_HIV_France_2019</v>
      </c>
    </row>
    <row r="410" spans="1:12" x14ac:dyDescent="0.25">
      <c r="A410" s="48" t="s">
        <v>1704</v>
      </c>
      <c r="B410" s="49" t="s">
        <v>885</v>
      </c>
      <c r="C410" s="49" t="s">
        <v>1645</v>
      </c>
      <c r="D410" s="49" t="s">
        <v>1634</v>
      </c>
      <c r="E410" s="49" t="s">
        <v>793</v>
      </c>
      <c r="F410" s="49"/>
      <c r="G410" s="49">
        <v>2020</v>
      </c>
      <c r="H410" s="49" t="s">
        <v>1635</v>
      </c>
      <c r="I410" s="49" t="s">
        <v>682</v>
      </c>
      <c r="J410" s="59">
        <v>987870</v>
      </c>
      <c r="K410" s="49">
        <v>1125809</v>
      </c>
      <c r="L410" s="55" t="str">
        <f>_xlfn.CONCAT(NFM3External!$B410,"_",NFM3External!$C410,"_",NFM3External!$E410,"_",NFM3External!$G410)</f>
        <v>Central African Republic_HIV_France_2020</v>
      </c>
    </row>
    <row r="411" spans="1:12" x14ac:dyDescent="0.25">
      <c r="A411" s="51" t="s">
        <v>1704</v>
      </c>
      <c r="B411" s="52" t="s">
        <v>885</v>
      </c>
      <c r="C411" s="52" t="s">
        <v>1645</v>
      </c>
      <c r="D411" s="52" t="s">
        <v>1634</v>
      </c>
      <c r="E411" s="52" t="s">
        <v>798</v>
      </c>
      <c r="F411" s="52"/>
      <c r="G411" s="52">
        <v>2018</v>
      </c>
      <c r="H411" s="52" t="s">
        <v>1635</v>
      </c>
      <c r="I411" s="52" t="s">
        <v>682</v>
      </c>
      <c r="J411" s="60">
        <v>67078</v>
      </c>
      <c r="K411" s="52">
        <v>79179</v>
      </c>
      <c r="L411" s="56" t="str">
        <f>_xlfn.CONCAT(NFM3External!$B411,"_",NFM3External!$C411,"_",NFM3External!$E411,"_",NFM3External!$G411)</f>
        <v>Central African Republic_HIV_Germany_2018</v>
      </c>
    </row>
    <row r="412" spans="1:12" x14ac:dyDescent="0.25">
      <c r="A412" s="48" t="s">
        <v>1704</v>
      </c>
      <c r="B412" s="49" t="s">
        <v>885</v>
      </c>
      <c r="C412" s="49" t="s">
        <v>1645</v>
      </c>
      <c r="D412" s="49" t="s">
        <v>1634</v>
      </c>
      <c r="E412" s="49" t="s">
        <v>798</v>
      </c>
      <c r="F412" s="49"/>
      <c r="G412" s="49">
        <v>2019</v>
      </c>
      <c r="H412" s="49" t="s">
        <v>1635</v>
      </c>
      <c r="I412" s="49" t="s">
        <v>682</v>
      </c>
      <c r="J412" s="59">
        <v>67078</v>
      </c>
      <c r="K412" s="49">
        <v>75091</v>
      </c>
      <c r="L412" s="55" t="str">
        <f>_xlfn.CONCAT(NFM3External!$B412,"_",NFM3External!$C412,"_",NFM3External!$E412,"_",NFM3External!$G412)</f>
        <v>Central African Republic_HIV_Germany_2019</v>
      </c>
    </row>
    <row r="413" spans="1:12" x14ac:dyDescent="0.25">
      <c r="A413" s="51" t="s">
        <v>1704</v>
      </c>
      <c r="B413" s="52" t="s">
        <v>885</v>
      </c>
      <c r="C413" s="52" t="s">
        <v>1645</v>
      </c>
      <c r="D413" s="52" t="s">
        <v>1634</v>
      </c>
      <c r="E413" s="52" t="s">
        <v>798</v>
      </c>
      <c r="F413" s="52"/>
      <c r="G413" s="52">
        <v>2020</v>
      </c>
      <c r="H413" s="52" t="s">
        <v>1635</v>
      </c>
      <c r="I413" s="52" t="s">
        <v>682</v>
      </c>
      <c r="J413" s="60">
        <v>67078</v>
      </c>
      <c r="K413" s="52">
        <v>76444</v>
      </c>
      <c r="L413" s="56" t="str">
        <f>_xlfn.CONCAT(NFM3External!$B413,"_",NFM3External!$C413,"_",NFM3External!$E413,"_",NFM3External!$G413)</f>
        <v>Central African Republic_HIV_Germany_2020</v>
      </c>
    </row>
    <row r="414" spans="1:12" x14ac:dyDescent="0.25">
      <c r="A414" s="48" t="s">
        <v>1704</v>
      </c>
      <c r="B414" s="49" t="s">
        <v>885</v>
      </c>
      <c r="C414" s="49" t="s">
        <v>1645</v>
      </c>
      <c r="D414" s="49" t="s">
        <v>1634</v>
      </c>
      <c r="E414" s="49" t="s">
        <v>843</v>
      </c>
      <c r="F414" s="49"/>
      <c r="G414" s="49">
        <v>2018</v>
      </c>
      <c r="H414" s="49" t="s">
        <v>1635</v>
      </c>
      <c r="I414" s="49" t="s">
        <v>682</v>
      </c>
      <c r="J414" s="59">
        <v>1207396</v>
      </c>
      <c r="K414" s="49">
        <v>1425228</v>
      </c>
      <c r="L414" s="55" t="str">
        <f>_xlfn.CONCAT(NFM3External!$B414,"_",NFM3External!$C414,"_",NFM3External!$E414,"_",NFM3External!$G414)</f>
        <v>Central African Republic_HIV_Joint United Nations Programme on HIV/AIDS (UNAIDS)_2018</v>
      </c>
    </row>
    <row r="415" spans="1:12" x14ac:dyDescent="0.25">
      <c r="A415" s="51" t="s">
        <v>1704</v>
      </c>
      <c r="B415" s="52" t="s">
        <v>885</v>
      </c>
      <c r="C415" s="52" t="s">
        <v>1645</v>
      </c>
      <c r="D415" s="52" t="s">
        <v>1634</v>
      </c>
      <c r="E415" s="52" t="s">
        <v>843</v>
      </c>
      <c r="F415" s="52"/>
      <c r="G415" s="52">
        <v>2019</v>
      </c>
      <c r="H415" s="52" t="s">
        <v>1635</v>
      </c>
      <c r="I415" s="52" t="s">
        <v>682</v>
      </c>
      <c r="J415" s="60">
        <v>1207396</v>
      </c>
      <c r="K415" s="52">
        <v>1351631</v>
      </c>
      <c r="L415" s="56" t="str">
        <f>_xlfn.CONCAT(NFM3External!$B415,"_",NFM3External!$C415,"_",NFM3External!$E415,"_",NFM3External!$G415)</f>
        <v>Central African Republic_HIV_Joint United Nations Programme on HIV/AIDS (UNAIDS)_2019</v>
      </c>
    </row>
    <row r="416" spans="1:12" x14ac:dyDescent="0.25">
      <c r="A416" s="48" t="s">
        <v>1704</v>
      </c>
      <c r="B416" s="49" t="s">
        <v>885</v>
      </c>
      <c r="C416" s="49" t="s">
        <v>1645</v>
      </c>
      <c r="D416" s="49" t="s">
        <v>1634</v>
      </c>
      <c r="E416" s="49" t="s">
        <v>843</v>
      </c>
      <c r="F416" s="49"/>
      <c r="G416" s="49">
        <v>2020</v>
      </c>
      <c r="H416" s="49" t="s">
        <v>1635</v>
      </c>
      <c r="I416" s="49" t="s">
        <v>682</v>
      </c>
      <c r="J416" s="59">
        <v>1207396</v>
      </c>
      <c r="K416" s="49">
        <v>1375989</v>
      </c>
      <c r="L416" s="55" t="str">
        <f>_xlfn.CONCAT(NFM3External!$B416,"_",NFM3External!$C416,"_",NFM3External!$E416,"_",NFM3External!$G416)</f>
        <v>Central African Republic_HIV_Joint United Nations Programme on HIV/AIDS (UNAIDS)_2020</v>
      </c>
    </row>
    <row r="417" spans="1:12" x14ac:dyDescent="0.25">
      <c r="A417" s="51" t="s">
        <v>1704</v>
      </c>
      <c r="B417" s="52" t="s">
        <v>885</v>
      </c>
      <c r="C417" s="52" t="s">
        <v>1645</v>
      </c>
      <c r="D417" s="52" t="s">
        <v>1634</v>
      </c>
      <c r="E417" s="52" t="s">
        <v>851</v>
      </c>
      <c r="F417" s="52"/>
      <c r="G417" s="52">
        <v>2018</v>
      </c>
      <c r="H417" s="52" t="s">
        <v>1635</v>
      </c>
      <c r="I417" s="52" t="s">
        <v>682</v>
      </c>
      <c r="J417" s="60">
        <v>149400</v>
      </c>
      <c r="K417" s="52">
        <v>176354</v>
      </c>
      <c r="L417" s="56" t="str">
        <f>_xlfn.CONCAT(NFM3External!$B417,"_",NFM3External!$C417,"_",NFM3External!$E417,"_",NFM3External!$G417)</f>
        <v>Central African Republic_HIV_Luxembourg_2018</v>
      </c>
    </row>
    <row r="418" spans="1:12" x14ac:dyDescent="0.25">
      <c r="A418" s="48" t="s">
        <v>1704</v>
      </c>
      <c r="B418" s="49" t="s">
        <v>885</v>
      </c>
      <c r="C418" s="49" t="s">
        <v>1645</v>
      </c>
      <c r="D418" s="49" t="s">
        <v>1634</v>
      </c>
      <c r="E418" s="49" t="s">
        <v>851</v>
      </c>
      <c r="F418" s="49"/>
      <c r="G418" s="49">
        <v>2019</v>
      </c>
      <c r="H418" s="49" t="s">
        <v>1635</v>
      </c>
      <c r="I418" s="49" t="s">
        <v>682</v>
      </c>
      <c r="J418" s="59">
        <v>149400</v>
      </c>
      <c r="K418" s="49">
        <v>167247</v>
      </c>
      <c r="L418" s="55" t="str">
        <f>_xlfn.CONCAT(NFM3External!$B418,"_",NFM3External!$C418,"_",NFM3External!$E418,"_",NFM3External!$G418)</f>
        <v>Central African Republic_HIV_Luxembourg_2019</v>
      </c>
    </row>
    <row r="419" spans="1:12" x14ac:dyDescent="0.25">
      <c r="A419" s="51" t="s">
        <v>1704</v>
      </c>
      <c r="B419" s="52" t="s">
        <v>885</v>
      </c>
      <c r="C419" s="52" t="s">
        <v>1645</v>
      </c>
      <c r="D419" s="52" t="s">
        <v>1634</v>
      </c>
      <c r="E419" s="52" t="s">
        <v>851</v>
      </c>
      <c r="F419" s="52"/>
      <c r="G419" s="52">
        <v>2020</v>
      </c>
      <c r="H419" s="52" t="s">
        <v>1635</v>
      </c>
      <c r="I419" s="52" t="s">
        <v>682</v>
      </c>
      <c r="J419" s="60">
        <v>149400</v>
      </c>
      <c r="K419" s="52">
        <v>170261</v>
      </c>
      <c r="L419" s="56" t="str">
        <f>_xlfn.CONCAT(NFM3External!$B419,"_",NFM3External!$C419,"_",NFM3External!$E419,"_",NFM3External!$G419)</f>
        <v>Central African Republic_HIV_Luxembourg_2020</v>
      </c>
    </row>
    <row r="420" spans="1:12" x14ac:dyDescent="0.25">
      <c r="A420" s="48" t="s">
        <v>1704</v>
      </c>
      <c r="B420" s="49" t="s">
        <v>885</v>
      </c>
      <c r="C420" s="49" t="s">
        <v>1645</v>
      </c>
      <c r="D420" s="49" t="s">
        <v>1634</v>
      </c>
      <c r="E420" s="49" t="s">
        <v>868</v>
      </c>
      <c r="F420" s="49"/>
      <c r="G420" s="49">
        <v>2018</v>
      </c>
      <c r="H420" s="49" t="s">
        <v>1635</v>
      </c>
      <c r="I420" s="49" t="s">
        <v>682</v>
      </c>
      <c r="J420" s="59">
        <v>966527</v>
      </c>
      <c r="K420" s="49">
        <v>1140902</v>
      </c>
      <c r="L420" s="55" t="str">
        <f>_xlfn.CONCAT(NFM3External!$B420,"_",NFM3External!$C420,"_",NFM3External!$E420,"_",NFM3External!$G420)</f>
        <v>Central African Republic_HIV_Netherlands_2018</v>
      </c>
    </row>
    <row r="421" spans="1:12" x14ac:dyDescent="0.25">
      <c r="A421" s="51" t="s">
        <v>1704</v>
      </c>
      <c r="B421" s="52" t="s">
        <v>885</v>
      </c>
      <c r="C421" s="52" t="s">
        <v>1645</v>
      </c>
      <c r="D421" s="52" t="s">
        <v>1634</v>
      </c>
      <c r="E421" s="52" t="s">
        <v>868</v>
      </c>
      <c r="F421" s="52"/>
      <c r="G421" s="52">
        <v>2019</v>
      </c>
      <c r="H421" s="52" t="s">
        <v>1635</v>
      </c>
      <c r="I421" s="52" t="s">
        <v>682</v>
      </c>
      <c r="J421" s="60">
        <v>966527</v>
      </c>
      <c r="K421" s="52">
        <v>1081988</v>
      </c>
      <c r="L421" s="56" t="str">
        <f>_xlfn.CONCAT(NFM3External!$B421,"_",NFM3External!$C421,"_",NFM3External!$E421,"_",NFM3External!$G421)</f>
        <v>Central African Republic_HIV_Netherlands_2019</v>
      </c>
    </row>
    <row r="422" spans="1:12" x14ac:dyDescent="0.25">
      <c r="A422" s="48" t="s">
        <v>1704</v>
      </c>
      <c r="B422" s="49" t="s">
        <v>885</v>
      </c>
      <c r="C422" s="49" t="s">
        <v>1645</v>
      </c>
      <c r="D422" s="49" t="s">
        <v>1634</v>
      </c>
      <c r="E422" s="49" t="s">
        <v>868</v>
      </c>
      <c r="F422" s="49"/>
      <c r="G422" s="49">
        <v>2020</v>
      </c>
      <c r="H422" s="49" t="s">
        <v>1635</v>
      </c>
      <c r="I422" s="49" t="s">
        <v>682</v>
      </c>
      <c r="J422" s="59">
        <v>966527</v>
      </c>
      <c r="K422" s="49">
        <v>1101486</v>
      </c>
      <c r="L422" s="55" t="str">
        <f>_xlfn.CONCAT(NFM3External!$B422,"_",NFM3External!$C422,"_",NFM3External!$E422,"_",NFM3External!$G422)</f>
        <v>Central African Republic_HIV_Netherlands_2020</v>
      </c>
    </row>
    <row r="423" spans="1:12" x14ac:dyDescent="0.25">
      <c r="A423" s="51" t="s">
        <v>1704</v>
      </c>
      <c r="B423" s="52" t="s">
        <v>885</v>
      </c>
      <c r="C423" s="52" t="s">
        <v>1645</v>
      </c>
      <c r="D423" s="52" t="s">
        <v>1634</v>
      </c>
      <c r="E423" s="52" t="s">
        <v>882</v>
      </c>
      <c r="F423" s="52"/>
      <c r="G423" s="52">
        <v>2018</v>
      </c>
      <c r="H423" s="52" t="s">
        <v>1635</v>
      </c>
      <c r="I423" s="52" t="s">
        <v>682</v>
      </c>
      <c r="J423" s="60">
        <v>481739</v>
      </c>
      <c r="K423" s="52">
        <v>568651</v>
      </c>
      <c r="L423" s="56" t="str">
        <f>_xlfn.CONCAT(NFM3External!$B423,"_",NFM3External!$C423,"_",NFM3External!$E423,"_",NFM3External!$G423)</f>
        <v>Central African Republic_HIV_Spain_2018</v>
      </c>
    </row>
    <row r="424" spans="1:12" x14ac:dyDescent="0.25">
      <c r="A424" s="48" t="s">
        <v>1704</v>
      </c>
      <c r="B424" s="49" t="s">
        <v>885</v>
      </c>
      <c r="C424" s="49" t="s">
        <v>1645</v>
      </c>
      <c r="D424" s="49" t="s">
        <v>1634</v>
      </c>
      <c r="E424" s="49" t="s">
        <v>882</v>
      </c>
      <c r="F424" s="49"/>
      <c r="G424" s="49">
        <v>2019</v>
      </c>
      <c r="H424" s="49" t="s">
        <v>1635</v>
      </c>
      <c r="I424" s="49" t="s">
        <v>682</v>
      </c>
      <c r="J424" s="59">
        <v>481739</v>
      </c>
      <c r="K424" s="49">
        <v>539287</v>
      </c>
      <c r="L424" s="55" t="str">
        <f>_xlfn.CONCAT(NFM3External!$B424,"_",NFM3External!$C424,"_",NFM3External!$E424,"_",NFM3External!$G424)</f>
        <v>Central African Republic_HIV_Spain_2019</v>
      </c>
    </row>
    <row r="425" spans="1:12" x14ac:dyDescent="0.25">
      <c r="A425" s="51" t="s">
        <v>1704</v>
      </c>
      <c r="B425" s="52" t="s">
        <v>885</v>
      </c>
      <c r="C425" s="52" t="s">
        <v>1645</v>
      </c>
      <c r="D425" s="52" t="s">
        <v>1634</v>
      </c>
      <c r="E425" s="52" t="s">
        <v>882</v>
      </c>
      <c r="F425" s="52"/>
      <c r="G425" s="52">
        <v>2020</v>
      </c>
      <c r="H425" s="52" t="s">
        <v>1635</v>
      </c>
      <c r="I425" s="52" t="s">
        <v>682</v>
      </c>
      <c r="J425" s="60">
        <v>481739</v>
      </c>
      <c r="K425" s="52">
        <v>549006</v>
      </c>
      <c r="L425" s="56" t="str">
        <f>_xlfn.CONCAT(NFM3External!$B425,"_",NFM3External!$C425,"_",NFM3External!$E425,"_",NFM3External!$G425)</f>
        <v>Central African Republic_HIV_Spain_2020</v>
      </c>
    </row>
    <row r="426" spans="1:12" x14ac:dyDescent="0.25">
      <c r="A426" s="48" t="s">
        <v>1704</v>
      </c>
      <c r="B426" s="49" t="s">
        <v>885</v>
      </c>
      <c r="C426" s="49" t="s">
        <v>1645</v>
      </c>
      <c r="D426" s="49" t="s">
        <v>1634</v>
      </c>
      <c r="E426" s="49" t="s">
        <v>901</v>
      </c>
      <c r="F426" s="49"/>
      <c r="G426" s="49">
        <v>2018</v>
      </c>
      <c r="H426" s="49" t="s">
        <v>1635</v>
      </c>
      <c r="I426" s="49" t="s">
        <v>682</v>
      </c>
      <c r="J426" s="59">
        <v>945184</v>
      </c>
      <c r="K426" s="49">
        <v>1115709</v>
      </c>
      <c r="L426" s="55" t="str">
        <f>_xlfn.CONCAT(NFM3External!$B426,"_",NFM3External!$C426,"_",NFM3External!$E426,"_",NFM3External!$G426)</f>
        <v>Central African Republic_HIV_The United Nations Children's Fund (UNICEF)_2018</v>
      </c>
    </row>
    <row r="427" spans="1:12" x14ac:dyDescent="0.25">
      <c r="A427" s="51" t="s">
        <v>1704</v>
      </c>
      <c r="B427" s="52" t="s">
        <v>885</v>
      </c>
      <c r="C427" s="52" t="s">
        <v>1645</v>
      </c>
      <c r="D427" s="52" t="s">
        <v>1634</v>
      </c>
      <c r="E427" s="52" t="s">
        <v>901</v>
      </c>
      <c r="F427" s="52"/>
      <c r="G427" s="52">
        <v>2019</v>
      </c>
      <c r="H427" s="52" t="s">
        <v>1635</v>
      </c>
      <c r="I427" s="52" t="s">
        <v>682</v>
      </c>
      <c r="J427" s="60">
        <v>945184</v>
      </c>
      <c r="K427" s="52">
        <v>1058095</v>
      </c>
      <c r="L427" s="56" t="str">
        <f>_xlfn.CONCAT(NFM3External!$B427,"_",NFM3External!$C427,"_",NFM3External!$E427,"_",NFM3External!$G427)</f>
        <v>Central African Republic_HIV_The United Nations Children's Fund (UNICEF)_2019</v>
      </c>
    </row>
    <row r="428" spans="1:12" x14ac:dyDescent="0.25">
      <c r="A428" s="48" t="s">
        <v>1704</v>
      </c>
      <c r="B428" s="49" t="s">
        <v>885</v>
      </c>
      <c r="C428" s="49" t="s">
        <v>1645</v>
      </c>
      <c r="D428" s="49" t="s">
        <v>1634</v>
      </c>
      <c r="E428" s="49" t="s">
        <v>901</v>
      </c>
      <c r="F428" s="49"/>
      <c r="G428" s="49">
        <v>2020</v>
      </c>
      <c r="H428" s="49" t="s">
        <v>1635</v>
      </c>
      <c r="I428" s="49" t="s">
        <v>682</v>
      </c>
      <c r="J428" s="59">
        <v>945184</v>
      </c>
      <c r="K428" s="49">
        <v>1077163</v>
      </c>
      <c r="L428" s="55" t="str">
        <f>_xlfn.CONCAT(NFM3External!$B428,"_",NFM3External!$C428,"_",NFM3External!$E428,"_",NFM3External!$G428)</f>
        <v>Central African Republic_HIV_The United Nations Children's Fund (UNICEF)_2020</v>
      </c>
    </row>
    <row r="429" spans="1:12" x14ac:dyDescent="0.25">
      <c r="A429" s="51" t="s">
        <v>1704</v>
      </c>
      <c r="B429" s="52" t="s">
        <v>885</v>
      </c>
      <c r="C429" s="52" t="s">
        <v>1645</v>
      </c>
      <c r="D429" s="52" t="s">
        <v>1634</v>
      </c>
      <c r="E429" s="52" t="s">
        <v>918</v>
      </c>
      <c r="F429" s="52"/>
      <c r="G429" s="52">
        <v>2018</v>
      </c>
      <c r="H429" s="52" t="s">
        <v>1635</v>
      </c>
      <c r="I429" s="52" t="s">
        <v>682</v>
      </c>
      <c r="J429" s="60">
        <v>18294</v>
      </c>
      <c r="K429" s="52">
        <v>21594</v>
      </c>
      <c r="L429" s="56" t="str">
        <f>_xlfn.CONCAT(NFM3External!$B429,"_",NFM3External!$C429,"_",NFM3External!$E429,"_",NFM3External!$G429)</f>
        <v>Central African Republic_HIV_United Nations Development Programme (UNDP)_2018</v>
      </c>
    </row>
    <row r="430" spans="1:12" x14ac:dyDescent="0.25">
      <c r="A430" s="48" t="s">
        <v>1704</v>
      </c>
      <c r="B430" s="49" t="s">
        <v>885</v>
      </c>
      <c r="C430" s="49" t="s">
        <v>1645</v>
      </c>
      <c r="D430" s="49" t="s">
        <v>1634</v>
      </c>
      <c r="E430" s="49" t="s">
        <v>918</v>
      </c>
      <c r="F430" s="49"/>
      <c r="G430" s="49">
        <v>2019</v>
      </c>
      <c r="H430" s="49" t="s">
        <v>1635</v>
      </c>
      <c r="I430" s="49" t="s">
        <v>682</v>
      </c>
      <c r="J430" s="59">
        <v>18294</v>
      </c>
      <c r="K430" s="49">
        <v>20479</v>
      </c>
      <c r="L430" s="55" t="str">
        <f>_xlfn.CONCAT(NFM3External!$B430,"_",NFM3External!$C430,"_",NFM3External!$E430,"_",NFM3External!$G430)</f>
        <v>Central African Republic_HIV_United Nations Development Programme (UNDP)_2019</v>
      </c>
    </row>
    <row r="431" spans="1:12" x14ac:dyDescent="0.25">
      <c r="A431" s="51" t="s">
        <v>1704</v>
      </c>
      <c r="B431" s="52" t="s">
        <v>885</v>
      </c>
      <c r="C431" s="52" t="s">
        <v>1645</v>
      </c>
      <c r="D431" s="52" t="s">
        <v>1634</v>
      </c>
      <c r="E431" s="52" t="s">
        <v>918</v>
      </c>
      <c r="F431" s="52"/>
      <c r="G431" s="52">
        <v>2020</v>
      </c>
      <c r="H431" s="52" t="s">
        <v>1635</v>
      </c>
      <c r="I431" s="52" t="s">
        <v>682</v>
      </c>
      <c r="J431" s="60">
        <v>18294</v>
      </c>
      <c r="K431" s="52">
        <v>20848</v>
      </c>
      <c r="L431" s="56" t="str">
        <f>_xlfn.CONCAT(NFM3External!$B431,"_",NFM3External!$C431,"_",NFM3External!$E431,"_",NFM3External!$G431)</f>
        <v>Central African Republic_HIV_United Nations Development Programme (UNDP)_2020</v>
      </c>
    </row>
    <row r="432" spans="1:12" x14ac:dyDescent="0.25">
      <c r="A432" s="48" t="s">
        <v>1704</v>
      </c>
      <c r="B432" s="49" t="s">
        <v>885</v>
      </c>
      <c r="C432" s="49" t="s">
        <v>1645</v>
      </c>
      <c r="D432" s="49" t="s">
        <v>1634</v>
      </c>
      <c r="E432" s="49" t="s">
        <v>930</v>
      </c>
      <c r="F432" s="49"/>
      <c r="G432" s="49">
        <v>2018</v>
      </c>
      <c r="H432" s="49" t="s">
        <v>1635</v>
      </c>
      <c r="I432" s="49" t="s">
        <v>682</v>
      </c>
      <c r="J432" s="59">
        <v>301849</v>
      </c>
      <c r="K432" s="49">
        <v>356307</v>
      </c>
      <c r="L432" s="55" t="str">
        <f>_xlfn.CONCAT(NFM3External!$B432,"_",NFM3External!$C432,"_",NFM3External!$E432,"_",NFM3External!$G432)</f>
        <v>Central African Republic_HIV_United Nations Population Fund (UNFPA)_2018</v>
      </c>
    </row>
    <row r="433" spans="1:12" x14ac:dyDescent="0.25">
      <c r="A433" s="51" t="s">
        <v>1704</v>
      </c>
      <c r="B433" s="52" t="s">
        <v>885</v>
      </c>
      <c r="C433" s="52" t="s">
        <v>1645</v>
      </c>
      <c r="D433" s="52" t="s">
        <v>1634</v>
      </c>
      <c r="E433" s="52" t="s">
        <v>930</v>
      </c>
      <c r="F433" s="52"/>
      <c r="G433" s="52">
        <v>2019</v>
      </c>
      <c r="H433" s="52" t="s">
        <v>1635</v>
      </c>
      <c r="I433" s="52" t="s">
        <v>682</v>
      </c>
      <c r="J433" s="60">
        <v>301849</v>
      </c>
      <c r="K433" s="52">
        <v>337908</v>
      </c>
      <c r="L433" s="56" t="str">
        <f>_xlfn.CONCAT(NFM3External!$B433,"_",NFM3External!$C433,"_",NFM3External!$E433,"_",NFM3External!$G433)</f>
        <v>Central African Republic_HIV_United Nations Population Fund (UNFPA)_2019</v>
      </c>
    </row>
    <row r="434" spans="1:12" x14ac:dyDescent="0.25">
      <c r="A434" s="48" t="s">
        <v>1704</v>
      </c>
      <c r="B434" s="49" t="s">
        <v>885</v>
      </c>
      <c r="C434" s="49" t="s">
        <v>1645</v>
      </c>
      <c r="D434" s="49" t="s">
        <v>1634</v>
      </c>
      <c r="E434" s="49" t="s">
        <v>930</v>
      </c>
      <c r="F434" s="49"/>
      <c r="G434" s="49">
        <v>2020</v>
      </c>
      <c r="H434" s="49" t="s">
        <v>1635</v>
      </c>
      <c r="I434" s="49" t="s">
        <v>682</v>
      </c>
      <c r="J434" s="59">
        <v>301849</v>
      </c>
      <c r="K434" s="49">
        <v>343997</v>
      </c>
      <c r="L434" s="55" t="str">
        <f>_xlfn.CONCAT(NFM3External!$B434,"_",NFM3External!$C434,"_",NFM3External!$E434,"_",NFM3External!$G434)</f>
        <v>Central African Republic_HIV_United Nations Population Fund (UNFPA)_2020</v>
      </c>
    </row>
    <row r="435" spans="1:12" x14ac:dyDescent="0.25">
      <c r="A435" s="51" t="s">
        <v>1704</v>
      </c>
      <c r="B435" s="52" t="s">
        <v>885</v>
      </c>
      <c r="C435" s="52" t="s">
        <v>1645</v>
      </c>
      <c r="D435" s="52" t="s">
        <v>1634</v>
      </c>
      <c r="E435" s="52" t="s">
        <v>954</v>
      </c>
      <c r="F435" s="52"/>
      <c r="G435" s="52">
        <v>2018</v>
      </c>
      <c r="H435" s="52" t="s">
        <v>1635</v>
      </c>
      <c r="I435" s="52" t="s">
        <v>682</v>
      </c>
      <c r="J435" s="60">
        <v>3049</v>
      </c>
      <c r="K435" s="52">
        <v>3599</v>
      </c>
      <c r="L435" s="56" t="str">
        <f>_xlfn.CONCAT(NFM3External!$B435,"_",NFM3External!$C435,"_",NFM3External!$E435,"_",NFM3External!$G435)</f>
        <v>Central African Republic_HIV_Unspecified - not disagregated by sources _2018</v>
      </c>
    </row>
    <row r="436" spans="1:12" x14ac:dyDescent="0.25">
      <c r="A436" s="48" t="s">
        <v>1704</v>
      </c>
      <c r="B436" s="49" t="s">
        <v>885</v>
      </c>
      <c r="C436" s="49" t="s">
        <v>1645</v>
      </c>
      <c r="D436" s="49" t="s">
        <v>1634</v>
      </c>
      <c r="E436" s="49" t="s">
        <v>954</v>
      </c>
      <c r="F436" s="49"/>
      <c r="G436" s="49">
        <v>2019</v>
      </c>
      <c r="H436" s="49" t="s">
        <v>1635</v>
      </c>
      <c r="I436" s="49" t="s">
        <v>682</v>
      </c>
      <c r="J436" s="59">
        <v>3049</v>
      </c>
      <c r="K436" s="49">
        <v>3413</v>
      </c>
      <c r="L436" s="55" t="str">
        <f>_xlfn.CONCAT(NFM3External!$B436,"_",NFM3External!$C436,"_",NFM3External!$E436,"_",NFM3External!$G436)</f>
        <v>Central African Republic_HIV_Unspecified - not disagregated by sources _2019</v>
      </c>
    </row>
    <row r="437" spans="1:12" x14ac:dyDescent="0.25">
      <c r="A437" s="51" t="s">
        <v>1704</v>
      </c>
      <c r="B437" s="52" t="s">
        <v>885</v>
      </c>
      <c r="C437" s="52" t="s">
        <v>1645</v>
      </c>
      <c r="D437" s="52" t="s">
        <v>1634</v>
      </c>
      <c r="E437" s="52" t="s">
        <v>954</v>
      </c>
      <c r="F437" s="52"/>
      <c r="G437" s="52">
        <v>2020</v>
      </c>
      <c r="H437" s="52" t="s">
        <v>1635</v>
      </c>
      <c r="I437" s="52" t="s">
        <v>682</v>
      </c>
      <c r="J437" s="60">
        <v>3049</v>
      </c>
      <c r="K437" s="52">
        <v>3475</v>
      </c>
      <c r="L437" s="56" t="str">
        <f>_xlfn.CONCAT(NFM3External!$B437,"_",NFM3External!$C437,"_",NFM3External!$E437,"_",NFM3External!$G437)</f>
        <v>Central African Republic_HIV_Unspecified - not disagregated by sources _2020</v>
      </c>
    </row>
    <row r="438" spans="1:12" x14ac:dyDescent="0.25">
      <c r="A438" s="48" t="s">
        <v>1704</v>
      </c>
      <c r="B438" s="49" t="s">
        <v>885</v>
      </c>
      <c r="C438" s="49" t="s">
        <v>1645</v>
      </c>
      <c r="D438" s="49" t="s">
        <v>1634</v>
      </c>
      <c r="E438" s="49" t="s">
        <v>939</v>
      </c>
      <c r="F438" s="49"/>
      <c r="G438" s="49">
        <v>2018</v>
      </c>
      <c r="H438" s="49" t="s">
        <v>1635</v>
      </c>
      <c r="I438" s="49" t="s">
        <v>682</v>
      </c>
      <c r="J438" s="59">
        <v>426857</v>
      </c>
      <c r="K438" s="49">
        <v>503868</v>
      </c>
      <c r="L438" s="55" t="str">
        <f>_xlfn.CONCAT(NFM3External!$B438,"_",NFM3External!$C438,"_",NFM3External!$E438,"_",NFM3External!$G438)</f>
        <v>Central African Republic_HIV_World Bank (WB)_2018</v>
      </c>
    </row>
    <row r="439" spans="1:12" x14ac:dyDescent="0.25">
      <c r="A439" s="51" t="s">
        <v>1704</v>
      </c>
      <c r="B439" s="52" t="s">
        <v>885</v>
      </c>
      <c r="C439" s="52" t="s">
        <v>1645</v>
      </c>
      <c r="D439" s="52" t="s">
        <v>1634</v>
      </c>
      <c r="E439" s="52" t="s">
        <v>939</v>
      </c>
      <c r="F439" s="52"/>
      <c r="G439" s="52">
        <v>2019</v>
      </c>
      <c r="H439" s="52" t="s">
        <v>1635</v>
      </c>
      <c r="I439" s="52" t="s">
        <v>682</v>
      </c>
      <c r="J439" s="60">
        <v>426857</v>
      </c>
      <c r="K439" s="52">
        <v>477850</v>
      </c>
      <c r="L439" s="56" t="str">
        <f>_xlfn.CONCAT(NFM3External!$B439,"_",NFM3External!$C439,"_",NFM3External!$E439,"_",NFM3External!$G439)</f>
        <v>Central African Republic_HIV_World Bank (WB)_2019</v>
      </c>
    </row>
    <row r="440" spans="1:12" x14ac:dyDescent="0.25">
      <c r="A440" s="48" t="s">
        <v>1704</v>
      </c>
      <c r="B440" s="49" t="s">
        <v>885</v>
      </c>
      <c r="C440" s="49" t="s">
        <v>1645</v>
      </c>
      <c r="D440" s="49" t="s">
        <v>1634</v>
      </c>
      <c r="E440" s="49" t="s">
        <v>939</v>
      </c>
      <c r="F440" s="49"/>
      <c r="G440" s="49">
        <v>2020</v>
      </c>
      <c r="H440" s="49" t="s">
        <v>1635</v>
      </c>
      <c r="I440" s="49" t="s">
        <v>682</v>
      </c>
      <c r="J440" s="59">
        <v>426857</v>
      </c>
      <c r="K440" s="49">
        <v>486461</v>
      </c>
      <c r="L440" s="55" t="str">
        <f>_xlfn.CONCAT(NFM3External!$B440,"_",NFM3External!$C440,"_",NFM3External!$E440,"_",NFM3External!$G440)</f>
        <v>Central African Republic_HIV_World Bank (WB)_2020</v>
      </c>
    </row>
    <row r="441" spans="1:12" x14ac:dyDescent="0.25">
      <c r="A441" s="51" t="s">
        <v>1704</v>
      </c>
      <c r="B441" s="52" t="s">
        <v>885</v>
      </c>
      <c r="C441" s="52" t="s">
        <v>305</v>
      </c>
      <c r="D441" s="52" t="s">
        <v>1634</v>
      </c>
      <c r="E441" s="52" t="s">
        <v>676</v>
      </c>
      <c r="F441" s="52"/>
      <c r="G441" s="52">
        <v>2018</v>
      </c>
      <c r="H441" s="52" t="s">
        <v>1635</v>
      </c>
      <c r="I441" s="52" t="s">
        <v>682</v>
      </c>
      <c r="J441" s="60">
        <v>76225</v>
      </c>
      <c r="K441" s="52">
        <v>89977</v>
      </c>
      <c r="L441" s="56" t="str">
        <f>_xlfn.CONCAT(NFM3External!$B441,"_",NFM3External!$C441,"_",NFM3External!$E441,"_",NFM3External!$G441)</f>
        <v>Central African Republic_TB_Belgium_2018</v>
      </c>
    </row>
    <row r="442" spans="1:12" x14ac:dyDescent="0.25">
      <c r="A442" s="48" t="s">
        <v>1704</v>
      </c>
      <c r="B442" s="49" t="s">
        <v>885</v>
      </c>
      <c r="C442" s="49" t="s">
        <v>305</v>
      </c>
      <c r="D442" s="49" t="s">
        <v>1634</v>
      </c>
      <c r="E442" s="49" t="s">
        <v>676</v>
      </c>
      <c r="F442" s="49"/>
      <c r="G442" s="49">
        <v>2019</v>
      </c>
      <c r="H442" s="49" t="s">
        <v>1635</v>
      </c>
      <c r="I442" s="49" t="s">
        <v>682</v>
      </c>
      <c r="J442" s="59">
        <v>76225</v>
      </c>
      <c r="K442" s="49">
        <v>85330</v>
      </c>
      <c r="L442" s="55" t="str">
        <f>_xlfn.CONCAT(NFM3External!$B442,"_",NFM3External!$C442,"_",NFM3External!$E442,"_",NFM3External!$G442)</f>
        <v>Central African Republic_TB_Belgium_2019</v>
      </c>
    </row>
    <row r="443" spans="1:12" x14ac:dyDescent="0.25">
      <c r="A443" s="51" t="s">
        <v>1704</v>
      </c>
      <c r="B443" s="52" t="s">
        <v>885</v>
      </c>
      <c r="C443" s="52" t="s">
        <v>305</v>
      </c>
      <c r="D443" s="52" t="s">
        <v>1634</v>
      </c>
      <c r="E443" s="52" t="s">
        <v>676</v>
      </c>
      <c r="F443" s="52"/>
      <c r="G443" s="52">
        <v>2020</v>
      </c>
      <c r="H443" s="52" t="s">
        <v>1635</v>
      </c>
      <c r="I443" s="52" t="s">
        <v>682</v>
      </c>
      <c r="J443" s="60">
        <v>76225</v>
      </c>
      <c r="K443" s="52">
        <v>86868</v>
      </c>
      <c r="L443" s="56" t="str">
        <f>_xlfn.CONCAT(NFM3External!$B443,"_",NFM3External!$C443,"_",NFM3External!$E443,"_",NFM3External!$G443)</f>
        <v>Central African Republic_TB_Belgium_2020</v>
      </c>
    </row>
    <row r="444" spans="1:12" x14ac:dyDescent="0.25">
      <c r="A444" s="48" t="s">
        <v>1704</v>
      </c>
      <c r="B444" s="49" t="s">
        <v>885</v>
      </c>
      <c r="C444" s="49" t="s">
        <v>305</v>
      </c>
      <c r="D444" s="49" t="s">
        <v>1634</v>
      </c>
      <c r="E444" s="49" t="s">
        <v>772</v>
      </c>
      <c r="F444" s="49"/>
      <c r="G444" s="49">
        <v>2018</v>
      </c>
      <c r="H444" s="49" t="s">
        <v>1635</v>
      </c>
      <c r="I444" s="49" t="s">
        <v>682</v>
      </c>
      <c r="J444" s="59">
        <v>0</v>
      </c>
      <c r="K444" s="49">
        <v>0</v>
      </c>
      <c r="L444" s="55" t="str">
        <f>_xlfn.CONCAT(NFM3External!$B444,"_",NFM3External!$C444,"_",NFM3External!$E444,"_",NFM3External!$G444)</f>
        <v>Central African Republic_TB_European Union/European Commision_2018</v>
      </c>
    </row>
    <row r="445" spans="1:12" x14ac:dyDescent="0.25">
      <c r="A445" s="51" t="s">
        <v>1704</v>
      </c>
      <c r="B445" s="52" t="s">
        <v>885</v>
      </c>
      <c r="C445" s="52" t="s">
        <v>305</v>
      </c>
      <c r="D445" s="52" t="s">
        <v>1634</v>
      </c>
      <c r="E445" s="52" t="s">
        <v>772</v>
      </c>
      <c r="F445" s="52"/>
      <c r="G445" s="52">
        <v>2019</v>
      </c>
      <c r="H445" s="52" t="s">
        <v>1635</v>
      </c>
      <c r="I445" s="52" t="s">
        <v>682</v>
      </c>
      <c r="J445" s="60">
        <v>0</v>
      </c>
      <c r="K445" s="52">
        <v>0</v>
      </c>
      <c r="L445" s="56" t="str">
        <f>_xlfn.CONCAT(NFM3External!$B445,"_",NFM3External!$C445,"_",NFM3External!$E445,"_",NFM3External!$G445)</f>
        <v>Central African Republic_TB_European Union/European Commision_2019</v>
      </c>
    </row>
    <row r="446" spans="1:12" x14ac:dyDescent="0.25">
      <c r="A446" s="48" t="s">
        <v>1704</v>
      </c>
      <c r="B446" s="49" t="s">
        <v>885</v>
      </c>
      <c r="C446" s="49" t="s">
        <v>305</v>
      </c>
      <c r="D446" s="49" t="s">
        <v>1634</v>
      </c>
      <c r="E446" s="49" t="s">
        <v>772</v>
      </c>
      <c r="F446" s="49"/>
      <c r="G446" s="49">
        <v>2020</v>
      </c>
      <c r="H446" s="49" t="s">
        <v>1635</v>
      </c>
      <c r="I446" s="49" t="s">
        <v>682</v>
      </c>
      <c r="J446" s="59">
        <v>0</v>
      </c>
      <c r="K446" s="49">
        <v>0</v>
      </c>
      <c r="L446" s="55" t="str">
        <f>_xlfn.CONCAT(NFM3External!$B446,"_",NFM3External!$C446,"_",NFM3External!$E446,"_",NFM3External!$G446)</f>
        <v>Central African Republic_TB_European Union/European Commision_2020</v>
      </c>
    </row>
    <row r="447" spans="1:12" x14ac:dyDescent="0.25">
      <c r="A447" s="51" t="s">
        <v>1704</v>
      </c>
      <c r="B447" s="52" t="s">
        <v>885</v>
      </c>
      <c r="C447" s="52" t="s">
        <v>305</v>
      </c>
      <c r="D447" s="52" t="s">
        <v>1634</v>
      </c>
      <c r="E447" s="52" t="s">
        <v>793</v>
      </c>
      <c r="F447" s="52" t="s">
        <v>1705</v>
      </c>
      <c r="G447" s="52">
        <v>2018</v>
      </c>
      <c r="H447" s="52" t="s">
        <v>1635</v>
      </c>
      <c r="I447" s="52" t="s">
        <v>682</v>
      </c>
      <c r="J447" s="60">
        <v>115861</v>
      </c>
      <c r="K447" s="52">
        <v>136764</v>
      </c>
      <c r="L447" s="56" t="str">
        <f>_xlfn.CONCAT(NFM3External!$B447,"_",NFM3External!$C447,"_",NFM3External!$E447,"_",NFM3External!$G447)</f>
        <v>Central African Republic_TB_France_2018</v>
      </c>
    </row>
    <row r="448" spans="1:12" x14ac:dyDescent="0.25">
      <c r="A448" s="48" t="s">
        <v>1704</v>
      </c>
      <c r="B448" s="49" t="s">
        <v>885</v>
      </c>
      <c r="C448" s="49" t="s">
        <v>305</v>
      </c>
      <c r="D448" s="49" t="s">
        <v>1634</v>
      </c>
      <c r="E448" s="49" t="s">
        <v>793</v>
      </c>
      <c r="F448" s="49" t="s">
        <v>1705</v>
      </c>
      <c r="G448" s="49">
        <v>2019</v>
      </c>
      <c r="H448" s="49" t="s">
        <v>1635</v>
      </c>
      <c r="I448" s="49" t="s">
        <v>682</v>
      </c>
      <c r="J448" s="59">
        <v>115861</v>
      </c>
      <c r="K448" s="49">
        <v>129702</v>
      </c>
      <c r="L448" s="55" t="str">
        <f>_xlfn.CONCAT(NFM3External!$B448,"_",NFM3External!$C448,"_",NFM3External!$E448,"_",NFM3External!$G448)</f>
        <v>Central African Republic_TB_France_2019</v>
      </c>
    </row>
    <row r="449" spans="1:12" x14ac:dyDescent="0.25">
      <c r="A449" s="51" t="s">
        <v>1704</v>
      </c>
      <c r="B449" s="52" t="s">
        <v>885</v>
      </c>
      <c r="C449" s="52" t="s">
        <v>305</v>
      </c>
      <c r="D449" s="52" t="s">
        <v>1634</v>
      </c>
      <c r="E449" s="52" t="s">
        <v>793</v>
      </c>
      <c r="F449" s="52" t="s">
        <v>1705</v>
      </c>
      <c r="G449" s="52">
        <v>2020</v>
      </c>
      <c r="H449" s="52" t="s">
        <v>1635</v>
      </c>
      <c r="I449" s="52" t="s">
        <v>682</v>
      </c>
      <c r="J449" s="60">
        <v>115861</v>
      </c>
      <c r="K449" s="52">
        <v>132039</v>
      </c>
      <c r="L449" s="56" t="str">
        <f>_xlfn.CONCAT(NFM3External!$B449,"_",NFM3External!$C449,"_",NFM3External!$E449,"_",NFM3External!$G449)</f>
        <v>Central African Republic_TB_France_2020</v>
      </c>
    </row>
    <row r="450" spans="1:12" x14ac:dyDescent="0.25">
      <c r="A450" s="48" t="s">
        <v>1704</v>
      </c>
      <c r="B450" s="49" t="s">
        <v>885</v>
      </c>
      <c r="C450" s="49" t="s">
        <v>305</v>
      </c>
      <c r="D450" s="49" t="s">
        <v>1634</v>
      </c>
      <c r="E450" s="49" t="s">
        <v>798</v>
      </c>
      <c r="F450" s="49"/>
      <c r="G450" s="49">
        <v>2018</v>
      </c>
      <c r="H450" s="49" t="s">
        <v>1635</v>
      </c>
      <c r="I450" s="49" t="s">
        <v>682</v>
      </c>
      <c r="J450" s="59">
        <v>0</v>
      </c>
      <c r="K450" s="49">
        <v>0</v>
      </c>
      <c r="L450" s="55" t="str">
        <f>_xlfn.CONCAT(NFM3External!$B450,"_",NFM3External!$C450,"_",NFM3External!$E450,"_",NFM3External!$G450)</f>
        <v>Central African Republic_TB_Germany_2018</v>
      </c>
    </row>
    <row r="451" spans="1:12" x14ac:dyDescent="0.25">
      <c r="A451" s="51" t="s">
        <v>1704</v>
      </c>
      <c r="B451" s="52" t="s">
        <v>885</v>
      </c>
      <c r="C451" s="52" t="s">
        <v>305</v>
      </c>
      <c r="D451" s="52" t="s">
        <v>1634</v>
      </c>
      <c r="E451" s="52" t="s">
        <v>798</v>
      </c>
      <c r="F451" s="52"/>
      <c r="G451" s="52">
        <v>2019</v>
      </c>
      <c r="H451" s="52" t="s">
        <v>1635</v>
      </c>
      <c r="I451" s="52" t="s">
        <v>682</v>
      </c>
      <c r="J451" s="60">
        <v>0</v>
      </c>
      <c r="K451" s="52">
        <v>0</v>
      </c>
      <c r="L451" s="56" t="str">
        <f>_xlfn.CONCAT(NFM3External!$B451,"_",NFM3External!$C451,"_",NFM3External!$E451,"_",NFM3External!$G451)</f>
        <v>Central African Republic_TB_Germany_2019</v>
      </c>
    </row>
    <row r="452" spans="1:12" x14ac:dyDescent="0.25">
      <c r="A452" s="48" t="s">
        <v>1704</v>
      </c>
      <c r="B452" s="49" t="s">
        <v>885</v>
      </c>
      <c r="C452" s="49" t="s">
        <v>305</v>
      </c>
      <c r="D452" s="49" t="s">
        <v>1634</v>
      </c>
      <c r="E452" s="49" t="s">
        <v>798</v>
      </c>
      <c r="F452" s="49"/>
      <c r="G452" s="49">
        <v>2020</v>
      </c>
      <c r="H452" s="49" t="s">
        <v>1635</v>
      </c>
      <c r="I452" s="49" t="s">
        <v>682</v>
      </c>
      <c r="J452" s="59">
        <v>0</v>
      </c>
      <c r="K452" s="49">
        <v>0</v>
      </c>
      <c r="L452" s="55" t="str">
        <f>_xlfn.CONCAT(NFM3External!$B452,"_",NFM3External!$C452,"_",NFM3External!$E452,"_",NFM3External!$G452)</f>
        <v>Central African Republic_TB_Germany_2020</v>
      </c>
    </row>
    <row r="453" spans="1:12" x14ac:dyDescent="0.25">
      <c r="A453" s="51" t="s">
        <v>1704</v>
      </c>
      <c r="B453" s="52" t="s">
        <v>885</v>
      </c>
      <c r="C453" s="52" t="s">
        <v>305</v>
      </c>
      <c r="D453" s="52" t="s">
        <v>1634</v>
      </c>
      <c r="E453" s="52" t="s">
        <v>843</v>
      </c>
      <c r="F453" s="52"/>
      <c r="G453" s="52">
        <v>2018</v>
      </c>
      <c r="H453" s="52" t="s">
        <v>1635</v>
      </c>
      <c r="I453" s="52" t="s">
        <v>682</v>
      </c>
      <c r="J453" s="60">
        <v>0</v>
      </c>
      <c r="K453" s="52">
        <v>0</v>
      </c>
      <c r="L453" s="56" t="str">
        <f>_xlfn.CONCAT(NFM3External!$B453,"_",NFM3External!$C453,"_",NFM3External!$E453,"_",NFM3External!$G453)</f>
        <v>Central African Republic_TB_Joint United Nations Programme on HIV/AIDS (UNAIDS)_2018</v>
      </c>
    </row>
    <row r="454" spans="1:12" x14ac:dyDescent="0.25">
      <c r="A454" s="48" t="s">
        <v>1704</v>
      </c>
      <c r="B454" s="49" t="s">
        <v>885</v>
      </c>
      <c r="C454" s="49" t="s">
        <v>305</v>
      </c>
      <c r="D454" s="49" t="s">
        <v>1634</v>
      </c>
      <c r="E454" s="49" t="s">
        <v>843</v>
      </c>
      <c r="F454" s="49"/>
      <c r="G454" s="49">
        <v>2019</v>
      </c>
      <c r="H454" s="49" t="s">
        <v>1635</v>
      </c>
      <c r="I454" s="49" t="s">
        <v>682</v>
      </c>
      <c r="J454" s="59">
        <v>0</v>
      </c>
      <c r="K454" s="49">
        <v>0</v>
      </c>
      <c r="L454" s="55" t="str">
        <f>_xlfn.CONCAT(NFM3External!$B454,"_",NFM3External!$C454,"_",NFM3External!$E454,"_",NFM3External!$G454)</f>
        <v>Central African Republic_TB_Joint United Nations Programme on HIV/AIDS (UNAIDS)_2019</v>
      </c>
    </row>
    <row r="455" spans="1:12" x14ac:dyDescent="0.25">
      <c r="A455" s="51" t="s">
        <v>1704</v>
      </c>
      <c r="B455" s="52" t="s">
        <v>885</v>
      </c>
      <c r="C455" s="52" t="s">
        <v>305</v>
      </c>
      <c r="D455" s="52" t="s">
        <v>1634</v>
      </c>
      <c r="E455" s="52" t="s">
        <v>843</v>
      </c>
      <c r="F455" s="52"/>
      <c r="G455" s="52">
        <v>2020</v>
      </c>
      <c r="H455" s="52" t="s">
        <v>1635</v>
      </c>
      <c r="I455" s="52" t="s">
        <v>682</v>
      </c>
      <c r="J455" s="60">
        <v>0</v>
      </c>
      <c r="K455" s="52">
        <v>0</v>
      </c>
      <c r="L455" s="56" t="str">
        <f>_xlfn.CONCAT(NFM3External!$B455,"_",NFM3External!$C455,"_",NFM3External!$E455,"_",NFM3External!$G455)</f>
        <v>Central African Republic_TB_Joint United Nations Programme on HIV/AIDS (UNAIDS)_2020</v>
      </c>
    </row>
    <row r="456" spans="1:12" x14ac:dyDescent="0.25">
      <c r="A456" s="48" t="s">
        <v>1704</v>
      </c>
      <c r="B456" s="49" t="s">
        <v>885</v>
      </c>
      <c r="C456" s="49" t="s">
        <v>305</v>
      </c>
      <c r="D456" s="49" t="s">
        <v>1634</v>
      </c>
      <c r="E456" s="49" t="s">
        <v>851</v>
      </c>
      <c r="F456" s="49"/>
      <c r="G456" s="49">
        <v>2018</v>
      </c>
      <c r="H456" s="49" t="s">
        <v>1635</v>
      </c>
      <c r="I456" s="49" t="s">
        <v>682</v>
      </c>
      <c r="J456" s="59">
        <v>0</v>
      </c>
      <c r="K456" s="49">
        <v>0</v>
      </c>
      <c r="L456" s="55" t="str">
        <f>_xlfn.CONCAT(NFM3External!$B456,"_",NFM3External!$C456,"_",NFM3External!$E456,"_",NFM3External!$G456)</f>
        <v>Central African Republic_TB_Luxembourg_2018</v>
      </c>
    </row>
    <row r="457" spans="1:12" x14ac:dyDescent="0.25">
      <c r="A457" s="51" t="s">
        <v>1704</v>
      </c>
      <c r="B457" s="52" t="s">
        <v>885</v>
      </c>
      <c r="C457" s="52" t="s">
        <v>305</v>
      </c>
      <c r="D457" s="52" t="s">
        <v>1634</v>
      </c>
      <c r="E457" s="52" t="s">
        <v>851</v>
      </c>
      <c r="F457" s="52"/>
      <c r="G457" s="52">
        <v>2019</v>
      </c>
      <c r="H457" s="52" t="s">
        <v>1635</v>
      </c>
      <c r="I457" s="52" t="s">
        <v>682</v>
      </c>
      <c r="J457" s="60">
        <v>0</v>
      </c>
      <c r="K457" s="52">
        <v>0</v>
      </c>
      <c r="L457" s="56" t="str">
        <f>_xlfn.CONCAT(NFM3External!$B457,"_",NFM3External!$C457,"_",NFM3External!$E457,"_",NFM3External!$G457)</f>
        <v>Central African Republic_TB_Luxembourg_2019</v>
      </c>
    </row>
    <row r="458" spans="1:12" x14ac:dyDescent="0.25">
      <c r="A458" s="48" t="s">
        <v>1704</v>
      </c>
      <c r="B458" s="49" t="s">
        <v>885</v>
      </c>
      <c r="C458" s="49" t="s">
        <v>305</v>
      </c>
      <c r="D458" s="49" t="s">
        <v>1634</v>
      </c>
      <c r="E458" s="49" t="s">
        <v>851</v>
      </c>
      <c r="F458" s="49"/>
      <c r="G458" s="49">
        <v>2020</v>
      </c>
      <c r="H458" s="49" t="s">
        <v>1635</v>
      </c>
      <c r="I458" s="49" t="s">
        <v>682</v>
      </c>
      <c r="J458" s="59">
        <v>0</v>
      </c>
      <c r="K458" s="49">
        <v>0</v>
      </c>
      <c r="L458" s="55" t="str">
        <f>_xlfn.CONCAT(NFM3External!$B458,"_",NFM3External!$C458,"_",NFM3External!$E458,"_",NFM3External!$G458)</f>
        <v>Central African Republic_TB_Luxembourg_2020</v>
      </c>
    </row>
    <row r="459" spans="1:12" x14ac:dyDescent="0.25">
      <c r="A459" s="51" t="s">
        <v>1704</v>
      </c>
      <c r="B459" s="52" t="s">
        <v>885</v>
      </c>
      <c r="C459" s="52" t="s">
        <v>305</v>
      </c>
      <c r="D459" s="52" t="s">
        <v>1634</v>
      </c>
      <c r="E459" s="52" t="s">
        <v>868</v>
      </c>
      <c r="F459" s="52"/>
      <c r="G459" s="52">
        <v>2018</v>
      </c>
      <c r="H459" s="52" t="s">
        <v>1635</v>
      </c>
      <c r="I459" s="52" t="s">
        <v>682</v>
      </c>
      <c r="J459" s="60">
        <v>64029</v>
      </c>
      <c r="K459" s="52">
        <v>75580</v>
      </c>
      <c r="L459" s="56" t="str">
        <f>_xlfn.CONCAT(NFM3External!$B459,"_",NFM3External!$C459,"_",NFM3External!$E459,"_",NFM3External!$G459)</f>
        <v>Central African Republic_TB_Netherlands_2018</v>
      </c>
    </row>
    <row r="460" spans="1:12" x14ac:dyDescent="0.25">
      <c r="A460" s="48" t="s">
        <v>1704</v>
      </c>
      <c r="B460" s="49" t="s">
        <v>885</v>
      </c>
      <c r="C460" s="49" t="s">
        <v>305</v>
      </c>
      <c r="D460" s="49" t="s">
        <v>1634</v>
      </c>
      <c r="E460" s="49" t="s">
        <v>868</v>
      </c>
      <c r="F460" s="49"/>
      <c r="G460" s="49">
        <v>2019</v>
      </c>
      <c r="H460" s="49" t="s">
        <v>1635</v>
      </c>
      <c r="I460" s="49" t="s">
        <v>682</v>
      </c>
      <c r="J460" s="59">
        <v>64029</v>
      </c>
      <c r="K460" s="49">
        <v>71677</v>
      </c>
      <c r="L460" s="55" t="str">
        <f>_xlfn.CONCAT(NFM3External!$B460,"_",NFM3External!$C460,"_",NFM3External!$E460,"_",NFM3External!$G460)</f>
        <v>Central African Republic_TB_Netherlands_2019</v>
      </c>
    </row>
    <row r="461" spans="1:12" x14ac:dyDescent="0.25">
      <c r="A461" s="51" t="s">
        <v>1704</v>
      </c>
      <c r="B461" s="52" t="s">
        <v>885</v>
      </c>
      <c r="C461" s="52" t="s">
        <v>305</v>
      </c>
      <c r="D461" s="52" t="s">
        <v>1634</v>
      </c>
      <c r="E461" s="52" t="s">
        <v>868</v>
      </c>
      <c r="F461" s="52"/>
      <c r="G461" s="52">
        <v>2020</v>
      </c>
      <c r="H461" s="52" t="s">
        <v>1635</v>
      </c>
      <c r="I461" s="52" t="s">
        <v>682</v>
      </c>
      <c r="J461" s="60">
        <v>64029</v>
      </c>
      <c r="K461" s="52">
        <v>72969</v>
      </c>
      <c r="L461" s="56" t="str">
        <f>_xlfn.CONCAT(NFM3External!$B461,"_",NFM3External!$C461,"_",NFM3External!$E461,"_",NFM3External!$G461)</f>
        <v>Central African Republic_TB_Netherlands_2020</v>
      </c>
    </row>
    <row r="462" spans="1:12" x14ac:dyDescent="0.25">
      <c r="A462" s="48" t="s">
        <v>1704</v>
      </c>
      <c r="B462" s="49" t="s">
        <v>885</v>
      </c>
      <c r="C462" s="49" t="s">
        <v>305</v>
      </c>
      <c r="D462" s="49" t="s">
        <v>1634</v>
      </c>
      <c r="E462" s="49" t="s">
        <v>882</v>
      </c>
      <c r="F462" s="49"/>
      <c r="G462" s="49">
        <v>2018</v>
      </c>
      <c r="H462" s="49" t="s">
        <v>1635</v>
      </c>
      <c r="I462" s="49" t="s">
        <v>682</v>
      </c>
      <c r="J462" s="59">
        <v>57931</v>
      </c>
      <c r="K462" s="49">
        <v>68382</v>
      </c>
      <c r="L462" s="55" t="str">
        <f>_xlfn.CONCAT(NFM3External!$B462,"_",NFM3External!$C462,"_",NFM3External!$E462,"_",NFM3External!$G462)</f>
        <v>Central African Republic_TB_Spain_2018</v>
      </c>
    </row>
    <row r="463" spans="1:12" x14ac:dyDescent="0.25">
      <c r="A463" s="51" t="s">
        <v>1704</v>
      </c>
      <c r="B463" s="52" t="s">
        <v>885</v>
      </c>
      <c r="C463" s="52" t="s">
        <v>305</v>
      </c>
      <c r="D463" s="52" t="s">
        <v>1634</v>
      </c>
      <c r="E463" s="52" t="s">
        <v>882</v>
      </c>
      <c r="F463" s="52"/>
      <c r="G463" s="52">
        <v>2019</v>
      </c>
      <c r="H463" s="52" t="s">
        <v>1635</v>
      </c>
      <c r="I463" s="52" t="s">
        <v>682</v>
      </c>
      <c r="J463" s="60">
        <v>57931</v>
      </c>
      <c r="K463" s="52">
        <v>64851</v>
      </c>
      <c r="L463" s="56" t="str">
        <f>_xlfn.CONCAT(NFM3External!$B463,"_",NFM3External!$C463,"_",NFM3External!$E463,"_",NFM3External!$G463)</f>
        <v>Central African Republic_TB_Spain_2019</v>
      </c>
    </row>
    <row r="464" spans="1:12" x14ac:dyDescent="0.25">
      <c r="A464" s="48" t="s">
        <v>1704</v>
      </c>
      <c r="B464" s="49" t="s">
        <v>885</v>
      </c>
      <c r="C464" s="49" t="s">
        <v>305</v>
      </c>
      <c r="D464" s="49" t="s">
        <v>1634</v>
      </c>
      <c r="E464" s="49" t="s">
        <v>882</v>
      </c>
      <c r="F464" s="49"/>
      <c r="G464" s="49">
        <v>2020</v>
      </c>
      <c r="H464" s="49" t="s">
        <v>1635</v>
      </c>
      <c r="I464" s="49" t="s">
        <v>682</v>
      </c>
      <c r="J464" s="59">
        <v>57931</v>
      </c>
      <c r="K464" s="49">
        <v>66020</v>
      </c>
      <c r="L464" s="55" t="str">
        <f>_xlfn.CONCAT(NFM3External!$B464,"_",NFM3External!$C464,"_",NFM3External!$E464,"_",NFM3External!$G464)</f>
        <v>Central African Republic_TB_Spain_2020</v>
      </c>
    </row>
    <row r="465" spans="1:12" x14ac:dyDescent="0.25">
      <c r="A465" s="51" t="s">
        <v>1704</v>
      </c>
      <c r="B465" s="52" t="s">
        <v>885</v>
      </c>
      <c r="C465" s="52" t="s">
        <v>305</v>
      </c>
      <c r="D465" s="52" t="s">
        <v>1634</v>
      </c>
      <c r="E465" s="52" t="s">
        <v>901</v>
      </c>
      <c r="F465" s="52"/>
      <c r="G465" s="52">
        <v>2018</v>
      </c>
      <c r="H465" s="52" t="s">
        <v>1635</v>
      </c>
      <c r="I465" s="52" t="s">
        <v>682</v>
      </c>
      <c r="J465" s="60">
        <v>0</v>
      </c>
      <c r="K465" s="52">
        <v>0</v>
      </c>
      <c r="L465" s="56" t="str">
        <f>_xlfn.CONCAT(NFM3External!$B465,"_",NFM3External!$C465,"_",NFM3External!$E465,"_",NFM3External!$G465)</f>
        <v>Central African Republic_TB_The United Nations Children's Fund (UNICEF)_2018</v>
      </c>
    </row>
    <row r="466" spans="1:12" x14ac:dyDescent="0.25">
      <c r="A466" s="48" t="s">
        <v>1704</v>
      </c>
      <c r="B466" s="49" t="s">
        <v>885</v>
      </c>
      <c r="C466" s="49" t="s">
        <v>305</v>
      </c>
      <c r="D466" s="49" t="s">
        <v>1634</v>
      </c>
      <c r="E466" s="49" t="s">
        <v>901</v>
      </c>
      <c r="F466" s="49"/>
      <c r="G466" s="49">
        <v>2019</v>
      </c>
      <c r="H466" s="49" t="s">
        <v>1635</v>
      </c>
      <c r="I466" s="49" t="s">
        <v>682</v>
      </c>
      <c r="J466" s="59">
        <v>0</v>
      </c>
      <c r="K466" s="49">
        <v>0</v>
      </c>
      <c r="L466" s="55" t="str">
        <f>_xlfn.CONCAT(NFM3External!$B466,"_",NFM3External!$C466,"_",NFM3External!$E466,"_",NFM3External!$G466)</f>
        <v>Central African Republic_TB_The United Nations Children's Fund (UNICEF)_2019</v>
      </c>
    </row>
    <row r="467" spans="1:12" x14ac:dyDescent="0.25">
      <c r="A467" s="51" t="s">
        <v>1704</v>
      </c>
      <c r="B467" s="52" t="s">
        <v>885</v>
      </c>
      <c r="C467" s="52" t="s">
        <v>305</v>
      </c>
      <c r="D467" s="52" t="s">
        <v>1634</v>
      </c>
      <c r="E467" s="52" t="s">
        <v>901</v>
      </c>
      <c r="F467" s="52"/>
      <c r="G467" s="52">
        <v>2020</v>
      </c>
      <c r="H467" s="52" t="s">
        <v>1635</v>
      </c>
      <c r="I467" s="52" t="s">
        <v>682</v>
      </c>
      <c r="J467" s="60">
        <v>0</v>
      </c>
      <c r="K467" s="52">
        <v>0</v>
      </c>
      <c r="L467" s="56" t="str">
        <f>_xlfn.CONCAT(NFM3External!$B467,"_",NFM3External!$C467,"_",NFM3External!$E467,"_",NFM3External!$G467)</f>
        <v>Central African Republic_TB_The United Nations Children's Fund (UNICEF)_2020</v>
      </c>
    </row>
    <row r="468" spans="1:12" x14ac:dyDescent="0.25">
      <c r="A468" s="48" t="s">
        <v>1704</v>
      </c>
      <c r="B468" s="49" t="s">
        <v>885</v>
      </c>
      <c r="C468" s="49" t="s">
        <v>305</v>
      </c>
      <c r="D468" s="49" t="s">
        <v>1634</v>
      </c>
      <c r="E468" s="49" t="s">
        <v>918</v>
      </c>
      <c r="F468" s="49"/>
      <c r="G468" s="49">
        <v>2018</v>
      </c>
      <c r="H468" s="49" t="s">
        <v>1635</v>
      </c>
      <c r="I468" s="49" t="s">
        <v>682</v>
      </c>
      <c r="J468" s="59">
        <v>0</v>
      </c>
      <c r="K468" s="49">
        <v>0</v>
      </c>
      <c r="L468" s="55" t="str">
        <f>_xlfn.CONCAT(NFM3External!$B468,"_",NFM3External!$C468,"_",NFM3External!$E468,"_",NFM3External!$G468)</f>
        <v>Central African Republic_TB_United Nations Development Programme (UNDP)_2018</v>
      </c>
    </row>
    <row r="469" spans="1:12" x14ac:dyDescent="0.25">
      <c r="A469" s="51" t="s">
        <v>1704</v>
      </c>
      <c r="B469" s="52" t="s">
        <v>885</v>
      </c>
      <c r="C469" s="52" t="s">
        <v>305</v>
      </c>
      <c r="D469" s="52" t="s">
        <v>1634</v>
      </c>
      <c r="E469" s="52" t="s">
        <v>918</v>
      </c>
      <c r="F469" s="52"/>
      <c r="G469" s="52">
        <v>2019</v>
      </c>
      <c r="H469" s="52" t="s">
        <v>1635</v>
      </c>
      <c r="I469" s="52" t="s">
        <v>682</v>
      </c>
      <c r="J469" s="60">
        <v>0</v>
      </c>
      <c r="K469" s="52">
        <v>0</v>
      </c>
      <c r="L469" s="56" t="str">
        <f>_xlfn.CONCAT(NFM3External!$B469,"_",NFM3External!$C469,"_",NFM3External!$E469,"_",NFM3External!$G469)</f>
        <v>Central African Republic_TB_United Nations Development Programme (UNDP)_2019</v>
      </c>
    </row>
    <row r="470" spans="1:12" x14ac:dyDescent="0.25">
      <c r="A470" s="48" t="s">
        <v>1704</v>
      </c>
      <c r="B470" s="49" t="s">
        <v>885</v>
      </c>
      <c r="C470" s="49" t="s">
        <v>305</v>
      </c>
      <c r="D470" s="49" t="s">
        <v>1634</v>
      </c>
      <c r="E470" s="49" t="s">
        <v>918</v>
      </c>
      <c r="F470" s="49"/>
      <c r="G470" s="49">
        <v>2020</v>
      </c>
      <c r="H470" s="49" t="s">
        <v>1635</v>
      </c>
      <c r="I470" s="49" t="s">
        <v>682</v>
      </c>
      <c r="J470" s="59">
        <v>0</v>
      </c>
      <c r="K470" s="49">
        <v>0</v>
      </c>
      <c r="L470" s="55" t="str">
        <f>_xlfn.CONCAT(NFM3External!$B470,"_",NFM3External!$C470,"_",NFM3External!$E470,"_",NFM3External!$G470)</f>
        <v>Central African Republic_TB_United Nations Development Programme (UNDP)_2020</v>
      </c>
    </row>
    <row r="471" spans="1:12" x14ac:dyDescent="0.25">
      <c r="A471" s="51" t="s">
        <v>1704</v>
      </c>
      <c r="B471" s="52" t="s">
        <v>885</v>
      </c>
      <c r="C471" s="52" t="s">
        <v>305</v>
      </c>
      <c r="D471" s="52" t="s">
        <v>1634</v>
      </c>
      <c r="E471" s="52" t="s">
        <v>930</v>
      </c>
      <c r="F471" s="52"/>
      <c r="G471" s="52">
        <v>2018</v>
      </c>
      <c r="H471" s="52" t="s">
        <v>1635</v>
      </c>
      <c r="I471" s="52" t="s">
        <v>682</v>
      </c>
      <c r="J471" s="60">
        <v>0</v>
      </c>
      <c r="K471" s="52">
        <v>0</v>
      </c>
      <c r="L471" s="56" t="str">
        <f>_xlfn.CONCAT(NFM3External!$B471,"_",NFM3External!$C471,"_",NFM3External!$E471,"_",NFM3External!$G471)</f>
        <v>Central African Republic_TB_United Nations Population Fund (UNFPA)_2018</v>
      </c>
    </row>
    <row r="472" spans="1:12" x14ac:dyDescent="0.25">
      <c r="A472" s="48" t="s">
        <v>1704</v>
      </c>
      <c r="B472" s="49" t="s">
        <v>885</v>
      </c>
      <c r="C472" s="49" t="s">
        <v>305</v>
      </c>
      <c r="D472" s="49" t="s">
        <v>1634</v>
      </c>
      <c r="E472" s="49" t="s">
        <v>930</v>
      </c>
      <c r="F472" s="49"/>
      <c r="G472" s="49">
        <v>2019</v>
      </c>
      <c r="H472" s="49" t="s">
        <v>1635</v>
      </c>
      <c r="I472" s="49" t="s">
        <v>682</v>
      </c>
      <c r="J472" s="59">
        <v>0</v>
      </c>
      <c r="K472" s="49">
        <v>0</v>
      </c>
      <c r="L472" s="55" t="str">
        <f>_xlfn.CONCAT(NFM3External!$B472,"_",NFM3External!$C472,"_",NFM3External!$E472,"_",NFM3External!$G472)</f>
        <v>Central African Republic_TB_United Nations Population Fund (UNFPA)_2019</v>
      </c>
    </row>
    <row r="473" spans="1:12" x14ac:dyDescent="0.25">
      <c r="A473" s="51" t="s">
        <v>1704</v>
      </c>
      <c r="B473" s="52" t="s">
        <v>885</v>
      </c>
      <c r="C473" s="52" t="s">
        <v>305</v>
      </c>
      <c r="D473" s="52" t="s">
        <v>1634</v>
      </c>
      <c r="E473" s="52" t="s">
        <v>930</v>
      </c>
      <c r="F473" s="52"/>
      <c r="G473" s="52">
        <v>2020</v>
      </c>
      <c r="H473" s="52" t="s">
        <v>1635</v>
      </c>
      <c r="I473" s="52" t="s">
        <v>682</v>
      </c>
      <c r="J473" s="60">
        <v>0</v>
      </c>
      <c r="K473" s="52">
        <v>0</v>
      </c>
      <c r="L473" s="56" t="str">
        <f>_xlfn.CONCAT(NFM3External!$B473,"_",NFM3External!$C473,"_",NFM3External!$E473,"_",NFM3External!$G473)</f>
        <v>Central African Republic_TB_United Nations Population Fund (UNFPA)_2020</v>
      </c>
    </row>
    <row r="474" spans="1:12" x14ac:dyDescent="0.25">
      <c r="A474" s="48" t="s">
        <v>1704</v>
      </c>
      <c r="B474" s="49" t="s">
        <v>885</v>
      </c>
      <c r="C474" s="49" t="s">
        <v>305</v>
      </c>
      <c r="D474" s="49" t="s">
        <v>1634</v>
      </c>
      <c r="E474" s="49" t="s">
        <v>954</v>
      </c>
      <c r="F474" s="49"/>
      <c r="G474" s="49">
        <v>2018</v>
      </c>
      <c r="H474" s="49" t="s">
        <v>1635</v>
      </c>
      <c r="I474" s="49" t="s">
        <v>682</v>
      </c>
      <c r="J474" s="59">
        <v>3049</v>
      </c>
      <c r="K474" s="49">
        <v>3599</v>
      </c>
      <c r="L474" s="55" t="str">
        <f>_xlfn.CONCAT(NFM3External!$B474,"_",NFM3External!$C474,"_",NFM3External!$E474,"_",NFM3External!$G474)</f>
        <v>Central African Republic_TB_Unspecified - not disagregated by sources _2018</v>
      </c>
    </row>
    <row r="475" spans="1:12" x14ac:dyDescent="0.25">
      <c r="A475" s="51" t="s">
        <v>1704</v>
      </c>
      <c r="B475" s="52" t="s">
        <v>885</v>
      </c>
      <c r="C475" s="52" t="s">
        <v>305</v>
      </c>
      <c r="D475" s="52" t="s">
        <v>1634</v>
      </c>
      <c r="E475" s="52" t="s">
        <v>954</v>
      </c>
      <c r="F475" s="52"/>
      <c r="G475" s="52">
        <v>2019</v>
      </c>
      <c r="H475" s="52" t="s">
        <v>1635</v>
      </c>
      <c r="I475" s="52" t="s">
        <v>682</v>
      </c>
      <c r="J475" s="60">
        <v>3049</v>
      </c>
      <c r="K475" s="52">
        <v>3413</v>
      </c>
      <c r="L475" s="56" t="str">
        <f>_xlfn.CONCAT(NFM3External!$B475,"_",NFM3External!$C475,"_",NFM3External!$E475,"_",NFM3External!$G475)</f>
        <v>Central African Republic_TB_Unspecified - not disagregated by sources _2019</v>
      </c>
    </row>
    <row r="476" spans="1:12" x14ac:dyDescent="0.25">
      <c r="A476" s="48" t="s">
        <v>1704</v>
      </c>
      <c r="B476" s="49" t="s">
        <v>885</v>
      </c>
      <c r="C476" s="49" t="s">
        <v>305</v>
      </c>
      <c r="D476" s="49" t="s">
        <v>1634</v>
      </c>
      <c r="E476" s="49" t="s">
        <v>954</v>
      </c>
      <c r="F476" s="49"/>
      <c r="G476" s="49">
        <v>2020</v>
      </c>
      <c r="H476" s="49" t="s">
        <v>1635</v>
      </c>
      <c r="I476" s="49" t="s">
        <v>682</v>
      </c>
      <c r="J476" s="59">
        <v>3049</v>
      </c>
      <c r="K476" s="49">
        <v>3475</v>
      </c>
      <c r="L476" s="55" t="str">
        <f>_xlfn.CONCAT(NFM3External!$B476,"_",NFM3External!$C476,"_",NFM3External!$E476,"_",NFM3External!$G476)</f>
        <v>Central African Republic_TB_Unspecified - not disagregated by sources _2020</v>
      </c>
    </row>
    <row r="477" spans="1:12" x14ac:dyDescent="0.25">
      <c r="A477" s="51" t="s">
        <v>1704</v>
      </c>
      <c r="B477" s="52" t="s">
        <v>885</v>
      </c>
      <c r="C477" s="52" t="s">
        <v>305</v>
      </c>
      <c r="D477" s="52" t="s">
        <v>1634</v>
      </c>
      <c r="E477" s="52" t="s">
        <v>939</v>
      </c>
      <c r="F477" s="52"/>
      <c r="G477" s="52">
        <v>2018</v>
      </c>
      <c r="H477" s="52" t="s">
        <v>1635</v>
      </c>
      <c r="I477" s="52" t="s">
        <v>682</v>
      </c>
      <c r="J477" s="60">
        <v>51833</v>
      </c>
      <c r="K477" s="52">
        <v>61184</v>
      </c>
      <c r="L477" s="56" t="str">
        <f>_xlfn.CONCAT(NFM3External!$B477,"_",NFM3External!$C477,"_",NFM3External!$E477,"_",NFM3External!$G477)</f>
        <v>Central African Republic_TB_World Bank (WB)_2018</v>
      </c>
    </row>
    <row r="478" spans="1:12" x14ac:dyDescent="0.25">
      <c r="A478" s="48" t="s">
        <v>1704</v>
      </c>
      <c r="B478" s="49" t="s">
        <v>885</v>
      </c>
      <c r="C478" s="49" t="s">
        <v>305</v>
      </c>
      <c r="D478" s="49" t="s">
        <v>1634</v>
      </c>
      <c r="E478" s="49" t="s">
        <v>939</v>
      </c>
      <c r="F478" s="49"/>
      <c r="G478" s="49">
        <v>2019</v>
      </c>
      <c r="H478" s="49" t="s">
        <v>1635</v>
      </c>
      <c r="I478" s="49" t="s">
        <v>682</v>
      </c>
      <c r="J478" s="59">
        <v>51833</v>
      </c>
      <c r="K478" s="49">
        <v>58025</v>
      </c>
      <c r="L478" s="55" t="str">
        <f>_xlfn.CONCAT(NFM3External!$B478,"_",NFM3External!$C478,"_",NFM3External!$E478,"_",NFM3External!$G478)</f>
        <v>Central African Republic_TB_World Bank (WB)_2019</v>
      </c>
    </row>
    <row r="479" spans="1:12" x14ac:dyDescent="0.25">
      <c r="A479" s="51" t="s">
        <v>1704</v>
      </c>
      <c r="B479" s="52" t="s">
        <v>885</v>
      </c>
      <c r="C479" s="52" t="s">
        <v>305</v>
      </c>
      <c r="D479" s="52" t="s">
        <v>1634</v>
      </c>
      <c r="E479" s="52" t="s">
        <v>939</v>
      </c>
      <c r="F479" s="52"/>
      <c r="G479" s="52">
        <v>2020</v>
      </c>
      <c r="H479" s="52" t="s">
        <v>1635</v>
      </c>
      <c r="I479" s="52" t="s">
        <v>682</v>
      </c>
      <c r="J479" s="60">
        <v>51833</v>
      </c>
      <c r="K479" s="52">
        <v>59070</v>
      </c>
      <c r="L479" s="56" t="str">
        <f>_xlfn.CONCAT(NFM3External!$B479,"_",NFM3External!$C479,"_",NFM3External!$E479,"_",NFM3External!$G479)</f>
        <v>Central African Republic_TB_World Bank (WB)_2020</v>
      </c>
    </row>
    <row r="480" spans="1:12" x14ac:dyDescent="0.25">
      <c r="A480" s="48" t="s">
        <v>1706</v>
      </c>
      <c r="B480" s="49" t="s">
        <v>1707</v>
      </c>
      <c r="C480" s="49" t="s">
        <v>1645</v>
      </c>
      <c r="D480" s="49" t="s">
        <v>1634</v>
      </c>
      <c r="E480" s="49" t="s">
        <v>772</v>
      </c>
      <c r="F480" s="49" t="s">
        <v>1708</v>
      </c>
      <c r="G480" s="49">
        <v>2018</v>
      </c>
      <c r="H480" s="49" t="s">
        <v>1635</v>
      </c>
      <c r="I480" s="49" t="s">
        <v>682</v>
      </c>
      <c r="J480" s="59">
        <v>325517</v>
      </c>
      <c r="K480" s="49">
        <v>384245</v>
      </c>
      <c r="L480" s="55" t="str">
        <f>_xlfn.CONCAT(NFM3External!$B480,"_",NFM3External!$C480,"_",NFM3External!$E480,"_",NFM3External!$G480)</f>
        <v>Cote d'Ivoire_HIV_European Union/European Commision_2018</v>
      </c>
    </row>
    <row r="481" spans="1:12" x14ac:dyDescent="0.25">
      <c r="A481" s="51" t="s">
        <v>1706</v>
      </c>
      <c r="B481" s="52" t="s">
        <v>1707</v>
      </c>
      <c r="C481" s="52" t="s">
        <v>1645</v>
      </c>
      <c r="D481" s="52" t="s">
        <v>1634</v>
      </c>
      <c r="E481" s="52" t="s">
        <v>793</v>
      </c>
      <c r="F481" s="52" t="s">
        <v>1708</v>
      </c>
      <c r="G481" s="52">
        <v>2018</v>
      </c>
      <c r="H481" s="52" t="s">
        <v>1635</v>
      </c>
      <c r="I481" s="52" t="s">
        <v>682</v>
      </c>
      <c r="J481" s="60">
        <v>811558</v>
      </c>
      <c r="K481" s="52">
        <v>957974</v>
      </c>
      <c r="L481" s="56" t="str">
        <f>_xlfn.CONCAT(NFM3External!$B481,"_",NFM3External!$C481,"_",NFM3External!$E481,"_",NFM3External!$G481)</f>
        <v>Cote d'Ivoire_HIV_France_2018</v>
      </c>
    </row>
    <row r="482" spans="1:12" x14ac:dyDescent="0.25">
      <c r="A482" s="48" t="s">
        <v>1706</v>
      </c>
      <c r="B482" s="49" t="s">
        <v>1707</v>
      </c>
      <c r="C482" s="49" t="s">
        <v>1645</v>
      </c>
      <c r="D482" s="49" t="s">
        <v>1634</v>
      </c>
      <c r="E482" s="49" t="s">
        <v>798</v>
      </c>
      <c r="F482" s="49" t="s">
        <v>1708</v>
      </c>
      <c r="G482" s="49">
        <v>2018</v>
      </c>
      <c r="H482" s="49" t="s">
        <v>1635</v>
      </c>
      <c r="I482" s="49" t="s">
        <v>682</v>
      </c>
      <c r="J482" s="59">
        <v>2108148</v>
      </c>
      <c r="K482" s="49">
        <v>2488488</v>
      </c>
      <c r="L482" s="55" t="str">
        <f>_xlfn.CONCAT(NFM3External!$B482,"_",NFM3External!$C482,"_",NFM3External!$E482,"_",NFM3External!$G482)</f>
        <v>Cote d'Ivoire_HIV_Germany_2018</v>
      </c>
    </row>
    <row r="483" spans="1:12" x14ac:dyDescent="0.25">
      <c r="A483" s="51" t="s">
        <v>1706</v>
      </c>
      <c r="B483" s="52" t="s">
        <v>1707</v>
      </c>
      <c r="C483" s="52" t="s">
        <v>1645</v>
      </c>
      <c r="D483" s="52" t="s">
        <v>1634</v>
      </c>
      <c r="E483" s="52" t="s">
        <v>838</v>
      </c>
      <c r="F483" s="52" t="s">
        <v>1708</v>
      </c>
      <c r="G483" s="52">
        <v>2018</v>
      </c>
      <c r="H483" s="52" t="s">
        <v>1635</v>
      </c>
      <c r="I483" s="52" t="s">
        <v>682</v>
      </c>
      <c r="J483" s="60">
        <v>12245</v>
      </c>
      <c r="K483" s="52">
        <v>14454</v>
      </c>
      <c r="L483" s="56" t="str">
        <f>_xlfn.CONCAT(NFM3External!$B483,"_",NFM3External!$C483,"_",NFM3External!$E483,"_",NFM3External!$G483)</f>
        <v>Cote d'Ivoire_HIV_Japan_2018</v>
      </c>
    </row>
    <row r="484" spans="1:12" x14ac:dyDescent="0.25">
      <c r="A484" s="48" t="s">
        <v>1706</v>
      </c>
      <c r="B484" s="49" t="s">
        <v>1707</v>
      </c>
      <c r="C484" s="49" t="s">
        <v>1645</v>
      </c>
      <c r="D484" s="49" t="s">
        <v>1634</v>
      </c>
      <c r="E484" s="49" t="s">
        <v>843</v>
      </c>
      <c r="F484" s="49" t="s">
        <v>1708</v>
      </c>
      <c r="G484" s="49">
        <v>2018</v>
      </c>
      <c r="H484" s="49" t="s">
        <v>1635</v>
      </c>
      <c r="I484" s="49" t="s">
        <v>682</v>
      </c>
      <c r="J484" s="59">
        <v>66064</v>
      </c>
      <c r="K484" s="49">
        <v>77983</v>
      </c>
      <c r="L484" s="55" t="str">
        <f>_xlfn.CONCAT(NFM3External!$B484,"_",NFM3External!$C484,"_",NFM3External!$E484,"_",NFM3External!$G484)</f>
        <v>Cote d'Ivoire_HIV_Joint United Nations Programme on HIV/AIDS (UNAIDS)_2018</v>
      </c>
    </row>
    <row r="485" spans="1:12" x14ac:dyDescent="0.25">
      <c r="A485" s="51" t="s">
        <v>1706</v>
      </c>
      <c r="B485" s="52" t="s">
        <v>1707</v>
      </c>
      <c r="C485" s="52" t="s">
        <v>1645</v>
      </c>
      <c r="D485" s="52" t="s">
        <v>1634</v>
      </c>
      <c r="E485" s="52" t="s">
        <v>846</v>
      </c>
      <c r="F485" s="52" t="s">
        <v>1708</v>
      </c>
      <c r="G485" s="52">
        <v>2018</v>
      </c>
      <c r="H485" s="52" t="s">
        <v>1635</v>
      </c>
      <c r="I485" s="52" t="s">
        <v>682</v>
      </c>
      <c r="J485" s="60">
        <v>81904</v>
      </c>
      <c r="K485" s="52">
        <v>96681</v>
      </c>
      <c r="L485" s="56" t="str">
        <f>_xlfn.CONCAT(NFM3External!$B485,"_",NFM3External!$C485,"_",NFM3External!$E485,"_",NFM3External!$G485)</f>
        <v>Cote d'Ivoire_HIV_Korea_2018</v>
      </c>
    </row>
    <row r="486" spans="1:12" x14ac:dyDescent="0.25">
      <c r="A486" s="48" t="s">
        <v>1706</v>
      </c>
      <c r="B486" s="49" t="s">
        <v>1707</v>
      </c>
      <c r="C486" s="49" t="s">
        <v>1645</v>
      </c>
      <c r="D486" s="49" t="s">
        <v>1634</v>
      </c>
      <c r="E486" s="49" t="s">
        <v>901</v>
      </c>
      <c r="F486" s="49" t="s">
        <v>1709</v>
      </c>
      <c r="G486" s="49">
        <v>2018</v>
      </c>
      <c r="H486" s="49" t="s">
        <v>1635</v>
      </c>
      <c r="I486" s="49" t="s">
        <v>682</v>
      </c>
      <c r="J486" s="59">
        <v>1269157</v>
      </c>
      <c r="K486" s="49">
        <v>1498131</v>
      </c>
      <c r="L486" s="55" t="str">
        <f>_xlfn.CONCAT(NFM3External!$B486,"_",NFM3External!$C486,"_",NFM3External!$E486,"_",NFM3External!$G486)</f>
        <v>Cote d'Ivoire_HIV_The United Nations Children's Fund (UNICEF)_2018</v>
      </c>
    </row>
    <row r="487" spans="1:12" x14ac:dyDescent="0.25">
      <c r="A487" s="51" t="s">
        <v>1706</v>
      </c>
      <c r="B487" s="52" t="s">
        <v>1707</v>
      </c>
      <c r="C487" s="52" t="s">
        <v>1645</v>
      </c>
      <c r="D487" s="52" t="s">
        <v>1634</v>
      </c>
      <c r="E487" s="52" t="s">
        <v>901</v>
      </c>
      <c r="F487" s="52" t="s">
        <v>1709</v>
      </c>
      <c r="G487" s="52">
        <v>2019</v>
      </c>
      <c r="H487" s="52" t="s">
        <v>1635</v>
      </c>
      <c r="I487" s="52" t="s">
        <v>682</v>
      </c>
      <c r="J487" s="60">
        <v>301890</v>
      </c>
      <c r="K487" s="52">
        <v>337953</v>
      </c>
      <c r="L487" s="56" t="str">
        <f>_xlfn.CONCAT(NFM3External!$B487,"_",NFM3External!$C487,"_",NFM3External!$E487,"_",NFM3External!$G487)</f>
        <v>Cote d'Ivoire_HIV_The United Nations Children's Fund (UNICEF)_2019</v>
      </c>
    </row>
    <row r="488" spans="1:12" x14ac:dyDescent="0.25">
      <c r="A488" s="48" t="s">
        <v>1706</v>
      </c>
      <c r="B488" s="49" t="s">
        <v>1707</v>
      </c>
      <c r="C488" s="49" t="s">
        <v>1645</v>
      </c>
      <c r="D488" s="49" t="s">
        <v>1634</v>
      </c>
      <c r="E488" s="49" t="s">
        <v>901</v>
      </c>
      <c r="F488" s="49" t="s">
        <v>1709</v>
      </c>
      <c r="G488" s="49">
        <v>2020</v>
      </c>
      <c r="H488" s="49" t="s">
        <v>1635</v>
      </c>
      <c r="I488" s="49" t="s">
        <v>682</v>
      </c>
      <c r="J488" s="59">
        <v>301890</v>
      </c>
      <c r="K488" s="49">
        <v>344043</v>
      </c>
      <c r="L488" s="55" t="str">
        <f>_xlfn.CONCAT(NFM3External!$B488,"_",NFM3External!$C488,"_",NFM3External!$E488,"_",NFM3External!$G488)</f>
        <v>Cote d'Ivoire_HIV_The United Nations Children's Fund (UNICEF)_2020</v>
      </c>
    </row>
    <row r="489" spans="1:12" x14ac:dyDescent="0.25">
      <c r="A489" s="51" t="s">
        <v>1706</v>
      </c>
      <c r="B489" s="52" t="s">
        <v>1707</v>
      </c>
      <c r="C489" s="52" t="s">
        <v>1645</v>
      </c>
      <c r="D489" s="52" t="s">
        <v>1634</v>
      </c>
      <c r="E489" s="52" t="s">
        <v>901</v>
      </c>
      <c r="F489" s="52" t="s">
        <v>1709</v>
      </c>
      <c r="G489" s="52">
        <v>2021</v>
      </c>
      <c r="H489" s="52" t="s">
        <v>361</v>
      </c>
      <c r="I489" s="52" t="s">
        <v>682</v>
      </c>
      <c r="J489" s="60">
        <v>301890</v>
      </c>
      <c r="K489" s="52">
        <v>360514</v>
      </c>
      <c r="L489" s="56" t="str">
        <f>_xlfn.CONCAT(NFM3External!$B489,"_",NFM3External!$C489,"_",NFM3External!$E489,"_",NFM3External!$G489)</f>
        <v>Cote d'Ivoire_HIV_The United Nations Children's Fund (UNICEF)_2021</v>
      </c>
    </row>
    <row r="490" spans="1:12" x14ac:dyDescent="0.25">
      <c r="A490" s="48" t="s">
        <v>1706</v>
      </c>
      <c r="B490" s="49" t="s">
        <v>1707</v>
      </c>
      <c r="C490" s="49" t="s">
        <v>1645</v>
      </c>
      <c r="D490" s="49" t="s">
        <v>1634</v>
      </c>
      <c r="E490" s="49" t="s">
        <v>901</v>
      </c>
      <c r="F490" s="49" t="s">
        <v>1709</v>
      </c>
      <c r="G490" s="49">
        <v>2022</v>
      </c>
      <c r="H490" s="49" t="s">
        <v>361</v>
      </c>
      <c r="I490" s="49" t="s">
        <v>682</v>
      </c>
      <c r="J490" s="59">
        <v>301890</v>
      </c>
      <c r="K490" s="49">
        <v>364547</v>
      </c>
      <c r="L490" s="55" t="str">
        <f>_xlfn.CONCAT(NFM3External!$B490,"_",NFM3External!$C490,"_",NFM3External!$E490,"_",NFM3External!$G490)</f>
        <v>Cote d'Ivoire_HIV_The United Nations Children's Fund (UNICEF)_2022</v>
      </c>
    </row>
    <row r="491" spans="1:12" x14ac:dyDescent="0.25">
      <c r="A491" s="51" t="s">
        <v>1706</v>
      </c>
      <c r="B491" s="52" t="s">
        <v>1707</v>
      </c>
      <c r="C491" s="52" t="s">
        <v>1645</v>
      </c>
      <c r="D491" s="52" t="s">
        <v>1634</v>
      </c>
      <c r="E491" s="52" t="s">
        <v>901</v>
      </c>
      <c r="F491" s="52" t="s">
        <v>1709</v>
      </c>
      <c r="G491" s="52">
        <v>2023</v>
      </c>
      <c r="H491" s="52" t="s">
        <v>361</v>
      </c>
      <c r="I491" s="52" t="s">
        <v>682</v>
      </c>
      <c r="J491" s="60">
        <v>301890</v>
      </c>
      <c r="K491" s="52">
        <v>369859</v>
      </c>
      <c r="L491" s="56" t="str">
        <f>_xlfn.CONCAT(NFM3External!$B491,"_",NFM3External!$C491,"_",NFM3External!$E491,"_",NFM3External!$G491)</f>
        <v>Cote d'Ivoire_HIV_The United Nations Children's Fund (UNICEF)_2023</v>
      </c>
    </row>
    <row r="492" spans="1:12" x14ac:dyDescent="0.25">
      <c r="A492" s="48" t="s">
        <v>1706</v>
      </c>
      <c r="B492" s="49" t="s">
        <v>1707</v>
      </c>
      <c r="C492" s="49" t="s">
        <v>1645</v>
      </c>
      <c r="D492" s="49" t="s">
        <v>1634</v>
      </c>
      <c r="E492" s="49" t="s">
        <v>918</v>
      </c>
      <c r="F492" s="49" t="s">
        <v>1708</v>
      </c>
      <c r="G492" s="49">
        <v>2018</v>
      </c>
      <c r="H492" s="49" t="s">
        <v>1635</v>
      </c>
      <c r="I492" s="49" t="s">
        <v>682</v>
      </c>
      <c r="J492" s="59">
        <v>11971</v>
      </c>
      <c r="K492" s="49">
        <v>14131</v>
      </c>
      <c r="L492" s="55" t="str">
        <f>_xlfn.CONCAT(NFM3External!$B492,"_",NFM3External!$C492,"_",NFM3External!$E492,"_",NFM3External!$G492)</f>
        <v>Cote d'Ivoire_HIV_United Nations Development Programme (UNDP)_2018</v>
      </c>
    </row>
    <row r="493" spans="1:12" x14ac:dyDescent="0.25">
      <c r="A493" s="51" t="s">
        <v>1706</v>
      </c>
      <c r="B493" s="52" t="s">
        <v>1707</v>
      </c>
      <c r="C493" s="52" t="s">
        <v>1645</v>
      </c>
      <c r="D493" s="52" t="s">
        <v>1634</v>
      </c>
      <c r="E493" s="52" t="s">
        <v>930</v>
      </c>
      <c r="F493" s="52" t="s">
        <v>1710</v>
      </c>
      <c r="G493" s="52">
        <v>2018</v>
      </c>
      <c r="H493" s="52" t="s">
        <v>1635</v>
      </c>
      <c r="I493" s="52" t="s">
        <v>682</v>
      </c>
      <c r="J493" s="60">
        <v>22691</v>
      </c>
      <c r="K493" s="52">
        <v>26785</v>
      </c>
      <c r="L493" s="56" t="str">
        <f>_xlfn.CONCAT(NFM3External!$B493,"_",NFM3External!$C493,"_",NFM3External!$E493,"_",NFM3External!$G493)</f>
        <v>Cote d'Ivoire_HIV_United Nations Population Fund (UNFPA)_2018</v>
      </c>
    </row>
    <row r="494" spans="1:12" x14ac:dyDescent="0.25">
      <c r="A494" s="48" t="s">
        <v>1706</v>
      </c>
      <c r="B494" s="49" t="s">
        <v>1707</v>
      </c>
      <c r="C494" s="49" t="s">
        <v>1645</v>
      </c>
      <c r="D494" s="49" t="s">
        <v>1634</v>
      </c>
      <c r="E494" s="49" t="s">
        <v>930</v>
      </c>
      <c r="F494" s="49" t="s">
        <v>1710</v>
      </c>
      <c r="G494" s="49">
        <v>2019</v>
      </c>
      <c r="H494" s="49" t="s">
        <v>1635</v>
      </c>
      <c r="I494" s="49" t="s">
        <v>682</v>
      </c>
      <c r="J494" s="59">
        <v>275600</v>
      </c>
      <c r="K494" s="49">
        <v>308523</v>
      </c>
      <c r="L494" s="55" t="str">
        <f>_xlfn.CONCAT(NFM3External!$B494,"_",NFM3External!$C494,"_",NFM3External!$E494,"_",NFM3External!$G494)</f>
        <v>Cote d'Ivoire_HIV_United Nations Population Fund (UNFPA)_2019</v>
      </c>
    </row>
    <row r="495" spans="1:12" x14ac:dyDescent="0.25">
      <c r="A495" s="51" t="s">
        <v>1706</v>
      </c>
      <c r="B495" s="52" t="s">
        <v>1707</v>
      </c>
      <c r="C495" s="52" t="s">
        <v>1645</v>
      </c>
      <c r="D495" s="52" t="s">
        <v>1634</v>
      </c>
      <c r="E495" s="52" t="s">
        <v>930</v>
      </c>
      <c r="F495" s="52" t="s">
        <v>1710</v>
      </c>
      <c r="G495" s="52">
        <v>2020</v>
      </c>
      <c r="H495" s="52" t="s">
        <v>1635</v>
      </c>
      <c r="I495" s="52" t="s">
        <v>682</v>
      </c>
      <c r="J495" s="60">
        <v>426424</v>
      </c>
      <c r="K495" s="52">
        <v>485966</v>
      </c>
      <c r="L495" s="56" t="str">
        <f>_xlfn.CONCAT(NFM3External!$B495,"_",NFM3External!$C495,"_",NFM3External!$E495,"_",NFM3External!$G495)</f>
        <v>Cote d'Ivoire_HIV_United Nations Population Fund (UNFPA)_2020</v>
      </c>
    </row>
    <row r="496" spans="1:12" x14ac:dyDescent="0.25">
      <c r="A496" s="48" t="s">
        <v>1706</v>
      </c>
      <c r="B496" s="49" t="s">
        <v>1707</v>
      </c>
      <c r="C496" s="49" t="s">
        <v>1645</v>
      </c>
      <c r="D496" s="49" t="s">
        <v>1634</v>
      </c>
      <c r="E496" s="49" t="s">
        <v>934</v>
      </c>
      <c r="F496" s="49" t="s">
        <v>1711</v>
      </c>
      <c r="G496" s="49">
        <v>2018</v>
      </c>
      <c r="H496" s="49" t="s">
        <v>1635</v>
      </c>
      <c r="I496" s="49" t="s">
        <v>682</v>
      </c>
      <c r="J496" s="59">
        <v>107023665</v>
      </c>
      <c r="K496" s="49">
        <v>126332266</v>
      </c>
      <c r="L496" s="55" t="str">
        <f>_xlfn.CONCAT(NFM3External!$B496,"_",NFM3External!$C496,"_",NFM3External!$E496,"_",NFM3External!$G496)</f>
        <v>Cote d'Ivoire_HIV_United States Government (USG)_2018</v>
      </c>
    </row>
    <row r="497" spans="1:12" x14ac:dyDescent="0.25">
      <c r="A497" s="51" t="s">
        <v>1706</v>
      </c>
      <c r="B497" s="52" t="s">
        <v>1707</v>
      </c>
      <c r="C497" s="52" t="s">
        <v>1645</v>
      </c>
      <c r="D497" s="52" t="s">
        <v>1634</v>
      </c>
      <c r="E497" s="52" t="s">
        <v>934</v>
      </c>
      <c r="F497" s="52" t="s">
        <v>1711</v>
      </c>
      <c r="G497" s="52">
        <v>2019</v>
      </c>
      <c r="H497" s="52" t="s">
        <v>1635</v>
      </c>
      <c r="I497" s="52" t="s">
        <v>682</v>
      </c>
      <c r="J497" s="60">
        <v>85401659</v>
      </c>
      <c r="K497" s="52">
        <v>95603719</v>
      </c>
      <c r="L497" s="56" t="str">
        <f>_xlfn.CONCAT(NFM3External!$B497,"_",NFM3External!$C497,"_",NFM3External!$E497,"_",NFM3External!$G497)</f>
        <v>Cote d'Ivoire_HIV_United States Government (USG)_2019</v>
      </c>
    </row>
    <row r="498" spans="1:12" x14ac:dyDescent="0.25">
      <c r="A498" s="48" t="s">
        <v>1706</v>
      </c>
      <c r="B498" s="49" t="s">
        <v>1707</v>
      </c>
      <c r="C498" s="49" t="s">
        <v>1645</v>
      </c>
      <c r="D498" s="49" t="s">
        <v>1634</v>
      </c>
      <c r="E498" s="49" t="s">
        <v>934</v>
      </c>
      <c r="F498" s="49" t="s">
        <v>1711</v>
      </c>
      <c r="G498" s="49">
        <v>2020</v>
      </c>
      <c r="H498" s="49" t="s">
        <v>1635</v>
      </c>
      <c r="I498" s="49" t="s">
        <v>682</v>
      </c>
      <c r="J498" s="59">
        <v>93844722</v>
      </c>
      <c r="K498" s="49">
        <v>106948579</v>
      </c>
      <c r="L498" s="55" t="str">
        <f>_xlfn.CONCAT(NFM3External!$B498,"_",NFM3External!$C498,"_",NFM3External!$E498,"_",NFM3External!$G498)</f>
        <v>Cote d'Ivoire_HIV_United States Government (USG)_2020</v>
      </c>
    </row>
    <row r="499" spans="1:12" x14ac:dyDescent="0.25">
      <c r="A499" s="51" t="s">
        <v>1706</v>
      </c>
      <c r="B499" s="52" t="s">
        <v>1707</v>
      </c>
      <c r="C499" s="52" t="s">
        <v>1645</v>
      </c>
      <c r="D499" s="52" t="s">
        <v>1634</v>
      </c>
      <c r="E499" s="52" t="s">
        <v>934</v>
      </c>
      <c r="F499" s="52" t="s">
        <v>1711</v>
      </c>
      <c r="G499" s="52">
        <v>2021</v>
      </c>
      <c r="H499" s="52" t="s">
        <v>361</v>
      </c>
      <c r="I499" s="52" t="s">
        <v>682</v>
      </c>
      <c r="J499" s="60">
        <v>109293281</v>
      </c>
      <c r="K499" s="52">
        <v>130517043</v>
      </c>
      <c r="L499" s="56" t="str">
        <f>_xlfn.CONCAT(NFM3External!$B499,"_",NFM3External!$C499,"_",NFM3External!$E499,"_",NFM3External!$G499)</f>
        <v>Cote d'Ivoire_HIV_United States Government (USG)_2021</v>
      </c>
    </row>
    <row r="500" spans="1:12" x14ac:dyDescent="0.25">
      <c r="A500" s="48" t="s">
        <v>1706</v>
      </c>
      <c r="B500" s="49" t="s">
        <v>1707</v>
      </c>
      <c r="C500" s="49" t="s">
        <v>1645</v>
      </c>
      <c r="D500" s="49" t="s">
        <v>1634</v>
      </c>
      <c r="E500" s="49" t="s">
        <v>934</v>
      </c>
      <c r="F500" s="49" t="s">
        <v>1711</v>
      </c>
      <c r="G500" s="49">
        <v>2022</v>
      </c>
      <c r="H500" s="49" t="s">
        <v>361</v>
      </c>
      <c r="I500" s="49" t="s">
        <v>682</v>
      </c>
      <c r="J500" s="59">
        <v>100000000</v>
      </c>
      <c r="K500" s="49">
        <v>120755044</v>
      </c>
      <c r="L500" s="55" t="str">
        <f>_xlfn.CONCAT(NFM3External!$B500,"_",NFM3External!$C500,"_",NFM3External!$E500,"_",NFM3External!$G500)</f>
        <v>Cote d'Ivoire_HIV_United States Government (USG)_2022</v>
      </c>
    </row>
    <row r="501" spans="1:12" x14ac:dyDescent="0.25">
      <c r="A501" s="51" t="s">
        <v>1706</v>
      </c>
      <c r="B501" s="52" t="s">
        <v>1707</v>
      </c>
      <c r="C501" s="52" t="s">
        <v>1645</v>
      </c>
      <c r="D501" s="52" t="s">
        <v>1634</v>
      </c>
      <c r="E501" s="52" t="s">
        <v>934</v>
      </c>
      <c r="F501" s="52" t="s">
        <v>1711</v>
      </c>
      <c r="G501" s="52">
        <v>2023</v>
      </c>
      <c r="H501" s="52" t="s">
        <v>361</v>
      </c>
      <c r="I501" s="52" t="s">
        <v>682</v>
      </c>
      <c r="J501" s="60">
        <v>100000000</v>
      </c>
      <c r="K501" s="52">
        <v>122514798</v>
      </c>
      <c r="L501" s="56" t="str">
        <f>_xlfn.CONCAT(NFM3External!$B501,"_",NFM3External!$C501,"_",NFM3External!$E501,"_",NFM3External!$G501)</f>
        <v>Cote d'Ivoire_HIV_United States Government (USG)_2023</v>
      </c>
    </row>
    <row r="502" spans="1:12" x14ac:dyDescent="0.25">
      <c r="A502" s="48" t="s">
        <v>1706</v>
      </c>
      <c r="B502" s="49" t="s">
        <v>1707</v>
      </c>
      <c r="C502" s="49" t="s">
        <v>1645</v>
      </c>
      <c r="D502" s="49" t="s">
        <v>1634</v>
      </c>
      <c r="E502" s="49" t="s">
        <v>934</v>
      </c>
      <c r="F502" s="49" t="s">
        <v>1711</v>
      </c>
      <c r="G502" s="49">
        <v>2024</v>
      </c>
      <c r="H502" s="49" t="s">
        <v>361</v>
      </c>
      <c r="I502" s="49" t="s">
        <v>682</v>
      </c>
      <c r="J502" s="59">
        <v>100000000</v>
      </c>
      <c r="K502" s="49">
        <v>124017572</v>
      </c>
      <c r="L502" s="55" t="str">
        <f>_xlfn.CONCAT(NFM3External!$B502,"_",NFM3External!$C502,"_",NFM3External!$E502,"_",NFM3External!$G502)</f>
        <v>Cote d'Ivoire_HIV_United States Government (USG)_2024</v>
      </c>
    </row>
    <row r="503" spans="1:12" x14ac:dyDescent="0.25">
      <c r="A503" s="51" t="s">
        <v>1706</v>
      </c>
      <c r="B503" s="52" t="s">
        <v>1707</v>
      </c>
      <c r="C503" s="52" t="s">
        <v>1645</v>
      </c>
      <c r="D503" s="52" t="s">
        <v>1634</v>
      </c>
      <c r="E503" s="52" t="s">
        <v>934</v>
      </c>
      <c r="F503" s="52" t="s">
        <v>1711</v>
      </c>
      <c r="G503" s="52">
        <v>2025</v>
      </c>
      <c r="H503" s="52" t="s">
        <v>361</v>
      </c>
      <c r="I503" s="52" t="s">
        <v>682</v>
      </c>
      <c r="J503" s="60">
        <v>100000000</v>
      </c>
      <c r="K503" s="52">
        <v>125366232</v>
      </c>
      <c r="L503" s="56" t="str">
        <f>_xlfn.CONCAT(NFM3External!$B503,"_",NFM3External!$C503,"_",NFM3External!$E503,"_",NFM3External!$G503)</f>
        <v>Cote d'Ivoire_HIV_United States Government (USG)_2025</v>
      </c>
    </row>
    <row r="504" spans="1:12" x14ac:dyDescent="0.25">
      <c r="A504" s="48" t="s">
        <v>1706</v>
      </c>
      <c r="B504" s="49" t="s">
        <v>1707</v>
      </c>
      <c r="C504" s="49" t="s">
        <v>1645</v>
      </c>
      <c r="D504" s="49" t="s">
        <v>1634</v>
      </c>
      <c r="E504" s="49" t="s">
        <v>954</v>
      </c>
      <c r="F504" s="49" t="s">
        <v>1712</v>
      </c>
      <c r="G504" s="49">
        <v>2018</v>
      </c>
      <c r="H504" s="49" t="s">
        <v>1635</v>
      </c>
      <c r="I504" s="49" t="s">
        <v>682</v>
      </c>
      <c r="J504" s="59">
        <v>19808622</v>
      </c>
      <c r="K504" s="49">
        <v>23382381</v>
      </c>
      <c r="L504" s="55" t="str">
        <f>_xlfn.CONCAT(NFM3External!$B504,"_",NFM3External!$C504,"_",NFM3External!$E504,"_",NFM3External!$G504)</f>
        <v>Cote d'Ivoire_HIV_Unspecified - not disagregated by sources _2018</v>
      </c>
    </row>
    <row r="505" spans="1:12" x14ac:dyDescent="0.25">
      <c r="A505" s="51" t="s">
        <v>1706</v>
      </c>
      <c r="B505" s="52" t="s">
        <v>1707</v>
      </c>
      <c r="C505" s="52" t="s">
        <v>1645</v>
      </c>
      <c r="D505" s="52" t="s">
        <v>1634</v>
      </c>
      <c r="E505" s="52" t="s">
        <v>939</v>
      </c>
      <c r="F505" s="52" t="s">
        <v>1708</v>
      </c>
      <c r="G505" s="52">
        <v>2018</v>
      </c>
      <c r="H505" s="52" t="s">
        <v>1635</v>
      </c>
      <c r="I505" s="52" t="s">
        <v>682</v>
      </c>
      <c r="J505" s="60">
        <v>923686</v>
      </c>
      <c r="K505" s="52">
        <v>1090332</v>
      </c>
      <c r="L505" s="56" t="str">
        <f>_xlfn.CONCAT(NFM3External!$B505,"_",NFM3External!$C505,"_",NFM3External!$E505,"_",NFM3External!$G505)</f>
        <v>Cote d'Ivoire_HIV_World Bank (WB)_2018</v>
      </c>
    </row>
    <row r="506" spans="1:12" x14ac:dyDescent="0.25">
      <c r="A506" s="48" t="s">
        <v>1706</v>
      </c>
      <c r="B506" s="49" t="s">
        <v>1707</v>
      </c>
      <c r="C506" s="49" t="s">
        <v>1645</v>
      </c>
      <c r="D506" s="49" t="s">
        <v>1634</v>
      </c>
      <c r="E506" s="49" t="s">
        <v>949</v>
      </c>
      <c r="F506" s="49" t="s">
        <v>1713</v>
      </c>
      <c r="G506" s="49">
        <v>2018</v>
      </c>
      <c r="H506" s="49" t="s">
        <v>1635</v>
      </c>
      <c r="I506" s="49" t="s">
        <v>682</v>
      </c>
      <c r="J506" s="59">
        <v>45893</v>
      </c>
      <c r="K506" s="49">
        <v>54173</v>
      </c>
      <c r="L506" s="55" t="str">
        <f>_xlfn.CONCAT(NFM3External!$B506,"_",NFM3External!$C506,"_",NFM3External!$E506,"_",NFM3External!$G506)</f>
        <v>Cote d'Ivoire_HIV_World Health Organization (WHO)_2018</v>
      </c>
    </row>
    <row r="507" spans="1:12" x14ac:dyDescent="0.25">
      <c r="A507" s="51" t="s">
        <v>1706</v>
      </c>
      <c r="B507" s="52" t="s">
        <v>1707</v>
      </c>
      <c r="C507" s="52" t="s">
        <v>1645</v>
      </c>
      <c r="D507" s="52" t="s">
        <v>1634</v>
      </c>
      <c r="E507" s="52" t="s">
        <v>949</v>
      </c>
      <c r="F507" s="52" t="s">
        <v>1713</v>
      </c>
      <c r="G507" s="52">
        <v>2019</v>
      </c>
      <c r="H507" s="52" t="s">
        <v>1635</v>
      </c>
      <c r="I507" s="52" t="s">
        <v>682</v>
      </c>
      <c r="J507" s="60">
        <v>350000</v>
      </c>
      <c r="K507" s="52">
        <v>391811</v>
      </c>
      <c r="L507" s="56" t="str">
        <f>_xlfn.CONCAT(NFM3External!$B507,"_",NFM3External!$C507,"_",NFM3External!$E507,"_",NFM3External!$G507)</f>
        <v>Cote d'Ivoire_HIV_World Health Organization (WHO)_2019</v>
      </c>
    </row>
    <row r="508" spans="1:12" x14ac:dyDescent="0.25">
      <c r="A508" s="48" t="s">
        <v>1706</v>
      </c>
      <c r="B508" s="49" t="s">
        <v>1707</v>
      </c>
      <c r="C508" s="49" t="s">
        <v>1645</v>
      </c>
      <c r="D508" s="49" t="s">
        <v>1634</v>
      </c>
      <c r="E508" s="49" t="s">
        <v>949</v>
      </c>
      <c r="F508" s="49" t="s">
        <v>1713</v>
      </c>
      <c r="G508" s="49">
        <v>2020</v>
      </c>
      <c r="H508" s="49" t="s">
        <v>1635</v>
      </c>
      <c r="I508" s="49" t="s">
        <v>682</v>
      </c>
      <c r="J508" s="59">
        <v>250750</v>
      </c>
      <c r="K508" s="49">
        <v>285763</v>
      </c>
      <c r="L508" s="55" t="str">
        <f>_xlfn.CONCAT(NFM3External!$B508,"_",NFM3External!$C508,"_",NFM3External!$E508,"_",NFM3External!$G508)</f>
        <v>Cote d'Ivoire_HIV_World Health Organization (WHO)_2020</v>
      </c>
    </row>
    <row r="509" spans="1:12" x14ac:dyDescent="0.25">
      <c r="A509" s="51" t="s">
        <v>1706</v>
      </c>
      <c r="B509" s="52" t="s">
        <v>1707</v>
      </c>
      <c r="C509" s="52" t="s">
        <v>1645</v>
      </c>
      <c r="D509" s="52" t="s">
        <v>1634</v>
      </c>
      <c r="E509" s="52" t="s">
        <v>949</v>
      </c>
      <c r="F509" s="52" t="s">
        <v>1713</v>
      </c>
      <c r="G509" s="52">
        <v>2021</v>
      </c>
      <c r="H509" s="52" t="s">
        <v>361</v>
      </c>
      <c r="I509" s="52" t="s">
        <v>682</v>
      </c>
      <c r="J509" s="60">
        <v>250000</v>
      </c>
      <c r="K509" s="52">
        <v>298548</v>
      </c>
      <c r="L509" s="56" t="str">
        <f>_xlfn.CONCAT(NFM3External!$B509,"_",NFM3External!$C509,"_",NFM3External!$E509,"_",NFM3External!$G509)</f>
        <v>Cote d'Ivoire_HIV_World Health Organization (WHO)_2021</v>
      </c>
    </row>
    <row r="510" spans="1:12" x14ac:dyDescent="0.25">
      <c r="A510" s="48" t="s">
        <v>1706</v>
      </c>
      <c r="B510" s="49" t="s">
        <v>1707</v>
      </c>
      <c r="C510" s="49" t="s">
        <v>305</v>
      </c>
      <c r="D510" s="49" t="s">
        <v>1634</v>
      </c>
      <c r="E510" s="49" t="s">
        <v>793</v>
      </c>
      <c r="F510" s="49" t="s">
        <v>1714</v>
      </c>
      <c r="G510" s="49">
        <v>2018</v>
      </c>
      <c r="H510" s="49" t="s">
        <v>1635</v>
      </c>
      <c r="I510" s="49" t="s">
        <v>682</v>
      </c>
      <c r="J510" s="59">
        <v>23477</v>
      </c>
      <c r="K510" s="49">
        <v>27713</v>
      </c>
      <c r="L510" s="55" t="str">
        <f>_xlfn.CONCAT(NFM3External!$B510,"_",NFM3External!$C510,"_",NFM3External!$E510,"_",NFM3External!$G510)</f>
        <v>Cote d'Ivoire_TB_France_2018</v>
      </c>
    </row>
    <row r="511" spans="1:12" x14ac:dyDescent="0.25">
      <c r="A511" s="51" t="s">
        <v>1706</v>
      </c>
      <c r="B511" s="52" t="s">
        <v>1707</v>
      </c>
      <c r="C511" s="52" t="s">
        <v>305</v>
      </c>
      <c r="D511" s="52" t="s">
        <v>1634</v>
      </c>
      <c r="E511" s="52" t="s">
        <v>793</v>
      </c>
      <c r="F511" s="52" t="s">
        <v>1714</v>
      </c>
      <c r="G511" s="52">
        <v>2019</v>
      </c>
      <c r="H511" s="52" t="s">
        <v>1635</v>
      </c>
      <c r="I511" s="52" t="s">
        <v>682</v>
      </c>
      <c r="J511" s="60">
        <v>20550</v>
      </c>
      <c r="K511" s="52">
        <v>23005</v>
      </c>
      <c r="L511" s="56" t="str">
        <f>_xlfn.CONCAT(NFM3External!$B511,"_",NFM3External!$C511,"_",NFM3External!$E511,"_",NFM3External!$G511)</f>
        <v>Cote d'Ivoire_TB_France_2019</v>
      </c>
    </row>
    <row r="512" spans="1:12" x14ac:dyDescent="0.25">
      <c r="A512" s="48" t="s">
        <v>1706</v>
      </c>
      <c r="B512" s="49" t="s">
        <v>1707</v>
      </c>
      <c r="C512" s="49" t="s">
        <v>305</v>
      </c>
      <c r="D512" s="49" t="s">
        <v>1634</v>
      </c>
      <c r="E512" s="49" t="s">
        <v>793</v>
      </c>
      <c r="F512" s="49" t="s">
        <v>1714</v>
      </c>
      <c r="G512" s="49">
        <v>2020</v>
      </c>
      <c r="H512" s="49" t="s">
        <v>1635</v>
      </c>
      <c r="I512" s="49" t="s">
        <v>682</v>
      </c>
      <c r="J512" s="59">
        <v>118910</v>
      </c>
      <c r="K512" s="49">
        <v>135514</v>
      </c>
      <c r="L512" s="55" t="str">
        <f>_xlfn.CONCAT(NFM3External!$B512,"_",NFM3External!$C512,"_",NFM3External!$E512,"_",NFM3External!$G512)</f>
        <v>Cote d'Ivoire_TB_France_2020</v>
      </c>
    </row>
    <row r="513" spans="1:12" x14ac:dyDescent="0.25">
      <c r="A513" s="51" t="s">
        <v>1706</v>
      </c>
      <c r="B513" s="52" t="s">
        <v>1707</v>
      </c>
      <c r="C513" s="52" t="s">
        <v>305</v>
      </c>
      <c r="D513" s="52" t="s">
        <v>1634</v>
      </c>
      <c r="E513" s="52" t="s">
        <v>793</v>
      </c>
      <c r="F513" s="52" t="s">
        <v>1714</v>
      </c>
      <c r="G513" s="52">
        <v>2021</v>
      </c>
      <c r="H513" s="52" t="s">
        <v>361</v>
      </c>
      <c r="I513" s="52" t="s">
        <v>682</v>
      </c>
      <c r="J513" s="60">
        <v>118910</v>
      </c>
      <c r="K513" s="52">
        <v>142002</v>
      </c>
      <c r="L513" s="56" t="str">
        <f>_xlfn.CONCAT(NFM3External!$B513,"_",NFM3External!$C513,"_",NFM3External!$E513,"_",NFM3External!$G513)</f>
        <v>Cote d'Ivoire_TB_France_2021</v>
      </c>
    </row>
    <row r="514" spans="1:12" x14ac:dyDescent="0.25">
      <c r="A514" s="48" t="s">
        <v>1706</v>
      </c>
      <c r="B514" s="49" t="s">
        <v>1707</v>
      </c>
      <c r="C514" s="49" t="s">
        <v>305</v>
      </c>
      <c r="D514" s="49" t="s">
        <v>1634</v>
      </c>
      <c r="E514" s="49" t="s">
        <v>793</v>
      </c>
      <c r="F514" s="49" t="s">
        <v>1714</v>
      </c>
      <c r="G514" s="49">
        <v>2022</v>
      </c>
      <c r="H514" s="49" t="s">
        <v>361</v>
      </c>
      <c r="I514" s="49" t="s">
        <v>682</v>
      </c>
      <c r="J514" s="59">
        <v>118910</v>
      </c>
      <c r="K514" s="49">
        <v>143590</v>
      </c>
      <c r="L514" s="55" t="str">
        <f>_xlfn.CONCAT(NFM3External!$B514,"_",NFM3External!$C514,"_",NFM3External!$E514,"_",NFM3External!$G514)</f>
        <v>Cote d'Ivoire_TB_France_2022</v>
      </c>
    </row>
    <row r="515" spans="1:12" x14ac:dyDescent="0.25">
      <c r="A515" s="51" t="s">
        <v>1706</v>
      </c>
      <c r="B515" s="52" t="s">
        <v>1707</v>
      </c>
      <c r="C515" s="52" t="s">
        <v>305</v>
      </c>
      <c r="D515" s="52" t="s">
        <v>1634</v>
      </c>
      <c r="E515" s="52" t="s">
        <v>793</v>
      </c>
      <c r="F515" s="52" t="s">
        <v>1714</v>
      </c>
      <c r="G515" s="52">
        <v>2023</v>
      </c>
      <c r="H515" s="52" t="s">
        <v>361</v>
      </c>
      <c r="I515" s="52" t="s">
        <v>682</v>
      </c>
      <c r="J515" s="60">
        <v>118910</v>
      </c>
      <c r="K515" s="52">
        <v>145683</v>
      </c>
      <c r="L515" s="56" t="str">
        <f>_xlfn.CONCAT(NFM3External!$B515,"_",NFM3External!$C515,"_",NFM3External!$E515,"_",NFM3External!$G515)</f>
        <v>Cote d'Ivoire_TB_France_2023</v>
      </c>
    </row>
    <row r="516" spans="1:12" x14ac:dyDescent="0.25">
      <c r="A516" s="48" t="s">
        <v>1706</v>
      </c>
      <c r="B516" s="49" t="s">
        <v>1707</v>
      </c>
      <c r="C516" s="49" t="s">
        <v>305</v>
      </c>
      <c r="D516" s="49" t="s">
        <v>1634</v>
      </c>
      <c r="E516" s="49" t="s">
        <v>793</v>
      </c>
      <c r="F516" s="49" t="s">
        <v>1714</v>
      </c>
      <c r="G516" s="49">
        <v>2024</v>
      </c>
      <c r="H516" s="49" t="s">
        <v>361</v>
      </c>
      <c r="I516" s="49" t="s">
        <v>682</v>
      </c>
      <c r="J516" s="59">
        <v>118910</v>
      </c>
      <c r="K516" s="49">
        <v>147470</v>
      </c>
      <c r="L516" s="55" t="str">
        <f>_xlfn.CONCAT(NFM3External!$B516,"_",NFM3External!$C516,"_",NFM3External!$E516,"_",NFM3External!$G516)</f>
        <v>Cote d'Ivoire_TB_France_2024</v>
      </c>
    </row>
    <row r="517" spans="1:12" x14ac:dyDescent="0.25">
      <c r="A517" s="51" t="s">
        <v>1706</v>
      </c>
      <c r="B517" s="52" t="s">
        <v>1707</v>
      </c>
      <c r="C517" s="52" t="s">
        <v>305</v>
      </c>
      <c r="D517" s="52" t="s">
        <v>1634</v>
      </c>
      <c r="E517" s="52" t="s">
        <v>793</v>
      </c>
      <c r="F517" s="52" t="s">
        <v>1714</v>
      </c>
      <c r="G517" s="52">
        <v>2025</v>
      </c>
      <c r="H517" s="52" t="s">
        <v>361</v>
      </c>
      <c r="I517" s="52" t="s">
        <v>682</v>
      </c>
      <c r="J517" s="60">
        <v>118910</v>
      </c>
      <c r="K517" s="52">
        <v>149073</v>
      </c>
      <c r="L517" s="56" t="str">
        <f>_xlfn.CONCAT(NFM3External!$B517,"_",NFM3External!$C517,"_",NFM3External!$E517,"_",NFM3External!$G517)</f>
        <v>Cote d'Ivoire_TB_France_2025</v>
      </c>
    </row>
    <row r="518" spans="1:12" x14ac:dyDescent="0.25">
      <c r="A518" s="48" t="s">
        <v>1706</v>
      </c>
      <c r="B518" s="49" t="s">
        <v>1707</v>
      </c>
      <c r="C518" s="49" t="s">
        <v>305</v>
      </c>
      <c r="D518" s="49" t="s">
        <v>1634</v>
      </c>
      <c r="E518" s="49" t="s">
        <v>934</v>
      </c>
      <c r="F518" s="49" t="s">
        <v>1715</v>
      </c>
      <c r="G518" s="49">
        <v>2018</v>
      </c>
      <c r="H518" s="49" t="s">
        <v>1635</v>
      </c>
      <c r="I518" s="49" t="s">
        <v>682</v>
      </c>
      <c r="J518" s="59">
        <v>84470</v>
      </c>
      <c r="K518" s="49">
        <v>99710</v>
      </c>
      <c r="L518" s="55" t="str">
        <f>_xlfn.CONCAT(NFM3External!$B518,"_",NFM3External!$C518,"_",NFM3External!$E518,"_",NFM3External!$G518)</f>
        <v>Cote d'Ivoire_TB_United States Government (USG)_2018</v>
      </c>
    </row>
    <row r="519" spans="1:12" x14ac:dyDescent="0.25">
      <c r="A519" s="51" t="s">
        <v>1706</v>
      </c>
      <c r="B519" s="52" t="s">
        <v>1707</v>
      </c>
      <c r="C519" s="52" t="s">
        <v>305</v>
      </c>
      <c r="D519" s="52" t="s">
        <v>1634</v>
      </c>
      <c r="E519" s="52" t="s">
        <v>934</v>
      </c>
      <c r="F519" s="52" t="s">
        <v>1715</v>
      </c>
      <c r="G519" s="52">
        <v>2019</v>
      </c>
      <c r="H519" s="52" t="s">
        <v>1635</v>
      </c>
      <c r="I519" s="52" t="s">
        <v>682</v>
      </c>
      <c r="J519" s="60">
        <v>113259</v>
      </c>
      <c r="K519" s="52">
        <v>126788</v>
      </c>
      <c r="L519" s="56" t="str">
        <f>_xlfn.CONCAT(NFM3External!$B519,"_",NFM3External!$C519,"_",NFM3External!$E519,"_",NFM3External!$G519)</f>
        <v>Cote d'Ivoire_TB_United States Government (USG)_2019</v>
      </c>
    </row>
    <row r="520" spans="1:12" x14ac:dyDescent="0.25">
      <c r="A520" s="48" t="s">
        <v>1706</v>
      </c>
      <c r="B520" s="49" t="s">
        <v>1707</v>
      </c>
      <c r="C520" s="49" t="s">
        <v>305</v>
      </c>
      <c r="D520" s="49" t="s">
        <v>1634</v>
      </c>
      <c r="E520" s="49" t="s">
        <v>934</v>
      </c>
      <c r="F520" s="49" t="s">
        <v>1715</v>
      </c>
      <c r="G520" s="49">
        <v>2020</v>
      </c>
      <c r="H520" s="49" t="s">
        <v>1635</v>
      </c>
      <c r="I520" s="49" t="s">
        <v>682</v>
      </c>
      <c r="J520" s="59">
        <v>209962</v>
      </c>
      <c r="K520" s="49">
        <v>239280</v>
      </c>
      <c r="L520" s="55" t="str">
        <f>_xlfn.CONCAT(NFM3External!$B520,"_",NFM3External!$C520,"_",NFM3External!$E520,"_",NFM3External!$G520)</f>
        <v>Cote d'Ivoire_TB_United States Government (USG)_2020</v>
      </c>
    </row>
    <row r="521" spans="1:12" x14ac:dyDescent="0.25">
      <c r="A521" s="51" t="s">
        <v>1706</v>
      </c>
      <c r="B521" s="52" t="s">
        <v>1707</v>
      </c>
      <c r="C521" s="52" t="s">
        <v>305</v>
      </c>
      <c r="D521" s="52" t="s">
        <v>1634</v>
      </c>
      <c r="E521" s="52" t="s">
        <v>934</v>
      </c>
      <c r="F521" s="52" t="s">
        <v>1715</v>
      </c>
      <c r="G521" s="52">
        <v>2021</v>
      </c>
      <c r="H521" s="52" t="s">
        <v>361</v>
      </c>
      <c r="I521" s="52" t="s">
        <v>682</v>
      </c>
      <c r="J521" s="60">
        <v>209962</v>
      </c>
      <c r="K521" s="52">
        <v>250735</v>
      </c>
      <c r="L521" s="56" t="str">
        <f>_xlfn.CONCAT(NFM3External!$B521,"_",NFM3External!$C521,"_",NFM3External!$E521,"_",NFM3External!$G521)</f>
        <v>Cote d'Ivoire_TB_United States Government (USG)_2021</v>
      </c>
    </row>
    <row r="522" spans="1:12" x14ac:dyDescent="0.25">
      <c r="A522" s="48" t="s">
        <v>1706</v>
      </c>
      <c r="B522" s="49" t="s">
        <v>1707</v>
      </c>
      <c r="C522" s="49" t="s">
        <v>305</v>
      </c>
      <c r="D522" s="49" t="s">
        <v>1634</v>
      </c>
      <c r="E522" s="49" t="s">
        <v>934</v>
      </c>
      <c r="F522" s="49" t="s">
        <v>1715</v>
      </c>
      <c r="G522" s="49">
        <v>2022</v>
      </c>
      <c r="H522" s="49" t="s">
        <v>361</v>
      </c>
      <c r="I522" s="49" t="s">
        <v>682</v>
      </c>
      <c r="J522" s="59">
        <v>209962</v>
      </c>
      <c r="K522" s="49">
        <v>253540</v>
      </c>
      <c r="L522" s="55" t="str">
        <f>_xlfn.CONCAT(NFM3External!$B522,"_",NFM3External!$C522,"_",NFM3External!$E522,"_",NFM3External!$G522)</f>
        <v>Cote d'Ivoire_TB_United States Government (USG)_2022</v>
      </c>
    </row>
    <row r="523" spans="1:12" x14ac:dyDescent="0.25">
      <c r="A523" s="51" t="s">
        <v>1706</v>
      </c>
      <c r="B523" s="52" t="s">
        <v>1707</v>
      </c>
      <c r="C523" s="52" t="s">
        <v>305</v>
      </c>
      <c r="D523" s="52" t="s">
        <v>1634</v>
      </c>
      <c r="E523" s="52" t="s">
        <v>934</v>
      </c>
      <c r="F523" s="52" t="s">
        <v>1715</v>
      </c>
      <c r="G523" s="52">
        <v>2023</v>
      </c>
      <c r="H523" s="52" t="s">
        <v>361</v>
      </c>
      <c r="I523" s="52" t="s">
        <v>682</v>
      </c>
      <c r="J523" s="60">
        <v>209962</v>
      </c>
      <c r="K523" s="52">
        <v>257235</v>
      </c>
      <c r="L523" s="56" t="str">
        <f>_xlfn.CONCAT(NFM3External!$B523,"_",NFM3External!$C523,"_",NFM3External!$E523,"_",NFM3External!$G523)</f>
        <v>Cote d'Ivoire_TB_United States Government (USG)_2023</v>
      </c>
    </row>
    <row r="524" spans="1:12" x14ac:dyDescent="0.25">
      <c r="A524" s="48" t="s">
        <v>1706</v>
      </c>
      <c r="B524" s="49" t="s">
        <v>1707</v>
      </c>
      <c r="C524" s="49" t="s">
        <v>305</v>
      </c>
      <c r="D524" s="49" t="s">
        <v>1634</v>
      </c>
      <c r="E524" s="49" t="s">
        <v>934</v>
      </c>
      <c r="F524" s="49" t="s">
        <v>1715</v>
      </c>
      <c r="G524" s="49">
        <v>2024</v>
      </c>
      <c r="H524" s="49" t="s">
        <v>361</v>
      </c>
      <c r="I524" s="49" t="s">
        <v>682</v>
      </c>
      <c r="J524" s="59">
        <v>209962</v>
      </c>
      <c r="K524" s="49">
        <v>260390</v>
      </c>
      <c r="L524" s="55" t="str">
        <f>_xlfn.CONCAT(NFM3External!$B524,"_",NFM3External!$C524,"_",NFM3External!$E524,"_",NFM3External!$G524)</f>
        <v>Cote d'Ivoire_TB_United States Government (USG)_2024</v>
      </c>
    </row>
    <row r="525" spans="1:12" x14ac:dyDescent="0.25">
      <c r="A525" s="51" t="s">
        <v>1706</v>
      </c>
      <c r="B525" s="52" t="s">
        <v>1707</v>
      </c>
      <c r="C525" s="52" t="s">
        <v>305</v>
      </c>
      <c r="D525" s="52" t="s">
        <v>1634</v>
      </c>
      <c r="E525" s="52" t="s">
        <v>934</v>
      </c>
      <c r="F525" s="52" t="s">
        <v>1715</v>
      </c>
      <c r="G525" s="52">
        <v>2025</v>
      </c>
      <c r="H525" s="52" t="s">
        <v>361</v>
      </c>
      <c r="I525" s="52" t="s">
        <v>682</v>
      </c>
      <c r="J525" s="60">
        <v>209962</v>
      </c>
      <c r="K525" s="52">
        <v>263222</v>
      </c>
      <c r="L525" s="56" t="str">
        <f>_xlfn.CONCAT(NFM3External!$B525,"_",NFM3External!$C525,"_",NFM3External!$E525,"_",NFM3External!$G525)</f>
        <v>Cote d'Ivoire_TB_United States Government (USG)_2025</v>
      </c>
    </row>
    <row r="526" spans="1:12" x14ac:dyDescent="0.25">
      <c r="A526" s="48" t="s">
        <v>1706</v>
      </c>
      <c r="B526" s="49" t="s">
        <v>1707</v>
      </c>
      <c r="C526" s="49" t="s">
        <v>305</v>
      </c>
      <c r="D526" s="49" t="s">
        <v>1634</v>
      </c>
      <c r="E526" s="49" t="s">
        <v>949</v>
      </c>
      <c r="F526" s="49" t="s">
        <v>1716</v>
      </c>
      <c r="G526" s="49">
        <v>2018</v>
      </c>
      <c r="H526" s="49" t="s">
        <v>1635</v>
      </c>
      <c r="I526" s="49" t="s">
        <v>682</v>
      </c>
      <c r="J526" s="59">
        <v>11434</v>
      </c>
      <c r="K526" s="49">
        <v>13496</v>
      </c>
      <c r="L526" s="55" t="str">
        <f>_xlfn.CONCAT(NFM3External!$B526,"_",NFM3External!$C526,"_",NFM3External!$E526,"_",NFM3External!$G526)</f>
        <v>Cote d'Ivoire_TB_World Health Organization (WHO)_2018</v>
      </c>
    </row>
    <row r="527" spans="1:12" x14ac:dyDescent="0.25">
      <c r="A527" s="51" t="s">
        <v>1706</v>
      </c>
      <c r="B527" s="52" t="s">
        <v>1707</v>
      </c>
      <c r="C527" s="52" t="s">
        <v>305</v>
      </c>
      <c r="D527" s="52" t="s">
        <v>1634</v>
      </c>
      <c r="E527" s="52" t="s">
        <v>949</v>
      </c>
      <c r="F527" s="52" t="s">
        <v>1716</v>
      </c>
      <c r="G527" s="52">
        <v>2019</v>
      </c>
      <c r="H527" s="52" t="s">
        <v>1635</v>
      </c>
      <c r="I527" s="52" t="s">
        <v>682</v>
      </c>
      <c r="J527" s="60">
        <v>11434</v>
      </c>
      <c r="K527" s="52">
        <v>12800</v>
      </c>
      <c r="L527" s="56" t="str">
        <f>_xlfn.CONCAT(NFM3External!$B527,"_",NFM3External!$C527,"_",NFM3External!$E527,"_",NFM3External!$G527)</f>
        <v>Cote d'Ivoire_TB_World Health Organization (WHO)_2019</v>
      </c>
    </row>
    <row r="528" spans="1:12" x14ac:dyDescent="0.25">
      <c r="A528" s="48" t="s">
        <v>1706</v>
      </c>
      <c r="B528" s="49" t="s">
        <v>1707</v>
      </c>
      <c r="C528" s="49" t="s">
        <v>305</v>
      </c>
      <c r="D528" s="49" t="s">
        <v>1634</v>
      </c>
      <c r="E528" s="49" t="s">
        <v>949</v>
      </c>
      <c r="F528" s="49" t="s">
        <v>1716</v>
      </c>
      <c r="G528" s="49">
        <v>2020</v>
      </c>
      <c r="H528" s="49" t="s">
        <v>1635</v>
      </c>
      <c r="I528" s="49" t="s">
        <v>682</v>
      </c>
      <c r="J528" s="59">
        <v>38112</v>
      </c>
      <c r="K528" s="49">
        <v>43434</v>
      </c>
      <c r="L528" s="55" t="str">
        <f>_xlfn.CONCAT(NFM3External!$B528,"_",NFM3External!$C528,"_",NFM3External!$E528,"_",NFM3External!$G528)</f>
        <v>Cote d'Ivoire_TB_World Health Organization (WHO)_2020</v>
      </c>
    </row>
    <row r="529" spans="1:12" x14ac:dyDescent="0.25">
      <c r="A529" s="51" t="s">
        <v>1706</v>
      </c>
      <c r="B529" s="52" t="s">
        <v>1707</v>
      </c>
      <c r="C529" s="52" t="s">
        <v>305</v>
      </c>
      <c r="D529" s="52" t="s">
        <v>1634</v>
      </c>
      <c r="E529" s="52" t="s">
        <v>949</v>
      </c>
      <c r="F529" s="52" t="s">
        <v>1716</v>
      </c>
      <c r="G529" s="52">
        <v>2021</v>
      </c>
      <c r="H529" s="52" t="s">
        <v>361</v>
      </c>
      <c r="I529" s="52" t="s">
        <v>682</v>
      </c>
      <c r="J529" s="60">
        <v>38112</v>
      </c>
      <c r="K529" s="52">
        <v>45513</v>
      </c>
      <c r="L529" s="56" t="str">
        <f>_xlfn.CONCAT(NFM3External!$B529,"_",NFM3External!$C529,"_",NFM3External!$E529,"_",NFM3External!$G529)</f>
        <v>Cote d'Ivoire_TB_World Health Organization (WHO)_2021</v>
      </c>
    </row>
    <row r="530" spans="1:12" x14ac:dyDescent="0.25">
      <c r="A530" s="48" t="s">
        <v>1706</v>
      </c>
      <c r="B530" s="49" t="s">
        <v>1707</v>
      </c>
      <c r="C530" s="49" t="s">
        <v>305</v>
      </c>
      <c r="D530" s="49" t="s">
        <v>1634</v>
      </c>
      <c r="E530" s="49" t="s">
        <v>949</v>
      </c>
      <c r="F530" s="49" t="s">
        <v>1716</v>
      </c>
      <c r="G530" s="49">
        <v>2022</v>
      </c>
      <c r="H530" s="49" t="s">
        <v>361</v>
      </c>
      <c r="I530" s="49" t="s">
        <v>682</v>
      </c>
      <c r="J530" s="59">
        <v>38112</v>
      </c>
      <c r="K530" s="49">
        <v>46022</v>
      </c>
      <c r="L530" s="55" t="str">
        <f>_xlfn.CONCAT(NFM3External!$B530,"_",NFM3External!$C530,"_",NFM3External!$E530,"_",NFM3External!$G530)</f>
        <v>Cote d'Ivoire_TB_World Health Organization (WHO)_2022</v>
      </c>
    </row>
    <row r="531" spans="1:12" x14ac:dyDescent="0.25">
      <c r="A531" s="51" t="s">
        <v>1706</v>
      </c>
      <c r="B531" s="52" t="s">
        <v>1707</v>
      </c>
      <c r="C531" s="52" t="s">
        <v>305</v>
      </c>
      <c r="D531" s="52" t="s">
        <v>1634</v>
      </c>
      <c r="E531" s="52" t="s">
        <v>949</v>
      </c>
      <c r="F531" s="52" t="s">
        <v>1716</v>
      </c>
      <c r="G531" s="52">
        <v>2023</v>
      </c>
      <c r="H531" s="52" t="s">
        <v>361</v>
      </c>
      <c r="I531" s="52" t="s">
        <v>682</v>
      </c>
      <c r="J531" s="60">
        <v>38112</v>
      </c>
      <c r="K531" s="52">
        <v>46693</v>
      </c>
      <c r="L531" s="56" t="str">
        <f>_xlfn.CONCAT(NFM3External!$B531,"_",NFM3External!$C531,"_",NFM3External!$E531,"_",NFM3External!$G531)</f>
        <v>Cote d'Ivoire_TB_World Health Organization (WHO)_2023</v>
      </c>
    </row>
    <row r="532" spans="1:12" x14ac:dyDescent="0.25">
      <c r="A532" s="48" t="s">
        <v>1706</v>
      </c>
      <c r="B532" s="49" t="s">
        <v>1707</v>
      </c>
      <c r="C532" s="49" t="s">
        <v>305</v>
      </c>
      <c r="D532" s="49" t="s">
        <v>1634</v>
      </c>
      <c r="E532" s="49" t="s">
        <v>949</v>
      </c>
      <c r="F532" s="49" t="s">
        <v>1716</v>
      </c>
      <c r="G532" s="49">
        <v>2024</v>
      </c>
      <c r="H532" s="49" t="s">
        <v>361</v>
      </c>
      <c r="I532" s="49" t="s">
        <v>682</v>
      </c>
      <c r="J532" s="59">
        <v>38112</v>
      </c>
      <c r="K532" s="49">
        <v>47266</v>
      </c>
      <c r="L532" s="55" t="str">
        <f>_xlfn.CONCAT(NFM3External!$B532,"_",NFM3External!$C532,"_",NFM3External!$E532,"_",NFM3External!$G532)</f>
        <v>Cote d'Ivoire_TB_World Health Organization (WHO)_2024</v>
      </c>
    </row>
    <row r="533" spans="1:12" x14ac:dyDescent="0.25">
      <c r="A533" s="51" t="s">
        <v>1706</v>
      </c>
      <c r="B533" s="52" t="s">
        <v>1707</v>
      </c>
      <c r="C533" s="52" t="s">
        <v>305</v>
      </c>
      <c r="D533" s="52" t="s">
        <v>1634</v>
      </c>
      <c r="E533" s="52" t="s">
        <v>949</v>
      </c>
      <c r="F533" s="52" t="s">
        <v>1716</v>
      </c>
      <c r="G533" s="52">
        <v>2025</v>
      </c>
      <c r="H533" s="52" t="s">
        <v>361</v>
      </c>
      <c r="I533" s="52" t="s">
        <v>682</v>
      </c>
      <c r="J533" s="60">
        <v>38112</v>
      </c>
      <c r="K533" s="52">
        <v>47780</v>
      </c>
      <c r="L533" s="56" t="str">
        <f>_xlfn.CONCAT(NFM3External!$B533,"_",NFM3External!$C533,"_",NFM3External!$E533,"_",NFM3External!$G533)</f>
        <v>Cote d'Ivoire_TB_World Health Organization (WHO)_2025</v>
      </c>
    </row>
    <row r="534" spans="1:12" x14ac:dyDescent="0.25">
      <c r="A534" s="48" t="s">
        <v>1717</v>
      </c>
      <c r="B534" s="49" t="s">
        <v>878</v>
      </c>
      <c r="C534" s="49" t="s">
        <v>1645</v>
      </c>
      <c r="D534" s="49" t="s">
        <v>1634</v>
      </c>
      <c r="E534" s="49" t="s">
        <v>843</v>
      </c>
      <c r="F534" s="49" t="s">
        <v>1718</v>
      </c>
      <c r="G534" s="49">
        <v>2018</v>
      </c>
      <c r="H534" s="49" t="s">
        <v>1635</v>
      </c>
      <c r="I534" s="49" t="s">
        <v>682</v>
      </c>
      <c r="J534" s="59">
        <v>577856</v>
      </c>
      <c r="K534" s="49">
        <v>682109</v>
      </c>
      <c r="L534" s="55" t="str">
        <f>_xlfn.CONCAT(NFM3External!$B534,"_",NFM3External!$C534,"_",NFM3External!$E534,"_",NFM3External!$G534)</f>
        <v>Cameroon_HIV_Joint United Nations Programme on HIV/AIDS (UNAIDS)_2018</v>
      </c>
    </row>
    <row r="535" spans="1:12" x14ac:dyDescent="0.25">
      <c r="A535" s="51" t="s">
        <v>1717</v>
      </c>
      <c r="B535" s="52" t="s">
        <v>878</v>
      </c>
      <c r="C535" s="52" t="s">
        <v>1645</v>
      </c>
      <c r="D535" s="52" t="s">
        <v>1634</v>
      </c>
      <c r="E535" s="52" t="s">
        <v>843</v>
      </c>
      <c r="F535" s="52" t="s">
        <v>1718</v>
      </c>
      <c r="G535" s="52">
        <v>2019</v>
      </c>
      <c r="H535" s="52" t="s">
        <v>1635</v>
      </c>
      <c r="I535" s="52" t="s">
        <v>682</v>
      </c>
      <c r="J535" s="60">
        <v>475025</v>
      </c>
      <c r="K535" s="52">
        <v>531772</v>
      </c>
      <c r="L535" s="56" t="str">
        <f>_xlfn.CONCAT(NFM3External!$B535,"_",NFM3External!$C535,"_",NFM3External!$E535,"_",NFM3External!$G535)</f>
        <v>Cameroon_HIV_Joint United Nations Programme on HIV/AIDS (UNAIDS)_2019</v>
      </c>
    </row>
    <row r="536" spans="1:12" x14ac:dyDescent="0.25">
      <c r="A536" s="48" t="s">
        <v>1717</v>
      </c>
      <c r="B536" s="49" t="s">
        <v>878</v>
      </c>
      <c r="C536" s="49" t="s">
        <v>1645</v>
      </c>
      <c r="D536" s="49" t="s">
        <v>1634</v>
      </c>
      <c r="E536" s="49" t="s">
        <v>843</v>
      </c>
      <c r="F536" s="49" t="s">
        <v>1718</v>
      </c>
      <c r="G536" s="49">
        <v>2020</v>
      </c>
      <c r="H536" s="49" t="s">
        <v>1635</v>
      </c>
      <c r="I536" s="49" t="s">
        <v>682</v>
      </c>
      <c r="J536" s="59">
        <v>577856</v>
      </c>
      <c r="K536" s="49">
        <v>658544</v>
      </c>
      <c r="L536" s="55" t="str">
        <f>_xlfn.CONCAT(NFM3External!$B536,"_",NFM3External!$C536,"_",NFM3External!$E536,"_",NFM3External!$G536)</f>
        <v>Cameroon_HIV_Joint United Nations Programme on HIV/AIDS (UNAIDS)_2020</v>
      </c>
    </row>
    <row r="537" spans="1:12" x14ac:dyDescent="0.25">
      <c r="A537" s="51" t="s">
        <v>1717</v>
      </c>
      <c r="B537" s="52" t="s">
        <v>878</v>
      </c>
      <c r="C537" s="52" t="s">
        <v>1645</v>
      </c>
      <c r="D537" s="52" t="s">
        <v>1634</v>
      </c>
      <c r="E537" s="52" t="s">
        <v>843</v>
      </c>
      <c r="F537" s="52" t="s">
        <v>1718</v>
      </c>
      <c r="G537" s="52">
        <v>2021</v>
      </c>
      <c r="H537" s="52" t="s">
        <v>361</v>
      </c>
      <c r="I537" s="52" t="s">
        <v>682</v>
      </c>
      <c r="J537" s="60">
        <v>577856</v>
      </c>
      <c r="K537" s="52">
        <v>690070</v>
      </c>
      <c r="L537" s="56" t="str">
        <f>_xlfn.CONCAT(NFM3External!$B537,"_",NFM3External!$C537,"_",NFM3External!$E537,"_",NFM3External!$G537)</f>
        <v>Cameroon_HIV_Joint United Nations Programme on HIV/AIDS (UNAIDS)_2021</v>
      </c>
    </row>
    <row r="538" spans="1:12" x14ac:dyDescent="0.25">
      <c r="A538" s="48" t="s">
        <v>1717</v>
      </c>
      <c r="B538" s="49" t="s">
        <v>878</v>
      </c>
      <c r="C538" s="49" t="s">
        <v>1645</v>
      </c>
      <c r="D538" s="49" t="s">
        <v>1634</v>
      </c>
      <c r="E538" s="49" t="s">
        <v>843</v>
      </c>
      <c r="F538" s="49" t="s">
        <v>1718</v>
      </c>
      <c r="G538" s="49">
        <v>2022</v>
      </c>
      <c r="H538" s="49" t="s">
        <v>361</v>
      </c>
      <c r="I538" s="49" t="s">
        <v>682</v>
      </c>
      <c r="J538" s="59">
        <v>577856</v>
      </c>
      <c r="K538" s="49">
        <v>697790</v>
      </c>
      <c r="L538" s="55" t="str">
        <f>_xlfn.CONCAT(NFM3External!$B538,"_",NFM3External!$C538,"_",NFM3External!$E538,"_",NFM3External!$G538)</f>
        <v>Cameroon_HIV_Joint United Nations Programme on HIV/AIDS (UNAIDS)_2022</v>
      </c>
    </row>
    <row r="539" spans="1:12" x14ac:dyDescent="0.25">
      <c r="A539" s="51" t="s">
        <v>1717</v>
      </c>
      <c r="B539" s="52" t="s">
        <v>878</v>
      </c>
      <c r="C539" s="52" t="s">
        <v>1645</v>
      </c>
      <c r="D539" s="52" t="s">
        <v>1634</v>
      </c>
      <c r="E539" s="52" t="s">
        <v>843</v>
      </c>
      <c r="F539" s="52" t="s">
        <v>1718</v>
      </c>
      <c r="G539" s="52">
        <v>2023</v>
      </c>
      <c r="H539" s="52" t="s">
        <v>361</v>
      </c>
      <c r="I539" s="52" t="s">
        <v>682</v>
      </c>
      <c r="J539" s="60">
        <v>577856</v>
      </c>
      <c r="K539" s="52">
        <v>707959</v>
      </c>
      <c r="L539" s="56" t="str">
        <f>_xlfn.CONCAT(NFM3External!$B539,"_",NFM3External!$C539,"_",NFM3External!$E539,"_",NFM3External!$G539)</f>
        <v>Cameroon_HIV_Joint United Nations Programme on HIV/AIDS (UNAIDS)_2023</v>
      </c>
    </row>
    <row r="540" spans="1:12" x14ac:dyDescent="0.25">
      <c r="A540" s="48" t="s">
        <v>1717</v>
      </c>
      <c r="B540" s="49" t="s">
        <v>878</v>
      </c>
      <c r="C540" s="49" t="s">
        <v>1645</v>
      </c>
      <c r="D540" s="49" t="s">
        <v>1634</v>
      </c>
      <c r="E540" s="49" t="s">
        <v>934</v>
      </c>
      <c r="F540" s="49" t="s">
        <v>1719</v>
      </c>
      <c r="G540" s="49">
        <v>2018</v>
      </c>
      <c r="H540" s="49" t="s">
        <v>1635</v>
      </c>
      <c r="I540" s="49" t="s">
        <v>682</v>
      </c>
      <c r="J540" s="59">
        <v>39077282</v>
      </c>
      <c r="K540" s="49">
        <v>46127383</v>
      </c>
      <c r="L540" s="55" t="str">
        <f>_xlfn.CONCAT(NFM3External!$B540,"_",NFM3External!$C540,"_",NFM3External!$E540,"_",NFM3External!$G540)</f>
        <v>Cameroon_HIV_United States Government (USG)_2018</v>
      </c>
    </row>
    <row r="541" spans="1:12" x14ac:dyDescent="0.25">
      <c r="A541" s="51" t="s">
        <v>1717</v>
      </c>
      <c r="B541" s="52" t="s">
        <v>878</v>
      </c>
      <c r="C541" s="52" t="s">
        <v>1645</v>
      </c>
      <c r="D541" s="52" t="s">
        <v>1634</v>
      </c>
      <c r="E541" s="52" t="s">
        <v>934</v>
      </c>
      <c r="F541" s="52" t="s">
        <v>1719</v>
      </c>
      <c r="G541" s="52">
        <v>2019</v>
      </c>
      <c r="H541" s="52" t="s">
        <v>1635</v>
      </c>
      <c r="I541" s="52" t="s">
        <v>682</v>
      </c>
      <c r="J541" s="60">
        <v>20876241</v>
      </c>
      <c r="K541" s="52">
        <v>23370111</v>
      </c>
      <c r="L541" s="56" t="str">
        <f>_xlfn.CONCAT(NFM3External!$B541,"_",NFM3External!$C541,"_",NFM3External!$E541,"_",NFM3External!$G541)</f>
        <v>Cameroon_HIV_United States Government (USG)_2019</v>
      </c>
    </row>
    <row r="542" spans="1:12" x14ac:dyDescent="0.25">
      <c r="A542" s="48" t="s">
        <v>1717</v>
      </c>
      <c r="B542" s="49" t="s">
        <v>878</v>
      </c>
      <c r="C542" s="49" t="s">
        <v>1645</v>
      </c>
      <c r="D542" s="49" t="s">
        <v>1634</v>
      </c>
      <c r="E542" s="49" t="s">
        <v>934</v>
      </c>
      <c r="F542" s="49" t="s">
        <v>1719</v>
      </c>
      <c r="G542" s="49">
        <v>2020</v>
      </c>
      <c r="H542" s="49" t="s">
        <v>1635</v>
      </c>
      <c r="I542" s="49" t="s">
        <v>682</v>
      </c>
      <c r="J542" s="59">
        <v>48570066</v>
      </c>
      <c r="K542" s="49">
        <v>55352069</v>
      </c>
      <c r="L542" s="55" t="str">
        <f>_xlfn.CONCAT(NFM3External!$B542,"_",NFM3External!$C542,"_",NFM3External!$E542,"_",NFM3External!$G542)</f>
        <v>Cameroon_HIV_United States Government (USG)_2020</v>
      </c>
    </row>
    <row r="543" spans="1:12" x14ac:dyDescent="0.25">
      <c r="A543" s="51" t="s">
        <v>1717</v>
      </c>
      <c r="B543" s="52" t="s">
        <v>878</v>
      </c>
      <c r="C543" s="52" t="s">
        <v>1645</v>
      </c>
      <c r="D543" s="52" t="s">
        <v>1634</v>
      </c>
      <c r="E543" s="52" t="s">
        <v>934</v>
      </c>
      <c r="F543" s="52" t="s">
        <v>1719</v>
      </c>
      <c r="G543" s="52">
        <v>2021</v>
      </c>
      <c r="H543" s="52" t="s">
        <v>361</v>
      </c>
      <c r="I543" s="52" t="s">
        <v>682</v>
      </c>
      <c r="J543" s="60">
        <v>83476091</v>
      </c>
      <c r="K543" s="52">
        <v>99686390</v>
      </c>
      <c r="L543" s="56" t="str">
        <f>_xlfn.CONCAT(NFM3External!$B543,"_",NFM3External!$C543,"_",NFM3External!$E543,"_",NFM3External!$G543)</f>
        <v>Cameroon_HIV_United States Government (USG)_2021</v>
      </c>
    </row>
    <row r="544" spans="1:12" x14ac:dyDescent="0.25">
      <c r="A544" s="48" t="s">
        <v>1717</v>
      </c>
      <c r="B544" s="49" t="s">
        <v>878</v>
      </c>
      <c r="C544" s="49" t="s">
        <v>1645</v>
      </c>
      <c r="D544" s="49" t="s">
        <v>1634</v>
      </c>
      <c r="E544" s="49" t="s">
        <v>934</v>
      </c>
      <c r="F544" s="49" t="s">
        <v>1719</v>
      </c>
      <c r="G544" s="49">
        <v>2022</v>
      </c>
      <c r="H544" s="49" t="s">
        <v>361</v>
      </c>
      <c r="I544" s="49" t="s">
        <v>682</v>
      </c>
      <c r="J544" s="59">
        <v>48570066</v>
      </c>
      <c r="K544" s="49">
        <v>58650805</v>
      </c>
      <c r="L544" s="55" t="str">
        <f>_xlfn.CONCAT(NFM3External!$B544,"_",NFM3External!$C544,"_",NFM3External!$E544,"_",NFM3External!$G544)</f>
        <v>Cameroon_HIV_United States Government (USG)_2022</v>
      </c>
    </row>
    <row r="545" spans="1:12" x14ac:dyDescent="0.25">
      <c r="A545" s="51" t="s">
        <v>1717</v>
      </c>
      <c r="B545" s="52" t="s">
        <v>878</v>
      </c>
      <c r="C545" s="52" t="s">
        <v>1645</v>
      </c>
      <c r="D545" s="52" t="s">
        <v>1634</v>
      </c>
      <c r="E545" s="52" t="s">
        <v>934</v>
      </c>
      <c r="F545" s="52" t="s">
        <v>1719</v>
      </c>
      <c r="G545" s="52">
        <v>2023</v>
      </c>
      <c r="H545" s="52" t="s">
        <v>361</v>
      </c>
      <c r="I545" s="52" t="s">
        <v>682</v>
      </c>
      <c r="J545" s="60">
        <v>48570066</v>
      </c>
      <c r="K545" s="52">
        <v>59505518</v>
      </c>
      <c r="L545" s="56" t="str">
        <f>_xlfn.CONCAT(NFM3External!$B545,"_",NFM3External!$C545,"_",NFM3External!$E545,"_",NFM3External!$G545)</f>
        <v>Cameroon_HIV_United States Government (USG)_2023</v>
      </c>
    </row>
    <row r="546" spans="1:12" x14ac:dyDescent="0.25">
      <c r="A546" s="48" t="s">
        <v>1717</v>
      </c>
      <c r="B546" s="49" t="s">
        <v>878</v>
      </c>
      <c r="C546" s="49" t="s">
        <v>1645</v>
      </c>
      <c r="D546" s="49" t="s">
        <v>1634</v>
      </c>
      <c r="E546" s="49" t="s">
        <v>949</v>
      </c>
      <c r="F546" s="49" t="s">
        <v>1720</v>
      </c>
      <c r="G546" s="49">
        <v>2018</v>
      </c>
      <c r="H546" s="49" t="s">
        <v>1635</v>
      </c>
      <c r="I546" s="49" t="s">
        <v>682</v>
      </c>
      <c r="J546" s="59">
        <v>122556</v>
      </c>
      <c r="K546" s="49">
        <v>144666</v>
      </c>
      <c r="L546" s="55" t="str">
        <f>_xlfn.CONCAT(NFM3External!$B546,"_",NFM3External!$C546,"_",NFM3External!$E546,"_",NFM3External!$G546)</f>
        <v>Cameroon_HIV_World Health Organization (WHO)_2018</v>
      </c>
    </row>
    <row r="547" spans="1:12" x14ac:dyDescent="0.25">
      <c r="A547" s="51" t="s">
        <v>1717</v>
      </c>
      <c r="B547" s="52" t="s">
        <v>878</v>
      </c>
      <c r="C547" s="52" t="s">
        <v>1645</v>
      </c>
      <c r="D547" s="52" t="s">
        <v>1634</v>
      </c>
      <c r="E547" s="52" t="s">
        <v>949</v>
      </c>
      <c r="F547" s="52" t="s">
        <v>1720</v>
      </c>
      <c r="G547" s="52">
        <v>2019</v>
      </c>
      <c r="H547" s="52" t="s">
        <v>1635</v>
      </c>
      <c r="I547" s="52" t="s">
        <v>682</v>
      </c>
      <c r="J547" s="60">
        <v>305819</v>
      </c>
      <c r="K547" s="52">
        <v>342352</v>
      </c>
      <c r="L547" s="56" t="str">
        <f>_xlfn.CONCAT(NFM3External!$B547,"_",NFM3External!$C547,"_",NFM3External!$E547,"_",NFM3External!$G547)</f>
        <v>Cameroon_HIV_World Health Organization (WHO)_2019</v>
      </c>
    </row>
    <row r="548" spans="1:12" x14ac:dyDescent="0.25">
      <c r="A548" s="48" t="s">
        <v>1717</v>
      </c>
      <c r="B548" s="49" t="s">
        <v>878</v>
      </c>
      <c r="C548" s="49" t="s">
        <v>1645</v>
      </c>
      <c r="D548" s="49" t="s">
        <v>1634</v>
      </c>
      <c r="E548" s="49" t="s">
        <v>949</v>
      </c>
      <c r="F548" s="49" t="s">
        <v>1720</v>
      </c>
      <c r="G548" s="49">
        <v>2020</v>
      </c>
      <c r="H548" s="49" t="s">
        <v>1635</v>
      </c>
      <c r="I548" s="49" t="s">
        <v>682</v>
      </c>
      <c r="J548" s="59">
        <v>372387</v>
      </c>
      <c r="K548" s="49">
        <v>424385</v>
      </c>
      <c r="L548" s="55" t="str">
        <f>_xlfn.CONCAT(NFM3External!$B548,"_",NFM3External!$C548,"_",NFM3External!$E548,"_",NFM3External!$G548)</f>
        <v>Cameroon_HIV_World Health Organization (WHO)_2020</v>
      </c>
    </row>
    <row r="549" spans="1:12" x14ac:dyDescent="0.25">
      <c r="A549" s="51" t="s">
        <v>1717</v>
      </c>
      <c r="B549" s="52" t="s">
        <v>878</v>
      </c>
      <c r="C549" s="52" t="s">
        <v>1645</v>
      </c>
      <c r="D549" s="52" t="s">
        <v>1634</v>
      </c>
      <c r="E549" s="52" t="s">
        <v>949</v>
      </c>
      <c r="F549" s="52" t="s">
        <v>1720</v>
      </c>
      <c r="G549" s="52">
        <v>2021</v>
      </c>
      <c r="H549" s="52" t="s">
        <v>361</v>
      </c>
      <c r="I549" s="52" t="s">
        <v>682</v>
      </c>
      <c r="J549" s="60">
        <v>372387</v>
      </c>
      <c r="K549" s="52">
        <v>444701</v>
      </c>
      <c r="L549" s="56" t="str">
        <f>_xlfn.CONCAT(NFM3External!$B549,"_",NFM3External!$C549,"_",NFM3External!$E549,"_",NFM3External!$G549)</f>
        <v>Cameroon_HIV_World Health Organization (WHO)_2021</v>
      </c>
    </row>
    <row r="550" spans="1:12" x14ac:dyDescent="0.25">
      <c r="A550" s="48" t="s">
        <v>1717</v>
      </c>
      <c r="B550" s="49" t="s">
        <v>878</v>
      </c>
      <c r="C550" s="49" t="s">
        <v>1645</v>
      </c>
      <c r="D550" s="49" t="s">
        <v>1634</v>
      </c>
      <c r="E550" s="49" t="s">
        <v>949</v>
      </c>
      <c r="F550" s="49" t="s">
        <v>1720</v>
      </c>
      <c r="G550" s="49">
        <v>2022</v>
      </c>
      <c r="H550" s="49" t="s">
        <v>361</v>
      </c>
      <c r="I550" s="49" t="s">
        <v>682</v>
      </c>
      <c r="J550" s="59">
        <v>372387</v>
      </c>
      <c r="K550" s="49">
        <v>449676</v>
      </c>
      <c r="L550" s="55" t="str">
        <f>_xlfn.CONCAT(NFM3External!$B550,"_",NFM3External!$C550,"_",NFM3External!$E550,"_",NFM3External!$G550)</f>
        <v>Cameroon_HIV_World Health Organization (WHO)_2022</v>
      </c>
    </row>
    <row r="551" spans="1:12" x14ac:dyDescent="0.25">
      <c r="A551" s="51" t="s">
        <v>1717</v>
      </c>
      <c r="B551" s="52" t="s">
        <v>878</v>
      </c>
      <c r="C551" s="52" t="s">
        <v>1645</v>
      </c>
      <c r="D551" s="52" t="s">
        <v>1634</v>
      </c>
      <c r="E551" s="52" t="s">
        <v>949</v>
      </c>
      <c r="F551" s="52" t="s">
        <v>1720</v>
      </c>
      <c r="G551" s="52">
        <v>2023</v>
      </c>
      <c r="H551" s="52" t="s">
        <v>361</v>
      </c>
      <c r="I551" s="52" t="s">
        <v>682</v>
      </c>
      <c r="J551" s="60">
        <v>372387</v>
      </c>
      <c r="K551" s="52">
        <v>456229</v>
      </c>
      <c r="L551" s="56" t="str">
        <f>_xlfn.CONCAT(NFM3External!$B551,"_",NFM3External!$C551,"_",NFM3External!$E551,"_",NFM3External!$G551)</f>
        <v>Cameroon_HIV_World Health Organization (WHO)_2023</v>
      </c>
    </row>
    <row r="552" spans="1:12" x14ac:dyDescent="0.25">
      <c r="A552" s="48" t="s">
        <v>1717</v>
      </c>
      <c r="B552" s="49" t="s">
        <v>878</v>
      </c>
      <c r="C552" s="49" t="s">
        <v>308</v>
      </c>
      <c r="D552" s="49" t="s">
        <v>1634</v>
      </c>
      <c r="E552" s="49" t="s">
        <v>901</v>
      </c>
      <c r="F552" s="49" t="s">
        <v>1721</v>
      </c>
      <c r="G552" s="49">
        <v>2018</v>
      </c>
      <c r="H552" s="49" t="s">
        <v>1635</v>
      </c>
      <c r="I552" s="49" t="s">
        <v>682</v>
      </c>
      <c r="J552" s="59">
        <v>30490</v>
      </c>
      <c r="K552" s="49">
        <v>35991</v>
      </c>
      <c r="L552" s="55" t="str">
        <f>_xlfn.CONCAT(NFM3External!$B552,"_",NFM3External!$C552,"_",NFM3External!$E552,"_",NFM3External!$G552)</f>
        <v>Cameroon_Malaria_The United Nations Children's Fund (UNICEF)_2018</v>
      </c>
    </row>
    <row r="553" spans="1:12" x14ac:dyDescent="0.25">
      <c r="A553" s="51" t="s">
        <v>1717</v>
      </c>
      <c r="B553" s="52" t="s">
        <v>878</v>
      </c>
      <c r="C553" s="52" t="s">
        <v>308</v>
      </c>
      <c r="D553" s="52" t="s">
        <v>1634</v>
      </c>
      <c r="E553" s="52" t="s">
        <v>901</v>
      </c>
      <c r="F553" s="52" t="s">
        <v>1721</v>
      </c>
      <c r="G553" s="52">
        <v>2019</v>
      </c>
      <c r="H553" s="52" t="s">
        <v>1635</v>
      </c>
      <c r="I553" s="52" t="s">
        <v>682</v>
      </c>
      <c r="J553" s="60">
        <v>30490</v>
      </c>
      <c r="K553" s="52">
        <v>34132</v>
      </c>
      <c r="L553" s="56" t="str">
        <f>_xlfn.CONCAT(NFM3External!$B553,"_",NFM3External!$C553,"_",NFM3External!$E553,"_",NFM3External!$G553)</f>
        <v>Cameroon_Malaria_The United Nations Children's Fund (UNICEF)_2019</v>
      </c>
    </row>
    <row r="554" spans="1:12" x14ac:dyDescent="0.25">
      <c r="A554" s="48" t="s">
        <v>1717</v>
      </c>
      <c r="B554" s="49" t="s">
        <v>878</v>
      </c>
      <c r="C554" s="49" t="s">
        <v>308</v>
      </c>
      <c r="D554" s="49" t="s">
        <v>1634</v>
      </c>
      <c r="E554" s="49" t="s">
        <v>901</v>
      </c>
      <c r="F554" s="49" t="s">
        <v>1721</v>
      </c>
      <c r="G554" s="49">
        <v>2020</v>
      </c>
      <c r="H554" s="49" t="s">
        <v>1635</v>
      </c>
      <c r="I554" s="49" t="s">
        <v>682</v>
      </c>
      <c r="J554" s="59">
        <v>30490</v>
      </c>
      <c r="K554" s="49">
        <v>34747</v>
      </c>
      <c r="L554" s="55" t="str">
        <f>_xlfn.CONCAT(NFM3External!$B554,"_",NFM3External!$C554,"_",NFM3External!$E554,"_",NFM3External!$G554)</f>
        <v>Cameroon_Malaria_The United Nations Children's Fund (UNICEF)_2020</v>
      </c>
    </row>
    <row r="555" spans="1:12" x14ac:dyDescent="0.25">
      <c r="A555" s="51" t="s">
        <v>1717</v>
      </c>
      <c r="B555" s="52" t="s">
        <v>878</v>
      </c>
      <c r="C555" s="52" t="s">
        <v>308</v>
      </c>
      <c r="D555" s="52" t="s">
        <v>1634</v>
      </c>
      <c r="E555" s="52" t="s">
        <v>934</v>
      </c>
      <c r="F555" s="52" t="s">
        <v>1722</v>
      </c>
      <c r="G555" s="52">
        <v>2018</v>
      </c>
      <c r="H555" s="52" t="s">
        <v>1635</v>
      </c>
      <c r="I555" s="52" t="s">
        <v>682</v>
      </c>
      <c r="J555" s="60">
        <v>18400000</v>
      </c>
      <c r="K555" s="52">
        <v>21719623</v>
      </c>
      <c r="L555" s="56" t="str">
        <f>_xlfn.CONCAT(NFM3External!$B555,"_",NFM3External!$C555,"_",NFM3External!$E555,"_",NFM3External!$G555)</f>
        <v>Cameroon_Malaria_United States Government (USG)_2018</v>
      </c>
    </row>
    <row r="556" spans="1:12" x14ac:dyDescent="0.25">
      <c r="A556" s="48" t="s">
        <v>1717</v>
      </c>
      <c r="B556" s="49" t="s">
        <v>878</v>
      </c>
      <c r="C556" s="49" t="s">
        <v>308</v>
      </c>
      <c r="D556" s="49" t="s">
        <v>1634</v>
      </c>
      <c r="E556" s="49" t="s">
        <v>934</v>
      </c>
      <c r="F556" s="49" t="s">
        <v>1722</v>
      </c>
      <c r="G556" s="49">
        <v>2019</v>
      </c>
      <c r="H556" s="49" t="s">
        <v>1635</v>
      </c>
      <c r="I556" s="49" t="s">
        <v>682</v>
      </c>
      <c r="J556" s="59">
        <v>20700000</v>
      </c>
      <c r="K556" s="49">
        <v>23172817</v>
      </c>
      <c r="L556" s="55" t="str">
        <f>_xlfn.CONCAT(NFM3External!$B556,"_",NFM3External!$C556,"_",NFM3External!$E556,"_",NFM3External!$G556)</f>
        <v>Cameroon_Malaria_United States Government (USG)_2019</v>
      </c>
    </row>
    <row r="557" spans="1:12" x14ac:dyDescent="0.25">
      <c r="A557" s="51" t="s">
        <v>1717</v>
      </c>
      <c r="B557" s="52" t="s">
        <v>878</v>
      </c>
      <c r="C557" s="52" t="s">
        <v>308</v>
      </c>
      <c r="D557" s="52" t="s">
        <v>1634</v>
      </c>
      <c r="E557" s="52" t="s">
        <v>934</v>
      </c>
      <c r="F557" s="52" t="s">
        <v>1722</v>
      </c>
      <c r="G557" s="52">
        <v>2020</v>
      </c>
      <c r="H557" s="52" t="s">
        <v>1635</v>
      </c>
      <c r="I557" s="52" t="s">
        <v>682</v>
      </c>
      <c r="J557" s="60">
        <v>20700000</v>
      </c>
      <c r="K557" s="52">
        <v>23590411</v>
      </c>
      <c r="L557" s="56" t="str">
        <f>_xlfn.CONCAT(NFM3External!$B557,"_",NFM3External!$C557,"_",NFM3External!$E557,"_",NFM3External!$G557)</f>
        <v>Cameroon_Malaria_United States Government (USG)_2020</v>
      </c>
    </row>
    <row r="558" spans="1:12" x14ac:dyDescent="0.25">
      <c r="A558" s="48" t="s">
        <v>1717</v>
      </c>
      <c r="B558" s="49" t="s">
        <v>878</v>
      </c>
      <c r="C558" s="49" t="s">
        <v>308</v>
      </c>
      <c r="D558" s="49" t="s">
        <v>1634</v>
      </c>
      <c r="E558" s="49" t="s">
        <v>934</v>
      </c>
      <c r="F558" s="49" t="s">
        <v>1722</v>
      </c>
      <c r="G558" s="49">
        <v>2021</v>
      </c>
      <c r="H558" s="49" t="s">
        <v>361</v>
      </c>
      <c r="I558" s="49" t="s">
        <v>682</v>
      </c>
      <c r="J558" s="59">
        <v>20700000</v>
      </c>
      <c r="K558" s="49">
        <v>24719752</v>
      </c>
      <c r="L558" s="55" t="str">
        <f>_xlfn.CONCAT(NFM3External!$B558,"_",NFM3External!$C558,"_",NFM3External!$E558,"_",NFM3External!$G558)</f>
        <v>Cameroon_Malaria_United States Government (USG)_2021</v>
      </c>
    </row>
    <row r="559" spans="1:12" x14ac:dyDescent="0.25">
      <c r="A559" s="51" t="s">
        <v>1717</v>
      </c>
      <c r="B559" s="52" t="s">
        <v>878</v>
      </c>
      <c r="C559" s="52" t="s">
        <v>308</v>
      </c>
      <c r="D559" s="52" t="s">
        <v>1634</v>
      </c>
      <c r="E559" s="52" t="s">
        <v>934</v>
      </c>
      <c r="F559" s="52" t="s">
        <v>1722</v>
      </c>
      <c r="G559" s="52">
        <v>2022</v>
      </c>
      <c r="H559" s="52" t="s">
        <v>361</v>
      </c>
      <c r="I559" s="52" t="s">
        <v>682</v>
      </c>
      <c r="J559" s="60">
        <v>20240000</v>
      </c>
      <c r="K559" s="52">
        <v>24440821</v>
      </c>
      <c r="L559" s="56" t="str">
        <f>_xlfn.CONCAT(NFM3External!$B559,"_",NFM3External!$C559,"_",NFM3External!$E559,"_",NFM3External!$G559)</f>
        <v>Cameroon_Malaria_United States Government (USG)_2022</v>
      </c>
    </row>
    <row r="560" spans="1:12" x14ac:dyDescent="0.25">
      <c r="A560" s="48" t="s">
        <v>1717</v>
      </c>
      <c r="B560" s="49" t="s">
        <v>878</v>
      </c>
      <c r="C560" s="49" t="s">
        <v>308</v>
      </c>
      <c r="D560" s="49" t="s">
        <v>1634</v>
      </c>
      <c r="E560" s="49" t="s">
        <v>949</v>
      </c>
      <c r="F560" s="49" t="s">
        <v>1723</v>
      </c>
      <c r="G560" s="49">
        <v>2018</v>
      </c>
      <c r="H560" s="49" t="s">
        <v>1635</v>
      </c>
      <c r="I560" s="49" t="s">
        <v>682</v>
      </c>
      <c r="J560" s="59">
        <v>920000</v>
      </c>
      <c r="K560" s="49">
        <v>1085981</v>
      </c>
      <c r="L560" s="55" t="str">
        <f>_xlfn.CONCAT(NFM3External!$B560,"_",NFM3External!$C560,"_",NFM3External!$E560,"_",NFM3External!$G560)</f>
        <v>Cameroon_Malaria_World Health Organization (WHO)_2018</v>
      </c>
    </row>
    <row r="561" spans="1:12" x14ac:dyDescent="0.25">
      <c r="A561" s="51" t="s">
        <v>1717</v>
      </c>
      <c r="B561" s="52" t="s">
        <v>878</v>
      </c>
      <c r="C561" s="52" t="s">
        <v>308</v>
      </c>
      <c r="D561" s="52" t="s">
        <v>1634</v>
      </c>
      <c r="E561" s="52" t="s">
        <v>949</v>
      </c>
      <c r="F561" s="52" t="s">
        <v>1723</v>
      </c>
      <c r="G561" s="52">
        <v>2020</v>
      </c>
      <c r="H561" s="52" t="s">
        <v>1635</v>
      </c>
      <c r="I561" s="52" t="s">
        <v>682</v>
      </c>
      <c r="J561" s="60">
        <v>78549</v>
      </c>
      <c r="K561" s="52">
        <v>89517</v>
      </c>
      <c r="L561" s="56" t="str">
        <f>_xlfn.CONCAT(NFM3External!$B561,"_",NFM3External!$C561,"_",NFM3External!$E561,"_",NFM3External!$G561)</f>
        <v>Cameroon_Malaria_World Health Organization (WHO)_2020</v>
      </c>
    </row>
    <row r="562" spans="1:12" x14ac:dyDescent="0.25">
      <c r="A562" s="48" t="s">
        <v>1717</v>
      </c>
      <c r="B562" s="49" t="s">
        <v>878</v>
      </c>
      <c r="C562" s="49" t="s">
        <v>308</v>
      </c>
      <c r="D562" s="49" t="s">
        <v>1634</v>
      </c>
      <c r="E562" s="49" t="s">
        <v>949</v>
      </c>
      <c r="F562" s="49" t="s">
        <v>1723</v>
      </c>
      <c r="G562" s="49">
        <v>2021</v>
      </c>
      <c r="H562" s="49" t="s">
        <v>361</v>
      </c>
      <c r="I562" s="49" t="s">
        <v>682</v>
      </c>
      <c r="J562" s="59">
        <v>117823</v>
      </c>
      <c r="K562" s="49">
        <v>140704</v>
      </c>
      <c r="L562" s="55" t="str">
        <f>_xlfn.CONCAT(NFM3External!$B562,"_",NFM3External!$C562,"_",NFM3External!$E562,"_",NFM3External!$G562)</f>
        <v>Cameroon_Malaria_World Health Organization (WHO)_2021</v>
      </c>
    </row>
    <row r="563" spans="1:12" x14ac:dyDescent="0.25">
      <c r="A563" s="51" t="s">
        <v>1717</v>
      </c>
      <c r="B563" s="52" t="s">
        <v>878</v>
      </c>
      <c r="C563" s="52" t="s">
        <v>305</v>
      </c>
      <c r="D563" s="52" t="s">
        <v>1634</v>
      </c>
      <c r="E563" s="52" t="s">
        <v>934</v>
      </c>
      <c r="F563" s="52" t="s">
        <v>1724</v>
      </c>
      <c r="G563" s="52">
        <v>2019</v>
      </c>
      <c r="H563" s="52" t="s">
        <v>1635</v>
      </c>
      <c r="I563" s="52" t="s">
        <v>682</v>
      </c>
      <c r="J563" s="60">
        <v>422875</v>
      </c>
      <c r="K563" s="52">
        <v>473392</v>
      </c>
      <c r="L563" s="56" t="str">
        <f>_xlfn.CONCAT(NFM3External!$B563,"_",NFM3External!$C563,"_",NFM3External!$E563,"_",NFM3External!$G563)</f>
        <v>Cameroon_TB_United States Government (USG)_2019</v>
      </c>
    </row>
    <row r="564" spans="1:12" x14ac:dyDescent="0.25">
      <c r="A564" s="48" t="s">
        <v>1717</v>
      </c>
      <c r="B564" s="49" t="s">
        <v>878</v>
      </c>
      <c r="C564" s="49" t="s">
        <v>305</v>
      </c>
      <c r="D564" s="49" t="s">
        <v>1634</v>
      </c>
      <c r="E564" s="49" t="s">
        <v>934</v>
      </c>
      <c r="F564" s="49" t="s">
        <v>1724</v>
      </c>
      <c r="G564" s="49">
        <v>2020</v>
      </c>
      <c r="H564" s="49" t="s">
        <v>1635</v>
      </c>
      <c r="I564" s="49" t="s">
        <v>682</v>
      </c>
      <c r="J564" s="59">
        <v>93171</v>
      </c>
      <c r="K564" s="49">
        <v>106181</v>
      </c>
      <c r="L564" s="55" t="str">
        <f>_xlfn.CONCAT(NFM3External!$B564,"_",NFM3External!$C564,"_",NFM3External!$E564,"_",NFM3External!$G564)</f>
        <v>Cameroon_TB_United States Government (USG)_2020</v>
      </c>
    </row>
    <row r="565" spans="1:12" x14ac:dyDescent="0.25">
      <c r="A565" s="51" t="s">
        <v>1717</v>
      </c>
      <c r="B565" s="52" t="s">
        <v>878</v>
      </c>
      <c r="C565" s="52" t="s">
        <v>305</v>
      </c>
      <c r="D565" s="52" t="s">
        <v>1634</v>
      </c>
      <c r="E565" s="52" t="s">
        <v>934</v>
      </c>
      <c r="F565" s="52" t="s">
        <v>1724</v>
      </c>
      <c r="G565" s="52">
        <v>2021</v>
      </c>
      <c r="H565" s="52" t="s">
        <v>361</v>
      </c>
      <c r="I565" s="52" t="s">
        <v>682</v>
      </c>
      <c r="J565" s="60">
        <v>914694</v>
      </c>
      <c r="K565" s="52">
        <v>1092319</v>
      </c>
      <c r="L565" s="56" t="str">
        <f>_xlfn.CONCAT(NFM3External!$B565,"_",NFM3External!$C565,"_",NFM3External!$E565,"_",NFM3External!$G565)</f>
        <v>Cameroon_TB_United States Government (USG)_2021</v>
      </c>
    </row>
    <row r="566" spans="1:12" x14ac:dyDescent="0.25">
      <c r="A566" s="48" t="s">
        <v>1717</v>
      </c>
      <c r="B566" s="49" t="s">
        <v>878</v>
      </c>
      <c r="C566" s="49" t="s">
        <v>305</v>
      </c>
      <c r="D566" s="49" t="s">
        <v>1634</v>
      </c>
      <c r="E566" s="49" t="s">
        <v>934</v>
      </c>
      <c r="F566" s="49" t="s">
        <v>1724</v>
      </c>
      <c r="G566" s="49">
        <v>2022</v>
      </c>
      <c r="H566" s="49" t="s">
        <v>361</v>
      </c>
      <c r="I566" s="49" t="s">
        <v>682</v>
      </c>
      <c r="J566" s="59">
        <v>609797</v>
      </c>
      <c r="K566" s="49">
        <v>736361</v>
      </c>
      <c r="L566" s="55" t="str">
        <f>_xlfn.CONCAT(NFM3External!$B566,"_",NFM3External!$C566,"_",NFM3External!$E566,"_",NFM3External!$G566)</f>
        <v>Cameroon_TB_United States Government (USG)_2022</v>
      </c>
    </row>
    <row r="567" spans="1:12" x14ac:dyDescent="0.25">
      <c r="A567" s="51" t="s">
        <v>1717</v>
      </c>
      <c r="B567" s="52" t="s">
        <v>878</v>
      </c>
      <c r="C567" s="52" t="s">
        <v>305</v>
      </c>
      <c r="D567" s="52" t="s">
        <v>1634</v>
      </c>
      <c r="E567" s="52" t="s">
        <v>934</v>
      </c>
      <c r="F567" s="52" t="s">
        <v>1724</v>
      </c>
      <c r="G567" s="52">
        <v>2023</v>
      </c>
      <c r="H567" s="52" t="s">
        <v>361</v>
      </c>
      <c r="I567" s="52" t="s">
        <v>682</v>
      </c>
      <c r="J567" s="60">
        <v>609797</v>
      </c>
      <c r="K567" s="52">
        <v>747092</v>
      </c>
      <c r="L567" s="56" t="str">
        <f>_xlfn.CONCAT(NFM3External!$B567,"_",NFM3External!$C567,"_",NFM3External!$E567,"_",NFM3External!$G567)</f>
        <v>Cameroon_TB_United States Government (USG)_2023</v>
      </c>
    </row>
    <row r="568" spans="1:12" x14ac:dyDescent="0.25">
      <c r="A568" s="48" t="s">
        <v>1717</v>
      </c>
      <c r="B568" s="49" t="s">
        <v>878</v>
      </c>
      <c r="C568" s="49" t="s">
        <v>305</v>
      </c>
      <c r="D568" s="49" t="s">
        <v>1634</v>
      </c>
      <c r="E568" s="49" t="s">
        <v>949</v>
      </c>
      <c r="F568" s="49" t="s">
        <v>1725</v>
      </c>
      <c r="G568" s="49">
        <v>2019</v>
      </c>
      <c r="H568" s="49" t="s">
        <v>1635</v>
      </c>
      <c r="I568" s="49" t="s">
        <v>682</v>
      </c>
      <c r="J568" s="59">
        <v>449340</v>
      </c>
      <c r="K568" s="49">
        <v>503018</v>
      </c>
      <c r="L568" s="55" t="str">
        <f>_xlfn.CONCAT(NFM3External!$B568,"_",NFM3External!$C568,"_",NFM3External!$E568,"_",NFM3External!$G568)</f>
        <v>Cameroon_TB_World Health Organization (WHO)_2019</v>
      </c>
    </row>
    <row r="569" spans="1:12" x14ac:dyDescent="0.25">
      <c r="A569" s="51" t="s">
        <v>1717</v>
      </c>
      <c r="B569" s="52" t="s">
        <v>878</v>
      </c>
      <c r="C569" s="52" t="s">
        <v>305</v>
      </c>
      <c r="D569" s="52" t="s">
        <v>1634</v>
      </c>
      <c r="E569" s="52" t="s">
        <v>949</v>
      </c>
      <c r="F569" s="52" t="s">
        <v>1725</v>
      </c>
      <c r="G569" s="52">
        <v>2020</v>
      </c>
      <c r="H569" s="52" t="s">
        <v>1635</v>
      </c>
      <c r="I569" s="52" t="s">
        <v>682</v>
      </c>
      <c r="J569" s="60">
        <v>375801</v>
      </c>
      <c r="K569" s="52">
        <v>428275</v>
      </c>
      <c r="L569" s="56" t="str">
        <f>_xlfn.CONCAT(NFM3External!$B569,"_",NFM3External!$C569,"_",NFM3External!$E569,"_",NFM3External!$G569)</f>
        <v>Cameroon_TB_World Health Organization (WHO)_2020</v>
      </c>
    </row>
    <row r="570" spans="1:12" x14ac:dyDescent="0.25">
      <c r="A570" s="48" t="s">
        <v>1717</v>
      </c>
      <c r="B570" s="49" t="s">
        <v>878</v>
      </c>
      <c r="C570" s="49" t="s">
        <v>305</v>
      </c>
      <c r="D570" s="49" t="s">
        <v>1634</v>
      </c>
      <c r="E570" s="49" t="s">
        <v>949</v>
      </c>
      <c r="F570" s="49" t="s">
        <v>1725</v>
      </c>
      <c r="G570" s="49">
        <v>2021</v>
      </c>
      <c r="H570" s="49" t="s">
        <v>361</v>
      </c>
      <c r="I570" s="49" t="s">
        <v>682</v>
      </c>
      <c r="J570" s="59">
        <v>375801</v>
      </c>
      <c r="K570" s="49">
        <v>448778</v>
      </c>
      <c r="L570" s="55" t="str">
        <f>_xlfn.CONCAT(NFM3External!$B570,"_",NFM3External!$C570,"_",NFM3External!$E570,"_",NFM3External!$G570)</f>
        <v>Cameroon_TB_World Health Organization (WHO)_2021</v>
      </c>
    </row>
    <row r="571" spans="1:12" x14ac:dyDescent="0.25">
      <c r="A571" s="51" t="s">
        <v>1717</v>
      </c>
      <c r="B571" s="52" t="s">
        <v>878</v>
      </c>
      <c r="C571" s="52" t="s">
        <v>305</v>
      </c>
      <c r="D571" s="52" t="s">
        <v>1634</v>
      </c>
      <c r="E571" s="52" t="s">
        <v>949</v>
      </c>
      <c r="F571" s="52" t="s">
        <v>1725</v>
      </c>
      <c r="G571" s="52">
        <v>2022</v>
      </c>
      <c r="H571" s="52" t="s">
        <v>361</v>
      </c>
      <c r="I571" s="52" t="s">
        <v>682</v>
      </c>
      <c r="J571" s="60">
        <v>375801</v>
      </c>
      <c r="K571" s="52">
        <v>453799</v>
      </c>
      <c r="L571" s="56" t="str">
        <f>_xlfn.CONCAT(NFM3External!$B571,"_",NFM3External!$C571,"_",NFM3External!$E571,"_",NFM3External!$G571)</f>
        <v>Cameroon_TB_World Health Organization (WHO)_2022</v>
      </c>
    </row>
    <row r="572" spans="1:12" x14ac:dyDescent="0.25">
      <c r="A572" s="48" t="s">
        <v>1717</v>
      </c>
      <c r="B572" s="49" t="s">
        <v>878</v>
      </c>
      <c r="C572" s="49" t="s">
        <v>305</v>
      </c>
      <c r="D572" s="49" t="s">
        <v>1634</v>
      </c>
      <c r="E572" s="49" t="s">
        <v>949</v>
      </c>
      <c r="F572" s="49" t="s">
        <v>1725</v>
      </c>
      <c r="G572" s="49">
        <v>2023</v>
      </c>
      <c r="H572" s="49" t="s">
        <v>361</v>
      </c>
      <c r="I572" s="49" t="s">
        <v>682</v>
      </c>
      <c r="J572" s="59">
        <v>375801</v>
      </c>
      <c r="K572" s="49">
        <v>460412</v>
      </c>
      <c r="L572" s="55" t="str">
        <f>_xlfn.CONCAT(NFM3External!$B572,"_",NFM3External!$C572,"_",NFM3External!$E572,"_",NFM3External!$G572)</f>
        <v>Cameroon_TB_World Health Organization (WHO)_2023</v>
      </c>
    </row>
    <row r="573" spans="1:12" x14ac:dyDescent="0.25">
      <c r="A573" s="51" t="s">
        <v>1726</v>
      </c>
      <c r="B573" s="52" t="s">
        <v>921</v>
      </c>
      <c r="C573" s="52" t="s">
        <v>1645</v>
      </c>
      <c r="D573" s="52" t="s">
        <v>1634</v>
      </c>
      <c r="E573" s="52" t="s">
        <v>1727</v>
      </c>
      <c r="F573" s="52" t="s">
        <v>1727</v>
      </c>
      <c r="G573" s="52">
        <v>2018</v>
      </c>
      <c r="H573" s="52" t="s">
        <v>1635</v>
      </c>
      <c r="I573" s="52" t="s">
        <v>670</v>
      </c>
      <c r="J573" s="60">
        <v>1806959</v>
      </c>
      <c r="K573" s="52">
        <v>1806959</v>
      </c>
      <c r="L573" s="56" t="str">
        <f>_xlfn.CONCAT(NFM3External!$B573,"_",NFM3External!$C573,"_",NFM3External!$E573,"_",NFM3External!$G573)</f>
        <v>Congo (Democratic Republic)_HIV_CNS 2018_2018</v>
      </c>
    </row>
    <row r="574" spans="1:12" x14ac:dyDescent="0.25">
      <c r="A574" s="48" t="s">
        <v>1726</v>
      </c>
      <c r="B574" s="49" t="s">
        <v>921</v>
      </c>
      <c r="C574" s="49" t="s">
        <v>1645</v>
      </c>
      <c r="D574" s="49" t="s">
        <v>1634</v>
      </c>
      <c r="E574" s="49" t="s">
        <v>1728</v>
      </c>
      <c r="F574" s="49" t="s">
        <v>1728</v>
      </c>
      <c r="G574" s="49">
        <v>2018</v>
      </c>
      <c r="H574" s="49" t="s">
        <v>1635</v>
      </c>
      <c r="I574" s="49" t="s">
        <v>670</v>
      </c>
      <c r="J574" s="59">
        <v>1042000</v>
      </c>
      <c r="K574" s="49">
        <v>1042000</v>
      </c>
      <c r="L574" s="55" t="str">
        <f>_xlfn.CONCAT(NFM3External!$B574,"_",NFM3External!$C574,"_",NFM3External!$E574,"_",NFM3External!$G574)</f>
        <v>Congo (Democratic Republic)_HIV_Donnees ONUSIDA_2018</v>
      </c>
    </row>
    <row r="575" spans="1:12" x14ac:dyDescent="0.25">
      <c r="A575" s="51" t="s">
        <v>1726</v>
      </c>
      <c r="B575" s="52" t="s">
        <v>921</v>
      </c>
      <c r="C575" s="52" t="s">
        <v>1645</v>
      </c>
      <c r="D575" s="52" t="s">
        <v>1634</v>
      </c>
      <c r="E575" s="52" t="s">
        <v>1728</v>
      </c>
      <c r="F575" s="52" t="s">
        <v>1728</v>
      </c>
      <c r="G575" s="52">
        <v>2018</v>
      </c>
      <c r="H575" s="52" t="s">
        <v>1635</v>
      </c>
      <c r="I575" s="52" t="s">
        <v>670</v>
      </c>
      <c r="J575" s="60">
        <v>35000</v>
      </c>
      <c r="K575" s="52">
        <v>35000</v>
      </c>
      <c r="L575" s="56" t="str">
        <f>_xlfn.CONCAT(NFM3External!$B575,"_",NFM3External!$C575,"_",NFM3External!$E575,"_",NFM3External!$G575)</f>
        <v>Congo (Democratic Republic)_HIV_Donnees ONUSIDA_2018</v>
      </c>
    </row>
    <row r="576" spans="1:12" x14ac:dyDescent="0.25">
      <c r="A576" s="48" t="s">
        <v>1726</v>
      </c>
      <c r="B576" s="49" t="s">
        <v>921</v>
      </c>
      <c r="C576" s="49" t="s">
        <v>1645</v>
      </c>
      <c r="D576" s="49" t="s">
        <v>1634</v>
      </c>
      <c r="E576" s="49" t="s">
        <v>1729</v>
      </c>
      <c r="F576" s="49" t="s">
        <v>1729</v>
      </c>
      <c r="G576" s="49">
        <v>2018</v>
      </c>
      <c r="H576" s="49" t="s">
        <v>1635</v>
      </c>
      <c r="I576" s="49" t="s">
        <v>670</v>
      </c>
      <c r="J576" s="59">
        <v>548116</v>
      </c>
      <c r="K576" s="49">
        <v>548116</v>
      </c>
      <c r="L576" s="55" t="str">
        <f>_xlfn.CONCAT(NFM3External!$B576,"_",NFM3External!$C576,"_",NFM3External!$E576,"_",NFM3External!$G576)</f>
        <v>Congo (Democratic Republic)_HIV_Donnees PNUD_2018</v>
      </c>
    </row>
    <row r="577" spans="1:12" x14ac:dyDescent="0.25">
      <c r="A577" s="51" t="s">
        <v>1726</v>
      </c>
      <c r="B577" s="52" t="s">
        <v>921</v>
      </c>
      <c r="C577" s="52" t="s">
        <v>1645</v>
      </c>
      <c r="D577" s="52" t="s">
        <v>1634</v>
      </c>
      <c r="E577" s="52" t="s">
        <v>1728</v>
      </c>
      <c r="F577" s="52" t="s">
        <v>1728</v>
      </c>
      <c r="G577" s="52">
        <v>2019</v>
      </c>
      <c r="H577" s="52" t="s">
        <v>1635</v>
      </c>
      <c r="I577" s="52" t="s">
        <v>670</v>
      </c>
      <c r="J577" s="60">
        <v>1042000</v>
      </c>
      <c r="K577" s="52">
        <v>1042000</v>
      </c>
      <c r="L577" s="56" t="str">
        <f>_xlfn.CONCAT(NFM3External!$B577,"_",NFM3External!$C577,"_",NFM3External!$E577,"_",NFM3External!$G577)</f>
        <v>Congo (Democratic Republic)_HIV_Donnees ONUSIDA_2019</v>
      </c>
    </row>
    <row r="578" spans="1:12" x14ac:dyDescent="0.25">
      <c r="A578" s="48" t="s">
        <v>1726</v>
      </c>
      <c r="B578" s="49" t="s">
        <v>921</v>
      </c>
      <c r="C578" s="49" t="s">
        <v>1645</v>
      </c>
      <c r="D578" s="49" t="s">
        <v>1634</v>
      </c>
      <c r="E578" s="49" t="s">
        <v>1728</v>
      </c>
      <c r="F578" s="49" t="s">
        <v>1728</v>
      </c>
      <c r="G578" s="49">
        <v>2019</v>
      </c>
      <c r="H578" s="49" t="s">
        <v>1635</v>
      </c>
      <c r="I578" s="49" t="s">
        <v>670</v>
      </c>
      <c r="J578" s="59">
        <v>35000</v>
      </c>
      <c r="K578" s="49">
        <v>35000</v>
      </c>
      <c r="L578" s="55" t="str">
        <f>_xlfn.CONCAT(NFM3External!$B578,"_",NFM3External!$C578,"_",NFM3External!$E578,"_",NFM3External!$G578)</f>
        <v>Congo (Democratic Republic)_HIV_Donnees ONUSIDA_2019</v>
      </c>
    </row>
    <row r="579" spans="1:12" x14ac:dyDescent="0.25">
      <c r="A579" s="51" t="s">
        <v>1726</v>
      </c>
      <c r="B579" s="52" t="s">
        <v>921</v>
      </c>
      <c r="C579" s="52" t="s">
        <v>1645</v>
      </c>
      <c r="D579" s="52" t="s">
        <v>1634</v>
      </c>
      <c r="E579" s="52" t="s">
        <v>1729</v>
      </c>
      <c r="F579" s="52" t="s">
        <v>1729</v>
      </c>
      <c r="G579" s="52">
        <v>2019</v>
      </c>
      <c r="H579" s="52" t="s">
        <v>1635</v>
      </c>
      <c r="I579" s="52" t="s">
        <v>670</v>
      </c>
      <c r="J579" s="60">
        <v>510000</v>
      </c>
      <c r="K579" s="52">
        <v>510000</v>
      </c>
      <c r="L579" s="56" t="str">
        <f>_xlfn.CONCAT(NFM3External!$B579,"_",NFM3External!$C579,"_",NFM3External!$E579,"_",NFM3External!$G579)</f>
        <v>Congo (Democratic Republic)_HIV_Donnees PNUD_2019</v>
      </c>
    </row>
    <row r="580" spans="1:12" x14ac:dyDescent="0.25">
      <c r="A580" s="48" t="s">
        <v>1726</v>
      </c>
      <c r="B580" s="49" t="s">
        <v>921</v>
      </c>
      <c r="C580" s="49" t="s">
        <v>1645</v>
      </c>
      <c r="D580" s="49" t="s">
        <v>1634</v>
      </c>
      <c r="E580" s="49" t="s">
        <v>1728</v>
      </c>
      <c r="F580" s="49" t="s">
        <v>1728</v>
      </c>
      <c r="G580" s="49">
        <v>2020</v>
      </c>
      <c r="H580" s="49" t="s">
        <v>1635</v>
      </c>
      <c r="I580" s="49" t="s">
        <v>670</v>
      </c>
      <c r="J580" s="59">
        <v>2467000</v>
      </c>
      <c r="K580" s="49">
        <v>2467000</v>
      </c>
      <c r="L580" s="55" t="str">
        <f>_xlfn.CONCAT(NFM3External!$B580,"_",NFM3External!$C580,"_",NFM3External!$E580,"_",NFM3External!$G580)</f>
        <v>Congo (Democratic Republic)_HIV_Donnees ONUSIDA_2020</v>
      </c>
    </row>
    <row r="581" spans="1:12" x14ac:dyDescent="0.25">
      <c r="A581" s="51" t="s">
        <v>1726</v>
      </c>
      <c r="B581" s="52" t="s">
        <v>921</v>
      </c>
      <c r="C581" s="52" t="s">
        <v>1645</v>
      </c>
      <c r="D581" s="52" t="s">
        <v>1634</v>
      </c>
      <c r="E581" s="52" t="s">
        <v>1728</v>
      </c>
      <c r="F581" s="52" t="s">
        <v>1728</v>
      </c>
      <c r="G581" s="52">
        <v>2020</v>
      </c>
      <c r="H581" s="52" t="s">
        <v>1635</v>
      </c>
      <c r="I581" s="52" t="s">
        <v>670</v>
      </c>
      <c r="J581" s="60">
        <v>35000</v>
      </c>
      <c r="K581" s="52">
        <v>35000</v>
      </c>
      <c r="L581" s="56" t="str">
        <f>_xlfn.CONCAT(NFM3External!$B581,"_",NFM3External!$C581,"_",NFM3External!$E581,"_",NFM3External!$G581)</f>
        <v>Congo (Democratic Republic)_HIV_Donnees ONUSIDA_2020</v>
      </c>
    </row>
    <row r="582" spans="1:12" x14ac:dyDescent="0.25">
      <c r="A582" s="48" t="s">
        <v>1726</v>
      </c>
      <c r="B582" s="49" t="s">
        <v>921</v>
      </c>
      <c r="C582" s="49" t="s">
        <v>1645</v>
      </c>
      <c r="D582" s="49" t="s">
        <v>1634</v>
      </c>
      <c r="E582" s="49" t="s">
        <v>1729</v>
      </c>
      <c r="F582" s="49" t="s">
        <v>1729</v>
      </c>
      <c r="G582" s="49">
        <v>2020</v>
      </c>
      <c r="H582" s="49" t="s">
        <v>1635</v>
      </c>
      <c r="I582" s="49" t="s">
        <v>670</v>
      </c>
      <c r="J582" s="59">
        <v>593815</v>
      </c>
      <c r="K582" s="49">
        <v>593815</v>
      </c>
      <c r="L582" s="55" t="str">
        <f>_xlfn.CONCAT(NFM3External!$B582,"_",NFM3External!$C582,"_",NFM3External!$E582,"_",NFM3External!$G582)</f>
        <v>Congo (Democratic Republic)_HIV_Donnees PNUD_2020</v>
      </c>
    </row>
    <row r="583" spans="1:12" x14ac:dyDescent="0.25">
      <c r="A583" s="51" t="s">
        <v>1726</v>
      </c>
      <c r="B583" s="52" t="s">
        <v>921</v>
      </c>
      <c r="C583" s="52" t="s">
        <v>1645</v>
      </c>
      <c r="D583" s="52" t="s">
        <v>1634</v>
      </c>
      <c r="E583" s="52" t="s">
        <v>1728</v>
      </c>
      <c r="F583" s="52" t="s">
        <v>1728</v>
      </c>
      <c r="G583" s="52">
        <v>2021</v>
      </c>
      <c r="H583" s="52" t="s">
        <v>361</v>
      </c>
      <c r="I583" s="52" t="s">
        <v>670</v>
      </c>
      <c r="J583" s="60">
        <v>2467000</v>
      </c>
      <c r="K583" s="52">
        <v>2467000</v>
      </c>
      <c r="L583" s="56" t="str">
        <f>_xlfn.CONCAT(NFM3External!$B583,"_",NFM3External!$C583,"_",NFM3External!$E583,"_",NFM3External!$G583)</f>
        <v>Congo (Democratic Republic)_HIV_Donnees ONUSIDA_2021</v>
      </c>
    </row>
    <row r="584" spans="1:12" x14ac:dyDescent="0.25">
      <c r="A584" s="48" t="s">
        <v>1726</v>
      </c>
      <c r="B584" s="49" t="s">
        <v>921</v>
      </c>
      <c r="C584" s="49" t="s">
        <v>1645</v>
      </c>
      <c r="D584" s="49" t="s">
        <v>1634</v>
      </c>
      <c r="E584" s="49" t="s">
        <v>1728</v>
      </c>
      <c r="F584" s="49" t="s">
        <v>1728</v>
      </c>
      <c r="G584" s="49">
        <v>2021</v>
      </c>
      <c r="H584" s="49" t="s">
        <v>361</v>
      </c>
      <c r="I584" s="49" t="s">
        <v>670</v>
      </c>
      <c r="J584" s="59">
        <v>35000</v>
      </c>
      <c r="K584" s="49">
        <v>35000</v>
      </c>
      <c r="L584" s="55" t="str">
        <f>_xlfn.CONCAT(NFM3External!$B584,"_",NFM3External!$C584,"_",NFM3External!$E584,"_",NFM3External!$G584)</f>
        <v>Congo (Democratic Republic)_HIV_Donnees ONUSIDA_2021</v>
      </c>
    </row>
    <row r="585" spans="1:12" x14ac:dyDescent="0.25">
      <c r="A585" s="51" t="s">
        <v>1726</v>
      </c>
      <c r="B585" s="52" t="s">
        <v>921</v>
      </c>
      <c r="C585" s="52" t="s">
        <v>1645</v>
      </c>
      <c r="D585" s="52" t="s">
        <v>1634</v>
      </c>
      <c r="E585" s="52" t="s">
        <v>1729</v>
      </c>
      <c r="F585" s="52" t="s">
        <v>1729</v>
      </c>
      <c r="G585" s="52">
        <v>2021</v>
      </c>
      <c r="H585" s="52" t="s">
        <v>361</v>
      </c>
      <c r="I585" s="52" t="s">
        <v>670</v>
      </c>
      <c r="J585" s="60">
        <v>593815</v>
      </c>
      <c r="K585" s="52">
        <v>593815</v>
      </c>
      <c r="L585" s="56" t="str">
        <f>_xlfn.CONCAT(NFM3External!$B585,"_",NFM3External!$C585,"_",NFM3External!$E585,"_",NFM3External!$G585)</f>
        <v>Congo (Democratic Republic)_HIV_Donnees PNUD_2021</v>
      </c>
    </row>
    <row r="586" spans="1:12" x14ac:dyDescent="0.25">
      <c r="A586" s="48" t="s">
        <v>1726</v>
      </c>
      <c r="B586" s="49" t="s">
        <v>921</v>
      </c>
      <c r="C586" s="49" t="s">
        <v>1645</v>
      </c>
      <c r="D586" s="49" t="s">
        <v>1634</v>
      </c>
      <c r="E586" s="49" t="s">
        <v>901</v>
      </c>
      <c r="F586" s="49" t="s">
        <v>1730</v>
      </c>
      <c r="G586" s="49">
        <v>2018</v>
      </c>
      <c r="H586" s="49" t="s">
        <v>1635</v>
      </c>
      <c r="I586" s="49" t="s">
        <v>670</v>
      </c>
      <c r="J586" s="59">
        <v>323911</v>
      </c>
      <c r="K586" s="49">
        <v>323911</v>
      </c>
      <c r="L586" s="55" t="str">
        <f>_xlfn.CONCAT(NFM3External!$B586,"_",NFM3External!$C586,"_",NFM3External!$E586,"_",NFM3External!$G586)</f>
        <v>Congo (Democratic Republic)_HIV_The United Nations Children's Fund (UNICEF)_2018</v>
      </c>
    </row>
    <row r="587" spans="1:12" x14ac:dyDescent="0.25">
      <c r="A587" s="51" t="s">
        <v>1726</v>
      </c>
      <c r="B587" s="52" t="s">
        <v>921</v>
      </c>
      <c r="C587" s="52" t="s">
        <v>1645</v>
      </c>
      <c r="D587" s="52" t="s">
        <v>1634</v>
      </c>
      <c r="E587" s="52" t="s">
        <v>901</v>
      </c>
      <c r="F587" s="52" t="s">
        <v>1730</v>
      </c>
      <c r="G587" s="52">
        <v>2019</v>
      </c>
      <c r="H587" s="52" t="s">
        <v>1635</v>
      </c>
      <c r="I587" s="52" t="s">
        <v>670</v>
      </c>
      <c r="J587" s="60">
        <v>469473</v>
      </c>
      <c r="K587" s="52">
        <v>469473</v>
      </c>
      <c r="L587" s="56" t="str">
        <f>_xlfn.CONCAT(NFM3External!$B587,"_",NFM3External!$C587,"_",NFM3External!$E587,"_",NFM3External!$G587)</f>
        <v>Congo (Democratic Republic)_HIV_The United Nations Children's Fund (UNICEF)_2019</v>
      </c>
    </row>
    <row r="588" spans="1:12" x14ac:dyDescent="0.25">
      <c r="A588" s="48" t="s">
        <v>1726</v>
      </c>
      <c r="B588" s="49" t="s">
        <v>921</v>
      </c>
      <c r="C588" s="49" t="s">
        <v>1645</v>
      </c>
      <c r="D588" s="49" t="s">
        <v>1634</v>
      </c>
      <c r="E588" s="49" t="s">
        <v>901</v>
      </c>
      <c r="F588" s="49" t="s">
        <v>1730</v>
      </c>
      <c r="G588" s="49">
        <v>2020</v>
      </c>
      <c r="H588" s="49" t="s">
        <v>1635</v>
      </c>
      <c r="I588" s="49" t="s">
        <v>670</v>
      </c>
      <c r="J588" s="59">
        <v>993384</v>
      </c>
      <c r="K588" s="49">
        <v>993384</v>
      </c>
      <c r="L588" s="55" t="str">
        <f>_xlfn.CONCAT(NFM3External!$B588,"_",NFM3External!$C588,"_",NFM3External!$E588,"_",NFM3External!$G588)</f>
        <v>Congo (Democratic Republic)_HIV_The United Nations Children's Fund (UNICEF)_2020</v>
      </c>
    </row>
    <row r="589" spans="1:12" x14ac:dyDescent="0.25">
      <c r="A589" s="51" t="s">
        <v>1726</v>
      </c>
      <c r="B589" s="52" t="s">
        <v>921</v>
      </c>
      <c r="C589" s="52" t="s">
        <v>1645</v>
      </c>
      <c r="D589" s="52" t="s">
        <v>1634</v>
      </c>
      <c r="E589" s="52" t="s">
        <v>901</v>
      </c>
      <c r="F589" s="52" t="s">
        <v>1730</v>
      </c>
      <c r="G589" s="52">
        <v>2021</v>
      </c>
      <c r="H589" s="52" t="s">
        <v>361</v>
      </c>
      <c r="I589" s="52" t="s">
        <v>670</v>
      </c>
      <c r="J589" s="60">
        <v>993384</v>
      </c>
      <c r="K589" s="52">
        <v>993384</v>
      </c>
      <c r="L589" s="56" t="str">
        <f>_xlfn.CONCAT(NFM3External!$B589,"_",NFM3External!$C589,"_",NFM3External!$E589,"_",NFM3External!$G589)</f>
        <v>Congo (Democratic Republic)_HIV_The United Nations Children's Fund (UNICEF)_2021</v>
      </c>
    </row>
    <row r="590" spans="1:12" x14ac:dyDescent="0.25">
      <c r="A590" s="48" t="s">
        <v>1726</v>
      </c>
      <c r="B590" s="49" t="s">
        <v>921</v>
      </c>
      <c r="C590" s="49" t="s">
        <v>1645</v>
      </c>
      <c r="D590" s="49" t="s">
        <v>1634</v>
      </c>
      <c r="E590" s="49" t="s">
        <v>901</v>
      </c>
      <c r="F590" s="49" t="s">
        <v>1730</v>
      </c>
      <c r="G590" s="49">
        <v>2022</v>
      </c>
      <c r="H590" s="49" t="s">
        <v>361</v>
      </c>
      <c r="I590" s="49" t="s">
        <v>670</v>
      </c>
      <c r="J590" s="59">
        <v>993384</v>
      </c>
      <c r="K590" s="49">
        <v>993384</v>
      </c>
      <c r="L590" s="55" t="str">
        <f>_xlfn.CONCAT(NFM3External!$B590,"_",NFM3External!$C590,"_",NFM3External!$E590,"_",NFM3External!$G590)</f>
        <v>Congo (Democratic Republic)_HIV_The United Nations Children's Fund (UNICEF)_2022</v>
      </c>
    </row>
    <row r="591" spans="1:12" x14ac:dyDescent="0.25">
      <c r="A591" s="51" t="s">
        <v>1726</v>
      </c>
      <c r="B591" s="52" t="s">
        <v>921</v>
      </c>
      <c r="C591" s="52" t="s">
        <v>1645</v>
      </c>
      <c r="D591" s="52" t="s">
        <v>1634</v>
      </c>
      <c r="E591" s="52" t="s">
        <v>901</v>
      </c>
      <c r="F591" s="52" t="s">
        <v>1730</v>
      </c>
      <c r="G591" s="52">
        <v>2023</v>
      </c>
      <c r="H591" s="52" t="s">
        <v>361</v>
      </c>
      <c r="I591" s="52" t="s">
        <v>670</v>
      </c>
      <c r="J591" s="60">
        <v>993384</v>
      </c>
      <c r="K591" s="52">
        <v>993384</v>
      </c>
      <c r="L591" s="56" t="str">
        <f>_xlfn.CONCAT(NFM3External!$B591,"_",NFM3External!$C591,"_",NFM3External!$E591,"_",NFM3External!$G591)</f>
        <v>Congo (Democratic Republic)_HIV_The United Nations Children's Fund (UNICEF)_2023</v>
      </c>
    </row>
    <row r="592" spans="1:12" x14ac:dyDescent="0.25">
      <c r="A592" s="48" t="s">
        <v>1726</v>
      </c>
      <c r="B592" s="49" t="s">
        <v>921</v>
      </c>
      <c r="C592" s="49" t="s">
        <v>1645</v>
      </c>
      <c r="D592" s="49" t="s">
        <v>1634</v>
      </c>
      <c r="E592" s="49" t="s">
        <v>930</v>
      </c>
      <c r="F592" s="49" t="s">
        <v>1731</v>
      </c>
      <c r="G592" s="49">
        <v>2018</v>
      </c>
      <c r="H592" s="49" t="s">
        <v>1635</v>
      </c>
      <c r="I592" s="49" t="s">
        <v>670</v>
      </c>
      <c r="J592" s="59">
        <v>97415</v>
      </c>
      <c r="K592" s="49">
        <v>97415</v>
      </c>
      <c r="L592" s="55" t="str">
        <f>_xlfn.CONCAT(NFM3External!$B592,"_",NFM3External!$C592,"_",NFM3External!$E592,"_",NFM3External!$G592)</f>
        <v>Congo (Democratic Republic)_HIV_United Nations Population Fund (UNFPA)_2018</v>
      </c>
    </row>
    <row r="593" spans="1:12" x14ac:dyDescent="0.25">
      <c r="A593" s="51" t="s">
        <v>1726</v>
      </c>
      <c r="B593" s="52" t="s">
        <v>921</v>
      </c>
      <c r="C593" s="52" t="s">
        <v>1645</v>
      </c>
      <c r="D593" s="52" t="s">
        <v>1634</v>
      </c>
      <c r="E593" s="52" t="s">
        <v>930</v>
      </c>
      <c r="F593" s="52" t="s">
        <v>1731</v>
      </c>
      <c r="G593" s="52">
        <v>2019</v>
      </c>
      <c r="H593" s="52" t="s">
        <v>1635</v>
      </c>
      <c r="I593" s="52" t="s">
        <v>670</v>
      </c>
      <c r="J593" s="60">
        <v>27500</v>
      </c>
      <c r="K593" s="52">
        <v>27500</v>
      </c>
      <c r="L593" s="56" t="str">
        <f>_xlfn.CONCAT(NFM3External!$B593,"_",NFM3External!$C593,"_",NFM3External!$E593,"_",NFM3External!$G593)</f>
        <v>Congo (Democratic Republic)_HIV_United Nations Population Fund (UNFPA)_2019</v>
      </c>
    </row>
    <row r="594" spans="1:12" x14ac:dyDescent="0.25">
      <c r="A594" s="48" t="s">
        <v>1726</v>
      </c>
      <c r="B594" s="49" t="s">
        <v>921</v>
      </c>
      <c r="C594" s="49" t="s">
        <v>1645</v>
      </c>
      <c r="D594" s="49" t="s">
        <v>1634</v>
      </c>
      <c r="E594" s="49" t="s">
        <v>934</v>
      </c>
      <c r="F594" s="49" t="s">
        <v>1732</v>
      </c>
      <c r="G594" s="49">
        <v>2018</v>
      </c>
      <c r="H594" s="49" t="s">
        <v>1635</v>
      </c>
      <c r="I594" s="49" t="s">
        <v>670</v>
      </c>
      <c r="J594" s="59">
        <v>73177811</v>
      </c>
      <c r="K594" s="49">
        <v>73177811</v>
      </c>
      <c r="L594" s="55" t="str">
        <f>_xlfn.CONCAT(NFM3External!$B594,"_",NFM3External!$C594,"_",NFM3External!$E594,"_",NFM3External!$G594)</f>
        <v>Congo (Democratic Republic)_HIV_United States Government (USG)_2018</v>
      </c>
    </row>
    <row r="595" spans="1:12" x14ac:dyDescent="0.25">
      <c r="A595" s="51" t="s">
        <v>1726</v>
      </c>
      <c r="B595" s="52" t="s">
        <v>921</v>
      </c>
      <c r="C595" s="52" t="s">
        <v>1645</v>
      </c>
      <c r="D595" s="52" t="s">
        <v>1634</v>
      </c>
      <c r="E595" s="52" t="s">
        <v>934</v>
      </c>
      <c r="F595" s="52" t="s">
        <v>1732</v>
      </c>
      <c r="G595" s="52">
        <v>2019</v>
      </c>
      <c r="H595" s="52" t="s">
        <v>1635</v>
      </c>
      <c r="I595" s="52" t="s">
        <v>670</v>
      </c>
      <c r="J595" s="60">
        <v>66995000</v>
      </c>
      <c r="K595" s="52">
        <v>66995000</v>
      </c>
      <c r="L595" s="56" t="str">
        <f>_xlfn.CONCAT(NFM3External!$B595,"_",NFM3External!$C595,"_",NFM3External!$E595,"_",NFM3External!$G595)</f>
        <v>Congo (Democratic Republic)_HIV_United States Government (USG)_2019</v>
      </c>
    </row>
    <row r="596" spans="1:12" x14ac:dyDescent="0.25">
      <c r="A596" s="48" t="s">
        <v>1726</v>
      </c>
      <c r="B596" s="49" t="s">
        <v>921</v>
      </c>
      <c r="C596" s="49" t="s">
        <v>1645</v>
      </c>
      <c r="D596" s="49" t="s">
        <v>1634</v>
      </c>
      <c r="E596" s="49" t="s">
        <v>934</v>
      </c>
      <c r="F596" s="49" t="s">
        <v>1732</v>
      </c>
      <c r="G596" s="49">
        <v>2020</v>
      </c>
      <c r="H596" s="49" t="s">
        <v>1635</v>
      </c>
      <c r="I596" s="49" t="s">
        <v>670</v>
      </c>
      <c r="J596" s="59">
        <v>79063000</v>
      </c>
      <c r="K596" s="49">
        <v>79063000</v>
      </c>
      <c r="L596" s="55" t="str">
        <f>_xlfn.CONCAT(NFM3External!$B596,"_",NFM3External!$C596,"_",NFM3External!$E596,"_",NFM3External!$G596)</f>
        <v>Congo (Democratic Republic)_HIV_United States Government (USG)_2020</v>
      </c>
    </row>
    <row r="597" spans="1:12" x14ac:dyDescent="0.25">
      <c r="A597" s="51" t="s">
        <v>1726</v>
      </c>
      <c r="B597" s="52" t="s">
        <v>921</v>
      </c>
      <c r="C597" s="52" t="s">
        <v>1645</v>
      </c>
      <c r="D597" s="52" t="s">
        <v>1634</v>
      </c>
      <c r="E597" s="52" t="s">
        <v>934</v>
      </c>
      <c r="F597" s="52" t="s">
        <v>1732</v>
      </c>
      <c r="G597" s="52">
        <v>2021</v>
      </c>
      <c r="H597" s="52" t="s">
        <v>361</v>
      </c>
      <c r="I597" s="52" t="s">
        <v>670</v>
      </c>
      <c r="J597" s="60">
        <v>89063000</v>
      </c>
      <c r="K597" s="52">
        <v>89063000</v>
      </c>
      <c r="L597" s="56" t="str">
        <f>_xlfn.CONCAT(NFM3External!$B597,"_",NFM3External!$C597,"_",NFM3External!$E597,"_",NFM3External!$G597)</f>
        <v>Congo (Democratic Republic)_HIV_United States Government (USG)_2021</v>
      </c>
    </row>
    <row r="598" spans="1:12" x14ac:dyDescent="0.25">
      <c r="A598" s="48" t="s">
        <v>1726</v>
      </c>
      <c r="B598" s="49" t="s">
        <v>921</v>
      </c>
      <c r="C598" s="49" t="s">
        <v>1645</v>
      </c>
      <c r="D598" s="49" t="s">
        <v>1634</v>
      </c>
      <c r="E598" s="49" t="s">
        <v>934</v>
      </c>
      <c r="F598" s="49" t="s">
        <v>1732</v>
      </c>
      <c r="G598" s="49">
        <v>2022</v>
      </c>
      <c r="H598" s="49" t="s">
        <v>361</v>
      </c>
      <c r="I598" s="49" t="s">
        <v>670</v>
      </c>
      <c r="J598" s="59">
        <v>89063000</v>
      </c>
      <c r="K598" s="49">
        <v>89063000</v>
      </c>
      <c r="L598" s="55" t="str">
        <f>_xlfn.CONCAT(NFM3External!$B598,"_",NFM3External!$C598,"_",NFM3External!$E598,"_",NFM3External!$G598)</f>
        <v>Congo (Democratic Republic)_HIV_United States Government (USG)_2022</v>
      </c>
    </row>
    <row r="599" spans="1:12" x14ac:dyDescent="0.25">
      <c r="A599" s="51" t="s">
        <v>1726</v>
      </c>
      <c r="B599" s="52" t="s">
        <v>921</v>
      </c>
      <c r="C599" s="52" t="s">
        <v>1645</v>
      </c>
      <c r="D599" s="52" t="s">
        <v>1634</v>
      </c>
      <c r="E599" s="52" t="s">
        <v>934</v>
      </c>
      <c r="F599" s="52" t="s">
        <v>1732</v>
      </c>
      <c r="G599" s="52">
        <v>2023</v>
      </c>
      <c r="H599" s="52" t="s">
        <v>361</v>
      </c>
      <c r="I599" s="52" t="s">
        <v>670</v>
      </c>
      <c r="J599" s="60">
        <v>89063000</v>
      </c>
      <c r="K599" s="52">
        <v>89063000</v>
      </c>
      <c r="L599" s="56" t="str">
        <f>_xlfn.CONCAT(NFM3External!$B599,"_",NFM3External!$C599,"_",NFM3External!$E599,"_",NFM3External!$G599)</f>
        <v>Congo (Democratic Republic)_HIV_United States Government (USG)_2023</v>
      </c>
    </row>
    <row r="600" spans="1:12" x14ac:dyDescent="0.25">
      <c r="A600" s="48" t="s">
        <v>1726</v>
      </c>
      <c r="B600" s="49" t="s">
        <v>921</v>
      </c>
      <c r="C600" s="49" t="s">
        <v>1645</v>
      </c>
      <c r="D600" s="49" t="s">
        <v>1634</v>
      </c>
      <c r="E600" s="49" t="s">
        <v>954</v>
      </c>
      <c r="F600" s="49" t="s">
        <v>1733</v>
      </c>
      <c r="G600" s="49">
        <v>2018</v>
      </c>
      <c r="H600" s="49" t="s">
        <v>1635</v>
      </c>
      <c r="I600" s="49" t="s">
        <v>670</v>
      </c>
      <c r="J600" s="59">
        <v>11894836</v>
      </c>
      <c r="K600" s="49">
        <v>11894836</v>
      </c>
      <c r="L600" s="55" t="str">
        <f>_xlfn.CONCAT(NFM3External!$B600,"_",NFM3External!$C600,"_",NFM3External!$E600,"_",NFM3External!$G600)</f>
        <v>Congo (Democratic Republic)_HIV_Unspecified - not disagregated by sources _2018</v>
      </c>
    </row>
    <row r="601" spans="1:12" x14ac:dyDescent="0.25">
      <c r="A601" s="51" t="s">
        <v>1726</v>
      </c>
      <c r="B601" s="52" t="s">
        <v>921</v>
      </c>
      <c r="C601" s="52" t="s">
        <v>1645</v>
      </c>
      <c r="D601" s="52" t="s">
        <v>1634</v>
      </c>
      <c r="E601" s="52" t="s">
        <v>954</v>
      </c>
      <c r="F601" s="52" t="s">
        <v>1728</v>
      </c>
      <c r="G601" s="52">
        <v>2018</v>
      </c>
      <c r="H601" s="52" t="s">
        <v>1635</v>
      </c>
      <c r="I601" s="52" t="s">
        <v>670</v>
      </c>
      <c r="J601" s="60">
        <v>42500</v>
      </c>
      <c r="K601" s="52">
        <v>42500</v>
      </c>
      <c r="L601" s="56" t="str">
        <f>_xlfn.CONCAT(NFM3External!$B601,"_",NFM3External!$C601,"_",NFM3External!$E601,"_",NFM3External!$G601)</f>
        <v>Congo (Democratic Republic)_HIV_Unspecified - not disagregated by sources _2018</v>
      </c>
    </row>
    <row r="602" spans="1:12" x14ac:dyDescent="0.25">
      <c r="A602" s="48" t="s">
        <v>1726</v>
      </c>
      <c r="B602" s="49" t="s">
        <v>921</v>
      </c>
      <c r="C602" s="49" t="s">
        <v>1645</v>
      </c>
      <c r="D602" s="49" t="s">
        <v>1634</v>
      </c>
      <c r="E602" s="49" t="s">
        <v>954</v>
      </c>
      <c r="F602" s="49" t="s">
        <v>1728</v>
      </c>
      <c r="G602" s="49">
        <v>2018</v>
      </c>
      <c r="H602" s="49" t="s">
        <v>1635</v>
      </c>
      <c r="I602" s="49" t="s">
        <v>670</v>
      </c>
      <c r="J602" s="59">
        <v>5000</v>
      </c>
      <c r="K602" s="49">
        <v>5000</v>
      </c>
      <c r="L602" s="55" t="str">
        <f>_xlfn.CONCAT(NFM3External!$B602,"_",NFM3External!$C602,"_",NFM3External!$E602,"_",NFM3External!$G602)</f>
        <v>Congo (Democratic Republic)_HIV_Unspecified - not disagregated by sources _2018</v>
      </c>
    </row>
    <row r="603" spans="1:12" x14ac:dyDescent="0.25">
      <c r="A603" s="51" t="s">
        <v>1726</v>
      </c>
      <c r="B603" s="52" t="s">
        <v>921</v>
      </c>
      <c r="C603" s="52" t="s">
        <v>1645</v>
      </c>
      <c r="D603" s="52" t="s">
        <v>1634</v>
      </c>
      <c r="E603" s="52" t="s">
        <v>954</v>
      </c>
      <c r="F603" s="52" t="s">
        <v>1733</v>
      </c>
      <c r="G603" s="52">
        <v>2019</v>
      </c>
      <c r="H603" s="52" t="s">
        <v>1635</v>
      </c>
      <c r="I603" s="52" t="s">
        <v>670</v>
      </c>
      <c r="J603" s="60">
        <v>35000</v>
      </c>
      <c r="K603" s="52">
        <v>35000</v>
      </c>
      <c r="L603" s="56" t="str">
        <f>_xlfn.CONCAT(NFM3External!$B603,"_",NFM3External!$C603,"_",NFM3External!$E603,"_",NFM3External!$G603)</f>
        <v>Congo (Democratic Republic)_HIV_Unspecified - not disagregated by sources _2019</v>
      </c>
    </row>
    <row r="604" spans="1:12" x14ac:dyDescent="0.25">
      <c r="A604" s="48" t="s">
        <v>1726</v>
      </c>
      <c r="B604" s="49" t="s">
        <v>921</v>
      </c>
      <c r="C604" s="49" t="s">
        <v>1645</v>
      </c>
      <c r="D604" s="49" t="s">
        <v>1634</v>
      </c>
      <c r="E604" s="49" t="s">
        <v>954</v>
      </c>
      <c r="F604" s="49" t="s">
        <v>1728</v>
      </c>
      <c r="G604" s="49">
        <v>2019</v>
      </c>
      <c r="H604" s="49" t="s">
        <v>1635</v>
      </c>
      <c r="I604" s="49" t="s">
        <v>670</v>
      </c>
      <c r="J604" s="59">
        <v>42500</v>
      </c>
      <c r="K604" s="49">
        <v>42500</v>
      </c>
      <c r="L604" s="55" t="str">
        <f>_xlfn.CONCAT(NFM3External!$B604,"_",NFM3External!$C604,"_",NFM3External!$E604,"_",NFM3External!$G604)</f>
        <v>Congo (Democratic Republic)_HIV_Unspecified - not disagregated by sources _2019</v>
      </c>
    </row>
    <row r="605" spans="1:12" x14ac:dyDescent="0.25">
      <c r="A605" s="51" t="s">
        <v>1726</v>
      </c>
      <c r="B605" s="52" t="s">
        <v>921</v>
      </c>
      <c r="C605" s="52" t="s">
        <v>1645</v>
      </c>
      <c r="D605" s="52" t="s">
        <v>1634</v>
      </c>
      <c r="E605" s="52" t="s">
        <v>954</v>
      </c>
      <c r="F605" s="52" t="s">
        <v>1728</v>
      </c>
      <c r="G605" s="52">
        <v>2019</v>
      </c>
      <c r="H605" s="52" t="s">
        <v>1635</v>
      </c>
      <c r="I605" s="52" t="s">
        <v>670</v>
      </c>
      <c r="J605" s="60">
        <v>5000</v>
      </c>
      <c r="K605" s="52">
        <v>5000</v>
      </c>
      <c r="L605" s="56" t="str">
        <f>_xlfn.CONCAT(NFM3External!$B605,"_",NFM3External!$C605,"_",NFM3External!$E605,"_",NFM3External!$G605)</f>
        <v>Congo (Democratic Republic)_HIV_Unspecified - not disagregated by sources _2019</v>
      </c>
    </row>
    <row r="606" spans="1:12" x14ac:dyDescent="0.25">
      <c r="A606" s="48" t="s">
        <v>1726</v>
      </c>
      <c r="B606" s="49" t="s">
        <v>921</v>
      </c>
      <c r="C606" s="49" t="s">
        <v>1645</v>
      </c>
      <c r="D606" s="49" t="s">
        <v>1634</v>
      </c>
      <c r="E606" s="49" t="s">
        <v>954</v>
      </c>
      <c r="F606" s="49" t="s">
        <v>1733</v>
      </c>
      <c r="G606" s="49">
        <v>2020</v>
      </c>
      <c r="H606" s="49" t="s">
        <v>1635</v>
      </c>
      <c r="I606" s="49" t="s">
        <v>670</v>
      </c>
      <c r="J606" s="59">
        <v>35000</v>
      </c>
      <c r="K606" s="49">
        <v>35000</v>
      </c>
      <c r="L606" s="55" t="str">
        <f>_xlfn.CONCAT(NFM3External!$B606,"_",NFM3External!$C606,"_",NFM3External!$E606,"_",NFM3External!$G606)</f>
        <v>Congo (Democratic Republic)_HIV_Unspecified - not disagregated by sources _2020</v>
      </c>
    </row>
    <row r="607" spans="1:12" x14ac:dyDescent="0.25">
      <c r="A607" s="51" t="s">
        <v>1726</v>
      </c>
      <c r="B607" s="52" t="s">
        <v>921</v>
      </c>
      <c r="C607" s="52" t="s">
        <v>1645</v>
      </c>
      <c r="D607" s="52" t="s">
        <v>1634</v>
      </c>
      <c r="E607" s="52" t="s">
        <v>954</v>
      </c>
      <c r="F607" s="52" t="s">
        <v>1728</v>
      </c>
      <c r="G607" s="52">
        <v>2020</v>
      </c>
      <c r="H607" s="52" t="s">
        <v>1635</v>
      </c>
      <c r="I607" s="52" t="s">
        <v>670</v>
      </c>
      <c r="J607" s="60">
        <v>35000</v>
      </c>
      <c r="K607" s="52">
        <v>35000</v>
      </c>
      <c r="L607" s="56" t="str">
        <f>_xlfn.CONCAT(NFM3External!$B607,"_",NFM3External!$C607,"_",NFM3External!$E607,"_",NFM3External!$G607)</f>
        <v>Congo (Democratic Republic)_HIV_Unspecified - not disagregated by sources _2020</v>
      </c>
    </row>
    <row r="608" spans="1:12" x14ac:dyDescent="0.25">
      <c r="A608" s="48" t="s">
        <v>1726</v>
      </c>
      <c r="B608" s="49" t="s">
        <v>921</v>
      </c>
      <c r="C608" s="49" t="s">
        <v>1645</v>
      </c>
      <c r="D608" s="49" t="s">
        <v>1634</v>
      </c>
      <c r="E608" s="49" t="s">
        <v>954</v>
      </c>
      <c r="F608" s="49" t="s">
        <v>1728</v>
      </c>
      <c r="G608" s="49">
        <v>2020</v>
      </c>
      <c r="H608" s="49" t="s">
        <v>1635</v>
      </c>
      <c r="I608" s="49" t="s">
        <v>670</v>
      </c>
      <c r="J608" s="59">
        <v>10000</v>
      </c>
      <c r="K608" s="49">
        <v>10000</v>
      </c>
      <c r="L608" s="55" t="str">
        <f>_xlfn.CONCAT(NFM3External!$B608,"_",NFM3External!$C608,"_",NFM3External!$E608,"_",NFM3External!$G608)</f>
        <v>Congo (Democratic Republic)_HIV_Unspecified - not disagregated by sources _2020</v>
      </c>
    </row>
    <row r="609" spans="1:12" x14ac:dyDescent="0.25">
      <c r="A609" s="51" t="s">
        <v>1726</v>
      </c>
      <c r="B609" s="52" t="s">
        <v>921</v>
      </c>
      <c r="C609" s="52" t="s">
        <v>1645</v>
      </c>
      <c r="D609" s="52" t="s">
        <v>1634</v>
      </c>
      <c r="E609" s="52" t="s">
        <v>954</v>
      </c>
      <c r="F609" s="52" t="s">
        <v>1733</v>
      </c>
      <c r="G609" s="52">
        <v>2021</v>
      </c>
      <c r="H609" s="52" t="s">
        <v>361</v>
      </c>
      <c r="I609" s="52" t="s">
        <v>670</v>
      </c>
      <c r="J609" s="60">
        <v>35000</v>
      </c>
      <c r="K609" s="52">
        <v>35000</v>
      </c>
      <c r="L609" s="56" t="str">
        <f>_xlfn.CONCAT(NFM3External!$B609,"_",NFM3External!$C609,"_",NFM3External!$E609,"_",NFM3External!$G609)</f>
        <v>Congo (Democratic Republic)_HIV_Unspecified - not disagregated by sources _2021</v>
      </c>
    </row>
    <row r="610" spans="1:12" x14ac:dyDescent="0.25">
      <c r="A610" s="48" t="s">
        <v>1726</v>
      </c>
      <c r="B610" s="49" t="s">
        <v>921</v>
      </c>
      <c r="C610" s="49" t="s">
        <v>1645</v>
      </c>
      <c r="D610" s="49" t="s">
        <v>1634</v>
      </c>
      <c r="E610" s="49" t="s">
        <v>954</v>
      </c>
      <c r="F610" s="49" t="s">
        <v>1728</v>
      </c>
      <c r="G610" s="49">
        <v>2021</v>
      </c>
      <c r="H610" s="49" t="s">
        <v>361</v>
      </c>
      <c r="I610" s="49" t="s">
        <v>670</v>
      </c>
      <c r="J610" s="59">
        <v>35000</v>
      </c>
      <c r="K610" s="49">
        <v>35000</v>
      </c>
      <c r="L610" s="55" t="str">
        <f>_xlfn.CONCAT(NFM3External!$B610,"_",NFM3External!$C610,"_",NFM3External!$E610,"_",NFM3External!$G610)</f>
        <v>Congo (Democratic Republic)_HIV_Unspecified - not disagregated by sources _2021</v>
      </c>
    </row>
    <row r="611" spans="1:12" x14ac:dyDescent="0.25">
      <c r="A611" s="51" t="s">
        <v>1726</v>
      </c>
      <c r="B611" s="52" t="s">
        <v>921</v>
      </c>
      <c r="C611" s="52" t="s">
        <v>1645</v>
      </c>
      <c r="D611" s="52" t="s">
        <v>1634</v>
      </c>
      <c r="E611" s="52" t="s">
        <v>954</v>
      </c>
      <c r="F611" s="52" t="s">
        <v>1728</v>
      </c>
      <c r="G611" s="52">
        <v>2021</v>
      </c>
      <c r="H611" s="52" t="s">
        <v>361</v>
      </c>
      <c r="I611" s="52" t="s">
        <v>670</v>
      </c>
      <c r="J611" s="60">
        <v>10000</v>
      </c>
      <c r="K611" s="52">
        <v>10000</v>
      </c>
      <c r="L611" s="56" t="str">
        <f>_xlfn.CONCAT(NFM3External!$B611,"_",NFM3External!$C611,"_",NFM3External!$E611,"_",NFM3External!$G611)</f>
        <v>Congo (Democratic Republic)_HIV_Unspecified - not disagregated by sources _2021</v>
      </c>
    </row>
    <row r="612" spans="1:12" x14ac:dyDescent="0.25">
      <c r="A612" s="48" t="s">
        <v>1726</v>
      </c>
      <c r="B612" s="49" t="s">
        <v>921</v>
      </c>
      <c r="C612" s="49" t="s">
        <v>1645</v>
      </c>
      <c r="D612" s="49" t="s">
        <v>1634</v>
      </c>
      <c r="E612" s="49" t="s">
        <v>949</v>
      </c>
      <c r="F612" s="49" t="s">
        <v>1734</v>
      </c>
      <c r="G612" s="49">
        <v>2018</v>
      </c>
      <c r="H612" s="49" t="s">
        <v>1635</v>
      </c>
      <c r="I612" s="49" t="s">
        <v>670</v>
      </c>
      <c r="J612" s="59">
        <v>180000</v>
      </c>
      <c r="K612" s="49">
        <v>180000</v>
      </c>
      <c r="L612" s="55" t="str">
        <f>_xlfn.CONCAT(NFM3External!$B612,"_",NFM3External!$C612,"_",NFM3External!$E612,"_",NFM3External!$G612)</f>
        <v>Congo (Democratic Republic)_HIV_World Health Organization (WHO)_2018</v>
      </c>
    </row>
    <row r="613" spans="1:12" x14ac:dyDescent="0.25">
      <c r="A613" s="51" t="s">
        <v>1726</v>
      </c>
      <c r="B613" s="52" t="s">
        <v>921</v>
      </c>
      <c r="C613" s="52" t="s">
        <v>1645</v>
      </c>
      <c r="D613" s="52" t="s">
        <v>1634</v>
      </c>
      <c r="E613" s="52" t="s">
        <v>949</v>
      </c>
      <c r="F613" s="52" t="s">
        <v>1734</v>
      </c>
      <c r="G613" s="52">
        <v>2019</v>
      </c>
      <c r="H613" s="52" t="s">
        <v>1635</v>
      </c>
      <c r="I613" s="52" t="s">
        <v>670</v>
      </c>
      <c r="J613" s="60">
        <v>186000</v>
      </c>
      <c r="K613" s="52">
        <v>186000</v>
      </c>
      <c r="L613" s="56" t="str">
        <f>_xlfn.CONCAT(NFM3External!$B613,"_",NFM3External!$C613,"_",NFM3External!$E613,"_",NFM3External!$G613)</f>
        <v>Congo (Democratic Republic)_HIV_World Health Organization (WHO)_2019</v>
      </c>
    </row>
    <row r="614" spans="1:12" x14ac:dyDescent="0.25">
      <c r="A614" s="48" t="s">
        <v>1726</v>
      </c>
      <c r="B614" s="49" t="s">
        <v>921</v>
      </c>
      <c r="C614" s="49" t="s">
        <v>1645</v>
      </c>
      <c r="D614" s="49" t="s">
        <v>1634</v>
      </c>
      <c r="E614" s="49" t="s">
        <v>949</v>
      </c>
      <c r="F614" s="49" t="s">
        <v>1734</v>
      </c>
      <c r="G614" s="49">
        <v>2020</v>
      </c>
      <c r="H614" s="49" t="s">
        <v>1635</v>
      </c>
      <c r="I614" s="49" t="s">
        <v>670</v>
      </c>
      <c r="J614" s="59">
        <v>75000</v>
      </c>
      <c r="K614" s="49">
        <v>75000</v>
      </c>
      <c r="L614" s="55" t="str">
        <f>_xlfn.CONCAT(NFM3External!$B614,"_",NFM3External!$C614,"_",NFM3External!$E614,"_",NFM3External!$G614)</f>
        <v>Congo (Democratic Republic)_HIV_World Health Organization (WHO)_2020</v>
      </c>
    </row>
    <row r="615" spans="1:12" x14ac:dyDescent="0.25">
      <c r="A615" s="51" t="s">
        <v>1726</v>
      </c>
      <c r="B615" s="52" t="s">
        <v>921</v>
      </c>
      <c r="C615" s="52" t="s">
        <v>1645</v>
      </c>
      <c r="D615" s="52" t="s">
        <v>1634</v>
      </c>
      <c r="E615" s="52" t="s">
        <v>949</v>
      </c>
      <c r="F615" s="52" t="s">
        <v>1734</v>
      </c>
      <c r="G615" s="52">
        <v>2021</v>
      </c>
      <c r="H615" s="52" t="s">
        <v>361</v>
      </c>
      <c r="I615" s="52" t="s">
        <v>670</v>
      </c>
      <c r="J615" s="60">
        <v>75000</v>
      </c>
      <c r="K615" s="52">
        <v>75000</v>
      </c>
      <c r="L615" s="56" t="str">
        <f>_xlfn.CONCAT(NFM3External!$B615,"_",NFM3External!$C615,"_",NFM3External!$E615,"_",NFM3External!$G615)</f>
        <v>Congo (Democratic Republic)_HIV_World Health Organization (WHO)_2021</v>
      </c>
    </row>
    <row r="616" spans="1:12" x14ac:dyDescent="0.25">
      <c r="A616" s="48" t="s">
        <v>1726</v>
      </c>
      <c r="B616" s="49" t="s">
        <v>921</v>
      </c>
      <c r="C616" s="49" t="s">
        <v>305</v>
      </c>
      <c r="D616" s="49" t="s">
        <v>1634</v>
      </c>
      <c r="E616" s="49" t="s">
        <v>676</v>
      </c>
      <c r="F616" s="49" t="s">
        <v>1735</v>
      </c>
      <c r="G616" s="49">
        <v>2018</v>
      </c>
      <c r="H616" s="49" t="s">
        <v>1635</v>
      </c>
      <c r="I616" s="49" t="s">
        <v>670</v>
      </c>
      <c r="J616" s="59">
        <v>3776309</v>
      </c>
      <c r="K616" s="49">
        <v>3776309</v>
      </c>
      <c r="L616" s="55" t="str">
        <f>_xlfn.CONCAT(NFM3External!$B616,"_",NFM3External!$C616,"_",NFM3External!$E616,"_",NFM3External!$G616)</f>
        <v>Congo (Democratic Republic)_TB_Belgium_2018</v>
      </c>
    </row>
    <row r="617" spans="1:12" x14ac:dyDescent="0.25">
      <c r="A617" s="51" t="s">
        <v>1726</v>
      </c>
      <c r="B617" s="52" t="s">
        <v>921</v>
      </c>
      <c r="C617" s="52" t="s">
        <v>305</v>
      </c>
      <c r="D617" s="52" t="s">
        <v>1634</v>
      </c>
      <c r="E617" s="52" t="s">
        <v>676</v>
      </c>
      <c r="F617" s="52" t="s">
        <v>1735</v>
      </c>
      <c r="G617" s="52">
        <v>2019</v>
      </c>
      <c r="H617" s="52" t="s">
        <v>1635</v>
      </c>
      <c r="I617" s="52" t="s">
        <v>670</v>
      </c>
      <c r="J617" s="60">
        <v>3479135</v>
      </c>
      <c r="K617" s="52">
        <v>3479135</v>
      </c>
      <c r="L617" s="56" t="str">
        <f>_xlfn.CONCAT(NFM3External!$B617,"_",NFM3External!$C617,"_",NFM3External!$E617,"_",NFM3External!$G617)</f>
        <v>Congo (Democratic Republic)_TB_Belgium_2019</v>
      </c>
    </row>
    <row r="618" spans="1:12" x14ac:dyDescent="0.25">
      <c r="A618" s="48" t="s">
        <v>1726</v>
      </c>
      <c r="B618" s="49" t="s">
        <v>921</v>
      </c>
      <c r="C618" s="49" t="s">
        <v>305</v>
      </c>
      <c r="D618" s="49" t="s">
        <v>1634</v>
      </c>
      <c r="E618" s="49" t="s">
        <v>676</v>
      </c>
      <c r="F618" s="49" t="s">
        <v>1735</v>
      </c>
      <c r="G618" s="49">
        <v>2020</v>
      </c>
      <c r="H618" s="49" t="s">
        <v>1635</v>
      </c>
      <c r="I618" s="49" t="s">
        <v>670</v>
      </c>
      <c r="J618" s="59">
        <v>4421670</v>
      </c>
      <c r="K618" s="49">
        <v>4421670</v>
      </c>
      <c r="L618" s="55" t="str">
        <f>_xlfn.CONCAT(NFM3External!$B618,"_",NFM3External!$C618,"_",NFM3External!$E618,"_",NFM3External!$G618)</f>
        <v>Congo (Democratic Republic)_TB_Belgium_2020</v>
      </c>
    </row>
    <row r="619" spans="1:12" x14ac:dyDescent="0.25">
      <c r="A619" s="51" t="s">
        <v>1726</v>
      </c>
      <c r="B619" s="52" t="s">
        <v>921</v>
      </c>
      <c r="C619" s="52" t="s">
        <v>305</v>
      </c>
      <c r="D619" s="52" t="s">
        <v>1634</v>
      </c>
      <c r="E619" s="52" t="s">
        <v>676</v>
      </c>
      <c r="F619" s="52" t="s">
        <v>1735</v>
      </c>
      <c r="G619" s="52">
        <v>2021</v>
      </c>
      <c r="H619" s="52" t="s">
        <v>361</v>
      </c>
      <c r="I619" s="52" t="s">
        <v>670</v>
      </c>
      <c r="J619" s="60">
        <v>4421670</v>
      </c>
      <c r="K619" s="52">
        <v>4421670</v>
      </c>
      <c r="L619" s="56" t="str">
        <f>_xlfn.CONCAT(NFM3External!$B619,"_",NFM3External!$C619,"_",NFM3External!$E619,"_",NFM3External!$G619)</f>
        <v>Congo (Democratic Republic)_TB_Belgium_2021</v>
      </c>
    </row>
    <row r="620" spans="1:12" x14ac:dyDescent="0.25">
      <c r="A620" s="48" t="s">
        <v>1726</v>
      </c>
      <c r="B620" s="49" t="s">
        <v>921</v>
      </c>
      <c r="C620" s="49" t="s">
        <v>305</v>
      </c>
      <c r="D620" s="49" t="s">
        <v>1634</v>
      </c>
      <c r="E620" s="49" t="s">
        <v>676</v>
      </c>
      <c r="F620" s="49" t="s">
        <v>1735</v>
      </c>
      <c r="G620" s="49">
        <v>2022</v>
      </c>
      <c r="H620" s="49" t="s">
        <v>361</v>
      </c>
      <c r="I620" s="49" t="s">
        <v>670</v>
      </c>
      <c r="J620" s="59">
        <v>4421670</v>
      </c>
      <c r="K620" s="49">
        <v>4421670</v>
      </c>
      <c r="L620" s="55" t="str">
        <f>_xlfn.CONCAT(NFM3External!$B620,"_",NFM3External!$C620,"_",NFM3External!$E620,"_",NFM3External!$G620)</f>
        <v>Congo (Democratic Republic)_TB_Belgium_2022</v>
      </c>
    </row>
    <row r="621" spans="1:12" x14ac:dyDescent="0.25">
      <c r="A621" s="51" t="s">
        <v>1726</v>
      </c>
      <c r="B621" s="52" t="s">
        <v>921</v>
      </c>
      <c r="C621" s="52" t="s">
        <v>305</v>
      </c>
      <c r="D621" s="52" t="s">
        <v>1634</v>
      </c>
      <c r="E621" s="52" t="s">
        <v>676</v>
      </c>
      <c r="F621" s="52" t="s">
        <v>1735</v>
      </c>
      <c r="G621" s="52">
        <v>2023</v>
      </c>
      <c r="H621" s="52" t="s">
        <v>361</v>
      </c>
      <c r="I621" s="52" t="s">
        <v>670</v>
      </c>
      <c r="J621" s="60">
        <v>4421670</v>
      </c>
      <c r="K621" s="52">
        <v>4421670</v>
      </c>
      <c r="L621" s="56" t="str">
        <f>_xlfn.CONCAT(NFM3External!$B621,"_",NFM3External!$C621,"_",NFM3External!$E621,"_",NFM3External!$G621)</f>
        <v>Congo (Democratic Republic)_TB_Belgium_2023</v>
      </c>
    </row>
    <row r="622" spans="1:12" x14ac:dyDescent="0.25">
      <c r="A622" s="48" t="s">
        <v>1726</v>
      </c>
      <c r="B622" s="49" t="s">
        <v>921</v>
      </c>
      <c r="C622" s="49" t="s">
        <v>305</v>
      </c>
      <c r="D622" s="49" t="s">
        <v>1634</v>
      </c>
      <c r="E622" s="49" t="s">
        <v>772</v>
      </c>
      <c r="F622" s="49" t="s">
        <v>1727</v>
      </c>
      <c r="G622" s="49">
        <v>2018</v>
      </c>
      <c r="H622" s="49" t="s">
        <v>1635</v>
      </c>
      <c r="I622" s="49" t="s">
        <v>670</v>
      </c>
      <c r="J622" s="59">
        <v>241369</v>
      </c>
      <c r="K622" s="49">
        <v>241369</v>
      </c>
      <c r="L622" s="55" t="str">
        <f>_xlfn.CONCAT(NFM3External!$B622,"_",NFM3External!$C622,"_",NFM3External!$E622,"_",NFM3External!$G622)</f>
        <v>Congo (Democratic Republic)_TB_European Union/European Commision_2018</v>
      </c>
    </row>
    <row r="623" spans="1:12" x14ac:dyDescent="0.25">
      <c r="A623" s="51" t="s">
        <v>1726</v>
      </c>
      <c r="B623" s="52" t="s">
        <v>921</v>
      </c>
      <c r="C623" s="52" t="s">
        <v>305</v>
      </c>
      <c r="D623" s="52" t="s">
        <v>1634</v>
      </c>
      <c r="E623" s="52" t="s">
        <v>793</v>
      </c>
      <c r="F623" s="52" t="s">
        <v>1727</v>
      </c>
      <c r="G623" s="52">
        <v>2018</v>
      </c>
      <c r="H623" s="52" t="s">
        <v>1635</v>
      </c>
      <c r="I623" s="52" t="s">
        <v>670</v>
      </c>
      <c r="J623" s="60">
        <v>8255</v>
      </c>
      <c r="K623" s="52">
        <v>8255</v>
      </c>
      <c r="L623" s="56" t="str">
        <f>_xlfn.CONCAT(NFM3External!$B623,"_",NFM3External!$C623,"_",NFM3External!$E623,"_",NFM3External!$G623)</f>
        <v>Congo (Democratic Republic)_TB_France_2018</v>
      </c>
    </row>
    <row r="624" spans="1:12" x14ac:dyDescent="0.25">
      <c r="A624" s="48" t="s">
        <v>1726</v>
      </c>
      <c r="B624" s="49" t="s">
        <v>921</v>
      </c>
      <c r="C624" s="49" t="s">
        <v>305</v>
      </c>
      <c r="D624" s="49" t="s">
        <v>1634</v>
      </c>
      <c r="E624" s="49" t="s">
        <v>798</v>
      </c>
      <c r="F624" s="49" t="s">
        <v>1727</v>
      </c>
      <c r="G624" s="49">
        <v>2018</v>
      </c>
      <c r="H624" s="49" t="s">
        <v>1635</v>
      </c>
      <c r="I624" s="49" t="s">
        <v>670</v>
      </c>
      <c r="J624" s="59">
        <v>33997</v>
      </c>
      <c r="K624" s="49">
        <v>33997</v>
      </c>
      <c r="L624" s="55" t="str">
        <f>_xlfn.CONCAT(NFM3External!$B624,"_",NFM3External!$C624,"_",NFM3External!$E624,"_",NFM3External!$G624)</f>
        <v>Congo (Democratic Republic)_TB_Germany_2018</v>
      </c>
    </row>
    <row r="625" spans="1:12" x14ac:dyDescent="0.25">
      <c r="A625" s="51" t="s">
        <v>1726</v>
      </c>
      <c r="B625" s="52" t="s">
        <v>921</v>
      </c>
      <c r="C625" s="52" t="s">
        <v>305</v>
      </c>
      <c r="D625" s="52" t="s">
        <v>1634</v>
      </c>
      <c r="E625" s="52" t="s">
        <v>838</v>
      </c>
      <c r="F625" s="52" t="s">
        <v>1727</v>
      </c>
      <c r="G625" s="52">
        <v>2018</v>
      </c>
      <c r="H625" s="52" t="s">
        <v>1635</v>
      </c>
      <c r="I625" s="52" t="s">
        <v>670</v>
      </c>
      <c r="J625" s="60">
        <v>58557</v>
      </c>
      <c r="K625" s="52">
        <v>58557</v>
      </c>
      <c r="L625" s="56" t="str">
        <f>_xlfn.CONCAT(NFM3External!$B625,"_",NFM3External!$C625,"_",NFM3External!$E625,"_",NFM3External!$G625)</f>
        <v>Congo (Democratic Republic)_TB_Japan_2018</v>
      </c>
    </row>
    <row r="626" spans="1:12" x14ac:dyDescent="0.25">
      <c r="A626" s="48" t="s">
        <v>1726</v>
      </c>
      <c r="B626" s="49" t="s">
        <v>921</v>
      </c>
      <c r="C626" s="49" t="s">
        <v>305</v>
      </c>
      <c r="D626" s="49" t="s">
        <v>1634</v>
      </c>
      <c r="E626" s="49" t="s">
        <v>860</v>
      </c>
      <c r="F626" s="49" t="s">
        <v>1727</v>
      </c>
      <c r="G626" s="49">
        <v>2018</v>
      </c>
      <c r="H626" s="49" t="s">
        <v>1635</v>
      </c>
      <c r="I626" s="49" t="s">
        <v>670</v>
      </c>
      <c r="J626" s="59">
        <v>84973</v>
      </c>
      <c r="K626" s="49">
        <v>84973</v>
      </c>
      <c r="L626" s="55" t="str">
        <f>_xlfn.CONCAT(NFM3External!$B626,"_",NFM3External!$C626,"_",NFM3External!$E626,"_",NFM3External!$G626)</f>
        <v>Congo (Democratic Republic)_TB_Medicins Sans Frontiers (MSF)_2018</v>
      </c>
    </row>
    <row r="627" spans="1:12" x14ac:dyDescent="0.25">
      <c r="A627" s="51" t="s">
        <v>1726</v>
      </c>
      <c r="B627" s="52" t="s">
        <v>921</v>
      </c>
      <c r="C627" s="52" t="s">
        <v>305</v>
      </c>
      <c r="D627" s="52" t="s">
        <v>1634</v>
      </c>
      <c r="E627" s="52" t="s">
        <v>901</v>
      </c>
      <c r="F627" s="52" t="s">
        <v>1727</v>
      </c>
      <c r="G627" s="52">
        <v>2018</v>
      </c>
      <c r="H627" s="52" t="s">
        <v>1635</v>
      </c>
      <c r="I627" s="52" t="s">
        <v>670</v>
      </c>
      <c r="J627" s="60">
        <v>5324</v>
      </c>
      <c r="K627" s="52">
        <v>5324</v>
      </c>
      <c r="L627" s="56" t="str">
        <f>_xlfn.CONCAT(NFM3External!$B627,"_",NFM3External!$C627,"_",NFM3External!$E627,"_",NFM3External!$G627)</f>
        <v>Congo (Democratic Republic)_TB_The United Nations Children's Fund (UNICEF)_2018</v>
      </c>
    </row>
    <row r="628" spans="1:12" x14ac:dyDescent="0.25">
      <c r="A628" s="48" t="s">
        <v>1726</v>
      </c>
      <c r="B628" s="49" t="s">
        <v>921</v>
      </c>
      <c r="C628" s="49" t="s">
        <v>305</v>
      </c>
      <c r="D628" s="49" t="s">
        <v>1634</v>
      </c>
      <c r="E628" s="49" t="s">
        <v>906</v>
      </c>
      <c r="F628" s="49" t="s">
        <v>1727</v>
      </c>
      <c r="G628" s="49">
        <v>2018</v>
      </c>
      <c r="H628" s="49" t="s">
        <v>1635</v>
      </c>
      <c r="I628" s="49" t="s">
        <v>670</v>
      </c>
      <c r="J628" s="59">
        <v>231163</v>
      </c>
      <c r="K628" s="49">
        <v>231163</v>
      </c>
      <c r="L628" s="55" t="str">
        <f>_xlfn.CONCAT(NFM3External!$B628,"_",NFM3External!$C628,"_",NFM3External!$E628,"_",NFM3External!$G628)</f>
        <v>Congo (Democratic Republic)_TB_United Kingdom_2018</v>
      </c>
    </row>
    <row r="629" spans="1:12" x14ac:dyDescent="0.25">
      <c r="A629" s="51" t="s">
        <v>1726</v>
      </c>
      <c r="B629" s="52" t="s">
        <v>921</v>
      </c>
      <c r="C629" s="52" t="s">
        <v>305</v>
      </c>
      <c r="D629" s="52" t="s">
        <v>1634</v>
      </c>
      <c r="E629" s="52" t="s">
        <v>934</v>
      </c>
      <c r="F629" s="52" t="s">
        <v>1735</v>
      </c>
      <c r="G629" s="52">
        <v>2018</v>
      </c>
      <c r="H629" s="52" t="s">
        <v>1635</v>
      </c>
      <c r="I629" s="52" t="s">
        <v>670</v>
      </c>
      <c r="J629" s="60">
        <v>7565185</v>
      </c>
      <c r="K629" s="52">
        <v>7565185</v>
      </c>
      <c r="L629" s="56" t="str">
        <f>_xlfn.CONCAT(NFM3External!$B629,"_",NFM3External!$C629,"_",NFM3External!$E629,"_",NFM3External!$G629)</f>
        <v>Congo (Democratic Republic)_TB_United States Government (USG)_2018</v>
      </c>
    </row>
    <row r="630" spans="1:12" x14ac:dyDescent="0.25">
      <c r="A630" s="48" t="s">
        <v>1726</v>
      </c>
      <c r="B630" s="49" t="s">
        <v>921</v>
      </c>
      <c r="C630" s="49" t="s">
        <v>305</v>
      </c>
      <c r="D630" s="49" t="s">
        <v>1634</v>
      </c>
      <c r="E630" s="49" t="s">
        <v>934</v>
      </c>
      <c r="F630" s="49" t="s">
        <v>1735</v>
      </c>
      <c r="G630" s="49">
        <v>2019</v>
      </c>
      <c r="H630" s="49" t="s">
        <v>1635</v>
      </c>
      <c r="I630" s="49" t="s">
        <v>670</v>
      </c>
      <c r="J630" s="59">
        <v>4325249</v>
      </c>
      <c r="K630" s="49">
        <v>4325249</v>
      </c>
      <c r="L630" s="55" t="str">
        <f>_xlfn.CONCAT(NFM3External!$B630,"_",NFM3External!$C630,"_",NFM3External!$E630,"_",NFM3External!$G630)</f>
        <v>Congo (Democratic Republic)_TB_United States Government (USG)_2019</v>
      </c>
    </row>
    <row r="631" spans="1:12" x14ac:dyDescent="0.25">
      <c r="A631" s="51" t="s">
        <v>1726</v>
      </c>
      <c r="B631" s="52" t="s">
        <v>921</v>
      </c>
      <c r="C631" s="52" t="s">
        <v>305</v>
      </c>
      <c r="D631" s="52" t="s">
        <v>1634</v>
      </c>
      <c r="E631" s="52" t="s">
        <v>934</v>
      </c>
      <c r="F631" s="52" t="s">
        <v>1735</v>
      </c>
      <c r="G631" s="52">
        <v>2020</v>
      </c>
      <c r="H631" s="52" t="s">
        <v>1635</v>
      </c>
      <c r="I631" s="52" t="s">
        <v>670</v>
      </c>
      <c r="J631" s="60">
        <v>13000000</v>
      </c>
      <c r="K631" s="52">
        <v>13000000</v>
      </c>
      <c r="L631" s="56" t="str">
        <f>_xlfn.CONCAT(NFM3External!$B631,"_",NFM3External!$C631,"_",NFM3External!$E631,"_",NFM3External!$G631)</f>
        <v>Congo (Democratic Republic)_TB_United States Government (USG)_2020</v>
      </c>
    </row>
    <row r="632" spans="1:12" x14ac:dyDescent="0.25">
      <c r="A632" s="48" t="s">
        <v>1726</v>
      </c>
      <c r="B632" s="49" t="s">
        <v>921</v>
      </c>
      <c r="C632" s="49" t="s">
        <v>305</v>
      </c>
      <c r="D632" s="49" t="s">
        <v>1634</v>
      </c>
      <c r="E632" s="49" t="s">
        <v>934</v>
      </c>
      <c r="F632" s="49" t="s">
        <v>1735</v>
      </c>
      <c r="G632" s="49">
        <v>2021</v>
      </c>
      <c r="H632" s="49" t="s">
        <v>361</v>
      </c>
      <c r="I632" s="49" t="s">
        <v>670</v>
      </c>
      <c r="J632" s="59">
        <v>13000000</v>
      </c>
      <c r="K632" s="49">
        <v>13000000</v>
      </c>
      <c r="L632" s="55" t="str">
        <f>_xlfn.CONCAT(NFM3External!$B632,"_",NFM3External!$C632,"_",NFM3External!$E632,"_",NFM3External!$G632)</f>
        <v>Congo (Democratic Republic)_TB_United States Government (USG)_2021</v>
      </c>
    </row>
    <row r="633" spans="1:12" x14ac:dyDescent="0.25">
      <c r="A633" s="51" t="s">
        <v>1726</v>
      </c>
      <c r="B633" s="52" t="s">
        <v>921</v>
      </c>
      <c r="C633" s="52" t="s">
        <v>305</v>
      </c>
      <c r="D633" s="52" t="s">
        <v>1634</v>
      </c>
      <c r="E633" s="52" t="s">
        <v>934</v>
      </c>
      <c r="F633" s="52" t="s">
        <v>1735</v>
      </c>
      <c r="G633" s="52">
        <v>2022</v>
      </c>
      <c r="H633" s="52" t="s">
        <v>361</v>
      </c>
      <c r="I633" s="52" t="s">
        <v>670</v>
      </c>
      <c r="J633" s="60">
        <v>13000000</v>
      </c>
      <c r="K633" s="52">
        <v>13000000</v>
      </c>
      <c r="L633" s="56" t="str">
        <f>_xlfn.CONCAT(NFM3External!$B633,"_",NFM3External!$C633,"_",NFM3External!$E633,"_",NFM3External!$G633)</f>
        <v>Congo (Democratic Republic)_TB_United States Government (USG)_2022</v>
      </c>
    </row>
    <row r="634" spans="1:12" x14ac:dyDescent="0.25">
      <c r="A634" s="48" t="s">
        <v>1726</v>
      </c>
      <c r="B634" s="49" t="s">
        <v>921</v>
      </c>
      <c r="C634" s="49" t="s">
        <v>305</v>
      </c>
      <c r="D634" s="49" t="s">
        <v>1634</v>
      </c>
      <c r="E634" s="49" t="s">
        <v>934</v>
      </c>
      <c r="F634" s="49" t="s">
        <v>1735</v>
      </c>
      <c r="G634" s="49">
        <v>2023</v>
      </c>
      <c r="H634" s="49" t="s">
        <v>361</v>
      </c>
      <c r="I634" s="49" t="s">
        <v>670</v>
      </c>
      <c r="J634" s="59">
        <v>13000000</v>
      </c>
      <c r="K634" s="49">
        <v>13000000</v>
      </c>
      <c r="L634" s="55" t="str">
        <f>_xlfn.CONCAT(NFM3External!$B634,"_",NFM3External!$C634,"_",NFM3External!$E634,"_",NFM3External!$G634)</f>
        <v>Congo (Democratic Republic)_TB_United States Government (USG)_2023</v>
      </c>
    </row>
    <row r="635" spans="1:12" x14ac:dyDescent="0.25">
      <c r="A635" s="51" t="s">
        <v>1726</v>
      </c>
      <c r="B635" s="52" t="s">
        <v>921</v>
      </c>
      <c r="C635" s="52" t="s">
        <v>305</v>
      </c>
      <c r="D635" s="52" t="s">
        <v>1634</v>
      </c>
      <c r="E635" s="52" t="s">
        <v>954</v>
      </c>
      <c r="F635" s="52" t="s">
        <v>1736</v>
      </c>
      <c r="G635" s="52">
        <v>2018</v>
      </c>
      <c r="H635" s="52" t="s">
        <v>1635</v>
      </c>
      <c r="I635" s="52" t="s">
        <v>670</v>
      </c>
      <c r="J635" s="60">
        <v>13617</v>
      </c>
      <c r="K635" s="52">
        <v>13617</v>
      </c>
      <c r="L635" s="56" t="str">
        <f>_xlfn.CONCAT(NFM3External!$B635,"_",NFM3External!$C635,"_",NFM3External!$E635,"_",NFM3External!$G635)</f>
        <v>Congo (Democratic Republic)_TB_Unspecified - not disagregated by sources _2018</v>
      </c>
    </row>
    <row r="636" spans="1:12" x14ac:dyDescent="0.25">
      <c r="A636" s="48" t="s">
        <v>1726</v>
      </c>
      <c r="B636" s="49" t="s">
        <v>921</v>
      </c>
      <c r="C636" s="49" t="s">
        <v>305</v>
      </c>
      <c r="D636" s="49" t="s">
        <v>1634</v>
      </c>
      <c r="E636" s="49" t="s">
        <v>939</v>
      </c>
      <c r="F636" s="49" t="s">
        <v>1727</v>
      </c>
      <c r="G636" s="49">
        <v>2018</v>
      </c>
      <c r="H636" s="49" t="s">
        <v>1635</v>
      </c>
      <c r="I636" s="49" t="s">
        <v>670</v>
      </c>
      <c r="J636" s="59">
        <v>837288</v>
      </c>
      <c r="K636" s="49">
        <v>837288</v>
      </c>
      <c r="L636" s="55" t="str">
        <f>_xlfn.CONCAT(NFM3External!$B636,"_",NFM3External!$C636,"_",NFM3External!$E636,"_",NFM3External!$G636)</f>
        <v>Congo (Democratic Republic)_TB_World Bank (WB)_2018</v>
      </c>
    </row>
    <row r="637" spans="1:12" x14ac:dyDescent="0.25">
      <c r="A637" s="51" t="s">
        <v>1726</v>
      </c>
      <c r="B637" s="52" t="s">
        <v>921</v>
      </c>
      <c r="C637" s="52" t="s">
        <v>305</v>
      </c>
      <c r="D637" s="52" t="s">
        <v>1634</v>
      </c>
      <c r="E637" s="52" t="s">
        <v>949</v>
      </c>
      <c r="F637" s="52" t="s">
        <v>1735</v>
      </c>
      <c r="G637" s="52">
        <v>2018</v>
      </c>
      <c r="H637" s="52" t="s">
        <v>1635</v>
      </c>
      <c r="I637" s="52" t="s">
        <v>670</v>
      </c>
      <c r="J637" s="60">
        <v>300000</v>
      </c>
      <c r="K637" s="52">
        <v>300000</v>
      </c>
      <c r="L637" s="56" t="str">
        <f>_xlfn.CONCAT(NFM3External!$B637,"_",NFM3External!$C637,"_",NFM3External!$E637,"_",NFM3External!$G637)</f>
        <v>Congo (Democratic Republic)_TB_World Health Organization (WHO)_2018</v>
      </c>
    </row>
    <row r="638" spans="1:12" x14ac:dyDescent="0.25">
      <c r="A638" s="48" t="s">
        <v>1726</v>
      </c>
      <c r="B638" s="49" t="s">
        <v>921</v>
      </c>
      <c r="C638" s="49" t="s">
        <v>305</v>
      </c>
      <c r="D638" s="49" t="s">
        <v>1634</v>
      </c>
      <c r="E638" s="49" t="s">
        <v>949</v>
      </c>
      <c r="F638" s="49" t="s">
        <v>1735</v>
      </c>
      <c r="G638" s="49">
        <v>2019</v>
      </c>
      <c r="H638" s="49" t="s">
        <v>1635</v>
      </c>
      <c r="I638" s="49" t="s">
        <v>670</v>
      </c>
      <c r="J638" s="59">
        <v>300000</v>
      </c>
      <c r="K638" s="49">
        <v>300000</v>
      </c>
      <c r="L638" s="55" t="str">
        <f>_xlfn.CONCAT(NFM3External!$B638,"_",NFM3External!$C638,"_",NFM3External!$E638,"_",NFM3External!$G638)</f>
        <v>Congo (Democratic Republic)_TB_World Health Organization (WHO)_2019</v>
      </c>
    </row>
    <row r="639" spans="1:12" x14ac:dyDescent="0.25">
      <c r="A639" s="51" t="s">
        <v>1726</v>
      </c>
      <c r="B639" s="52" t="s">
        <v>921</v>
      </c>
      <c r="C639" s="52" t="s">
        <v>305</v>
      </c>
      <c r="D639" s="52" t="s">
        <v>1634</v>
      </c>
      <c r="E639" s="52" t="s">
        <v>949</v>
      </c>
      <c r="F639" s="52" t="s">
        <v>1735</v>
      </c>
      <c r="G639" s="52">
        <v>2020</v>
      </c>
      <c r="H639" s="52" t="s">
        <v>1635</v>
      </c>
      <c r="I639" s="52" t="s">
        <v>670</v>
      </c>
      <c r="J639" s="60">
        <v>300000</v>
      </c>
      <c r="K639" s="52">
        <v>300000</v>
      </c>
      <c r="L639" s="56" t="str">
        <f>_xlfn.CONCAT(NFM3External!$B639,"_",NFM3External!$C639,"_",NFM3External!$E639,"_",NFM3External!$G639)</f>
        <v>Congo (Democratic Republic)_TB_World Health Organization (WHO)_2020</v>
      </c>
    </row>
    <row r="640" spans="1:12" x14ac:dyDescent="0.25">
      <c r="A640" s="48" t="s">
        <v>1726</v>
      </c>
      <c r="B640" s="49" t="s">
        <v>921</v>
      </c>
      <c r="C640" s="49" t="s">
        <v>305</v>
      </c>
      <c r="D640" s="49" t="s">
        <v>1634</v>
      </c>
      <c r="E640" s="49" t="s">
        <v>949</v>
      </c>
      <c r="F640" s="49" t="s">
        <v>1735</v>
      </c>
      <c r="G640" s="49">
        <v>2021</v>
      </c>
      <c r="H640" s="49" t="s">
        <v>361</v>
      </c>
      <c r="I640" s="49" t="s">
        <v>670</v>
      </c>
      <c r="J640" s="59">
        <v>300000</v>
      </c>
      <c r="K640" s="49">
        <v>300000</v>
      </c>
      <c r="L640" s="55" t="str">
        <f>_xlfn.CONCAT(NFM3External!$B640,"_",NFM3External!$C640,"_",NFM3External!$E640,"_",NFM3External!$G640)</f>
        <v>Congo (Democratic Republic)_TB_World Health Organization (WHO)_2021</v>
      </c>
    </row>
    <row r="641" spans="1:12" x14ac:dyDescent="0.25">
      <c r="A641" s="51" t="s">
        <v>1726</v>
      </c>
      <c r="B641" s="52" t="s">
        <v>921</v>
      </c>
      <c r="C641" s="52" t="s">
        <v>305</v>
      </c>
      <c r="D641" s="52" t="s">
        <v>1634</v>
      </c>
      <c r="E641" s="52" t="s">
        <v>949</v>
      </c>
      <c r="F641" s="52" t="s">
        <v>1735</v>
      </c>
      <c r="G641" s="52">
        <v>2022</v>
      </c>
      <c r="H641" s="52" t="s">
        <v>361</v>
      </c>
      <c r="I641" s="52" t="s">
        <v>670</v>
      </c>
      <c r="J641" s="60">
        <v>300000</v>
      </c>
      <c r="K641" s="52">
        <v>300000</v>
      </c>
      <c r="L641" s="56" t="str">
        <f>_xlfn.CONCAT(NFM3External!$B641,"_",NFM3External!$C641,"_",NFM3External!$E641,"_",NFM3External!$G641)</f>
        <v>Congo (Democratic Republic)_TB_World Health Organization (WHO)_2022</v>
      </c>
    </row>
    <row r="642" spans="1:12" x14ac:dyDescent="0.25">
      <c r="A642" s="48" t="s">
        <v>1726</v>
      </c>
      <c r="B642" s="49" t="s">
        <v>921</v>
      </c>
      <c r="C642" s="49" t="s">
        <v>305</v>
      </c>
      <c r="D642" s="49" t="s">
        <v>1634</v>
      </c>
      <c r="E642" s="49" t="s">
        <v>949</v>
      </c>
      <c r="F642" s="49" t="s">
        <v>1735</v>
      </c>
      <c r="G642" s="49">
        <v>2023</v>
      </c>
      <c r="H642" s="49" t="s">
        <v>361</v>
      </c>
      <c r="I642" s="49" t="s">
        <v>670</v>
      </c>
      <c r="J642" s="59">
        <v>300000</v>
      </c>
      <c r="K642" s="49">
        <v>300000</v>
      </c>
      <c r="L642" s="55" t="str">
        <f>_xlfn.CONCAT(NFM3External!$B642,"_",NFM3External!$C642,"_",NFM3External!$E642,"_",NFM3External!$G642)</f>
        <v>Congo (Democratic Republic)_TB_World Health Organization (WHO)_2023</v>
      </c>
    </row>
    <row r="643" spans="1:12" x14ac:dyDescent="0.25">
      <c r="A643" s="51" t="s">
        <v>1737</v>
      </c>
      <c r="B643" s="52" t="s">
        <v>917</v>
      </c>
      <c r="C643" s="52" t="s">
        <v>1645</v>
      </c>
      <c r="D643" s="52" t="s">
        <v>1634</v>
      </c>
      <c r="E643" s="52" t="s">
        <v>772</v>
      </c>
      <c r="F643" s="52"/>
      <c r="G643" s="52">
        <v>2018</v>
      </c>
      <c r="H643" s="52" t="s">
        <v>1635</v>
      </c>
      <c r="I643" s="52" t="s">
        <v>682</v>
      </c>
      <c r="J643" s="60">
        <v>218604</v>
      </c>
      <c r="K643" s="52">
        <v>258043</v>
      </c>
      <c r="L643" s="56" t="str">
        <f>_xlfn.CONCAT(NFM3External!$B643,"_",NFM3External!$C643,"_",NFM3External!$E643,"_",NFM3External!$G643)</f>
        <v>Congo_HIV_European Union/European Commision_2018</v>
      </c>
    </row>
    <row r="644" spans="1:12" x14ac:dyDescent="0.25">
      <c r="A644" s="48" t="s">
        <v>1737</v>
      </c>
      <c r="B644" s="49" t="s">
        <v>917</v>
      </c>
      <c r="C644" s="49" t="s">
        <v>1645</v>
      </c>
      <c r="D644" s="49" t="s">
        <v>1634</v>
      </c>
      <c r="E644" s="49" t="s">
        <v>772</v>
      </c>
      <c r="F644" s="49"/>
      <c r="G644" s="49">
        <v>2019</v>
      </c>
      <c r="H644" s="49" t="s">
        <v>1635</v>
      </c>
      <c r="I644" s="49" t="s">
        <v>682</v>
      </c>
      <c r="J644" s="59">
        <v>0</v>
      </c>
      <c r="K644" s="49">
        <v>0</v>
      </c>
      <c r="L644" s="55" t="str">
        <f>_xlfn.CONCAT(NFM3External!$B644,"_",NFM3External!$C644,"_",NFM3External!$E644,"_",NFM3External!$G644)</f>
        <v>Congo_HIV_European Union/European Commision_2019</v>
      </c>
    </row>
    <row r="645" spans="1:12" x14ac:dyDescent="0.25">
      <c r="A645" s="51" t="s">
        <v>1737</v>
      </c>
      <c r="B645" s="52" t="s">
        <v>917</v>
      </c>
      <c r="C645" s="52" t="s">
        <v>1645</v>
      </c>
      <c r="D645" s="52" t="s">
        <v>1634</v>
      </c>
      <c r="E645" s="52" t="s">
        <v>772</v>
      </c>
      <c r="F645" s="52"/>
      <c r="G645" s="52">
        <v>2020</v>
      </c>
      <c r="H645" s="52" t="s">
        <v>1635</v>
      </c>
      <c r="I645" s="52" t="s">
        <v>682</v>
      </c>
      <c r="J645" s="60">
        <v>0</v>
      </c>
      <c r="K645" s="52">
        <v>0</v>
      </c>
      <c r="L645" s="56" t="str">
        <f>_xlfn.CONCAT(NFM3External!$B645,"_",NFM3External!$C645,"_",NFM3External!$E645,"_",NFM3External!$G645)</f>
        <v>Congo_HIV_European Union/European Commision_2020</v>
      </c>
    </row>
    <row r="646" spans="1:12" x14ac:dyDescent="0.25">
      <c r="A646" s="48" t="s">
        <v>1737</v>
      </c>
      <c r="B646" s="49" t="s">
        <v>917</v>
      </c>
      <c r="C646" s="49" t="s">
        <v>1645</v>
      </c>
      <c r="D646" s="49" t="s">
        <v>1634</v>
      </c>
      <c r="E646" s="49" t="s">
        <v>772</v>
      </c>
      <c r="F646" s="49"/>
      <c r="G646" s="49">
        <v>2021</v>
      </c>
      <c r="H646" s="49" t="s">
        <v>361</v>
      </c>
      <c r="I646" s="49" t="s">
        <v>682</v>
      </c>
      <c r="J646" s="59">
        <v>0</v>
      </c>
      <c r="K646" s="49">
        <v>0</v>
      </c>
      <c r="L646" s="55" t="str">
        <f>_xlfn.CONCAT(NFM3External!$B646,"_",NFM3External!$C646,"_",NFM3External!$E646,"_",NFM3External!$G646)</f>
        <v>Congo_HIV_European Union/European Commision_2021</v>
      </c>
    </row>
    <row r="647" spans="1:12" x14ac:dyDescent="0.25">
      <c r="A647" s="51" t="s">
        <v>1737</v>
      </c>
      <c r="B647" s="52" t="s">
        <v>917</v>
      </c>
      <c r="C647" s="52" t="s">
        <v>1645</v>
      </c>
      <c r="D647" s="52" t="s">
        <v>1634</v>
      </c>
      <c r="E647" s="52" t="s">
        <v>772</v>
      </c>
      <c r="F647" s="52"/>
      <c r="G647" s="52">
        <v>2022</v>
      </c>
      <c r="H647" s="52" t="s">
        <v>361</v>
      </c>
      <c r="I647" s="52" t="s">
        <v>682</v>
      </c>
      <c r="J647" s="60">
        <v>0</v>
      </c>
      <c r="K647" s="52">
        <v>0</v>
      </c>
      <c r="L647" s="56" t="str">
        <f>_xlfn.CONCAT(NFM3External!$B647,"_",NFM3External!$C647,"_",NFM3External!$E647,"_",NFM3External!$G647)</f>
        <v>Congo_HIV_European Union/European Commision_2022</v>
      </c>
    </row>
    <row r="648" spans="1:12" x14ac:dyDescent="0.25">
      <c r="A648" s="48" t="s">
        <v>1737</v>
      </c>
      <c r="B648" s="49" t="s">
        <v>917</v>
      </c>
      <c r="C648" s="49" t="s">
        <v>1645</v>
      </c>
      <c r="D648" s="49" t="s">
        <v>1634</v>
      </c>
      <c r="E648" s="49" t="s">
        <v>772</v>
      </c>
      <c r="F648" s="49"/>
      <c r="G648" s="49">
        <v>2023</v>
      </c>
      <c r="H648" s="49" t="s">
        <v>361</v>
      </c>
      <c r="I648" s="49" t="s">
        <v>682</v>
      </c>
      <c r="J648" s="59">
        <v>0</v>
      </c>
      <c r="K648" s="49">
        <v>0</v>
      </c>
      <c r="L648" s="55" t="str">
        <f>_xlfn.CONCAT(NFM3External!$B648,"_",NFM3External!$C648,"_",NFM3External!$E648,"_",NFM3External!$G648)</f>
        <v>Congo_HIV_European Union/European Commision_2023</v>
      </c>
    </row>
    <row r="649" spans="1:12" x14ac:dyDescent="0.25">
      <c r="A649" s="51" t="s">
        <v>1737</v>
      </c>
      <c r="B649" s="52" t="s">
        <v>917</v>
      </c>
      <c r="C649" s="52" t="s">
        <v>1645</v>
      </c>
      <c r="D649" s="52" t="s">
        <v>1634</v>
      </c>
      <c r="E649" s="52" t="s">
        <v>793</v>
      </c>
      <c r="F649" s="52" t="s">
        <v>1738</v>
      </c>
      <c r="G649" s="52">
        <v>2018</v>
      </c>
      <c r="H649" s="52" t="s">
        <v>1635</v>
      </c>
      <c r="I649" s="52" t="s">
        <v>682</v>
      </c>
      <c r="J649" s="60">
        <v>353356</v>
      </c>
      <c r="K649" s="52">
        <v>417106</v>
      </c>
      <c r="L649" s="56" t="str">
        <f>_xlfn.CONCAT(NFM3External!$B649,"_",NFM3External!$C649,"_",NFM3External!$E649,"_",NFM3External!$G649)</f>
        <v>Congo_HIV_France_2018</v>
      </c>
    </row>
    <row r="650" spans="1:12" x14ac:dyDescent="0.25">
      <c r="A650" s="48" t="s">
        <v>1737</v>
      </c>
      <c r="B650" s="49" t="s">
        <v>917</v>
      </c>
      <c r="C650" s="49" t="s">
        <v>1645</v>
      </c>
      <c r="D650" s="49" t="s">
        <v>1634</v>
      </c>
      <c r="E650" s="49" t="s">
        <v>793</v>
      </c>
      <c r="F650" s="49" t="s">
        <v>1738</v>
      </c>
      <c r="G650" s="49">
        <v>2019</v>
      </c>
      <c r="H650" s="49" t="s">
        <v>1635</v>
      </c>
      <c r="I650" s="49" t="s">
        <v>682</v>
      </c>
      <c r="J650" s="59">
        <v>0</v>
      </c>
      <c r="K650" s="49">
        <v>0</v>
      </c>
      <c r="L650" s="55" t="str">
        <f>_xlfn.CONCAT(NFM3External!$B650,"_",NFM3External!$C650,"_",NFM3External!$E650,"_",NFM3External!$G650)</f>
        <v>Congo_HIV_France_2019</v>
      </c>
    </row>
    <row r="651" spans="1:12" x14ac:dyDescent="0.25">
      <c r="A651" s="51" t="s">
        <v>1737</v>
      </c>
      <c r="B651" s="52" t="s">
        <v>917</v>
      </c>
      <c r="C651" s="52" t="s">
        <v>1645</v>
      </c>
      <c r="D651" s="52" t="s">
        <v>1634</v>
      </c>
      <c r="E651" s="52" t="s">
        <v>793</v>
      </c>
      <c r="F651" s="52" t="s">
        <v>1738</v>
      </c>
      <c r="G651" s="52">
        <v>2020</v>
      </c>
      <c r="H651" s="52" t="s">
        <v>1635</v>
      </c>
      <c r="I651" s="52" t="s">
        <v>682</v>
      </c>
      <c r="J651" s="60">
        <v>420051</v>
      </c>
      <c r="K651" s="52">
        <v>478704</v>
      </c>
      <c r="L651" s="56" t="str">
        <f>_xlfn.CONCAT(NFM3External!$B651,"_",NFM3External!$C651,"_",NFM3External!$E651,"_",NFM3External!$G651)</f>
        <v>Congo_HIV_France_2020</v>
      </c>
    </row>
    <row r="652" spans="1:12" x14ac:dyDescent="0.25">
      <c r="A652" s="48" t="s">
        <v>1737</v>
      </c>
      <c r="B652" s="49" t="s">
        <v>917</v>
      </c>
      <c r="C652" s="49" t="s">
        <v>1645</v>
      </c>
      <c r="D652" s="49" t="s">
        <v>1634</v>
      </c>
      <c r="E652" s="49" t="s">
        <v>793</v>
      </c>
      <c r="F652" s="49" t="s">
        <v>1738</v>
      </c>
      <c r="G652" s="49">
        <v>2021</v>
      </c>
      <c r="H652" s="49" t="s">
        <v>361</v>
      </c>
      <c r="I652" s="49" t="s">
        <v>682</v>
      </c>
      <c r="J652" s="59">
        <v>38129</v>
      </c>
      <c r="K652" s="49">
        <v>45534</v>
      </c>
      <c r="L652" s="55" t="str">
        <f>_xlfn.CONCAT(NFM3External!$B652,"_",NFM3External!$C652,"_",NFM3External!$E652,"_",NFM3External!$G652)</f>
        <v>Congo_HIV_France_2021</v>
      </c>
    </row>
    <row r="653" spans="1:12" x14ac:dyDescent="0.25">
      <c r="A653" s="51" t="s">
        <v>1737</v>
      </c>
      <c r="B653" s="52" t="s">
        <v>917</v>
      </c>
      <c r="C653" s="52" t="s">
        <v>1645</v>
      </c>
      <c r="D653" s="52" t="s">
        <v>1634</v>
      </c>
      <c r="E653" s="52" t="s">
        <v>793</v>
      </c>
      <c r="F653" s="52" t="s">
        <v>1738</v>
      </c>
      <c r="G653" s="52">
        <v>2022</v>
      </c>
      <c r="H653" s="52" t="s">
        <v>361</v>
      </c>
      <c r="I653" s="52" t="s">
        <v>682</v>
      </c>
      <c r="J653" s="60">
        <v>0</v>
      </c>
      <c r="K653" s="52">
        <v>0</v>
      </c>
      <c r="L653" s="56" t="str">
        <f>_xlfn.CONCAT(NFM3External!$B653,"_",NFM3External!$C653,"_",NFM3External!$E653,"_",NFM3External!$G653)</f>
        <v>Congo_HIV_France_2022</v>
      </c>
    </row>
    <row r="654" spans="1:12" x14ac:dyDescent="0.25">
      <c r="A654" s="48" t="s">
        <v>1737</v>
      </c>
      <c r="B654" s="49" t="s">
        <v>917</v>
      </c>
      <c r="C654" s="49" t="s">
        <v>1645</v>
      </c>
      <c r="D654" s="49" t="s">
        <v>1634</v>
      </c>
      <c r="E654" s="49" t="s">
        <v>793</v>
      </c>
      <c r="F654" s="49" t="s">
        <v>1738</v>
      </c>
      <c r="G654" s="49">
        <v>2023</v>
      </c>
      <c r="H654" s="49" t="s">
        <v>361</v>
      </c>
      <c r="I654" s="49" t="s">
        <v>682</v>
      </c>
      <c r="J654" s="59">
        <v>0</v>
      </c>
      <c r="K654" s="49">
        <v>0</v>
      </c>
      <c r="L654" s="55" t="str">
        <f>_xlfn.CONCAT(NFM3External!$B654,"_",NFM3External!$C654,"_",NFM3External!$E654,"_",NFM3External!$G654)</f>
        <v>Congo_HIV_France_2023</v>
      </c>
    </row>
    <row r="655" spans="1:12" x14ac:dyDescent="0.25">
      <c r="A655" s="51" t="s">
        <v>1737</v>
      </c>
      <c r="B655" s="52" t="s">
        <v>917</v>
      </c>
      <c r="C655" s="52" t="s">
        <v>1645</v>
      </c>
      <c r="D655" s="52" t="s">
        <v>1634</v>
      </c>
      <c r="E655" s="52" t="s">
        <v>843</v>
      </c>
      <c r="F655" s="52" t="s">
        <v>1739</v>
      </c>
      <c r="G655" s="52">
        <v>2018</v>
      </c>
      <c r="H655" s="52" t="s">
        <v>1635</v>
      </c>
      <c r="I655" s="52" t="s">
        <v>682</v>
      </c>
      <c r="J655" s="60">
        <v>208842</v>
      </c>
      <c r="K655" s="52">
        <v>246520</v>
      </c>
      <c r="L655" s="56" t="str">
        <f>_xlfn.CONCAT(NFM3External!$B655,"_",NFM3External!$C655,"_",NFM3External!$E655,"_",NFM3External!$G655)</f>
        <v>Congo_HIV_Joint United Nations Programme on HIV/AIDS (UNAIDS)_2018</v>
      </c>
    </row>
    <row r="656" spans="1:12" x14ac:dyDescent="0.25">
      <c r="A656" s="48" t="s">
        <v>1737</v>
      </c>
      <c r="B656" s="49" t="s">
        <v>917</v>
      </c>
      <c r="C656" s="49" t="s">
        <v>1645</v>
      </c>
      <c r="D656" s="49" t="s">
        <v>1634</v>
      </c>
      <c r="E656" s="49" t="s">
        <v>843</v>
      </c>
      <c r="F656" s="49" t="s">
        <v>1739</v>
      </c>
      <c r="G656" s="49">
        <v>2019</v>
      </c>
      <c r="H656" s="49" t="s">
        <v>1635</v>
      </c>
      <c r="I656" s="49" t="s">
        <v>682</v>
      </c>
      <c r="J656" s="59">
        <v>494609</v>
      </c>
      <c r="K656" s="49">
        <v>553695</v>
      </c>
      <c r="L656" s="55" t="str">
        <f>_xlfn.CONCAT(NFM3External!$B656,"_",NFM3External!$C656,"_",NFM3External!$E656,"_",NFM3External!$G656)</f>
        <v>Congo_HIV_Joint United Nations Programme on HIV/AIDS (UNAIDS)_2019</v>
      </c>
    </row>
    <row r="657" spans="1:12" x14ac:dyDescent="0.25">
      <c r="A657" s="51" t="s">
        <v>1737</v>
      </c>
      <c r="B657" s="52" t="s">
        <v>917</v>
      </c>
      <c r="C657" s="52" t="s">
        <v>1645</v>
      </c>
      <c r="D657" s="52" t="s">
        <v>1634</v>
      </c>
      <c r="E657" s="52" t="s">
        <v>843</v>
      </c>
      <c r="F657" s="52" t="s">
        <v>1739</v>
      </c>
      <c r="G657" s="52">
        <v>2020</v>
      </c>
      <c r="H657" s="52" t="s">
        <v>1635</v>
      </c>
      <c r="I657" s="52" t="s">
        <v>682</v>
      </c>
      <c r="J657" s="60">
        <v>370646</v>
      </c>
      <c r="K657" s="52">
        <v>422401</v>
      </c>
      <c r="L657" s="56" t="str">
        <f>_xlfn.CONCAT(NFM3External!$B657,"_",NFM3External!$C657,"_",NFM3External!$E657,"_",NFM3External!$G657)</f>
        <v>Congo_HIV_Joint United Nations Programme on HIV/AIDS (UNAIDS)_2020</v>
      </c>
    </row>
    <row r="658" spans="1:12" x14ac:dyDescent="0.25">
      <c r="A658" s="48" t="s">
        <v>1737</v>
      </c>
      <c r="B658" s="49" t="s">
        <v>917</v>
      </c>
      <c r="C658" s="49" t="s">
        <v>1645</v>
      </c>
      <c r="D658" s="49" t="s">
        <v>1634</v>
      </c>
      <c r="E658" s="49" t="s">
        <v>843</v>
      </c>
      <c r="F658" s="49" t="s">
        <v>1739</v>
      </c>
      <c r="G658" s="49">
        <v>2021</v>
      </c>
      <c r="H658" s="49" t="s">
        <v>361</v>
      </c>
      <c r="I658" s="49" t="s">
        <v>682</v>
      </c>
      <c r="J658" s="59">
        <v>370646</v>
      </c>
      <c r="K658" s="49">
        <v>442622</v>
      </c>
      <c r="L658" s="55" t="str">
        <f>_xlfn.CONCAT(NFM3External!$B658,"_",NFM3External!$C658,"_",NFM3External!$E658,"_",NFM3External!$G658)</f>
        <v>Congo_HIV_Joint United Nations Programme on HIV/AIDS (UNAIDS)_2021</v>
      </c>
    </row>
    <row r="659" spans="1:12" x14ac:dyDescent="0.25">
      <c r="A659" s="51" t="s">
        <v>1737</v>
      </c>
      <c r="B659" s="52" t="s">
        <v>917</v>
      </c>
      <c r="C659" s="52" t="s">
        <v>1645</v>
      </c>
      <c r="D659" s="52" t="s">
        <v>1634</v>
      </c>
      <c r="E659" s="52" t="s">
        <v>843</v>
      </c>
      <c r="F659" s="52" t="s">
        <v>1739</v>
      </c>
      <c r="G659" s="52">
        <v>2022</v>
      </c>
      <c r="H659" s="52" t="s">
        <v>361</v>
      </c>
      <c r="I659" s="52" t="s">
        <v>682</v>
      </c>
      <c r="J659" s="60">
        <v>370646</v>
      </c>
      <c r="K659" s="52">
        <v>447574</v>
      </c>
      <c r="L659" s="56" t="str">
        <f>_xlfn.CONCAT(NFM3External!$B659,"_",NFM3External!$C659,"_",NFM3External!$E659,"_",NFM3External!$G659)</f>
        <v>Congo_HIV_Joint United Nations Programme on HIV/AIDS (UNAIDS)_2022</v>
      </c>
    </row>
    <row r="660" spans="1:12" x14ac:dyDescent="0.25">
      <c r="A660" s="48" t="s">
        <v>1737</v>
      </c>
      <c r="B660" s="49" t="s">
        <v>917</v>
      </c>
      <c r="C660" s="49" t="s">
        <v>1645</v>
      </c>
      <c r="D660" s="49" t="s">
        <v>1634</v>
      </c>
      <c r="E660" s="49" t="s">
        <v>843</v>
      </c>
      <c r="F660" s="49" t="s">
        <v>1739</v>
      </c>
      <c r="G660" s="49">
        <v>2023</v>
      </c>
      <c r="H660" s="49" t="s">
        <v>361</v>
      </c>
      <c r="I660" s="49" t="s">
        <v>682</v>
      </c>
      <c r="J660" s="59">
        <v>370646</v>
      </c>
      <c r="K660" s="49">
        <v>454096</v>
      </c>
      <c r="L660" s="55" t="str">
        <f>_xlfn.CONCAT(NFM3External!$B660,"_",NFM3External!$C660,"_",NFM3External!$E660,"_",NFM3External!$G660)</f>
        <v>Congo_HIV_Joint United Nations Programme on HIV/AIDS (UNAIDS)_2023</v>
      </c>
    </row>
    <row r="661" spans="1:12" x14ac:dyDescent="0.25">
      <c r="A661" s="51" t="s">
        <v>1737</v>
      </c>
      <c r="B661" s="52" t="s">
        <v>917</v>
      </c>
      <c r="C661" s="52" t="s">
        <v>1645</v>
      </c>
      <c r="D661" s="52" t="s">
        <v>1634</v>
      </c>
      <c r="E661" s="52" t="s">
        <v>901</v>
      </c>
      <c r="F661" s="52" t="s">
        <v>1740</v>
      </c>
      <c r="G661" s="52">
        <v>2018</v>
      </c>
      <c r="H661" s="52" t="s">
        <v>1635</v>
      </c>
      <c r="I661" s="52" t="s">
        <v>682</v>
      </c>
      <c r="J661" s="60">
        <v>125164</v>
      </c>
      <c r="K661" s="52">
        <v>147745</v>
      </c>
      <c r="L661" s="56" t="str">
        <f>_xlfn.CONCAT(NFM3External!$B661,"_",NFM3External!$C661,"_",NFM3External!$E661,"_",NFM3External!$G661)</f>
        <v>Congo_HIV_The United Nations Children's Fund (UNICEF)_2018</v>
      </c>
    </row>
    <row r="662" spans="1:12" x14ac:dyDescent="0.25">
      <c r="A662" s="48" t="s">
        <v>1737</v>
      </c>
      <c r="B662" s="49" t="s">
        <v>917</v>
      </c>
      <c r="C662" s="49" t="s">
        <v>1645</v>
      </c>
      <c r="D662" s="49" t="s">
        <v>1634</v>
      </c>
      <c r="E662" s="49" t="s">
        <v>901</v>
      </c>
      <c r="F662" s="49" t="s">
        <v>1740</v>
      </c>
      <c r="G662" s="49">
        <v>2019</v>
      </c>
      <c r="H662" s="49" t="s">
        <v>1635</v>
      </c>
      <c r="I662" s="49" t="s">
        <v>682</v>
      </c>
      <c r="J662" s="59">
        <v>83369</v>
      </c>
      <c r="K662" s="49">
        <v>93328</v>
      </c>
      <c r="L662" s="55" t="str">
        <f>_xlfn.CONCAT(NFM3External!$B662,"_",NFM3External!$C662,"_",NFM3External!$E662,"_",NFM3External!$G662)</f>
        <v>Congo_HIV_The United Nations Children's Fund (UNICEF)_2019</v>
      </c>
    </row>
    <row r="663" spans="1:12" x14ac:dyDescent="0.25">
      <c r="A663" s="51" t="s">
        <v>1737</v>
      </c>
      <c r="B663" s="52" t="s">
        <v>917</v>
      </c>
      <c r="C663" s="52" t="s">
        <v>1645</v>
      </c>
      <c r="D663" s="52" t="s">
        <v>1634</v>
      </c>
      <c r="E663" s="52" t="s">
        <v>901</v>
      </c>
      <c r="F663" s="52" t="s">
        <v>1740</v>
      </c>
      <c r="G663" s="52">
        <v>2020</v>
      </c>
      <c r="H663" s="52" t="s">
        <v>1635</v>
      </c>
      <c r="I663" s="52" t="s">
        <v>682</v>
      </c>
      <c r="J663" s="60">
        <v>90917</v>
      </c>
      <c r="K663" s="52">
        <v>103612</v>
      </c>
      <c r="L663" s="56" t="str">
        <f>_xlfn.CONCAT(NFM3External!$B663,"_",NFM3External!$C663,"_",NFM3External!$E663,"_",NFM3External!$G663)</f>
        <v>Congo_HIV_The United Nations Children's Fund (UNICEF)_2020</v>
      </c>
    </row>
    <row r="664" spans="1:12" x14ac:dyDescent="0.25">
      <c r="A664" s="48" t="s">
        <v>1737</v>
      </c>
      <c r="B664" s="49" t="s">
        <v>917</v>
      </c>
      <c r="C664" s="49" t="s">
        <v>1645</v>
      </c>
      <c r="D664" s="49" t="s">
        <v>1634</v>
      </c>
      <c r="E664" s="49" t="s">
        <v>901</v>
      </c>
      <c r="F664" s="49" t="s">
        <v>1740</v>
      </c>
      <c r="G664" s="49">
        <v>2021</v>
      </c>
      <c r="H664" s="49" t="s">
        <v>361</v>
      </c>
      <c r="I664" s="49" t="s">
        <v>682</v>
      </c>
      <c r="J664" s="59">
        <v>90917</v>
      </c>
      <c r="K664" s="49">
        <v>108573</v>
      </c>
      <c r="L664" s="55" t="str">
        <f>_xlfn.CONCAT(NFM3External!$B664,"_",NFM3External!$C664,"_",NFM3External!$E664,"_",NFM3External!$G664)</f>
        <v>Congo_HIV_The United Nations Children's Fund (UNICEF)_2021</v>
      </c>
    </row>
    <row r="665" spans="1:12" x14ac:dyDescent="0.25">
      <c r="A665" s="51" t="s">
        <v>1737</v>
      </c>
      <c r="B665" s="52" t="s">
        <v>917</v>
      </c>
      <c r="C665" s="52" t="s">
        <v>1645</v>
      </c>
      <c r="D665" s="52" t="s">
        <v>1634</v>
      </c>
      <c r="E665" s="52" t="s">
        <v>901</v>
      </c>
      <c r="F665" s="52" t="s">
        <v>1740</v>
      </c>
      <c r="G665" s="52">
        <v>2022</v>
      </c>
      <c r="H665" s="52" t="s">
        <v>361</v>
      </c>
      <c r="I665" s="52" t="s">
        <v>682</v>
      </c>
      <c r="J665" s="60">
        <v>90917</v>
      </c>
      <c r="K665" s="52">
        <v>109787</v>
      </c>
      <c r="L665" s="56" t="str">
        <f>_xlfn.CONCAT(NFM3External!$B665,"_",NFM3External!$C665,"_",NFM3External!$E665,"_",NFM3External!$G665)</f>
        <v>Congo_HIV_The United Nations Children's Fund (UNICEF)_2022</v>
      </c>
    </row>
    <row r="666" spans="1:12" x14ac:dyDescent="0.25">
      <c r="A666" s="48" t="s">
        <v>1737</v>
      </c>
      <c r="B666" s="49" t="s">
        <v>917</v>
      </c>
      <c r="C666" s="49" t="s">
        <v>1645</v>
      </c>
      <c r="D666" s="49" t="s">
        <v>1634</v>
      </c>
      <c r="E666" s="49" t="s">
        <v>901</v>
      </c>
      <c r="F666" s="49" t="s">
        <v>1740</v>
      </c>
      <c r="G666" s="49">
        <v>2023</v>
      </c>
      <c r="H666" s="49" t="s">
        <v>361</v>
      </c>
      <c r="I666" s="49" t="s">
        <v>682</v>
      </c>
      <c r="J666" s="59">
        <v>90917</v>
      </c>
      <c r="K666" s="49">
        <v>111387</v>
      </c>
      <c r="L666" s="55" t="str">
        <f>_xlfn.CONCAT(NFM3External!$B666,"_",NFM3External!$C666,"_",NFM3External!$E666,"_",NFM3External!$G666)</f>
        <v>Congo_HIV_The United Nations Children's Fund (UNICEF)_2023</v>
      </c>
    </row>
    <row r="667" spans="1:12" x14ac:dyDescent="0.25">
      <c r="A667" s="51" t="s">
        <v>1737</v>
      </c>
      <c r="B667" s="52" t="s">
        <v>917</v>
      </c>
      <c r="C667" s="52" t="s">
        <v>1645</v>
      </c>
      <c r="D667" s="52" t="s">
        <v>1634</v>
      </c>
      <c r="E667" s="52" t="s">
        <v>918</v>
      </c>
      <c r="F667" s="52" t="s">
        <v>1741</v>
      </c>
      <c r="G667" s="52">
        <v>2018</v>
      </c>
      <c r="H667" s="52" t="s">
        <v>1635</v>
      </c>
      <c r="I667" s="52" t="s">
        <v>682</v>
      </c>
      <c r="J667" s="60">
        <v>9620</v>
      </c>
      <c r="K667" s="52">
        <v>11356</v>
      </c>
      <c r="L667" s="56" t="str">
        <f>_xlfn.CONCAT(NFM3External!$B667,"_",NFM3External!$C667,"_",NFM3External!$E667,"_",NFM3External!$G667)</f>
        <v>Congo_HIV_United Nations Development Programme (UNDP)_2018</v>
      </c>
    </row>
    <row r="668" spans="1:12" x14ac:dyDescent="0.25">
      <c r="A668" s="48" t="s">
        <v>1737</v>
      </c>
      <c r="B668" s="49" t="s">
        <v>917</v>
      </c>
      <c r="C668" s="49" t="s">
        <v>1645</v>
      </c>
      <c r="D668" s="49" t="s">
        <v>1634</v>
      </c>
      <c r="E668" s="49" t="s">
        <v>918</v>
      </c>
      <c r="F668" s="49" t="s">
        <v>1741</v>
      </c>
      <c r="G668" s="49">
        <v>2019</v>
      </c>
      <c r="H668" s="49" t="s">
        <v>1635</v>
      </c>
      <c r="I668" s="49" t="s">
        <v>682</v>
      </c>
      <c r="J668" s="59">
        <v>26786</v>
      </c>
      <c r="K668" s="49">
        <v>29986</v>
      </c>
      <c r="L668" s="55" t="str">
        <f>_xlfn.CONCAT(NFM3External!$B668,"_",NFM3External!$C668,"_",NFM3External!$E668,"_",NFM3External!$G668)</f>
        <v>Congo_HIV_United Nations Development Programme (UNDP)_2019</v>
      </c>
    </row>
    <row r="669" spans="1:12" x14ac:dyDescent="0.25">
      <c r="A669" s="51" t="s">
        <v>1737</v>
      </c>
      <c r="B669" s="52" t="s">
        <v>917</v>
      </c>
      <c r="C669" s="52" t="s">
        <v>1645</v>
      </c>
      <c r="D669" s="52" t="s">
        <v>1634</v>
      </c>
      <c r="E669" s="52" t="s">
        <v>918</v>
      </c>
      <c r="F669" s="52" t="s">
        <v>1741</v>
      </c>
      <c r="G669" s="52">
        <v>2020</v>
      </c>
      <c r="H669" s="52" t="s">
        <v>1635</v>
      </c>
      <c r="I669" s="52" t="s">
        <v>682</v>
      </c>
      <c r="J669" s="60">
        <v>53967</v>
      </c>
      <c r="K669" s="52">
        <v>61503</v>
      </c>
      <c r="L669" s="56" t="str">
        <f>_xlfn.CONCAT(NFM3External!$B669,"_",NFM3External!$C669,"_",NFM3External!$E669,"_",NFM3External!$G669)</f>
        <v>Congo_HIV_United Nations Development Programme (UNDP)_2020</v>
      </c>
    </row>
    <row r="670" spans="1:12" x14ac:dyDescent="0.25">
      <c r="A670" s="48" t="s">
        <v>1737</v>
      </c>
      <c r="B670" s="49" t="s">
        <v>917</v>
      </c>
      <c r="C670" s="49" t="s">
        <v>1645</v>
      </c>
      <c r="D670" s="49" t="s">
        <v>1634</v>
      </c>
      <c r="E670" s="49" t="s">
        <v>918</v>
      </c>
      <c r="F670" s="49" t="s">
        <v>1741</v>
      </c>
      <c r="G670" s="49">
        <v>2021</v>
      </c>
      <c r="H670" s="49" t="s">
        <v>361</v>
      </c>
      <c r="I670" s="49" t="s">
        <v>682</v>
      </c>
      <c r="J670" s="59">
        <v>53967</v>
      </c>
      <c r="K670" s="49">
        <v>64447</v>
      </c>
      <c r="L670" s="55" t="str">
        <f>_xlfn.CONCAT(NFM3External!$B670,"_",NFM3External!$C670,"_",NFM3External!$E670,"_",NFM3External!$G670)</f>
        <v>Congo_HIV_United Nations Development Programme (UNDP)_2021</v>
      </c>
    </row>
    <row r="671" spans="1:12" x14ac:dyDescent="0.25">
      <c r="A671" s="51" t="s">
        <v>1737</v>
      </c>
      <c r="B671" s="52" t="s">
        <v>917</v>
      </c>
      <c r="C671" s="52" t="s">
        <v>1645</v>
      </c>
      <c r="D671" s="52" t="s">
        <v>1634</v>
      </c>
      <c r="E671" s="52" t="s">
        <v>918</v>
      </c>
      <c r="F671" s="52" t="s">
        <v>1741</v>
      </c>
      <c r="G671" s="52">
        <v>2022</v>
      </c>
      <c r="H671" s="52" t="s">
        <v>361</v>
      </c>
      <c r="I671" s="52" t="s">
        <v>682</v>
      </c>
      <c r="J671" s="60">
        <v>0</v>
      </c>
      <c r="K671" s="52">
        <v>0</v>
      </c>
      <c r="L671" s="56" t="str">
        <f>_xlfn.CONCAT(NFM3External!$B671,"_",NFM3External!$C671,"_",NFM3External!$E671,"_",NFM3External!$G671)</f>
        <v>Congo_HIV_United Nations Development Programme (UNDP)_2022</v>
      </c>
    </row>
    <row r="672" spans="1:12" x14ac:dyDescent="0.25">
      <c r="A672" s="48" t="s">
        <v>1737</v>
      </c>
      <c r="B672" s="49" t="s">
        <v>917</v>
      </c>
      <c r="C672" s="49" t="s">
        <v>1645</v>
      </c>
      <c r="D672" s="49" t="s">
        <v>1634</v>
      </c>
      <c r="E672" s="49" t="s">
        <v>918</v>
      </c>
      <c r="F672" s="49" t="s">
        <v>1741</v>
      </c>
      <c r="G672" s="49">
        <v>2023</v>
      </c>
      <c r="H672" s="49" t="s">
        <v>361</v>
      </c>
      <c r="I672" s="49" t="s">
        <v>682</v>
      </c>
      <c r="J672" s="59">
        <v>0</v>
      </c>
      <c r="K672" s="49">
        <v>0</v>
      </c>
      <c r="L672" s="55" t="str">
        <f>_xlfn.CONCAT(NFM3External!$B672,"_",NFM3External!$C672,"_",NFM3External!$E672,"_",NFM3External!$G672)</f>
        <v>Congo_HIV_United Nations Development Programme (UNDP)_2023</v>
      </c>
    </row>
    <row r="673" spans="1:12" x14ac:dyDescent="0.25">
      <c r="A673" s="51" t="s">
        <v>1737</v>
      </c>
      <c r="B673" s="52" t="s">
        <v>917</v>
      </c>
      <c r="C673" s="52" t="s">
        <v>1645</v>
      </c>
      <c r="D673" s="52" t="s">
        <v>1634</v>
      </c>
      <c r="E673" s="52" t="s">
        <v>924</v>
      </c>
      <c r="F673" s="52"/>
      <c r="G673" s="52">
        <v>2018</v>
      </c>
      <c r="H673" s="52" t="s">
        <v>1635</v>
      </c>
      <c r="I673" s="52" t="s">
        <v>682</v>
      </c>
      <c r="J673" s="60">
        <v>132346</v>
      </c>
      <c r="K673" s="52">
        <v>156223</v>
      </c>
      <c r="L673" s="56" t="str">
        <f>_xlfn.CONCAT(NFM3External!$B673,"_",NFM3External!$C673,"_",NFM3External!$E673,"_",NFM3External!$G673)</f>
        <v>Congo_HIV_United Nations High Commissioner for Refugees (UNHCR)_2018</v>
      </c>
    </row>
    <row r="674" spans="1:12" x14ac:dyDescent="0.25">
      <c r="A674" s="48" t="s">
        <v>1737</v>
      </c>
      <c r="B674" s="49" t="s">
        <v>917</v>
      </c>
      <c r="C674" s="49" t="s">
        <v>1645</v>
      </c>
      <c r="D674" s="49" t="s">
        <v>1634</v>
      </c>
      <c r="E674" s="49" t="s">
        <v>930</v>
      </c>
      <c r="F674" s="49" t="s">
        <v>1742</v>
      </c>
      <c r="G674" s="49">
        <v>2018</v>
      </c>
      <c r="H674" s="49" t="s">
        <v>1635</v>
      </c>
      <c r="I674" s="49" t="s">
        <v>682</v>
      </c>
      <c r="J674" s="59">
        <v>606230</v>
      </c>
      <c r="K674" s="49">
        <v>715602</v>
      </c>
      <c r="L674" s="55" t="str">
        <f>_xlfn.CONCAT(NFM3External!$B674,"_",NFM3External!$C674,"_",NFM3External!$E674,"_",NFM3External!$G674)</f>
        <v>Congo_HIV_United Nations Population Fund (UNFPA)_2018</v>
      </c>
    </row>
    <row r="675" spans="1:12" x14ac:dyDescent="0.25">
      <c r="A675" s="51" t="s">
        <v>1737</v>
      </c>
      <c r="B675" s="52" t="s">
        <v>917</v>
      </c>
      <c r="C675" s="52" t="s">
        <v>1645</v>
      </c>
      <c r="D675" s="52" t="s">
        <v>1634</v>
      </c>
      <c r="E675" s="52" t="s">
        <v>930</v>
      </c>
      <c r="F675" s="52" t="s">
        <v>1742</v>
      </c>
      <c r="G675" s="52">
        <v>2019</v>
      </c>
      <c r="H675" s="52" t="s">
        <v>1635</v>
      </c>
      <c r="I675" s="52" t="s">
        <v>682</v>
      </c>
      <c r="J675" s="60">
        <v>75040</v>
      </c>
      <c r="K675" s="52">
        <v>84004</v>
      </c>
      <c r="L675" s="56" t="str">
        <f>_xlfn.CONCAT(NFM3External!$B675,"_",NFM3External!$C675,"_",NFM3External!$E675,"_",NFM3External!$G675)</f>
        <v>Congo_HIV_United Nations Population Fund (UNFPA)_2019</v>
      </c>
    </row>
    <row r="676" spans="1:12" x14ac:dyDescent="0.25">
      <c r="A676" s="48" t="s">
        <v>1737</v>
      </c>
      <c r="B676" s="49" t="s">
        <v>917</v>
      </c>
      <c r="C676" s="49" t="s">
        <v>1645</v>
      </c>
      <c r="D676" s="49" t="s">
        <v>1634</v>
      </c>
      <c r="E676" s="49" t="s">
        <v>930</v>
      </c>
      <c r="F676" s="49" t="s">
        <v>1742</v>
      </c>
      <c r="G676" s="49">
        <v>2020</v>
      </c>
      <c r="H676" s="49" t="s">
        <v>1635</v>
      </c>
      <c r="I676" s="49" t="s">
        <v>682</v>
      </c>
      <c r="J676" s="59">
        <v>153470</v>
      </c>
      <c r="K676" s="49">
        <v>174900</v>
      </c>
      <c r="L676" s="55" t="str">
        <f>_xlfn.CONCAT(NFM3External!$B676,"_",NFM3External!$C676,"_",NFM3External!$E676,"_",NFM3External!$G676)</f>
        <v>Congo_HIV_United Nations Population Fund (UNFPA)_2020</v>
      </c>
    </row>
    <row r="677" spans="1:12" x14ac:dyDescent="0.25">
      <c r="A677" s="51" t="s">
        <v>1737</v>
      </c>
      <c r="B677" s="52" t="s">
        <v>917</v>
      </c>
      <c r="C677" s="52" t="s">
        <v>1645</v>
      </c>
      <c r="D677" s="52" t="s">
        <v>1634</v>
      </c>
      <c r="E677" s="52" t="s">
        <v>930</v>
      </c>
      <c r="F677" s="52" t="s">
        <v>1742</v>
      </c>
      <c r="G677" s="52">
        <v>2021</v>
      </c>
      <c r="H677" s="52" t="s">
        <v>361</v>
      </c>
      <c r="I677" s="52" t="s">
        <v>682</v>
      </c>
      <c r="J677" s="60">
        <v>181109</v>
      </c>
      <c r="K677" s="52">
        <v>216279</v>
      </c>
      <c r="L677" s="56" t="str">
        <f>_xlfn.CONCAT(NFM3External!$B677,"_",NFM3External!$C677,"_",NFM3External!$E677,"_",NFM3External!$G677)</f>
        <v>Congo_HIV_United Nations Population Fund (UNFPA)_2021</v>
      </c>
    </row>
    <row r="678" spans="1:12" x14ac:dyDescent="0.25">
      <c r="A678" s="48" t="s">
        <v>1737</v>
      </c>
      <c r="B678" s="49" t="s">
        <v>917</v>
      </c>
      <c r="C678" s="49" t="s">
        <v>1645</v>
      </c>
      <c r="D678" s="49" t="s">
        <v>1634</v>
      </c>
      <c r="E678" s="49" t="s">
        <v>930</v>
      </c>
      <c r="F678" s="49" t="s">
        <v>1742</v>
      </c>
      <c r="G678" s="49">
        <v>2022</v>
      </c>
      <c r="H678" s="49" t="s">
        <v>361</v>
      </c>
      <c r="I678" s="49" t="s">
        <v>682</v>
      </c>
      <c r="J678" s="59">
        <v>181109</v>
      </c>
      <c r="K678" s="49">
        <v>218699</v>
      </c>
      <c r="L678" s="55" t="str">
        <f>_xlfn.CONCAT(NFM3External!$B678,"_",NFM3External!$C678,"_",NFM3External!$E678,"_",NFM3External!$G678)</f>
        <v>Congo_HIV_United Nations Population Fund (UNFPA)_2022</v>
      </c>
    </row>
    <row r="679" spans="1:12" x14ac:dyDescent="0.25">
      <c r="A679" s="51" t="s">
        <v>1737</v>
      </c>
      <c r="B679" s="52" t="s">
        <v>917</v>
      </c>
      <c r="C679" s="52" t="s">
        <v>1645</v>
      </c>
      <c r="D679" s="52" t="s">
        <v>1634</v>
      </c>
      <c r="E679" s="52" t="s">
        <v>930</v>
      </c>
      <c r="F679" s="52" t="s">
        <v>1742</v>
      </c>
      <c r="G679" s="52">
        <v>2023</v>
      </c>
      <c r="H679" s="52" t="s">
        <v>361</v>
      </c>
      <c r="I679" s="52" t="s">
        <v>682</v>
      </c>
      <c r="J679" s="60">
        <v>0</v>
      </c>
      <c r="K679" s="52">
        <v>0</v>
      </c>
      <c r="L679" s="56" t="str">
        <f>_xlfn.CONCAT(NFM3External!$B679,"_",NFM3External!$C679,"_",NFM3External!$E679,"_",NFM3External!$G679)</f>
        <v>Congo_HIV_United Nations Population Fund (UNFPA)_2023</v>
      </c>
    </row>
    <row r="680" spans="1:12" x14ac:dyDescent="0.25">
      <c r="A680" s="48" t="s">
        <v>1737</v>
      </c>
      <c r="B680" s="49" t="s">
        <v>917</v>
      </c>
      <c r="C680" s="49" t="s">
        <v>1645</v>
      </c>
      <c r="D680" s="49" t="s">
        <v>1634</v>
      </c>
      <c r="E680" s="49" t="s">
        <v>934</v>
      </c>
      <c r="F680" s="49" t="s">
        <v>1743</v>
      </c>
      <c r="G680" s="49">
        <v>2018</v>
      </c>
      <c r="H680" s="49" t="s">
        <v>1635</v>
      </c>
      <c r="I680" s="49" t="s">
        <v>682</v>
      </c>
      <c r="J680" s="59">
        <v>36006</v>
      </c>
      <c r="K680" s="49">
        <v>42502</v>
      </c>
      <c r="L680" s="55" t="str">
        <f>_xlfn.CONCAT(NFM3External!$B680,"_",NFM3External!$C680,"_",NFM3External!$E680,"_",NFM3External!$G680)</f>
        <v>Congo_HIV_United States Government (USG)_2018</v>
      </c>
    </row>
    <row r="681" spans="1:12" x14ac:dyDescent="0.25">
      <c r="A681" s="51" t="s">
        <v>1737</v>
      </c>
      <c r="B681" s="52" t="s">
        <v>917</v>
      </c>
      <c r="C681" s="52" t="s">
        <v>1645</v>
      </c>
      <c r="D681" s="52" t="s">
        <v>1634</v>
      </c>
      <c r="E681" s="52" t="s">
        <v>934</v>
      </c>
      <c r="F681" s="52" t="s">
        <v>1743</v>
      </c>
      <c r="G681" s="52">
        <v>2019</v>
      </c>
      <c r="H681" s="52" t="s">
        <v>1635</v>
      </c>
      <c r="I681" s="52" t="s">
        <v>682</v>
      </c>
      <c r="J681" s="60">
        <v>0</v>
      </c>
      <c r="K681" s="52">
        <v>0</v>
      </c>
      <c r="L681" s="56" t="str">
        <f>_xlfn.CONCAT(NFM3External!$B681,"_",NFM3External!$C681,"_",NFM3External!$E681,"_",NFM3External!$G681)</f>
        <v>Congo_HIV_United States Government (USG)_2019</v>
      </c>
    </row>
    <row r="682" spans="1:12" x14ac:dyDescent="0.25">
      <c r="A682" s="48" t="s">
        <v>1737</v>
      </c>
      <c r="B682" s="49" t="s">
        <v>917</v>
      </c>
      <c r="C682" s="49" t="s">
        <v>1645</v>
      </c>
      <c r="D682" s="49" t="s">
        <v>1634</v>
      </c>
      <c r="E682" s="49" t="s">
        <v>934</v>
      </c>
      <c r="F682" s="49" t="s">
        <v>1743</v>
      </c>
      <c r="G682" s="49">
        <v>2021</v>
      </c>
      <c r="H682" s="49" t="s">
        <v>361</v>
      </c>
      <c r="I682" s="49" t="s">
        <v>682</v>
      </c>
      <c r="J682" s="59">
        <v>338437</v>
      </c>
      <c r="K682" s="49">
        <v>404158</v>
      </c>
      <c r="L682" s="55" t="str">
        <f>_xlfn.CONCAT(NFM3External!$B682,"_",NFM3External!$C682,"_",NFM3External!$E682,"_",NFM3External!$G682)</f>
        <v>Congo_HIV_United States Government (USG)_2021</v>
      </c>
    </row>
    <row r="683" spans="1:12" x14ac:dyDescent="0.25">
      <c r="A683" s="51" t="s">
        <v>1737</v>
      </c>
      <c r="B683" s="52" t="s">
        <v>917</v>
      </c>
      <c r="C683" s="52" t="s">
        <v>1645</v>
      </c>
      <c r="D683" s="52" t="s">
        <v>1634</v>
      </c>
      <c r="E683" s="52" t="s">
        <v>934</v>
      </c>
      <c r="F683" s="52" t="s">
        <v>1743</v>
      </c>
      <c r="G683" s="52">
        <v>2022</v>
      </c>
      <c r="H683" s="52" t="s">
        <v>361</v>
      </c>
      <c r="I683" s="52" t="s">
        <v>682</v>
      </c>
      <c r="J683" s="60">
        <v>338437</v>
      </c>
      <c r="K683" s="52">
        <v>408680</v>
      </c>
      <c r="L683" s="56" t="str">
        <f>_xlfn.CONCAT(NFM3External!$B683,"_",NFM3External!$C683,"_",NFM3External!$E683,"_",NFM3External!$G683)</f>
        <v>Congo_HIV_United States Government (USG)_2022</v>
      </c>
    </row>
    <row r="684" spans="1:12" x14ac:dyDescent="0.25">
      <c r="A684" s="48" t="s">
        <v>1737</v>
      </c>
      <c r="B684" s="49" t="s">
        <v>917</v>
      </c>
      <c r="C684" s="49" t="s">
        <v>1645</v>
      </c>
      <c r="D684" s="49" t="s">
        <v>1634</v>
      </c>
      <c r="E684" s="49" t="s">
        <v>934</v>
      </c>
      <c r="F684" s="49" t="s">
        <v>1743</v>
      </c>
      <c r="G684" s="49">
        <v>2023</v>
      </c>
      <c r="H684" s="49" t="s">
        <v>361</v>
      </c>
      <c r="I684" s="49" t="s">
        <v>682</v>
      </c>
      <c r="J684" s="59">
        <v>338437</v>
      </c>
      <c r="K684" s="49">
        <v>414635</v>
      </c>
      <c r="L684" s="55" t="str">
        <f>_xlfn.CONCAT(NFM3External!$B684,"_",NFM3External!$C684,"_",NFM3External!$E684,"_",NFM3External!$G684)</f>
        <v>Congo_HIV_United States Government (USG)_2023</v>
      </c>
    </row>
    <row r="685" spans="1:12" x14ac:dyDescent="0.25">
      <c r="A685" s="51" t="s">
        <v>1737</v>
      </c>
      <c r="B685" s="52" t="s">
        <v>917</v>
      </c>
      <c r="C685" s="52" t="s">
        <v>1645</v>
      </c>
      <c r="D685" s="52" t="s">
        <v>1634</v>
      </c>
      <c r="E685" s="52" t="s">
        <v>945</v>
      </c>
      <c r="F685" s="52"/>
      <c r="G685" s="52">
        <v>2018</v>
      </c>
      <c r="H685" s="52" t="s">
        <v>1635</v>
      </c>
      <c r="I685" s="52" t="s">
        <v>682</v>
      </c>
      <c r="J685" s="60">
        <v>82519</v>
      </c>
      <c r="K685" s="52">
        <v>97406</v>
      </c>
      <c r="L685" s="56" t="str">
        <f>_xlfn.CONCAT(NFM3External!$B685,"_",NFM3External!$C685,"_",NFM3External!$E685,"_",NFM3External!$G685)</f>
        <v>Congo_HIV_World Food Programme (WFP)_2018</v>
      </c>
    </row>
    <row r="686" spans="1:12" x14ac:dyDescent="0.25">
      <c r="A686" s="48" t="s">
        <v>1737</v>
      </c>
      <c r="B686" s="49" t="s">
        <v>917</v>
      </c>
      <c r="C686" s="49" t="s">
        <v>1645</v>
      </c>
      <c r="D686" s="49" t="s">
        <v>1634</v>
      </c>
      <c r="E686" s="49" t="s">
        <v>945</v>
      </c>
      <c r="F686" s="49"/>
      <c r="G686" s="49">
        <v>2019</v>
      </c>
      <c r="H686" s="49" t="s">
        <v>1635</v>
      </c>
      <c r="I686" s="49" t="s">
        <v>682</v>
      </c>
      <c r="J686" s="59">
        <v>0</v>
      </c>
      <c r="K686" s="49">
        <v>0</v>
      </c>
      <c r="L686" s="55" t="str">
        <f>_xlfn.CONCAT(NFM3External!$B686,"_",NFM3External!$C686,"_",NFM3External!$E686,"_",NFM3External!$G686)</f>
        <v>Congo_HIV_World Food Programme (WFP)_2019</v>
      </c>
    </row>
    <row r="687" spans="1:12" x14ac:dyDescent="0.25">
      <c r="A687" s="51" t="s">
        <v>1737</v>
      </c>
      <c r="B687" s="52" t="s">
        <v>917</v>
      </c>
      <c r="C687" s="52" t="s">
        <v>1645</v>
      </c>
      <c r="D687" s="52" t="s">
        <v>1634</v>
      </c>
      <c r="E687" s="52" t="s">
        <v>945</v>
      </c>
      <c r="F687" s="52"/>
      <c r="G687" s="52">
        <v>2020</v>
      </c>
      <c r="H687" s="52" t="s">
        <v>1635</v>
      </c>
      <c r="I687" s="52" t="s">
        <v>682</v>
      </c>
      <c r="J687" s="60">
        <v>0</v>
      </c>
      <c r="K687" s="52">
        <v>0</v>
      </c>
      <c r="L687" s="56" t="str">
        <f>_xlfn.CONCAT(NFM3External!$B687,"_",NFM3External!$C687,"_",NFM3External!$E687,"_",NFM3External!$G687)</f>
        <v>Congo_HIV_World Food Programme (WFP)_2020</v>
      </c>
    </row>
    <row r="688" spans="1:12" x14ac:dyDescent="0.25">
      <c r="A688" s="48" t="s">
        <v>1737</v>
      </c>
      <c r="B688" s="49" t="s">
        <v>917</v>
      </c>
      <c r="C688" s="49" t="s">
        <v>1645</v>
      </c>
      <c r="D688" s="49" t="s">
        <v>1634</v>
      </c>
      <c r="E688" s="49" t="s">
        <v>945</v>
      </c>
      <c r="F688" s="49"/>
      <c r="G688" s="49">
        <v>2021</v>
      </c>
      <c r="H688" s="49" t="s">
        <v>361</v>
      </c>
      <c r="I688" s="49" t="s">
        <v>682</v>
      </c>
      <c r="J688" s="59">
        <v>0</v>
      </c>
      <c r="K688" s="49">
        <v>0</v>
      </c>
      <c r="L688" s="55" t="str">
        <f>_xlfn.CONCAT(NFM3External!$B688,"_",NFM3External!$C688,"_",NFM3External!$E688,"_",NFM3External!$G688)</f>
        <v>Congo_HIV_World Food Programme (WFP)_2021</v>
      </c>
    </row>
    <row r="689" spans="1:12" x14ac:dyDescent="0.25">
      <c r="A689" s="51" t="s">
        <v>1737</v>
      </c>
      <c r="B689" s="52" t="s">
        <v>917</v>
      </c>
      <c r="C689" s="52" t="s">
        <v>1645</v>
      </c>
      <c r="D689" s="52" t="s">
        <v>1634</v>
      </c>
      <c r="E689" s="52" t="s">
        <v>945</v>
      </c>
      <c r="F689" s="52"/>
      <c r="G689" s="52">
        <v>2022</v>
      </c>
      <c r="H689" s="52" t="s">
        <v>361</v>
      </c>
      <c r="I689" s="52" t="s">
        <v>682</v>
      </c>
      <c r="J689" s="60">
        <v>0</v>
      </c>
      <c r="K689" s="52">
        <v>0</v>
      </c>
      <c r="L689" s="56" t="str">
        <f>_xlfn.CONCAT(NFM3External!$B689,"_",NFM3External!$C689,"_",NFM3External!$E689,"_",NFM3External!$G689)</f>
        <v>Congo_HIV_World Food Programme (WFP)_2022</v>
      </c>
    </row>
    <row r="690" spans="1:12" x14ac:dyDescent="0.25">
      <c r="A690" s="48" t="s">
        <v>1737</v>
      </c>
      <c r="B690" s="49" t="s">
        <v>917</v>
      </c>
      <c r="C690" s="49" t="s">
        <v>1645</v>
      </c>
      <c r="D690" s="49" t="s">
        <v>1634</v>
      </c>
      <c r="E690" s="49" t="s">
        <v>945</v>
      </c>
      <c r="F690" s="49"/>
      <c r="G690" s="49">
        <v>2023</v>
      </c>
      <c r="H690" s="49" t="s">
        <v>361</v>
      </c>
      <c r="I690" s="49" t="s">
        <v>682</v>
      </c>
      <c r="J690" s="59">
        <v>0</v>
      </c>
      <c r="K690" s="49">
        <v>0</v>
      </c>
      <c r="L690" s="55" t="str">
        <f>_xlfn.CONCAT(NFM3External!$B690,"_",NFM3External!$C690,"_",NFM3External!$E690,"_",NFM3External!$G690)</f>
        <v>Congo_HIV_World Food Programme (WFP)_2023</v>
      </c>
    </row>
    <row r="691" spans="1:12" x14ac:dyDescent="0.25">
      <c r="A691" s="51" t="s">
        <v>1737</v>
      </c>
      <c r="B691" s="52" t="s">
        <v>917</v>
      </c>
      <c r="C691" s="52" t="s">
        <v>1645</v>
      </c>
      <c r="D691" s="52" t="s">
        <v>1634</v>
      </c>
      <c r="E691" s="52" t="s">
        <v>949</v>
      </c>
      <c r="F691" s="52" t="s">
        <v>1744</v>
      </c>
      <c r="G691" s="52">
        <v>2018</v>
      </c>
      <c r="H691" s="52" t="s">
        <v>1635</v>
      </c>
      <c r="I691" s="52" t="s">
        <v>682</v>
      </c>
      <c r="J691" s="60">
        <v>40727</v>
      </c>
      <c r="K691" s="52">
        <v>48074</v>
      </c>
      <c r="L691" s="56" t="str">
        <f>_xlfn.CONCAT(NFM3External!$B691,"_",NFM3External!$C691,"_",NFM3External!$E691,"_",NFM3External!$G691)</f>
        <v>Congo_HIV_World Health Organization (WHO)_2018</v>
      </c>
    </row>
    <row r="692" spans="1:12" x14ac:dyDescent="0.25">
      <c r="A692" s="48" t="s">
        <v>1737</v>
      </c>
      <c r="B692" s="49" t="s">
        <v>917</v>
      </c>
      <c r="C692" s="49" t="s">
        <v>1645</v>
      </c>
      <c r="D692" s="49" t="s">
        <v>1634</v>
      </c>
      <c r="E692" s="49" t="s">
        <v>949</v>
      </c>
      <c r="F692" s="49" t="s">
        <v>1744</v>
      </c>
      <c r="G692" s="49">
        <v>2019</v>
      </c>
      <c r="H692" s="49" t="s">
        <v>1635</v>
      </c>
      <c r="I692" s="49" t="s">
        <v>682</v>
      </c>
      <c r="J692" s="59">
        <v>61424</v>
      </c>
      <c r="K692" s="49">
        <v>68762</v>
      </c>
      <c r="L692" s="55" t="str">
        <f>_xlfn.CONCAT(NFM3External!$B692,"_",NFM3External!$C692,"_",NFM3External!$E692,"_",NFM3External!$G692)</f>
        <v>Congo_HIV_World Health Organization (WHO)_2019</v>
      </c>
    </row>
    <row r="693" spans="1:12" x14ac:dyDescent="0.25">
      <c r="A693" s="51" t="s">
        <v>1737</v>
      </c>
      <c r="B693" s="52" t="s">
        <v>917</v>
      </c>
      <c r="C693" s="52" t="s">
        <v>1645</v>
      </c>
      <c r="D693" s="52" t="s">
        <v>1634</v>
      </c>
      <c r="E693" s="52" t="s">
        <v>949</v>
      </c>
      <c r="F693" s="52" t="s">
        <v>1744</v>
      </c>
      <c r="G693" s="52">
        <v>2020</v>
      </c>
      <c r="H693" s="52" t="s">
        <v>1635</v>
      </c>
      <c r="I693" s="52" t="s">
        <v>682</v>
      </c>
      <c r="J693" s="60">
        <v>61424</v>
      </c>
      <c r="K693" s="52">
        <v>70001</v>
      </c>
      <c r="L693" s="56" t="str">
        <f>_xlfn.CONCAT(NFM3External!$B693,"_",NFM3External!$C693,"_",NFM3External!$E693,"_",NFM3External!$G693)</f>
        <v>Congo_HIV_World Health Organization (WHO)_2020</v>
      </c>
    </row>
    <row r="694" spans="1:12" x14ac:dyDescent="0.25">
      <c r="A694" s="48" t="s">
        <v>1737</v>
      </c>
      <c r="B694" s="49" t="s">
        <v>917</v>
      </c>
      <c r="C694" s="49" t="s">
        <v>1645</v>
      </c>
      <c r="D694" s="49" t="s">
        <v>1634</v>
      </c>
      <c r="E694" s="49" t="s">
        <v>949</v>
      </c>
      <c r="F694" s="49" t="s">
        <v>1744</v>
      </c>
      <c r="G694" s="49">
        <v>2021</v>
      </c>
      <c r="H694" s="49" t="s">
        <v>361</v>
      </c>
      <c r="I694" s="49" t="s">
        <v>682</v>
      </c>
      <c r="J694" s="59">
        <v>142692</v>
      </c>
      <c r="K694" s="49">
        <v>170402</v>
      </c>
      <c r="L694" s="55" t="str">
        <f>_xlfn.CONCAT(NFM3External!$B694,"_",NFM3External!$C694,"_",NFM3External!$E694,"_",NFM3External!$G694)</f>
        <v>Congo_HIV_World Health Organization (WHO)_2021</v>
      </c>
    </row>
    <row r="695" spans="1:12" x14ac:dyDescent="0.25">
      <c r="A695" s="51" t="s">
        <v>1737</v>
      </c>
      <c r="B695" s="52" t="s">
        <v>917</v>
      </c>
      <c r="C695" s="52" t="s">
        <v>1645</v>
      </c>
      <c r="D695" s="52" t="s">
        <v>1634</v>
      </c>
      <c r="E695" s="52" t="s">
        <v>949</v>
      </c>
      <c r="F695" s="52" t="s">
        <v>1744</v>
      </c>
      <c r="G695" s="52">
        <v>2022</v>
      </c>
      <c r="H695" s="52" t="s">
        <v>361</v>
      </c>
      <c r="I695" s="52" t="s">
        <v>682</v>
      </c>
      <c r="J695" s="60">
        <v>142692</v>
      </c>
      <c r="K695" s="52">
        <v>172308</v>
      </c>
      <c r="L695" s="56" t="str">
        <f>_xlfn.CONCAT(NFM3External!$B695,"_",NFM3External!$C695,"_",NFM3External!$E695,"_",NFM3External!$G695)</f>
        <v>Congo_HIV_World Health Organization (WHO)_2022</v>
      </c>
    </row>
    <row r="696" spans="1:12" x14ac:dyDescent="0.25">
      <c r="A696" s="48" t="s">
        <v>1737</v>
      </c>
      <c r="B696" s="49" t="s">
        <v>917</v>
      </c>
      <c r="C696" s="49" t="s">
        <v>1645</v>
      </c>
      <c r="D696" s="49" t="s">
        <v>1634</v>
      </c>
      <c r="E696" s="49" t="s">
        <v>949</v>
      </c>
      <c r="F696" s="49" t="s">
        <v>1744</v>
      </c>
      <c r="G696" s="49">
        <v>2023</v>
      </c>
      <c r="H696" s="49" t="s">
        <v>361</v>
      </c>
      <c r="I696" s="49" t="s">
        <v>682</v>
      </c>
      <c r="J696" s="59">
        <v>142692</v>
      </c>
      <c r="K696" s="49">
        <v>174819</v>
      </c>
      <c r="L696" s="55" t="str">
        <f>_xlfn.CONCAT(NFM3External!$B696,"_",NFM3External!$C696,"_",NFM3External!$E696,"_",NFM3External!$G696)</f>
        <v>Congo_HIV_World Health Organization (WHO)_2023</v>
      </c>
    </row>
    <row r="697" spans="1:12" x14ac:dyDescent="0.25">
      <c r="A697" s="51" t="s">
        <v>1737</v>
      </c>
      <c r="B697" s="52" t="s">
        <v>917</v>
      </c>
      <c r="C697" s="52" t="s">
        <v>308</v>
      </c>
      <c r="D697" s="52" t="s">
        <v>1634</v>
      </c>
      <c r="E697" s="52" t="s">
        <v>731</v>
      </c>
      <c r="F697" s="52" t="s">
        <v>1745</v>
      </c>
      <c r="G697" s="52">
        <v>2018</v>
      </c>
      <c r="H697" s="52" t="s">
        <v>1635</v>
      </c>
      <c r="I697" s="52" t="s">
        <v>682</v>
      </c>
      <c r="J697" s="60">
        <v>105560</v>
      </c>
      <c r="K697" s="52">
        <v>124605</v>
      </c>
      <c r="L697" s="56" t="str">
        <f>_xlfn.CONCAT(NFM3External!$B697,"_",NFM3External!$C697,"_",NFM3External!$E697,"_",NFM3External!$G697)</f>
        <v>Congo_Malaria_China_2018</v>
      </c>
    </row>
    <row r="698" spans="1:12" x14ac:dyDescent="0.25">
      <c r="A698" s="48" t="s">
        <v>1737</v>
      </c>
      <c r="B698" s="49" t="s">
        <v>917</v>
      </c>
      <c r="C698" s="49" t="s">
        <v>308</v>
      </c>
      <c r="D698" s="49" t="s">
        <v>1634</v>
      </c>
      <c r="E698" s="49" t="s">
        <v>731</v>
      </c>
      <c r="F698" s="49" t="s">
        <v>1745</v>
      </c>
      <c r="G698" s="49">
        <v>2019</v>
      </c>
      <c r="H698" s="49" t="s">
        <v>1635</v>
      </c>
      <c r="I698" s="49" t="s">
        <v>682</v>
      </c>
      <c r="J698" s="59">
        <v>105560</v>
      </c>
      <c r="K698" s="49">
        <v>118170</v>
      </c>
      <c r="L698" s="55" t="str">
        <f>_xlfn.CONCAT(NFM3External!$B698,"_",NFM3External!$C698,"_",NFM3External!$E698,"_",NFM3External!$G698)</f>
        <v>Congo_Malaria_China_2019</v>
      </c>
    </row>
    <row r="699" spans="1:12" x14ac:dyDescent="0.25">
      <c r="A699" s="51" t="s">
        <v>1737</v>
      </c>
      <c r="B699" s="52" t="s">
        <v>917</v>
      </c>
      <c r="C699" s="52" t="s">
        <v>308</v>
      </c>
      <c r="D699" s="52" t="s">
        <v>1634</v>
      </c>
      <c r="E699" s="52" t="s">
        <v>731</v>
      </c>
      <c r="F699" s="52" t="s">
        <v>1745</v>
      </c>
      <c r="G699" s="52">
        <v>2020</v>
      </c>
      <c r="H699" s="52" t="s">
        <v>1635</v>
      </c>
      <c r="I699" s="52" t="s">
        <v>682</v>
      </c>
      <c r="J699" s="60">
        <v>0</v>
      </c>
      <c r="K699" s="52">
        <v>0</v>
      </c>
      <c r="L699" s="56" t="str">
        <f>_xlfn.CONCAT(NFM3External!$B699,"_",NFM3External!$C699,"_",NFM3External!$E699,"_",NFM3External!$G699)</f>
        <v>Congo_Malaria_China_2020</v>
      </c>
    </row>
    <row r="700" spans="1:12" x14ac:dyDescent="0.25">
      <c r="A700" s="48" t="s">
        <v>1737</v>
      </c>
      <c r="B700" s="49" t="s">
        <v>917</v>
      </c>
      <c r="C700" s="49" t="s">
        <v>308</v>
      </c>
      <c r="D700" s="49" t="s">
        <v>1634</v>
      </c>
      <c r="E700" s="49" t="s">
        <v>731</v>
      </c>
      <c r="F700" s="49" t="s">
        <v>1745</v>
      </c>
      <c r="G700" s="49">
        <v>2021</v>
      </c>
      <c r="H700" s="49" t="s">
        <v>361</v>
      </c>
      <c r="I700" s="49" t="s">
        <v>682</v>
      </c>
      <c r="J700" s="59">
        <v>0</v>
      </c>
      <c r="K700" s="49">
        <v>0</v>
      </c>
      <c r="L700" s="55" t="str">
        <f>_xlfn.CONCAT(NFM3External!$B700,"_",NFM3External!$C700,"_",NFM3External!$E700,"_",NFM3External!$G700)</f>
        <v>Congo_Malaria_China_2021</v>
      </c>
    </row>
    <row r="701" spans="1:12" x14ac:dyDescent="0.25">
      <c r="A701" s="51" t="s">
        <v>1737</v>
      </c>
      <c r="B701" s="52" t="s">
        <v>917</v>
      </c>
      <c r="C701" s="52" t="s">
        <v>308</v>
      </c>
      <c r="D701" s="52" t="s">
        <v>1634</v>
      </c>
      <c r="E701" s="52" t="s">
        <v>731</v>
      </c>
      <c r="F701" s="52" t="s">
        <v>1745</v>
      </c>
      <c r="G701" s="52">
        <v>2022</v>
      </c>
      <c r="H701" s="52" t="s">
        <v>361</v>
      </c>
      <c r="I701" s="52" t="s">
        <v>682</v>
      </c>
      <c r="J701" s="60">
        <v>0</v>
      </c>
      <c r="K701" s="52">
        <v>0</v>
      </c>
      <c r="L701" s="56" t="str">
        <f>_xlfn.CONCAT(NFM3External!$B701,"_",NFM3External!$C701,"_",NFM3External!$E701,"_",NFM3External!$G701)</f>
        <v>Congo_Malaria_China_2022</v>
      </c>
    </row>
    <row r="702" spans="1:12" x14ac:dyDescent="0.25">
      <c r="A702" s="48" t="s">
        <v>1737</v>
      </c>
      <c r="B702" s="49" t="s">
        <v>917</v>
      </c>
      <c r="C702" s="49" t="s">
        <v>308</v>
      </c>
      <c r="D702" s="49" t="s">
        <v>1634</v>
      </c>
      <c r="E702" s="49" t="s">
        <v>731</v>
      </c>
      <c r="F702" s="49" t="s">
        <v>1745</v>
      </c>
      <c r="G702" s="49">
        <v>2023</v>
      </c>
      <c r="H702" s="49" t="s">
        <v>361</v>
      </c>
      <c r="I702" s="49" t="s">
        <v>682</v>
      </c>
      <c r="J702" s="59">
        <v>0</v>
      </c>
      <c r="K702" s="49">
        <v>0</v>
      </c>
      <c r="L702" s="55" t="str">
        <f>_xlfn.CONCAT(NFM3External!$B702,"_",NFM3External!$C702,"_",NFM3External!$E702,"_",NFM3External!$G702)</f>
        <v>Congo_Malaria_China_2023</v>
      </c>
    </row>
    <row r="703" spans="1:12" x14ac:dyDescent="0.25">
      <c r="A703" s="51" t="s">
        <v>1737</v>
      </c>
      <c r="B703" s="52" t="s">
        <v>917</v>
      </c>
      <c r="C703" s="52" t="s">
        <v>308</v>
      </c>
      <c r="D703" s="52" t="s">
        <v>1634</v>
      </c>
      <c r="E703" s="52" t="s">
        <v>901</v>
      </c>
      <c r="F703" s="52"/>
      <c r="G703" s="52">
        <v>2020</v>
      </c>
      <c r="H703" s="52" t="s">
        <v>1635</v>
      </c>
      <c r="I703" s="52" t="s">
        <v>682</v>
      </c>
      <c r="J703" s="60">
        <v>0</v>
      </c>
      <c r="K703" s="52">
        <v>0</v>
      </c>
      <c r="L703" s="56" t="str">
        <f>_xlfn.CONCAT(NFM3External!$B703,"_",NFM3External!$C703,"_",NFM3External!$E703,"_",NFM3External!$G703)</f>
        <v>Congo_Malaria_The United Nations Children's Fund (UNICEF)_2020</v>
      </c>
    </row>
    <row r="704" spans="1:12" x14ac:dyDescent="0.25">
      <c r="A704" s="48" t="s">
        <v>1737</v>
      </c>
      <c r="B704" s="49" t="s">
        <v>917</v>
      </c>
      <c r="C704" s="49" t="s">
        <v>308</v>
      </c>
      <c r="D704" s="49" t="s">
        <v>1634</v>
      </c>
      <c r="E704" s="49" t="s">
        <v>901</v>
      </c>
      <c r="F704" s="49"/>
      <c r="G704" s="49">
        <v>2021</v>
      </c>
      <c r="H704" s="49" t="s">
        <v>361</v>
      </c>
      <c r="I704" s="49" t="s">
        <v>682</v>
      </c>
      <c r="J704" s="59">
        <v>0</v>
      </c>
      <c r="K704" s="49">
        <v>0</v>
      </c>
      <c r="L704" s="55" t="str">
        <f>_xlfn.CONCAT(NFM3External!$B704,"_",NFM3External!$C704,"_",NFM3External!$E704,"_",NFM3External!$G704)</f>
        <v>Congo_Malaria_The United Nations Children's Fund (UNICEF)_2021</v>
      </c>
    </row>
    <row r="705" spans="1:12" x14ac:dyDescent="0.25">
      <c r="A705" s="51" t="s">
        <v>1737</v>
      </c>
      <c r="B705" s="52" t="s">
        <v>917</v>
      </c>
      <c r="C705" s="52" t="s">
        <v>308</v>
      </c>
      <c r="D705" s="52" t="s">
        <v>1634</v>
      </c>
      <c r="E705" s="52" t="s">
        <v>901</v>
      </c>
      <c r="F705" s="52"/>
      <c r="G705" s="52">
        <v>2022</v>
      </c>
      <c r="H705" s="52" t="s">
        <v>361</v>
      </c>
      <c r="I705" s="52" t="s">
        <v>682</v>
      </c>
      <c r="J705" s="60">
        <v>0</v>
      </c>
      <c r="K705" s="52">
        <v>0</v>
      </c>
      <c r="L705" s="56" t="str">
        <f>_xlfn.CONCAT(NFM3External!$B705,"_",NFM3External!$C705,"_",NFM3External!$E705,"_",NFM3External!$G705)</f>
        <v>Congo_Malaria_The United Nations Children's Fund (UNICEF)_2022</v>
      </c>
    </row>
    <row r="706" spans="1:12" x14ac:dyDescent="0.25">
      <c r="A706" s="48" t="s">
        <v>1737</v>
      </c>
      <c r="B706" s="49" t="s">
        <v>917</v>
      </c>
      <c r="C706" s="49" t="s">
        <v>308</v>
      </c>
      <c r="D706" s="49" t="s">
        <v>1634</v>
      </c>
      <c r="E706" s="49" t="s">
        <v>901</v>
      </c>
      <c r="F706" s="49"/>
      <c r="G706" s="49">
        <v>2023</v>
      </c>
      <c r="H706" s="49" t="s">
        <v>361</v>
      </c>
      <c r="I706" s="49" t="s">
        <v>682</v>
      </c>
      <c r="J706" s="59">
        <v>0</v>
      </c>
      <c r="K706" s="49">
        <v>0</v>
      </c>
      <c r="L706" s="55" t="str">
        <f>_xlfn.CONCAT(NFM3External!$B706,"_",NFM3External!$C706,"_",NFM3External!$E706,"_",NFM3External!$G706)</f>
        <v>Congo_Malaria_The United Nations Children's Fund (UNICEF)_2023</v>
      </c>
    </row>
    <row r="707" spans="1:12" x14ac:dyDescent="0.25">
      <c r="A707" s="51" t="s">
        <v>1737</v>
      </c>
      <c r="B707" s="52" t="s">
        <v>917</v>
      </c>
      <c r="C707" s="52" t="s">
        <v>308</v>
      </c>
      <c r="D707" s="52" t="s">
        <v>1634</v>
      </c>
      <c r="E707" s="52" t="s">
        <v>954</v>
      </c>
      <c r="F707" s="52"/>
      <c r="G707" s="52">
        <v>2021</v>
      </c>
      <c r="H707" s="52" t="s">
        <v>361</v>
      </c>
      <c r="I707" s="52" t="s">
        <v>682</v>
      </c>
      <c r="J707" s="60">
        <v>1070160</v>
      </c>
      <c r="K707" s="52">
        <v>1277975</v>
      </c>
      <c r="L707" s="56" t="str">
        <f>_xlfn.CONCAT(NFM3External!$B707,"_",NFM3External!$C707,"_",NFM3External!$E707,"_",NFM3External!$G707)</f>
        <v>Congo_Malaria_Unspecified - not disagregated by sources _2021</v>
      </c>
    </row>
    <row r="708" spans="1:12" x14ac:dyDescent="0.25">
      <c r="A708" s="48" t="s">
        <v>1737</v>
      </c>
      <c r="B708" s="49" t="s">
        <v>917</v>
      </c>
      <c r="C708" s="49" t="s">
        <v>308</v>
      </c>
      <c r="D708" s="49" t="s">
        <v>1634</v>
      </c>
      <c r="E708" s="49" t="s">
        <v>954</v>
      </c>
      <c r="F708" s="49"/>
      <c r="G708" s="49">
        <v>2022</v>
      </c>
      <c r="H708" s="49" t="s">
        <v>361</v>
      </c>
      <c r="I708" s="49" t="s">
        <v>682</v>
      </c>
      <c r="J708" s="59">
        <v>1070160</v>
      </c>
      <c r="K708" s="49">
        <v>1292272</v>
      </c>
      <c r="L708" s="55" t="str">
        <f>_xlfn.CONCAT(NFM3External!$B708,"_",NFM3External!$C708,"_",NFM3External!$E708,"_",NFM3External!$G708)</f>
        <v>Congo_Malaria_Unspecified - not disagregated by sources _2022</v>
      </c>
    </row>
    <row r="709" spans="1:12" x14ac:dyDescent="0.25">
      <c r="A709" s="51" t="s">
        <v>1737</v>
      </c>
      <c r="B709" s="52" t="s">
        <v>917</v>
      </c>
      <c r="C709" s="52" t="s">
        <v>308</v>
      </c>
      <c r="D709" s="52" t="s">
        <v>1634</v>
      </c>
      <c r="E709" s="52" t="s">
        <v>954</v>
      </c>
      <c r="F709" s="52"/>
      <c r="G709" s="52">
        <v>2023</v>
      </c>
      <c r="H709" s="52" t="s">
        <v>361</v>
      </c>
      <c r="I709" s="52" t="s">
        <v>682</v>
      </c>
      <c r="J709" s="60">
        <v>1070160</v>
      </c>
      <c r="K709" s="52">
        <v>1311104</v>
      </c>
      <c r="L709" s="56" t="str">
        <f>_xlfn.CONCAT(NFM3External!$B709,"_",NFM3External!$C709,"_",NFM3External!$E709,"_",NFM3External!$G709)</f>
        <v>Congo_Malaria_Unspecified - not disagregated by sources _2023</v>
      </c>
    </row>
    <row r="710" spans="1:12" x14ac:dyDescent="0.25">
      <c r="A710" s="48" t="s">
        <v>1737</v>
      </c>
      <c r="B710" s="49" t="s">
        <v>917</v>
      </c>
      <c r="C710" s="49" t="s">
        <v>308</v>
      </c>
      <c r="D710" s="49" t="s">
        <v>1634</v>
      </c>
      <c r="E710" s="49" t="s">
        <v>949</v>
      </c>
      <c r="F710" s="49" t="s">
        <v>1746</v>
      </c>
      <c r="G710" s="49">
        <v>2018</v>
      </c>
      <c r="H710" s="49" t="s">
        <v>1635</v>
      </c>
      <c r="I710" s="49" t="s">
        <v>682</v>
      </c>
      <c r="J710" s="59">
        <v>28965</v>
      </c>
      <c r="K710" s="49">
        <v>34191</v>
      </c>
      <c r="L710" s="55" t="str">
        <f>_xlfn.CONCAT(NFM3External!$B710,"_",NFM3External!$C710,"_",NFM3External!$E710,"_",NFM3External!$G710)</f>
        <v>Congo_Malaria_World Health Organization (WHO)_2018</v>
      </c>
    </row>
    <row r="711" spans="1:12" x14ac:dyDescent="0.25">
      <c r="A711" s="51" t="s">
        <v>1737</v>
      </c>
      <c r="B711" s="52" t="s">
        <v>917</v>
      </c>
      <c r="C711" s="52" t="s">
        <v>308</v>
      </c>
      <c r="D711" s="52" t="s">
        <v>1634</v>
      </c>
      <c r="E711" s="52" t="s">
        <v>949</v>
      </c>
      <c r="F711" s="52" t="s">
        <v>1746</v>
      </c>
      <c r="G711" s="52">
        <v>2019</v>
      </c>
      <c r="H711" s="52" t="s">
        <v>1635</v>
      </c>
      <c r="I711" s="52" t="s">
        <v>682</v>
      </c>
      <c r="J711" s="60">
        <v>0</v>
      </c>
      <c r="K711" s="52">
        <v>0</v>
      </c>
      <c r="L711" s="56" t="str">
        <f>_xlfn.CONCAT(NFM3External!$B711,"_",NFM3External!$C711,"_",NFM3External!$E711,"_",NFM3External!$G711)</f>
        <v>Congo_Malaria_World Health Organization (WHO)_2019</v>
      </c>
    </row>
    <row r="712" spans="1:12" x14ac:dyDescent="0.25">
      <c r="A712" s="48" t="s">
        <v>1737</v>
      </c>
      <c r="B712" s="49" t="s">
        <v>917</v>
      </c>
      <c r="C712" s="49" t="s">
        <v>308</v>
      </c>
      <c r="D712" s="49" t="s">
        <v>1634</v>
      </c>
      <c r="E712" s="49" t="s">
        <v>949</v>
      </c>
      <c r="F712" s="49" t="s">
        <v>1746</v>
      </c>
      <c r="G712" s="49">
        <v>2020</v>
      </c>
      <c r="H712" s="49" t="s">
        <v>1635</v>
      </c>
      <c r="I712" s="49" t="s">
        <v>682</v>
      </c>
      <c r="J712" s="59">
        <v>28965</v>
      </c>
      <c r="K712" s="49">
        <v>33009</v>
      </c>
      <c r="L712" s="55" t="str">
        <f>_xlfn.CONCAT(NFM3External!$B712,"_",NFM3External!$C712,"_",NFM3External!$E712,"_",NFM3External!$G712)</f>
        <v>Congo_Malaria_World Health Organization (WHO)_2020</v>
      </c>
    </row>
    <row r="713" spans="1:12" x14ac:dyDescent="0.25">
      <c r="A713" s="51" t="s">
        <v>1737</v>
      </c>
      <c r="B713" s="52" t="s">
        <v>917</v>
      </c>
      <c r="C713" s="52" t="s">
        <v>308</v>
      </c>
      <c r="D713" s="52" t="s">
        <v>1634</v>
      </c>
      <c r="E713" s="52" t="s">
        <v>949</v>
      </c>
      <c r="F713" s="52" t="s">
        <v>1746</v>
      </c>
      <c r="G713" s="52">
        <v>2021</v>
      </c>
      <c r="H713" s="52" t="s">
        <v>361</v>
      </c>
      <c r="I713" s="52" t="s">
        <v>682</v>
      </c>
      <c r="J713" s="60">
        <v>0</v>
      </c>
      <c r="K713" s="52">
        <v>0</v>
      </c>
      <c r="L713" s="56" t="str">
        <f>_xlfn.CONCAT(NFM3External!$B713,"_",NFM3External!$C713,"_",NFM3External!$E713,"_",NFM3External!$G713)</f>
        <v>Congo_Malaria_World Health Organization (WHO)_2021</v>
      </c>
    </row>
    <row r="714" spans="1:12" x14ac:dyDescent="0.25">
      <c r="A714" s="48" t="s">
        <v>1737</v>
      </c>
      <c r="B714" s="49" t="s">
        <v>917</v>
      </c>
      <c r="C714" s="49" t="s">
        <v>308</v>
      </c>
      <c r="D714" s="49" t="s">
        <v>1634</v>
      </c>
      <c r="E714" s="49" t="s">
        <v>949</v>
      </c>
      <c r="F714" s="49" t="s">
        <v>1746</v>
      </c>
      <c r="G714" s="49">
        <v>2022</v>
      </c>
      <c r="H714" s="49" t="s">
        <v>361</v>
      </c>
      <c r="I714" s="49" t="s">
        <v>682</v>
      </c>
      <c r="J714" s="59">
        <v>0</v>
      </c>
      <c r="K714" s="49">
        <v>0</v>
      </c>
      <c r="L714" s="55" t="str">
        <f>_xlfn.CONCAT(NFM3External!$B714,"_",NFM3External!$C714,"_",NFM3External!$E714,"_",NFM3External!$G714)</f>
        <v>Congo_Malaria_World Health Organization (WHO)_2022</v>
      </c>
    </row>
    <row r="715" spans="1:12" x14ac:dyDescent="0.25">
      <c r="A715" s="51" t="s">
        <v>1737</v>
      </c>
      <c r="B715" s="52" t="s">
        <v>917</v>
      </c>
      <c r="C715" s="52" t="s">
        <v>308</v>
      </c>
      <c r="D715" s="52" t="s">
        <v>1634</v>
      </c>
      <c r="E715" s="52" t="s">
        <v>949</v>
      </c>
      <c r="F715" s="52" t="s">
        <v>1746</v>
      </c>
      <c r="G715" s="52">
        <v>2023</v>
      </c>
      <c r="H715" s="52" t="s">
        <v>361</v>
      </c>
      <c r="I715" s="52" t="s">
        <v>682</v>
      </c>
      <c r="J715" s="60">
        <v>0</v>
      </c>
      <c r="K715" s="52">
        <v>0</v>
      </c>
      <c r="L715" s="56" t="str">
        <f>_xlfn.CONCAT(NFM3External!$B715,"_",NFM3External!$C715,"_",NFM3External!$E715,"_",NFM3External!$G715)</f>
        <v>Congo_Malaria_World Health Organization (WHO)_2023</v>
      </c>
    </row>
    <row r="716" spans="1:12" x14ac:dyDescent="0.25">
      <c r="A716" s="48" t="s">
        <v>1737</v>
      </c>
      <c r="B716" s="49" t="s">
        <v>917</v>
      </c>
      <c r="C716" s="49" t="s">
        <v>305</v>
      </c>
      <c r="D716" s="49" t="s">
        <v>1634</v>
      </c>
      <c r="E716" s="49" t="s">
        <v>954</v>
      </c>
      <c r="F716" s="49" t="s">
        <v>1747</v>
      </c>
      <c r="G716" s="49">
        <v>2018</v>
      </c>
      <c r="H716" s="49" t="s">
        <v>1635</v>
      </c>
      <c r="I716" s="49" t="s">
        <v>682</v>
      </c>
      <c r="J716" s="59">
        <v>1568</v>
      </c>
      <c r="K716" s="49">
        <v>1850</v>
      </c>
      <c r="L716" s="55" t="str">
        <f>_xlfn.CONCAT(NFM3External!$B716,"_",NFM3External!$C716,"_",NFM3External!$E716,"_",NFM3External!$G716)</f>
        <v>Congo_TB_Unspecified - not disagregated by sources _2018</v>
      </c>
    </row>
    <row r="717" spans="1:12" x14ac:dyDescent="0.25">
      <c r="A717" s="51" t="s">
        <v>1737</v>
      </c>
      <c r="B717" s="52" t="s">
        <v>917</v>
      </c>
      <c r="C717" s="52" t="s">
        <v>305</v>
      </c>
      <c r="D717" s="52" t="s">
        <v>1634</v>
      </c>
      <c r="E717" s="52" t="s">
        <v>949</v>
      </c>
      <c r="F717" s="52"/>
      <c r="G717" s="52">
        <v>2018</v>
      </c>
      <c r="H717" s="52" t="s">
        <v>1635</v>
      </c>
      <c r="I717" s="52" t="s">
        <v>682</v>
      </c>
      <c r="J717" s="60">
        <v>9560</v>
      </c>
      <c r="K717" s="52">
        <v>11284</v>
      </c>
      <c r="L717" s="56" t="str">
        <f>_xlfn.CONCAT(NFM3External!$B717,"_",NFM3External!$C717,"_",NFM3External!$E717,"_",NFM3External!$G717)</f>
        <v>Congo_TB_World Health Organization (WHO)_2018</v>
      </c>
    </row>
    <row r="718" spans="1:12" x14ac:dyDescent="0.25">
      <c r="A718" s="48" t="s">
        <v>1748</v>
      </c>
      <c r="B718" s="49" t="s">
        <v>904</v>
      </c>
      <c r="C718" s="49" t="s">
        <v>1645</v>
      </c>
      <c r="D718" s="49" t="s">
        <v>1634</v>
      </c>
      <c r="E718" s="49" t="s">
        <v>1749</v>
      </c>
      <c r="F718" s="49" t="s">
        <v>1749</v>
      </c>
      <c r="G718" s="49">
        <v>2020</v>
      </c>
      <c r="H718" s="49" t="s">
        <v>1635</v>
      </c>
      <c r="I718" s="49" t="s">
        <v>670</v>
      </c>
      <c r="J718" s="59">
        <v>2310092</v>
      </c>
      <c r="K718" s="49">
        <v>2310092</v>
      </c>
      <c r="L718" s="55" t="str">
        <f>_xlfn.CONCAT(NFM3External!$B718,"_",NFM3External!$C718,"_",NFM3External!$E718,"_",NFM3External!$G718)</f>
        <v>Colombia_HIV_Aid For Aids (AFA). Corresponds to care for the Venezuelan migrant population, screening strategies for vulnerable populations and prevention activities. No budget information is available beyond 2022._2020</v>
      </c>
    </row>
    <row r="719" spans="1:12" x14ac:dyDescent="0.25">
      <c r="A719" s="51" t="s">
        <v>1748</v>
      </c>
      <c r="B719" s="52" t="s">
        <v>904</v>
      </c>
      <c r="C719" s="52" t="s">
        <v>1645</v>
      </c>
      <c r="D719" s="52" t="s">
        <v>1634</v>
      </c>
      <c r="E719" s="52" t="s">
        <v>1750</v>
      </c>
      <c r="F719" s="52" t="s">
        <v>1750</v>
      </c>
      <c r="G719" s="52">
        <v>2020</v>
      </c>
      <c r="H719" s="52" t="s">
        <v>1635</v>
      </c>
      <c r="I719" s="52" t="s">
        <v>670</v>
      </c>
      <c r="J719" s="60">
        <v>1555805</v>
      </c>
      <c r="K719" s="52">
        <v>1555805</v>
      </c>
      <c r="L719" s="56" t="str">
        <f>_xlfn.CONCAT(NFM3External!$B719,"_",NFM3External!$C719,"_",NFM3External!$E719,"_",NFM3External!$G719)</f>
        <v>Colombia_HIV_Aids Healthcare Foundation (AHF). Corresponds to care for the Venezuelan migrant population, screening strategies for vulnerable populations and prevention activities. No budget information is available beyond 2022._2020</v>
      </c>
    </row>
    <row r="720" spans="1:12" x14ac:dyDescent="0.25">
      <c r="A720" s="48" t="s">
        <v>1748</v>
      </c>
      <c r="B720" s="49" t="s">
        <v>904</v>
      </c>
      <c r="C720" s="49" t="s">
        <v>1645</v>
      </c>
      <c r="D720" s="49" t="s">
        <v>1634</v>
      </c>
      <c r="E720" s="49" t="s">
        <v>1751</v>
      </c>
      <c r="F720" s="49" t="s">
        <v>1751</v>
      </c>
      <c r="G720" s="49">
        <v>2020</v>
      </c>
      <c r="H720" s="49" t="s">
        <v>1635</v>
      </c>
      <c r="I720" s="49" t="s">
        <v>670</v>
      </c>
      <c r="J720" s="59">
        <v>0</v>
      </c>
      <c r="K720" s="49">
        <v>0</v>
      </c>
      <c r="L720" s="55" t="str">
        <f>_xlfn.CONCAT(NFM3External!$B720,"_",NFM3External!$C720,"_",NFM3External!$E720,"_",NFM3External!$G720)</f>
        <v>Colombia_HIV_ICAP- Columbia University. Project to support the Ministries of Health of Colombia and Peru to increase access of Venezuelan migrants to HIV prevention, diagnosis and comprehensive care services. No budget information is available beyond..._2020</v>
      </c>
    </row>
    <row r="721" spans="1:12" x14ac:dyDescent="0.25">
      <c r="A721" s="51" t="s">
        <v>1748</v>
      </c>
      <c r="B721" s="52" t="s">
        <v>904</v>
      </c>
      <c r="C721" s="52" t="s">
        <v>1645</v>
      </c>
      <c r="D721" s="52" t="s">
        <v>1634</v>
      </c>
      <c r="E721" s="52" t="s">
        <v>1749</v>
      </c>
      <c r="F721" s="52" t="s">
        <v>1749</v>
      </c>
      <c r="G721" s="52">
        <v>2021</v>
      </c>
      <c r="H721" s="52" t="s">
        <v>1635</v>
      </c>
      <c r="I721" s="52" t="s">
        <v>670</v>
      </c>
      <c r="J721" s="60">
        <v>1372396</v>
      </c>
      <c r="K721" s="52">
        <v>1372396</v>
      </c>
      <c r="L721" s="56" t="str">
        <f>_xlfn.CONCAT(NFM3External!$B721,"_",NFM3External!$C721,"_",NFM3External!$E721,"_",NFM3External!$G721)</f>
        <v>Colombia_HIV_Aid For Aids (AFA). Corresponds to care for the Venezuelan migrant population, screening strategies for vulnerable populations and prevention activities. No budget information is available beyond 2022._2021</v>
      </c>
    </row>
    <row r="722" spans="1:12" x14ac:dyDescent="0.25">
      <c r="A722" s="48" t="s">
        <v>1748</v>
      </c>
      <c r="B722" s="49" t="s">
        <v>904</v>
      </c>
      <c r="C722" s="49" t="s">
        <v>1645</v>
      </c>
      <c r="D722" s="49" t="s">
        <v>1634</v>
      </c>
      <c r="E722" s="49" t="s">
        <v>1750</v>
      </c>
      <c r="F722" s="49" t="s">
        <v>1750</v>
      </c>
      <c r="G722" s="49">
        <v>2021</v>
      </c>
      <c r="H722" s="49" t="s">
        <v>1635</v>
      </c>
      <c r="I722" s="49" t="s">
        <v>670</v>
      </c>
      <c r="J722" s="59">
        <v>1651537</v>
      </c>
      <c r="K722" s="49">
        <v>1651537</v>
      </c>
      <c r="L722" s="55" t="str">
        <f>_xlfn.CONCAT(NFM3External!$B722,"_",NFM3External!$C722,"_",NFM3External!$E722,"_",NFM3External!$G722)</f>
        <v>Colombia_HIV_Aids Healthcare Foundation (AHF). Corresponds to care for the Venezuelan migrant population, screening strategies for vulnerable populations and prevention activities. No budget information is available beyond 2022._2021</v>
      </c>
    </row>
    <row r="723" spans="1:12" x14ac:dyDescent="0.25">
      <c r="A723" s="51" t="s">
        <v>1748</v>
      </c>
      <c r="B723" s="52" t="s">
        <v>904</v>
      </c>
      <c r="C723" s="52" t="s">
        <v>1645</v>
      </c>
      <c r="D723" s="52" t="s">
        <v>1634</v>
      </c>
      <c r="E723" s="52" t="s">
        <v>1751</v>
      </c>
      <c r="F723" s="52" t="s">
        <v>1751</v>
      </c>
      <c r="G723" s="52">
        <v>2021</v>
      </c>
      <c r="H723" s="52" t="s">
        <v>1635</v>
      </c>
      <c r="I723" s="52" t="s">
        <v>670</v>
      </c>
      <c r="J723" s="60">
        <v>519968</v>
      </c>
      <c r="K723" s="52">
        <v>519968</v>
      </c>
      <c r="L723" s="56" t="str">
        <f>_xlfn.CONCAT(NFM3External!$B723,"_",NFM3External!$C723,"_",NFM3External!$E723,"_",NFM3External!$G723)</f>
        <v>Colombia_HIV_ICAP- Columbia University. Project to support the Ministries of Health of Colombia and Peru to increase access of Venezuelan migrants to HIV prevention, diagnosis and comprehensive care services. No budget information is available beyond..._2021</v>
      </c>
    </row>
    <row r="724" spans="1:12" x14ac:dyDescent="0.25">
      <c r="A724" s="48" t="s">
        <v>1748</v>
      </c>
      <c r="B724" s="49" t="s">
        <v>904</v>
      </c>
      <c r="C724" s="49" t="s">
        <v>1645</v>
      </c>
      <c r="D724" s="49" t="s">
        <v>1634</v>
      </c>
      <c r="E724" s="49" t="s">
        <v>1749</v>
      </c>
      <c r="F724" s="49" t="s">
        <v>1749</v>
      </c>
      <c r="G724" s="49">
        <v>2022</v>
      </c>
      <c r="H724" s="49" t="s">
        <v>1635</v>
      </c>
      <c r="I724" s="49" t="s">
        <v>670</v>
      </c>
      <c r="J724" s="59">
        <v>1890186</v>
      </c>
      <c r="K724" s="49">
        <v>1890186</v>
      </c>
      <c r="L724" s="55" t="str">
        <f>_xlfn.CONCAT(NFM3External!$B724,"_",NFM3External!$C724,"_",NFM3External!$E724,"_",NFM3External!$G724)</f>
        <v>Colombia_HIV_Aid For Aids (AFA). Corresponds to care for the Venezuelan migrant population, screening strategies for vulnerable populations and prevention activities. No budget information is available beyond 2022._2022</v>
      </c>
    </row>
    <row r="725" spans="1:12" x14ac:dyDescent="0.25">
      <c r="A725" s="51" t="s">
        <v>1748</v>
      </c>
      <c r="B725" s="52" t="s">
        <v>904</v>
      </c>
      <c r="C725" s="52" t="s">
        <v>1645</v>
      </c>
      <c r="D725" s="52" t="s">
        <v>1634</v>
      </c>
      <c r="E725" s="52" t="s">
        <v>1750</v>
      </c>
      <c r="F725" s="52" t="s">
        <v>1750</v>
      </c>
      <c r="G725" s="52">
        <v>2022</v>
      </c>
      <c r="H725" s="52" t="s">
        <v>1635</v>
      </c>
      <c r="I725" s="52" t="s">
        <v>670</v>
      </c>
      <c r="J725" s="60">
        <v>2066448</v>
      </c>
      <c r="K725" s="52">
        <v>2066448</v>
      </c>
      <c r="L725" s="56" t="str">
        <f>_xlfn.CONCAT(NFM3External!$B725,"_",NFM3External!$C725,"_",NFM3External!$E725,"_",NFM3External!$G725)</f>
        <v>Colombia_HIV_Aids Healthcare Foundation (AHF). Corresponds to care for the Venezuelan migrant population, screening strategies for vulnerable populations and prevention activities. No budget information is available beyond 2022._2022</v>
      </c>
    </row>
    <row r="726" spans="1:12" x14ac:dyDescent="0.25">
      <c r="A726" s="48" t="s">
        <v>1748</v>
      </c>
      <c r="B726" s="49" t="s">
        <v>904</v>
      </c>
      <c r="C726" s="49" t="s">
        <v>1645</v>
      </c>
      <c r="D726" s="49" t="s">
        <v>1634</v>
      </c>
      <c r="E726" s="49" t="s">
        <v>1751</v>
      </c>
      <c r="F726" s="49" t="s">
        <v>1751</v>
      </c>
      <c r="G726" s="49">
        <v>2022</v>
      </c>
      <c r="H726" s="49" t="s">
        <v>1635</v>
      </c>
      <c r="I726" s="49" t="s">
        <v>670</v>
      </c>
      <c r="J726" s="59">
        <v>825000</v>
      </c>
      <c r="K726" s="49">
        <v>825000</v>
      </c>
      <c r="L726" s="55" t="str">
        <f>_xlfn.CONCAT(NFM3External!$B726,"_",NFM3External!$C726,"_",NFM3External!$E726,"_",NFM3External!$G726)</f>
        <v>Colombia_HIV_ICAP- Columbia University. Project to support the Ministries of Health of Colombia and Peru to increase access of Venezuelan migrants to HIV prevention, diagnosis and comprehensive care services. No budget information is available beyond..._2022</v>
      </c>
    </row>
    <row r="727" spans="1:12" x14ac:dyDescent="0.25">
      <c r="A727" s="51" t="s">
        <v>1748</v>
      </c>
      <c r="B727" s="52" t="s">
        <v>904</v>
      </c>
      <c r="C727" s="52" t="s">
        <v>1645</v>
      </c>
      <c r="D727" s="52" t="s">
        <v>1634</v>
      </c>
      <c r="E727" s="52" t="s">
        <v>934</v>
      </c>
      <c r="F727" s="52" t="s">
        <v>1752</v>
      </c>
      <c r="G727" s="52">
        <v>2020</v>
      </c>
      <c r="H727" s="52" t="s">
        <v>1635</v>
      </c>
      <c r="I727" s="52" t="s">
        <v>670</v>
      </c>
      <c r="J727" s="60">
        <v>1580268</v>
      </c>
      <c r="K727" s="52">
        <v>1580268</v>
      </c>
      <c r="L727" s="56" t="str">
        <f>_xlfn.CONCAT(NFM3External!$B727,"_",NFM3External!$C727,"_",NFM3External!$E727,"_",NFM3External!$G727)</f>
        <v>Colombia_HIV_United States Government (USG)_2020</v>
      </c>
    </row>
    <row r="728" spans="1:12" x14ac:dyDescent="0.25">
      <c r="A728" s="48" t="s">
        <v>1748</v>
      </c>
      <c r="B728" s="49" t="s">
        <v>904</v>
      </c>
      <c r="C728" s="49" t="s">
        <v>1645</v>
      </c>
      <c r="D728" s="49" t="s">
        <v>1634</v>
      </c>
      <c r="E728" s="49" t="s">
        <v>949</v>
      </c>
      <c r="F728" s="49" t="s">
        <v>1753</v>
      </c>
      <c r="G728" s="49">
        <v>2020</v>
      </c>
      <c r="H728" s="49" t="s">
        <v>1635</v>
      </c>
      <c r="I728" s="49" t="s">
        <v>670</v>
      </c>
      <c r="J728" s="59">
        <v>110000</v>
      </c>
      <c r="K728" s="49">
        <v>110000</v>
      </c>
      <c r="L728" s="55" t="str">
        <f>_xlfn.CONCAT(NFM3External!$B728,"_",NFM3External!$C728,"_",NFM3External!$E728,"_",NFM3External!$G728)</f>
        <v>Colombia_HIV_World Health Organization (WHO)_2020</v>
      </c>
    </row>
    <row r="729" spans="1:12" x14ac:dyDescent="0.25">
      <c r="A729" s="51" t="s">
        <v>1748</v>
      </c>
      <c r="B729" s="52" t="s">
        <v>904</v>
      </c>
      <c r="C729" s="52" t="s">
        <v>1645</v>
      </c>
      <c r="D729" s="52" t="s">
        <v>1634</v>
      </c>
      <c r="E729" s="52" t="s">
        <v>949</v>
      </c>
      <c r="F729" s="52" t="s">
        <v>1753</v>
      </c>
      <c r="G729" s="52">
        <v>2021</v>
      </c>
      <c r="H729" s="52" t="s">
        <v>1635</v>
      </c>
      <c r="I729" s="52" t="s">
        <v>670</v>
      </c>
      <c r="J729" s="60">
        <v>110000</v>
      </c>
      <c r="K729" s="52">
        <v>110000</v>
      </c>
      <c r="L729" s="56" t="str">
        <f>_xlfn.CONCAT(NFM3External!$B729,"_",NFM3External!$C729,"_",NFM3External!$E729,"_",NFM3External!$G729)</f>
        <v>Colombia_HIV_World Health Organization (WHO)_2021</v>
      </c>
    </row>
    <row r="730" spans="1:12" x14ac:dyDescent="0.25">
      <c r="A730" s="48" t="s">
        <v>1748</v>
      </c>
      <c r="B730" s="49" t="s">
        <v>904</v>
      </c>
      <c r="C730" s="49" t="s">
        <v>1645</v>
      </c>
      <c r="D730" s="49" t="s">
        <v>1634</v>
      </c>
      <c r="E730" s="49" t="s">
        <v>949</v>
      </c>
      <c r="F730" s="49" t="s">
        <v>1753</v>
      </c>
      <c r="G730" s="49">
        <v>2022</v>
      </c>
      <c r="H730" s="49" t="s">
        <v>1635</v>
      </c>
      <c r="I730" s="49" t="s">
        <v>670</v>
      </c>
      <c r="J730" s="59">
        <v>115280</v>
      </c>
      <c r="K730" s="49">
        <v>115280</v>
      </c>
      <c r="L730" s="55" t="str">
        <f>_xlfn.CONCAT(NFM3External!$B730,"_",NFM3External!$C730,"_",NFM3External!$E730,"_",NFM3External!$G730)</f>
        <v>Colombia_HIV_World Health Organization (WHO)_2022</v>
      </c>
    </row>
    <row r="731" spans="1:12" x14ac:dyDescent="0.25">
      <c r="A731" s="51" t="s">
        <v>1748</v>
      </c>
      <c r="B731" s="52" t="s">
        <v>904</v>
      </c>
      <c r="C731" s="52" t="s">
        <v>1645</v>
      </c>
      <c r="D731" s="52" t="s">
        <v>1634</v>
      </c>
      <c r="E731" s="52" t="s">
        <v>949</v>
      </c>
      <c r="F731" s="52" t="s">
        <v>1753</v>
      </c>
      <c r="G731" s="52">
        <v>2023</v>
      </c>
      <c r="H731" s="52" t="s">
        <v>361</v>
      </c>
      <c r="I731" s="52" t="s">
        <v>670</v>
      </c>
      <c r="J731" s="60">
        <v>115280</v>
      </c>
      <c r="K731" s="52">
        <v>115280</v>
      </c>
      <c r="L731" s="56" t="str">
        <f>_xlfn.CONCAT(NFM3External!$B731,"_",NFM3External!$C731,"_",NFM3External!$E731,"_",NFM3External!$G731)</f>
        <v>Colombia_HIV_World Health Organization (WHO)_2023</v>
      </c>
    </row>
    <row r="732" spans="1:12" x14ac:dyDescent="0.25">
      <c r="A732" s="48" t="s">
        <v>1748</v>
      </c>
      <c r="B732" s="49" t="s">
        <v>904</v>
      </c>
      <c r="C732" s="49" t="s">
        <v>1645</v>
      </c>
      <c r="D732" s="49" t="s">
        <v>1634</v>
      </c>
      <c r="E732" s="49"/>
      <c r="F732" s="49" t="s">
        <v>1754</v>
      </c>
      <c r="G732" s="49">
        <v>2020</v>
      </c>
      <c r="H732" s="49" t="s">
        <v>1635</v>
      </c>
      <c r="I732" s="49" t="s">
        <v>670</v>
      </c>
      <c r="J732" s="59">
        <v>60000</v>
      </c>
      <c r="K732" s="49">
        <v>60000</v>
      </c>
      <c r="L732" s="55" t="str">
        <f>_xlfn.CONCAT(NFM3External!$B732,"_",NFM3External!$C732,"_",NFM3External!$E732,"_",NFM3External!$G732)</f>
        <v>Colombia_HIV__2020</v>
      </c>
    </row>
    <row r="733" spans="1:12" x14ac:dyDescent="0.25">
      <c r="A733" s="51" t="s">
        <v>1748</v>
      </c>
      <c r="B733" s="52" t="s">
        <v>904</v>
      </c>
      <c r="C733" s="52" t="s">
        <v>1645</v>
      </c>
      <c r="D733" s="52" t="s">
        <v>1634</v>
      </c>
      <c r="E733" s="52"/>
      <c r="F733" s="52" t="s">
        <v>1755</v>
      </c>
      <c r="G733" s="52">
        <v>2020</v>
      </c>
      <c r="H733" s="52" t="s">
        <v>1635</v>
      </c>
      <c r="I733" s="52" t="s">
        <v>670</v>
      </c>
      <c r="J733" s="60">
        <v>48417</v>
      </c>
      <c r="K733" s="52">
        <v>48417</v>
      </c>
      <c r="L733" s="56" t="str">
        <f>_xlfn.CONCAT(NFM3External!$B733,"_",NFM3External!$C733,"_",NFM3External!$E733,"_",NFM3External!$G733)</f>
        <v>Colombia_HIV__2020</v>
      </c>
    </row>
    <row r="734" spans="1:12" x14ac:dyDescent="0.25">
      <c r="A734" s="48" t="s">
        <v>1748</v>
      </c>
      <c r="B734" s="49" t="s">
        <v>904</v>
      </c>
      <c r="C734" s="49" t="s">
        <v>1645</v>
      </c>
      <c r="D734" s="49" t="s">
        <v>1634</v>
      </c>
      <c r="E734" s="49"/>
      <c r="F734" s="49" t="s">
        <v>1756</v>
      </c>
      <c r="G734" s="49">
        <v>2020</v>
      </c>
      <c r="H734" s="49" t="s">
        <v>1635</v>
      </c>
      <c r="I734" s="49" t="s">
        <v>670</v>
      </c>
      <c r="J734" s="59">
        <v>37325</v>
      </c>
      <c r="K734" s="49">
        <v>37325</v>
      </c>
      <c r="L734" s="55" t="str">
        <f>_xlfn.CONCAT(NFM3External!$B734,"_",NFM3External!$C734,"_",NFM3External!$E734,"_",NFM3External!$G734)</f>
        <v>Colombia_HIV__2020</v>
      </c>
    </row>
    <row r="735" spans="1:12" x14ac:dyDescent="0.25">
      <c r="A735" s="51" t="s">
        <v>1748</v>
      </c>
      <c r="B735" s="52" t="s">
        <v>904</v>
      </c>
      <c r="C735" s="52" t="s">
        <v>1645</v>
      </c>
      <c r="D735" s="52" t="s">
        <v>1634</v>
      </c>
      <c r="E735" s="52"/>
      <c r="F735" s="52" t="s">
        <v>1757</v>
      </c>
      <c r="G735" s="52">
        <v>2020</v>
      </c>
      <c r="H735" s="52" t="s">
        <v>1635</v>
      </c>
      <c r="I735" s="52" t="s">
        <v>670</v>
      </c>
      <c r="J735" s="60">
        <v>0</v>
      </c>
      <c r="K735" s="52">
        <v>0</v>
      </c>
      <c r="L735" s="56" t="str">
        <f>_xlfn.CONCAT(NFM3External!$B735,"_",NFM3External!$C735,"_",NFM3External!$E735,"_",NFM3External!$G735)</f>
        <v>Colombia_HIV__2020</v>
      </c>
    </row>
    <row r="736" spans="1:12" x14ac:dyDescent="0.25">
      <c r="A736" s="48" t="s">
        <v>1748</v>
      </c>
      <c r="B736" s="49" t="s">
        <v>904</v>
      </c>
      <c r="C736" s="49" t="s">
        <v>1645</v>
      </c>
      <c r="D736" s="49" t="s">
        <v>1634</v>
      </c>
      <c r="E736" s="49"/>
      <c r="F736" s="49" t="s">
        <v>1754</v>
      </c>
      <c r="G736" s="49">
        <v>2021</v>
      </c>
      <c r="H736" s="49" t="s">
        <v>1635</v>
      </c>
      <c r="I736" s="49" t="s">
        <v>670</v>
      </c>
      <c r="J736" s="59">
        <v>50000</v>
      </c>
      <c r="K736" s="49">
        <v>50000</v>
      </c>
      <c r="L736" s="55" t="str">
        <f>_xlfn.CONCAT(NFM3External!$B736,"_",NFM3External!$C736,"_",NFM3External!$E736,"_",NFM3External!$G736)</f>
        <v>Colombia_HIV__2021</v>
      </c>
    </row>
    <row r="737" spans="1:12" x14ac:dyDescent="0.25">
      <c r="A737" s="51" t="s">
        <v>1748</v>
      </c>
      <c r="B737" s="52" t="s">
        <v>904</v>
      </c>
      <c r="C737" s="52" t="s">
        <v>1645</v>
      </c>
      <c r="D737" s="52" t="s">
        <v>1634</v>
      </c>
      <c r="E737" s="52"/>
      <c r="F737" s="52" t="s">
        <v>1755</v>
      </c>
      <c r="G737" s="52">
        <v>2021</v>
      </c>
      <c r="H737" s="52" t="s">
        <v>1635</v>
      </c>
      <c r="I737" s="52" t="s">
        <v>670</v>
      </c>
      <c r="J737" s="60">
        <v>185745</v>
      </c>
      <c r="K737" s="52">
        <v>185745</v>
      </c>
      <c r="L737" s="56" t="str">
        <f>_xlfn.CONCAT(NFM3External!$B737,"_",NFM3External!$C737,"_",NFM3External!$E737,"_",NFM3External!$G737)</f>
        <v>Colombia_HIV__2021</v>
      </c>
    </row>
    <row r="738" spans="1:12" x14ac:dyDescent="0.25">
      <c r="A738" s="48" t="s">
        <v>1748</v>
      </c>
      <c r="B738" s="49" t="s">
        <v>904</v>
      </c>
      <c r="C738" s="49" t="s">
        <v>1645</v>
      </c>
      <c r="D738" s="49" t="s">
        <v>1634</v>
      </c>
      <c r="E738" s="49"/>
      <c r="F738" s="49" t="s">
        <v>1756</v>
      </c>
      <c r="G738" s="49">
        <v>2021</v>
      </c>
      <c r="H738" s="49" t="s">
        <v>1635</v>
      </c>
      <c r="I738" s="49" t="s">
        <v>670</v>
      </c>
      <c r="J738" s="59">
        <v>57078</v>
      </c>
      <c r="K738" s="49">
        <v>57078</v>
      </c>
      <c r="L738" s="55" t="str">
        <f>_xlfn.CONCAT(NFM3External!$B738,"_",NFM3External!$C738,"_",NFM3External!$E738,"_",NFM3External!$G738)</f>
        <v>Colombia_HIV__2021</v>
      </c>
    </row>
    <row r="739" spans="1:12" x14ac:dyDescent="0.25">
      <c r="A739" s="51" t="s">
        <v>1748</v>
      </c>
      <c r="B739" s="52" t="s">
        <v>904</v>
      </c>
      <c r="C739" s="52" t="s">
        <v>1645</v>
      </c>
      <c r="D739" s="52" t="s">
        <v>1634</v>
      </c>
      <c r="E739" s="52"/>
      <c r="F739" s="52" t="s">
        <v>1757</v>
      </c>
      <c r="G739" s="52">
        <v>2021</v>
      </c>
      <c r="H739" s="52" t="s">
        <v>1635</v>
      </c>
      <c r="I739" s="52" t="s">
        <v>670</v>
      </c>
      <c r="J739" s="60">
        <v>470036</v>
      </c>
      <c r="K739" s="52">
        <v>470036</v>
      </c>
      <c r="L739" s="56" t="str">
        <f>_xlfn.CONCAT(NFM3External!$B739,"_",NFM3External!$C739,"_",NFM3External!$E739,"_",NFM3External!$G739)</f>
        <v>Colombia_HIV__2021</v>
      </c>
    </row>
    <row r="740" spans="1:12" x14ac:dyDescent="0.25">
      <c r="A740" s="48" t="s">
        <v>1748</v>
      </c>
      <c r="B740" s="49" t="s">
        <v>904</v>
      </c>
      <c r="C740" s="49" t="s">
        <v>1645</v>
      </c>
      <c r="D740" s="49" t="s">
        <v>1634</v>
      </c>
      <c r="E740" s="49"/>
      <c r="F740" s="49" t="s">
        <v>1754</v>
      </c>
      <c r="G740" s="49">
        <v>2022</v>
      </c>
      <c r="H740" s="49" t="s">
        <v>1635</v>
      </c>
      <c r="I740" s="49" t="s">
        <v>670</v>
      </c>
      <c r="J740" s="59">
        <v>54000</v>
      </c>
      <c r="K740" s="49">
        <v>54000</v>
      </c>
      <c r="L740" s="55" t="str">
        <f>_xlfn.CONCAT(NFM3External!$B740,"_",NFM3External!$C740,"_",NFM3External!$E740,"_",NFM3External!$G740)</f>
        <v>Colombia_HIV__2022</v>
      </c>
    </row>
    <row r="741" spans="1:12" x14ac:dyDescent="0.25">
      <c r="A741" s="51" t="s">
        <v>1748</v>
      </c>
      <c r="B741" s="52" t="s">
        <v>904</v>
      </c>
      <c r="C741" s="52" t="s">
        <v>1645</v>
      </c>
      <c r="D741" s="52" t="s">
        <v>1634</v>
      </c>
      <c r="E741" s="52"/>
      <c r="F741" s="52" t="s">
        <v>1755</v>
      </c>
      <c r="G741" s="52">
        <v>2022</v>
      </c>
      <c r="H741" s="52" t="s">
        <v>1635</v>
      </c>
      <c r="I741" s="52" t="s">
        <v>670</v>
      </c>
      <c r="J741" s="60">
        <v>77640</v>
      </c>
      <c r="K741" s="52">
        <v>77640</v>
      </c>
      <c r="L741" s="56" t="str">
        <f>_xlfn.CONCAT(NFM3External!$B741,"_",NFM3External!$C741,"_",NFM3External!$E741,"_",NFM3External!$G741)</f>
        <v>Colombia_HIV__2022</v>
      </c>
    </row>
    <row r="742" spans="1:12" x14ac:dyDescent="0.25">
      <c r="A742" s="48" t="s">
        <v>1748</v>
      </c>
      <c r="B742" s="49" t="s">
        <v>904</v>
      </c>
      <c r="C742" s="49" t="s">
        <v>1645</v>
      </c>
      <c r="D742" s="49" t="s">
        <v>1634</v>
      </c>
      <c r="E742" s="49"/>
      <c r="F742" s="49" t="s">
        <v>1756</v>
      </c>
      <c r="G742" s="49">
        <v>2022</v>
      </c>
      <c r="H742" s="49" t="s">
        <v>1635</v>
      </c>
      <c r="I742" s="49" t="s">
        <v>670</v>
      </c>
      <c r="J742" s="59">
        <v>0</v>
      </c>
      <c r="K742" s="49">
        <v>0</v>
      </c>
      <c r="L742" s="55" t="str">
        <f>_xlfn.CONCAT(NFM3External!$B742,"_",NFM3External!$C742,"_",NFM3External!$E742,"_",NFM3External!$G742)</f>
        <v>Colombia_HIV__2022</v>
      </c>
    </row>
    <row r="743" spans="1:12" x14ac:dyDescent="0.25">
      <c r="A743" s="51" t="s">
        <v>1748</v>
      </c>
      <c r="B743" s="52" t="s">
        <v>904</v>
      </c>
      <c r="C743" s="52" t="s">
        <v>1645</v>
      </c>
      <c r="D743" s="52" t="s">
        <v>1634</v>
      </c>
      <c r="E743" s="52"/>
      <c r="F743" s="52" t="s">
        <v>1757</v>
      </c>
      <c r="G743" s="52">
        <v>2022</v>
      </c>
      <c r="H743" s="52" t="s">
        <v>1635</v>
      </c>
      <c r="I743" s="52" t="s">
        <v>670</v>
      </c>
      <c r="J743" s="60">
        <v>468229</v>
      </c>
      <c r="K743" s="52">
        <v>468229</v>
      </c>
      <c r="L743" s="56" t="str">
        <f>_xlfn.CONCAT(NFM3External!$B743,"_",NFM3External!$C743,"_",NFM3External!$E743,"_",NFM3External!$G743)</f>
        <v>Colombia_HIV__2022</v>
      </c>
    </row>
    <row r="744" spans="1:12" x14ac:dyDescent="0.25">
      <c r="A744" s="48" t="s">
        <v>1748</v>
      </c>
      <c r="B744" s="49" t="s">
        <v>904</v>
      </c>
      <c r="C744" s="49" t="s">
        <v>1645</v>
      </c>
      <c r="D744" s="49" t="s">
        <v>1634</v>
      </c>
      <c r="E744" s="49"/>
      <c r="F744" s="49" t="s">
        <v>1754</v>
      </c>
      <c r="G744" s="49">
        <v>2023</v>
      </c>
      <c r="H744" s="49" t="s">
        <v>361</v>
      </c>
      <c r="I744" s="49" t="s">
        <v>670</v>
      </c>
      <c r="J744" s="59">
        <v>54000</v>
      </c>
      <c r="K744" s="49">
        <v>54000</v>
      </c>
      <c r="L744" s="55" t="str">
        <f>_xlfn.CONCAT(NFM3External!$B744,"_",NFM3External!$C744,"_",NFM3External!$E744,"_",NFM3External!$G744)</f>
        <v>Colombia_HIV__2023</v>
      </c>
    </row>
    <row r="745" spans="1:12" x14ac:dyDescent="0.25">
      <c r="A745" s="51" t="s">
        <v>1748</v>
      </c>
      <c r="B745" s="52" t="s">
        <v>904</v>
      </c>
      <c r="C745" s="52" t="s">
        <v>1645</v>
      </c>
      <c r="D745" s="52" t="s">
        <v>1634</v>
      </c>
      <c r="E745" s="52"/>
      <c r="F745" s="52" t="s">
        <v>1754</v>
      </c>
      <c r="G745" s="52">
        <v>2024</v>
      </c>
      <c r="H745" s="52" t="s">
        <v>361</v>
      </c>
      <c r="I745" s="52" t="s">
        <v>670</v>
      </c>
      <c r="J745" s="60">
        <v>50000</v>
      </c>
      <c r="K745" s="52">
        <v>50000</v>
      </c>
      <c r="L745" s="56" t="str">
        <f>_xlfn.CONCAT(NFM3External!$B745,"_",NFM3External!$C745,"_",NFM3External!$E745,"_",NFM3External!$G745)</f>
        <v>Colombia_HIV__2024</v>
      </c>
    </row>
    <row r="746" spans="1:12" x14ac:dyDescent="0.25">
      <c r="A746" s="48" t="s">
        <v>1748</v>
      </c>
      <c r="B746" s="49" t="s">
        <v>904</v>
      </c>
      <c r="C746" s="49" t="s">
        <v>1645</v>
      </c>
      <c r="D746" s="49" t="s">
        <v>1634</v>
      </c>
      <c r="E746" s="49"/>
      <c r="F746" s="49" t="s">
        <v>1754</v>
      </c>
      <c r="G746" s="49">
        <v>2025</v>
      </c>
      <c r="H746" s="49" t="s">
        <v>361</v>
      </c>
      <c r="I746" s="49" t="s">
        <v>670</v>
      </c>
      <c r="J746" s="59">
        <v>60000</v>
      </c>
      <c r="K746" s="49">
        <v>60000</v>
      </c>
      <c r="L746" s="55" t="str">
        <f>_xlfn.CONCAT(NFM3External!$B746,"_",NFM3External!$C746,"_",NFM3External!$E746,"_",NFM3External!$G746)</f>
        <v>Colombia_HIV__2025</v>
      </c>
    </row>
    <row r="747" spans="1:12" x14ac:dyDescent="0.25">
      <c r="A747" s="51" t="s">
        <v>1748</v>
      </c>
      <c r="B747" s="52" t="s">
        <v>904</v>
      </c>
      <c r="C747" s="52" t="s">
        <v>1645</v>
      </c>
      <c r="D747" s="52" t="s">
        <v>1634</v>
      </c>
      <c r="E747" s="52"/>
      <c r="F747" s="52" t="s">
        <v>1754</v>
      </c>
      <c r="G747" s="52">
        <v>2026</v>
      </c>
      <c r="H747" s="52" t="s">
        <v>361</v>
      </c>
      <c r="I747" s="52" t="s">
        <v>670</v>
      </c>
      <c r="J747" s="60">
        <v>60000</v>
      </c>
      <c r="K747" s="52">
        <v>60000</v>
      </c>
      <c r="L747" s="56" t="str">
        <f>_xlfn.CONCAT(NFM3External!$B747,"_",NFM3External!$C747,"_",NFM3External!$E747,"_",NFM3External!$G747)</f>
        <v>Colombia_HIV__2026</v>
      </c>
    </row>
    <row r="748" spans="1:12" x14ac:dyDescent="0.25">
      <c r="A748" s="48" t="s">
        <v>1748</v>
      </c>
      <c r="B748" s="49" t="s">
        <v>904</v>
      </c>
      <c r="C748" s="49" t="s">
        <v>1645</v>
      </c>
      <c r="D748" s="49" t="s">
        <v>1634</v>
      </c>
      <c r="E748" s="49"/>
      <c r="F748" s="49" t="s">
        <v>1754</v>
      </c>
      <c r="G748" s="49">
        <v>2027</v>
      </c>
      <c r="H748" s="49" t="s">
        <v>361</v>
      </c>
      <c r="I748" s="49" t="s">
        <v>670</v>
      </c>
      <c r="J748" s="59">
        <v>65000</v>
      </c>
      <c r="K748" s="49">
        <v>65000</v>
      </c>
      <c r="L748" s="55" t="str">
        <f>_xlfn.CONCAT(NFM3External!$B748,"_",NFM3External!$C748,"_",NFM3External!$E748,"_",NFM3External!$G748)</f>
        <v>Colombia_HIV__2027</v>
      </c>
    </row>
    <row r="749" spans="1:12" x14ac:dyDescent="0.25">
      <c r="A749" s="51" t="s">
        <v>1758</v>
      </c>
      <c r="B749" s="52" t="s">
        <v>910</v>
      </c>
      <c r="C749" s="52" t="s">
        <v>1645</v>
      </c>
      <c r="D749" s="52" t="s">
        <v>1634</v>
      </c>
      <c r="E749" s="52" t="s">
        <v>843</v>
      </c>
      <c r="F749" s="52" t="s">
        <v>1759</v>
      </c>
      <c r="G749" s="52">
        <v>2019</v>
      </c>
      <c r="H749" s="52" t="s">
        <v>1635</v>
      </c>
      <c r="I749" s="52" t="s">
        <v>682</v>
      </c>
      <c r="J749" s="60">
        <v>50948</v>
      </c>
      <c r="K749" s="52">
        <v>57034</v>
      </c>
      <c r="L749" s="56" t="str">
        <f>_xlfn.CONCAT(NFM3External!$B749,"_",NFM3External!$C749,"_",NFM3External!$E749,"_",NFM3External!$G749)</f>
        <v>Comoros_HIV_Joint United Nations Programme on HIV/AIDS (UNAIDS)_2019</v>
      </c>
    </row>
    <row r="750" spans="1:12" x14ac:dyDescent="0.25">
      <c r="A750" s="48" t="s">
        <v>1758</v>
      </c>
      <c r="B750" s="49" t="s">
        <v>910</v>
      </c>
      <c r="C750" s="49" t="s">
        <v>1645</v>
      </c>
      <c r="D750" s="49" t="s">
        <v>1634</v>
      </c>
      <c r="E750" s="49" t="s">
        <v>843</v>
      </c>
      <c r="F750" s="49" t="s">
        <v>1759</v>
      </c>
      <c r="G750" s="49">
        <v>2020</v>
      </c>
      <c r="H750" s="49" t="s">
        <v>1635</v>
      </c>
      <c r="I750" s="49" t="s">
        <v>682</v>
      </c>
      <c r="J750" s="59">
        <v>50948</v>
      </c>
      <c r="K750" s="49">
        <v>58062</v>
      </c>
      <c r="L750" s="55" t="str">
        <f>_xlfn.CONCAT(NFM3External!$B750,"_",NFM3External!$C750,"_",NFM3External!$E750,"_",NFM3External!$G750)</f>
        <v>Comoros_HIV_Joint United Nations Programme on HIV/AIDS (UNAIDS)_2020</v>
      </c>
    </row>
    <row r="751" spans="1:12" x14ac:dyDescent="0.25">
      <c r="A751" s="51" t="s">
        <v>1758</v>
      </c>
      <c r="B751" s="52" t="s">
        <v>910</v>
      </c>
      <c r="C751" s="52" t="s">
        <v>1645</v>
      </c>
      <c r="D751" s="52" t="s">
        <v>1634</v>
      </c>
      <c r="E751" s="52" t="s">
        <v>843</v>
      </c>
      <c r="F751" s="52" t="s">
        <v>1759</v>
      </c>
      <c r="G751" s="52">
        <v>2021</v>
      </c>
      <c r="H751" s="52" t="s">
        <v>1635</v>
      </c>
      <c r="I751" s="52" t="s">
        <v>682</v>
      </c>
      <c r="J751" s="60">
        <v>50948</v>
      </c>
      <c r="K751" s="52">
        <v>60841</v>
      </c>
      <c r="L751" s="56" t="str">
        <f>_xlfn.CONCAT(NFM3External!$B751,"_",NFM3External!$C751,"_",NFM3External!$E751,"_",NFM3External!$G751)</f>
        <v>Comoros_HIV_Joint United Nations Programme on HIV/AIDS (UNAIDS)_2021</v>
      </c>
    </row>
    <row r="752" spans="1:12" x14ac:dyDescent="0.25">
      <c r="A752" s="48" t="s">
        <v>1758</v>
      </c>
      <c r="B752" s="49" t="s">
        <v>910</v>
      </c>
      <c r="C752" s="49" t="s">
        <v>1645</v>
      </c>
      <c r="D752" s="49" t="s">
        <v>1634</v>
      </c>
      <c r="E752" s="49" t="s">
        <v>843</v>
      </c>
      <c r="F752" s="49" t="s">
        <v>1759</v>
      </c>
      <c r="G752" s="49">
        <v>2022</v>
      </c>
      <c r="H752" s="49" t="s">
        <v>361</v>
      </c>
      <c r="I752" s="49" t="s">
        <v>682</v>
      </c>
      <c r="J752" s="59">
        <v>50948</v>
      </c>
      <c r="K752" s="49">
        <v>61522</v>
      </c>
      <c r="L752" s="55" t="str">
        <f>_xlfn.CONCAT(NFM3External!$B752,"_",NFM3External!$C752,"_",NFM3External!$E752,"_",NFM3External!$G752)</f>
        <v>Comoros_HIV_Joint United Nations Programme on HIV/AIDS (UNAIDS)_2022</v>
      </c>
    </row>
    <row r="753" spans="1:12" x14ac:dyDescent="0.25">
      <c r="A753" s="51" t="s">
        <v>1758</v>
      </c>
      <c r="B753" s="52" t="s">
        <v>910</v>
      </c>
      <c r="C753" s="52" t="s">
        <v>1645</v>
      </c>
      <c r="D753" s="52" t="s">
        <v>1634</v>
      </c>
      <c r="E753" s="52" t="s">
        <v>843</v>
      </c>
      <c r="F753" s="52" t="s">
        <v>1759</v>
      </c>
      <c r="G753" s="52">
        <v>2023</v>
      </c>
      <c r="H753" s="52" t="s">
        <v>361</v>
      </c>
      <c r="I753" s="52" t="s">
        <v>682</v>
      </c>
      <c r="J753" s="60">
        <v>50948</v>
      </c>
      <c r="K753" s="52">
        <v>62419</v>
      </c>
      <c r="L753" s="56" t="str">
        <f>_xlfn.CONCAT(NFM3External!$B753,"_",NFM3External!$C753,"_",NFM3External!$E753,"_",NFM3External!$G753)</f>
        <v>Comoros_HIV_Joint United Nations Programme on HIV/AIDS (UNAIDS)_2023</v>
      </c>
    </row>
    <row r="754" spans="1:12" x14ac:dyDescent="0.25">
      <c r="A754" s="48" t="s">
        <v>1758</v>
      </c>
      <c r="B754" s="49" t="s">
        <v>910</v>
      </c>
      <c r="C754" s="49" t="s">
        <v>1645</v>
      </c>
      <c r="D754" s="49" t="s">
        <v>1634</v>
      </c>
      <c r="E754" s="49" t="s">
        <v>843</v>
      </c>
      <c r="F754" s="49" t="s">
        <v>1759</v>
      </c>
      <c r="G754" s="49">
        <v>2024</v>
      </c>
      <c r="H754" s="49" t="s">
        <v>361</v>
      </c>
      <c r="I754" s="49" t="s">
        <v>682</v>
      </c>
      <c r="J754" s="59">
        <v>50948</v>
      </c>
      <c r="K754" s="49">
        <v>63184</v>
      </c>
      <c r="L754" s="55" t="str">
        <f>_xlfn.CONCAT(NFM3External!$B754,"_",NFM3External!$C754,"_",NFM3External!$E754,"_",NFM3External!$G754)</f>
        <v>Comoros_HIV_Joint United Nations Programme on HIV/AIDS (UNAIDS)_2024</v>
      </c>
    </row>
    <row r="755" spans="1:12" x14ac:dyDescent="0.25">
      <c r="A755" s="51" t="s">
        <v>1758</v>
      </c>
      <c r="B755" s="52" t="s">
        <v>910</v>
      </c>
      <c r="C755" s="52" t="s">
        <v>1645</v>
      </c>
      <c r="D755" s="52" t="s">
        <v>1634</v>
      </c>
      <c r="E755" s="52" t="s">
        <v>901</v>
      </c>
      <c r="F755" s="52" t="s">
        <v>1760</v>
      </c>
      <c r="G755" s="52">
        <v>2019</v>
      </c>
      <c r="H755" s="52" t="s">
        <v>1635</v>
      </c>
      <c r="I755" s="52" t="s">
        <v>682</v>
      </c>
      <c r="J755" s="60">
        <v>2959</v>
      </c>
      <c r="K755" s="52">
        <v>3313</v>
      </c>
      <c r="L755" s="56" t="str">
        <f>_xlfn.CONCAT(NFM3External!$B755,"_",NFM3External!$C755,"_",NFM3External!$E755,"_",NFM3External!$G755)</f>
        <v>Comoros_HIV_The United Nations Children's Fund (UNICEF)_2019</v>
      </c>
    </row>
    <row r="756" spans="1:12" x14ac:dyDescent="0.25">
      <c r="A756" s="48" t="s">
        <v>1758</v>
      </c>
      <c r="B756" s="49" t="s">
        <v>910</v>
      </c>
      <c r="C756" s="49" t="s">
        <v>1645</v>
      </c>
      <c r="D756" s="49" t="s">
        <v>1634</v>
      </c>
      <c r="E756" s="49" t="s">
        <v>901</v>
      </c>
      <c r="F756" s="49" t="s">
        <v>1760</v>
      </c>
      <c r="G756" s="49">
        <v>2020</v>
      </c>
      <c r="H756" s="49" t="s">
        <v>1635</v>
      </c>
      <c r="I756" s="49" t="s">
        <v>682</v>
      </c>
      <c r="J756" s="59">
        <v>2959</v>
      </c>
      <c r="K756" s="49">
        <v>3372</v>
      </c>
      <c r="L756" s="55" t="str">
        <f>_xlfn.CONCAT(NFM3External!$B756,"_",NFM3External!$C756,"_",NFM3External!$E756,"_",NFM3External!$G756)</f>
        <v>Comoros_HIV_The United Nations Children's Fund (UNICEF)_2020</v>
      </c>
    </row>
    <row r="757" spans="1:12" x14ac:dyDescent="0.25">
      <c r="A757" s="51" t="s">
        <v>1758</v>
      </c>
      <c r="B757" s="52" t="s">
        <v>910</v>
      </c>
      <c r="C757" s="52" t="s">
        <v>1645</v>
      </c>
      <c r="D757" s="52" t="s">
        <v>1634</v>
      </c>
      <c r="E757" s="52" t="s">
        <v>901</v>
      </c>
      <c r="F757" s="52" t="s">
        <v>1760</v>
      </c>
      <c r="G757" s="52">
        <v>2021</v>
      </c>
      <c r="H757" s="52" t="s">
        <v>1635</v>
      </c>
      <c r="I757" s="52" t="s">
        <v>682</v>
      </c>
      <c r="J757" s="60">
        <v>2959</v>
      </c>
      <c r="K757" s="52">
        <v>3534</v>
      </c>
      <c r="L757" s="56" t="str">
        <f>_xlfn.CONCAT(NFM3External!$B757,"_",NFM3External!$C757,"_",NFM3External!$E757,"_",NFM3External!$G757)</f>
        <v>Comoros_HIV_The United Nations Children's Fund (UNICEF)_2021</v>
      </c>
    </row>
    <row r="758" spans="1:12" x14ac:dyDescent="0.25">
      <c r="A758" s="48" t="s">
        <v>1758</v>
      </c>
      <c r="B758" s="49" t="s">
        <v>910</v>
      </c>
      <c r="C758" s="49" t="s">
        <v>1645</v>
      </c>
      <c r="D758" s="49" t="s">
        <v>1634</v>
      </c>
      <c r="E758" s="49" t="s">
        <v>901</v>
      </c>
      <c r="F758" s="49" t="s">
        <v>1760</v>
      </c>
      <c r="G758" s="49">
        <v>2022</v>
      </c>
      <c r="H758" s="49" t="s">
        <v>361</v>
      </c>
      <c r="I758" s="49" t="s">
        <v>682</v>
      </c>
      <c r="J758" s="59">
        <v>34939</v>
      </c>
      <c r="K758" s="49">
        <v>42190</v>
      </c>
      <c r="L758" s="55" t="str">
        <f>_xlfn.CONCAT(NFM3External!$B758,"_",NFM3External!$C758,"_",NFM3External!$E758,"_",NFM3External!$G758)</f>
        <v>Comoros_HIV_The United Nations Children's Fund (UNICEF)_2022</v>
      </c>
    </row>
    <row r="759" spans="1:12" x14ac:dyDescent="0.25">
      <c r="A759" s="51" t="s">
        <v>1758</v>
      </c>
      <c r="B759" s="52" t="s">
        <v>910</v>
      </c>
      <c r="C759" s="52" t="s">
        <v>1645</v>
      </c>
      <c r="D759" s="52" t="s">
        <v>1634</v>
      </c>
      <c r="E759" s="52" t="s">
        <v>901</v>
      </c>
      <c r="F759" s="52" t="s">
        <v>1760</v>
      </c>
      <c r="G759" s="52">
        <v>2023</v>
      </c>
      <c r="H759" s="52" t="s">
        <v>361</v>
      </c>
      <c r="I759" s="52" t="s">
        <v>682</v>
      </c>
      <c r="J759" s="60">
        <v>34939</v>
      </c>
      <c r="K759" s="52">
        <v>42805</v>
      </c>
      <c r="L759" s="56" t="str">
        <f>_xlfn.CONCAT(NFM3External!$B759,"_",NFM3External!$C759,"_",NFM3External!$E759,"_",NFM3External!$G759)</f>
        <v>Comoros_HIV_The United Nations Children's Fund (UNICEF)_2023</v>
      </c>
    </row>
    <row r="760" spans="1:12" x14ac:dyDescent="0.25">
      <c r="A760" s="48" t="s">
        <v>1758</v>
      </c>
      <c r="B760" s="49" t="s">
        <v>910</v>
      </c>
      <c r="C760" s="49" t="s">
        <v>1645</v>
      </c>
      <c r="D760" s="49" t="s">
        <v>1634</v>
      </c>
      <c r="E760" s="49" t="s">
        <v>901</v>
      </c>
      <c r="F760" s="49" t="s">
        <v>1760</v>
      </c>
      <c r="G760" s="49">
        <v>2024</v>
      </c>
      <c r="H760" s="49" t="s">
        <v>361</v>
      </c>
      <c r="I760" s="49" t="s">
        <v>682</v>
      </c>
      <c r="J760" s="59">
        <v>34939</v>
      </c>
      <c r="K760" s="49">
        <v>43330</v>
      </c>
      <c r="L760" s="55" t="str">
        <f>_xlfn.CONCAT(NFM3External!$B760,"_",NFM3External!$C760,"_",NFM3External!$E760,"_",NFM3External!$G760)</f>
        <v>Comoros_HIV_The United Nations Children's Fund (UNICEF)_2024</v>
      </c>
    </row>
    <row r="761" spans="1:12" x14ac:dyDescent="0.25">
      <c r="A761" s="51" t="s">
        <v>1758</v>
      </c>
      <c r="B761" s="52" t="s">
        <v>910</v>
      </c>
      <c r="C761" s="52" t="s">
        <v>1645</v>
      </c>
      <c r="D761" s="52" t="s">
        <v>1634</v>
      </c>
      <c r="E761" s="52" t="s">
        <v>930</v>
      </c>
      <c r="F761" s="52" t="s">
        <v>1761</v>
      </c>
      <c r="G761" s="52">
        <v>2019</v>
      </c>
      <c r="H761" s="52" t="s">
        <v>1635</v>
      </c>
      <c r="I761" s="52" t="s">
        <v>682</v>
      </c>
      <c r="J761" s="60">
        <v>34380</v>
      </c>
      <c r="K761" s="52">
        <v>38486</v>
      </c>
      <c r="L761" s="56" t="str">
        <f>_xlfn.CONCAT(NFM3External!$B761,"_",NFM3External!$C761,"_",NFM3External!$E761,"_",NFM3External!$G761)</f>
        <v>Comoros_HIV_United Nations Population Fund (UNFPA)_2019</v>
      </c>
    </row>
    <row r="762" spans="1:12" x14ac:dyDescent="0.25">
      <c r="A762" s="48" t="s">
        <v>1758</v>
      </c>
      <c r="B762" s="49" t="s">
        <v>910</v>
      </c>
      <c r="C762" s="49" t="s">
        <v>1645</v>
      </c>
      <c r="D762" s="49" t="s">
        <v>1634</v>
      </c>
      <c r="E762" s="49" t="s">
        <v>930</v>
      </c>
      <c r="F762" s="49" t="s">
        <v>1761</v>
      </c>
      <c r="G762" s="49">
        <v>2020</v>
      </c>
      <c r="H762" s="49" t="s">
        <v>1635</v>
      </c>
      <c r="I762" s="49" t="s">
        <v>682</v>
      </c>
      <c r="J762" s="59">
        <v>45196</v>
      </c>
      <c r="K762" s="49">
        <v>51507</v>
      </c>
      <c r="L762" s="55" t="str">
        <f>_xlfn.CONCAT(NFM3External!$B762,"_",NFM3External!$C762,"_",NFM3External!$E762,"_",NFM3External!$G762)</f>
        <v>Comoros_HIV_United Nations Population Fund (UNFPA)_2020</v>
      </c>
    </row>
    <row r="763" spans="1:12" x14ac:dyDescent="0.25">
      <c r="A763" s="51" t="s">
        <v>1758</v>
      </c>
      <c r="B763" s="52" t="s">
        <v>910</v>
      </c>
      <c r="C763" s="52" t="s">
        <v>1645</v>
      </c>
      <c r="D763" s="52" t="s">
        <v>1634</v>
      </c>
      <c r="E763" s="52" t="s">
        <v>930</v>
      </c>
      <c r="F763" s="52" t="s">
        <v>1761</v>
      </c>
      <c r="G763" s="52">
        <v>2021</v>
      </c>
      <c r="H763" s="52" t="s">
        <v>1635</v>
      </c>
      <c r="I763" s="52" t="s">
        <v>682</v>
      </c>
      <c r="J763" s="60">
        <v>34380</v>
      </c>
      <c r="K763" s="52">
        <v>41056</v>
      </c>
      <c r="L763" s="56" t="str">
        <f>_xlfn.CONCAT(NFM3External!$B763,"_",NFM3External!$C763,"_",NFM3External!$E763,"_",NFM3External!$G763)</f>
        <v>Comoros_HIV_United Nations Population Fund (UNFPA)_2021</v>
      </c>
    </row>
    <row r="764" spans="1:12" x14ac:dyDescent="0.25">
      <c r="A764" s="48" t="s">
        <v>1758</v>
      </c>
      <c r="B764" s="49" t="s">
        <v>910</v>
      </c>
      <c r="C764" s="49" t="s">
        <v>1645</v>
      </c>
      <c r="D764" s="49" t="s">
        <v>1634</v>
      </c>
      <c r="E764" s="49" t="s">
        <v>930</v>
      </c>
      <c r="F764" s="49" t="s">
        <v>1761</v>
      </c>
      <c r="G764" s="49">
        <v>2022</v>
      </c>
      <c r="H764" s="49" t="s">
        <v>361</v>
      </c>
      <c r="I764" s="49" t="s">
        <v>682</v>
      </c>
      <c r="J764" s="59">
        <v>38461</v>
      </c>
      <c r="K764" s="49">
        <v>46444</v>
      </c>
      <c r="L764" s="55" t="str">
        <f>_xlfn.CONCAT(NFM3External!$B764,"_",NFM3External!$C764,"_",NFM3External!$E764,"_",NFM3External!$G764)</f>
        <v>Comoros_HIV_United Nations Population Fund (UNFPA)_2022</v>
      </c>
    </row>
    <row r="765" spans="1:12" x14ac:dyDescent="0.25">
      <c r="A765" s="51" t="s">
        <v>1758</v>
      </c>
      <c r="B765" s="52" t="s">
        <v>910</v>
      </c>
      <c r="C765" s="52" t="s">
        <v>1645</v>
      </c>
      <c r="D765" s="52" t="s">
        <v>1634</v>
      </c>
      <c r="E765" s="52" t="s">
        <v>930</v>
      </c>
      <c r="F765" s="52" t="s">
        <v>1761</v>
      </c>
      <c r="G765" s="52">
        <v>2023</v>
      </c>
      <c r="H765" s="52" t="s">
        <v>361</v>
      </c>
      <c r="I765" s="52" t="s">
        <v>682</v>
      </c>
      <c r="J765" s="60">
        <v>38461</v>
      </c>
      <c r="K765" s="52">
        <v>47121</v>
      </c>
      <c r="L765" s="56" t="str">
        <f>_xlfn.CONCAT(NFM3External!$B765,"_",NFM3External!$C765,"_",NFM3External!$E765,"_",NFM3External!$G765)</f>
        <v>Comoros_HIV_United Nations Population Fund (UNFPA)_2023</v>
      </c>
    </row>
    <row r="766" spans="1:12" x14ac:dyDescent="0.25">
      <c r="A766" s="48" t="s">
        <v>1758</v>
      </c>
      <c r="B766" s="49" t="s">
        <v>910</v>
      </c>
      <c r="C766" s="49" t="s">
        <v>1645</v>
      </c>
      <c r="D766" s="49" t="s">
        <v>1634</v>
      </c>
      <c r="E766" s="49" t="s">
        <v>930</v>
      </c>
      <c r="F766" s="49" t="s">
        <v>1761</v>
      </c>
      <c r="G766" s="49">
        <v>2024</v>
      </c>
      <c r="H766" s="49" t="s">
        <v>361</v>
      </c>
      <c r="I766" s="49" t="s">
        <v>682</v>
      </c>
      <c r="J766" s="59">
        <v>38461</v>
      </c>
      <c r="K766" s="49">
        <v>47699</v>
      </c>
      <c r="L766" s="55" t="str">
        <f>_xlfn.CONCAT(NFM3External!$B766,"_",NFM3External!$C766,"_",NFM3External!$E766,"_",NFM3External!$G766)</f>
        <v>Comoros_HIV_United Nations Population Fund (UNFPA)_2024</v>
      </c>
    </row>
    <row r="767" spans="1:12" x14ac:dyDescent="0.25">
      <c r="A767" s="51" t="s">
        <v>1758</v>
      </c>
      <c r="B767" s="52" t="s">
        <v>910</v>
      </c>
      <c r="C767" s="52" t="s">
        <v>1645</v>
      </c>
      <c r="D767" s="52" t="s">
        <v>1634</v>
      </c>
      <c r="E767" s="52" t="s">
        <v>954</v>
      </c>
      <c r="F767" s="52" t="s">
        <v>1762</v>
      </c>
      <c r="G767" s="52">
        <v>2019</v>
      </c>
      <c r="H767" s="52" t="s">
        <v>1635</v>
      </c>
      <c r="I767" s="52" t="s">
        <v>682</v>
      </c>
      <c r="J767" s="60">
        <v>11918</v>
      </c>
      <c r="K767" s="52">
        <v>13342</v>
      </c>
      <c r="L767" s="56" t="str">
        <f>_xlfn.CONCAT(NFM3External!$B767,"_",NFM3External!$C767,"_",NFM3External!$E767,"_",NFM3External!$G767)</f>
        <v>Comoros_HIV_Unspecified - not disagregated by sources _2019</v>
      </c>
    </row>
    <row r="768" spans="1:12" x14ac:dyDescent="0.25">
      <c r="A768" s="48" t="s">
        <v>1758</v>
      </c>
      <c r="B768" s="49" t="s">
        <v>910</v>
      </c>
      <c r="C768" s="49" t="s">
        <v>1645</v>
      </c>
      <c r="D768" s="49" t="s">
        <v>1634</v>
      </c>
      <c r="E768" s="49" t="s">
        <v>954</v>
      </c>
      <c r="F768" s="49" t="s">
        <v>1762</v>
      </c>
      <c r="G768" s="49">
        <v>2020</v>
      </c>
      <c r="H768" s="49" t="s">
        <v>1635</v>
      </c>
      <c r="I768" s="49" t="s">
        <v>682</v>
      </c>
      <c r="J768" s="59">
        <v>11918</v>
      </c>
      <c r="K768" s="49">
        <v>13583</v>
      </c>
      <c r="L768" s="55" t="str">
        <f>_xlfn.CONCAT(NFM3External!$B768,"_",NFM3External!$C768,"_",NFM3External!$E768,"_",NFM3External!$G768)</f>
        <v>Comoros_HIV_Unspecified - not disagregated by sources _2020</v>
      </c>
    </row>
    <row r="769" spans="1:12" x14ac:dyDescent="0.25">
      <c r="A769" s="51" t="s">
        <v>1758</v>
      </c>
      <c r="B769" s="52" t="s">
        <v>910</v>
      </c>
      <c r="C769" s="52" t="s">
        <v>1645</v>
      </c>
      <c r="D769" s="52" t="s">
        <v>1634</v>
      </c>
      <c r="E769" s="52" t="s">
        <v>954</v>
      </c>
      <c r="F769" s="52" t="s">
        <v>1762</v>
      </c>
      <c r="G769" s="52">
        <v>2021</v>
      </c>
      <c r="H769" s="52" t="s">
        <v>1635</v>
      </c>
      <c r="I769" s="52" t="s">
        <v>682</v>
      </c>
      <c r="J769" s="60">
        <v>11918</v>
      </c>
      <c r="K769" s="52">
        <v>14233</v>
      </c>
      <c r="L769" s="56" t="str">
        <f>_xlfn.CONCAT(NFM3External!$B769,"_",NFM3External!$C769,"_",NFM3External!$E769,"_",NFM3External!$G769)</f>
        <v>Comoros_HIV_Unspecified - not disagregated by sources _2021</v>
      </c>
    </row>
    <row r="770" spans="1:12" x14ac:dyDescent="0.25">
      <c r="A770" s="48" t="s">
        <v>1758</v>
      </c>
      <c r="B770" s="49" t="s">
        <v>910</v>
      </c>
      <c r="C770" s="49" t="s">
        <v>1645</v>
      </c>
      <c r="D770" s="49" t="s">
        <v>1634</v>
      </c>
      <c r="E770" s="49" t="s">
        <v>954</v>
      </c>
      <c r="F770" s="49" t="s">
        <v>1762</v>
      </c>
      <c r="G770" s="49">
        <v>2022</v>
      </c>
      <c r="H770" s="49" t="s">
        <v>361</v>
      </c>
      <c r="I770" s="49" t="s">
        <v>682</v>
      </c>
      <c r="J770" s="59">
        <v>11918</v>
      </c>
      <c r="K770" s="49">
        <v>14392</v>
      </c>
      <c r="L770" s="55" t="str">
        <f>_xlfn.CONCAT(NFM3External!$B770,"_",NFM3External!$C770,"_",NFM3External!$E770,"_",NFM3External!$G770)</f>
        <v>Comoros_HIV_Unspecified - not disagregated by sources _2022</v>
      </c>
    </row>
    <row r="771" spans="1:12" x14ac:dyDescent="0.25">
      <c r="A771" s="51" t="s">
        <v>1758</v>
      </c>
      <c r="B771" s="52" t="s">
        <v>910</v>
      </c>
      <c r="C771" s="52" t="s">
        <v>1645</v>
      </c>
      <c r="D771" s="52" t="s">
        <v>1634</v>
      </c>
      <c r="E771" s="52" t="s">
        <v>954</v>
      </c>
      <c r="F771" s="52" t="s">
        <v>1762</v>
      </c>
      <c r="G771" s="52">
        <v>2023</v>
      </c>
      <c r="H771" s="52" t="s">
        <v>361</v>
      </c>
      <c r="I771" s="52" t="s">
        <v>682</v>
      </c>
      <c r="J771" s="60">
        <v>11918</v>
      </c>
      <c r="K771" s="52">
        <v>14602</v>
      </c>
      <c r="L771" s="56" t="str">
        <f>_xlfn.CONCAT(NFM3External!$B771,"_",NFM3External!$C771,"_",NFM3External!$E771,"_",NFM3External!$G771)</f>
        <v>Comoros_HIV_Unspecified - not disagregated by sources _2023</v>
      </c>
    </row>
    <row r="772" spans="1:12" x14ac:dyDescent="0.25">
      <c r="A772" s="48" t="s">
        <v>1758</v>
      </c>
      <c r="B772" s="49" t="s">
        <v>910</v>
      </c>
      <c r="C772" s="49" t="s">
        <v>1645</v>
      </c>
      <c r="D772" s="49" t="s">
        <v>1634</v>
      </c>
      <c r="E772" s="49" t="s">
        <v>954</v>
      </c>
      <c r="F772" s="49" t="s">
        <v>1762</v>
      </c>
      <c r="G772" s="49">
        <v>2024</v>
      </c>
      <c r="H772" s="49" t="s">
        <v>361</v>
      </c>
      <c r="I772" s="49" t="s">
        <v>682</v>
      </c>
      <c r="J772" s="59">
        <v>11918</v>
      </c>
      <c r="K772" s="49">
        <v>14781</v>
      </c>
      <c r="L772" s="55" t="str">
        <f>_xlfn.CONCAT(NFM3External!$B772,"_",NFM3External!$C772,"_",NFM3External!$E772,"_",NFM3External!$G772)</f>
        <v>Comoros_HIV_Unspecified - not disagregated by sources _2024</v>
      </c>
    </row>
    <row r="773" spans="1:12" x14ac:dyDescent="0.25">
      <c r="A773" s="51" t="s">
        <v>1758</v>
      </c>
      <c r="B773" s="52" t="s">
        <v>910</v>
      </c>
      <c r="C773" s="52" t="s">
        <v>1645</v>
      </c>
      <c r="D773" s="52" t="s">
        <v>1634</v>
      </c>
      <c r="E773" s="52" t="s">
        <v>949</v>
      </c>
      <c r="F773" s="52" t="s">
        <v>1763</v>
      </c>
      <c r="G773" s="52">
        <v>2019</v>
      </c>
      <c r="H773" s="52" t="s">
        <v>1635</v>
      </c>
      <c r="I773" s="52" t="s">
        <v>682</v>
      </c>
      <c r="J773" s="60">
        <v>10191</v>
      </c>
      <c r="K773" s="52">
        <v>11408</v>
      </c>
      <c r="L773" s="56" t="str">
        <f>_xlfn.CONCAT(NFM3External!$B773,"_",NFM3External!$C773,"_",NFM3External!$E773,"_",NFM3External!$G773)</f>
        <v>Comoros_HIV_World Health Organization (WHO)_2019</v>
      </c>
    </row>
    <row r="774" spans="1:12" x14ac:dyDescent="0.25">
      <c r="A774" s="48" t="s">
        <v>1758</v>
      </c>
      <c r="B774" s="49" t="s">
        <v>910</v>
      </c>
      <c r="C774" s="49" t="s">
        <v>1645</v>
      </c>
      <c r="D774" s="49" t="s">
        <v>1634</v>
      </c>
      <c r="E774" s="49" t="s">
        <v>949</v>
      </c>
      <c r="F774" s="49" t="s">
        <v>1763</v>
      </c>
      <c r="G774" s="49">
        <v>2020</v>
      </c>
      <c r="H774" s="49" t="s">
        <v>1635</v>
      </c>
      <c r="I774" s="49" t="s">
        <v>682</v>
      </c>
      <c r="J774" s="59">
        <v>16313</v>
      </c>
      <c r="K774" s="49">
        <v>18591</v>
      </c>
      <c r="L774" s="55" t="str">
        <f>_xlfn.CONCAT(NFM3External!$B774,"_",NFM3External!$C774,"_",NFM3External!$E774,"_",NFM3External!$G774)</f>
        <v>Comoros_HIV_World Health Organization (WHO)_2020</v>
      </c>
    </row>
    <row r="775" spans="1:12" x14ac:dyDescent="0.25">
      <c r="A775" s="51" t="s">
        <v>1758</v>
      </c>
      <c r="B775" s="52" t="s">
        <v>910</v>
      </c>
      <c r="C775" s="52" t="s">
        <v>1645</v>
      </c>
      <c r="D775" s="52" t="s">
        <v>1634</v>
      </c>
      <c r="E775" s="52" t="s">
        <v>949</v>
      </c>
      <c r="F775" s="52" t="s">
        <v>1763</v>
      </c>
      <c r="G775" s="52">
        <v>2021</v>
      </c>
      <c r="H775" s="52" t="s">
        <v>1635</v>
      </c>
      <c r="I775" s="52" t="s">
        <v>682</v>
      </c>
      <c r="J775" s="60">
        <v>28558</v>
      </c>
      <c r="K775" s="52">
        <v>34104</v>
      </c>
      <c r="L775" s="56" t="str">
        <f>_xlfn.CONCAT(NFM3External!$B775,"_",NFM3External!$C775,"_",NFM3External!$E775,"_",NFM3External!$G775)</f>
        <v>Comoros_HIV_World Health Organization (WHO)_2021</v>
      </c>
    </row>
    <row r="776" spans="1:12" x14ac:dyDescent="0.25">
      <c r="A776" s="48" t="s">
        <v>1758</v>
      </c>
      <c r="B776" s="49" t="s">
        <v>910</v>
      </c>
      <c r="C776" s="49" t="s">
        <v>1645</v>
      </c>
      <c r="D776" s="49" t="s">
        <v>1634</v>
      </c>
      <c r="E776" s="49" t="s">
        <v>949</v>
      </c>
      <c r="F776" s="49" t="s">
        <v>1763</v>
      </c>
      <c r="G776" s="49">
        <v>2022</v>
      </c>
      <c r="H776" s="49" t="s">
        <v>361</v>
      </c>
      <c r="I776" s="49" t="s">
        <v>682</v>
      </c>
      <c r="J776" s="59">
        <v>17857</v>
      </c>
      <c r="K776" s="49">
        <v>21563</v>
      </c>
      <c r="L776" s="55" t="str">
        <f>_xlfn.CONCAT(NFM3External!$B776,"_",NFM3External!$C776,"_",NFM3External!$E776,"_",NFM3External!$G776)</f>
        <v>Comoros_HIV_World Health Organization (WHO)_2022</v>
      </c>
    </row>
    <row r="777" spans="1:12" x14ac:dyDescent="0.25">
      <c r="A777" s="51" t="s">
        <v>1758</v>
      </c>
      <c r="B777" s="52" t="s">
        <v>910</v>
      </c>
      <c r="C777" s="52" t="s">
        <v>1645</v>
      </c>
      <c r="D777" s="52" t="s">
        <v>1634</v>
      </c>
      <c r="E777" s="52" t="s">
        <v>949</v>
      </c>
      <c r="F777" s="52" t="s">
        <v>1763</v>
      </c>
      <c r="G777" s="52">
        <v>2023</v>
      </c>
      <c r="H777" s="52" t="s">
        <v>361</v>
      </c>
      <c r="I777" s="52" t="s">
        <v>682</v>
      </c>
      <c r="J777" s="60">
        <v>17857</v>
      </c>
      <c r="K777" s="52">
        <v>21878</v>
      </c>
      <c r="L777" s="56" t="str">
        <f>_xlfn.CONCAT(NFM3External!$B777,"_",NFM3External!$C777,"_",NFM3External!$E777,"_",NFM3External!$G777)</f>
        <v>Comoros_HIV_World Health Organization (WHO)_2023</v>
      </c>
    </row>
    <row r="778" spans="1:12" x14ac:dyDescent="0.25">
      <c r="A778" s="48" t="s">
        <v>1758</v>
      </c>
      <c r="B778" s="49" t="s">
        <v>910</v>
      </c>
      <c r="C778" s="49" t="s">
        <v>1645</v>
      </c>
      <c r="D778" s="49" t="s">
        <v>1634</v>
      </c>
      <c r="E778" s="49" t="s">
        <v>949</v>
      </c>
      <c r="F778" s="49" t="s">
        <v>1763</v>
      </c>
      <c r="G778" s="49">
        <v>2024</v>
      </c>
      <c r="H778" s="49" t="s">
        <v>361</v>
      </c>
      <c r="I778" s="49" t="s">
        <v>682</v>
      </c>
      <c r="J778" s="59">
        <v>17857</v>
      </c>
      <c r="K778" s="49">
        <v>22146</v>
      </c>
      <c r="L778" s="55" t="str">
        <f>_xlfn.CONCAT(NFM3External!$B778,"_",NFM3External!$C778,"_",NFM3External!$E778,"_",NFM3External!$G778)</f>
        <v>Comoros_HIV_World Health Organization (WHO)_2024</v>
      </c>
    </row>
    <row r="779" spans="1:12" x14ac:dyDescent="0.25">
      <c r="A779" s="51" t="s">
        <v>1758</v>
      </c>
      <c r="B779" s="52" t="s">
        <v>910</v>
      </c>
      <c r="C779" s="52" t="s">
        <v>308</v>
      </c>
      <c r="D779" s="52" t="s">
        <v>1634</v>
      </c>
      <c r="E779" s="52" t="s">
        <v>731</v>
      </c>
      <c r="F779" s="52"/>
      <c r="G779" s="52">
        <v>2019</v>
      </c>
      <c r="H779" s="52" t="s">
        <v>1635</v>
      </c>
      <c r="I779" s="52" t="s">
        <v>682</v>
      </c>
      <c r="J779" s="60">
        <v>438103</v>
      </c>
      <c r="K779" s="52">
        <v>490439</v>
      </c>
      <c r="L779" s="56" t="str">
        <f>_xlfn.CONCAT(NFM3External!$B779,"_",NFM3External!$C779,"_",NFM3External!$E779,"_",NFM3External!$G779)</f>
        <v>Comoros_Malaria_China_2019</v>
      </c>
    </row>
    <row r="780" spans="1:12" x14ac:dyDescent="0.25">
      <c r="A780" s="48" t="s">
        <v>1758</v>
      </c>
      <c r="B780" s="49" t="s">
        <v>910</v>
      </c>
      <c r="C780" s="49" t="s">
        <v>308</v>
      </c>
      <c r="D780" s="49" t="s">
        <v>1634</v>
      </c>
      <c r="E780" s="49" t="s">
        <v>731</v>
      </c>
      <c r="F780" s="49"/>
      <c r="G780" s="49">
        <v>2020</v>
      </c>
      <c r="H780" s="49" t="s">
        <v>1635</v>
      </c>
      <c r="I780" s="49" t="s">
        <v>682</v>
      </c>
      <c r="J780" s="59">
        <v>56000</v>
      </c>
      <c r="K780" s="49">
        <v>63819</v>
      </c>
      <c r="L780" s="55" t="str">
        <f>_xlfn.CONCAT(NFM3External!$B780,"_",NFM3External!$C780,"_",NFM3External!$E780,"_",NFM3External!$G780)</f>
        <v>Comoros_Malaria_China_2020</v>
      </c>
    </row>
    <row r="781" spans="1:12" x14ac:dyDescent="0.25">
      <c r="A781" s="51" t="s">
        <v>1758</v>
      </c>
      <c r="B781" s="52" t="s">
        <v>910</v>
      </c>
      <c r="C781" s="52" t="s">
        <v>308</v>
      </c>
      <c r="D781" s="52" t="s">
        <v>1634</v>
      </c>
      <c r="E781" s="52" t="s">
        <v>731</v>
      </c>
      <c r="F781" s="52"/>
      <c r="G781" s="52">
        <v>2021</v>
      </c>
      <c r="H781" s="52" t="s">
        <v>1635</v>
      </c>
      <c r="I781" s="52" t="s">
        <v>682</v>
      </c>
      <c r="J781" s="60">
        <v>56000</v>
      </c>
      <c r="K781" s="52">
        <v>66875</v>
      </c>
      <c r="L781" s="56" t="str">
        <f>_xlfn.CONCAT(NFM3External!$B781,"_",NFM3External!$C781,"_",NFM3External!$E781,"_",NFM3External!$G781)</f>
        <v>Comoros_Malaria_China_2021</v>
      </c>
    </row>
    <row r="782" spans="1:12" x14ac:dyDescent="0.25">
      <c r="A782" s="48" t="s">
        <v>1758</v>
      </c>
      <c r="B782" s="49" t="s">
        <v>910</v>
      </c>
      <c r="C782" s="49" t="s">
        <v>308</v>
      </c>
      <c r="D782" s="49" t="s">
        <v>1634</v>
      </c>
      <c r="E782" s="49" t="s">
        <v>731</v>
      </c>
      <c r="F782" s="49"/>
      <c r="G782" s="49">
        <v>2022</v>
      </c>
      <c r="H782" s="49" t="s">
        <v>361</v>
      </c>
      <c r="I782" s="49" t="s">
        <v>682</v>
      </c>
      <c r="J782" s="59">
        <v>538589</v>
      </c>
      <c r="K782" s="49">
        <v>650373</v>
      </c>
      <c r="L782" s="55" t="str">
        <f>_xlfn.CONCAT(NFM3External!$B782,"_",NFM3External!$C782,"_",NFM3External!$E782,"_",NFM3External!$G782)</f>
        <v>Comoros_Malaria_China_2022</v>
      </c>
    </row>
    <row r="783" spans="1:12" x14ac:dyDescent="0.25">
      <c r="A783" s="51" t="s">
        <v>1758</v>
      </c>
      <c r="B783" s="52" t="s">
        <v>910</v>
      </c>
      <c r="C783" s="52" t="s">
        <v>308</v>
      </c>
      <c r="D783" s="52" t="s">
        <v>1634</v>
      </c>
      <c r="E783" s="52" t="s">
        <v>731</v>
      </c>
      <c r="F783" s="52"/>
      <c r="G783" s="52">
        <v>2023</v>
      </c>
      <c r="H783" s="52" t="s">
        <v>361</v>
      </c>
      <c r="I783" s="52" t="s">
        <v>682</v>
      </c>
      <c r="J783" s="60">
        <v>534385</v>
      </c>
      <c r="K783" s="52">
        <v>654700</v>
      </c>
      <c r="L783" s="56" t="str">
        <f>_xlfn.CONCAT(NFM3External!$B783,"_",NFM3External!$C783,"_",NFM3External!$E783,"_",NFM3External!$G783)</f>
        <v>Comoros_Malaria_China_2023</v>
      </c>
    </row>
    <row r="784" spans="1:12" x14ac:dyDescent="0.25">
      <c r="A784" s="48" t="s">
        <v>1758</v>
      </c>
      <c r="B784" s="49" t="s">
        <v>910</v>
      </c>
      <c r="C784" s="49" t="s">
        <v>308</v>
      </c>
      <c r="D784" s="49" t="s">
        <v>1634</v>
      </c>
      <c r="E784" s="49" t="s">
        <v>731</v>
      </c>
      <c r="F784" s="49"/>
      <c r="G784" s="49">
        <v>2024</v>
      </c>
      <c r="H784" s="49" t="s">
        <v>361</v>
      </c>
      <c r="I784" s="49" t="s">
        <v>682</v>
      </c>
      <c r="J784" s="59">
        <v>534385</v>
      </c>
      <c r="K784" s="49">
        <v>662731</v>
      </c>
      <c r="L784" s="55" t="str">
        <f>_xlfn.CONCAT(NFM3External!$B784,"_",NFM3External!$C784,"_",NFM3External!$E784,"_",NFM3External!$G784)</f>
        <v>Comoros_Malaria_China_2024</v>
      </c>
    </row>
    <row r="785" spans="1:12" x14ac:dyDescent="0.25">
      <c r="A785" s="51" t="s">
        <v>1758</v>
      </c>
      <c r="B785" s="52" t="s">
        <v>910</v>
      </c>
      <c r="C785" s="52" t="s">
        <v>308</v>
      </c>
      <c r="D785" s="52" t="s">
        <v>1634</v>
      </c>
      <c r="E785" s="52" t="s">
        <v>856</v>
      </c>
      <c r="F785" s="52" t="s">
        <v>1764</v>
      </c>
      <c r="G785" s="52">
        <v>2021</v>
      </c>
      <c r="H785" s="52" t="s">
        <v>1635</v>
      </c>
      <c r="I785" s="52" t="s">
        <v>682</v>
      </c>
      <c r="J785" s="60">
        <v>30000</v>
      </c>
      <c r="K785" s="52">
        <v>35826</v>
      </c>
      <c r="L785" s="56" t="str">
        <f>_xlfn.CONCAT(NFM3External!$B785,"_",NFM3External!$C785,"_",NFM3External!$E785,"_",NFM3External!$G785)</f>
        <v>Comoros_Malaria_Malaria Consortium _2021</v>
      </c>
    </row>
    <row r="786" spans="1:12" x14ac:dyDescent="0.25">
      <c r="A786" s="48" t="s">
        <v>1758</v>
      </c>
      <c r="B786" s="49" t="s">
        <v>910</v>
      </c>
      <c r="C786" s="49" t="s">
        <v>308</v>
      </c>
      <c r="D786" s="49" t="s">
        <v>1634</v>
      </c>
      <c r="E786" s="49" t="s">
        <v>954</v>
      </c>
      <c r="F786" s="49" t="s">
        <v>1765</v>
      </c>
      <c r="G786" s="49">
        <v>2019</v>
      </c>
      <c r="H786" s="49" t="s">
        <v>1635</v>
      </c>
      <c r="I786" s="49" t="s">
        <v>682</v>
      </c>
      <c r="J786" s="59">
        <v>883</v>
      </c>
      <c r="K786" s="49">
        <v>989</v>
      </c>
      <c r="L786" s="55" t="str">
        <f>_xlfn.CONCAT(NFM3External!$B786,"_",NFM3External!$C786,"_",NFM3External!$E786,"_",NFM3External!$G786)</f>
        <v>Comoros_Malaria_Unspecified - not disagregated by sources _2019</v>
      </c>
    </row>
    <row r="787" spans="1:12" x14ac:dyDescent="0.25">
      <c r="A787" s="51" t="s">
        <v>1758</v>
      </c>
      <c r="B787" s="52" t="s">
        <v>910</v>
      </c>
      <c r="C787" s="52" t="s">
        <v>308</v>
      </c>
      <c r="D787" s="52" t="s">
        <v>1634</v>
      </c>
      <c r="E787" s="52" t="s">
        <v>954</v>
      </c>
      <c r="F787" s="52" t="s">
        <v>1765</v>
      </c>
      <c r="G787" s="52">
        <v>2020</v>
      </c>
      <c r="H787" s="52" t="s">
        <v>1635</v>
      </c>
      <c r="I787" s="52" t="s">
        <v>682</v>
      </c>
      <c r="J787" s="60">
        <v>1932</v>
      </c>
      <c r="K787" s="52">
        <v>2202</v>
      </c>
      <c r="L787" s="56" t="str">
        <f>_xlfn.CONCAT(NFM3External!$B787,"_",NFM3External!$C787,"_",NFM3External!$E787,"_",NFM3External!$G787)</f>
        <v>Comoros_Malaria_Unspecified - not disagregated by sources _2020</v>
      </c>
    </row>
    <row r="788" spans="1:12" x14ac:dyDescent="0.25">
      <c r="A788" s="48" t="s">
        <v>1758</v>
      </c>
      <c r="B788" s="49" t="s">
        <v>910</v>
      </c>
      <c r="C788" s="49" t="s">
        <v>308</v>
      </c>
      <c r="D788" s="49" t="s">
        <v>1634</v>
      </c>
      <c r="E788" s="49" t="s">
        <v>954</v>
      </c>
      <c r="F788" s="49" t="s">
        <v>1765</v>
      </c>
      <c r="G788" s="49">
        <v>2021</v>
      </c>
      <c r="H788" s="49" t="s">
        <v>1635</v>
      </c>
      <c r="I788" s="49" t="s">
        <v>682</v>
      </c>
      <c r="J788" s="59">
        <v>1932</v>
      </c>
      <c r="K788" s="49">
        <v>2308</v>
      </c>
      <c r="L788" s="55" t="str">
        <f>_xlfn.CONCAT(NFM3External!$B788,"_",NFM3External!$C788,"_",NFM3External!$E788,"_",NFM3External!$G788)</f>
        <v>Comoros_Malaria_Unspecified - not disagregated by sources _2021</v>
      </c>
    </row>
    <row r="789" spans="1:12" x14ac:dyDescent="0.25">
      <c r="A789" s="51" t="s">
        <v>1758</v>
      </c>
      <c r="B789" s="52" t="s">
        <v>910</v>
      </c>
      <c r="C789" s="52" t="s">
        <v>308</v>
      </c>
      <c r="D789" s="52" t="s">
        <v>1634</v>
      </c>
      <c r="E789" s="52" t="s">
        <v>954</v>
      </c>
      <c r="F789" s="52" t="s">
        <v>1765</v>
      </c>
      <c r="G789" s="52">
        <v>2022</v>
      </c>
      <c r="H789" s="52" t="s">
        <v>361</v>
      </c>
      <c r="I789" s="52" t="s">
        <v>682</v>
      </c>
      <c r="J789" s="60">
        <v>8465</v>
      </c>
      <c r="K789" s="52">
        <v>10222</v>
      </c>
      <c r="L789" s="56" t="str">
        <f>_xlfn.CONCAT(NFM3External!$B789,"_",NFM3External!$C789,"_",NFM3External!$E789,"_",NFM3External!$G789)</f>
        <v>Comoros_Malaria_Unspecified - not disagregated by sources _2022</v>
      </c>
    </row>
    <row r="790" spans="1:12" x14ac:dyDescent="0.25">
      <c r="A790" s="48" t="s">
        <v>1758</v>
      </c>
      <c r="B790" s="49" t="s">
        <v>910</v>
      </c>
      <c r="C790" s="49" t="s">
        <v>308</v>
      </c>
      <c r="D790" s="49" t="s">
        <v>1634</v>
      </c>
      <c r="E790" s="49" t="s">
        <v>954</v>
      </c>
      <c r="F790" s="49" t="s">
        <v>1765</v>
      </c>
      <c r="G790" s="49">
        <v>2023</v>
      </c>
      <c r="H790" s="49" t="s">
        <v>361</v>
      </c>
      <c r="I790" s="49" t="s">
        <v>682</v>
      </c>
      <c r="J790" s="59">
        <v>10859</v>
      </c>
      <c r="K790" s="49">
        <v>13304</v>
      </c>
      <c r="L790" s="55" t="str">
        <f>_xlfn.CONCAT(NFM3External!$B790,"_",NFM3External!$C790,"_",NFM3External!$E790,"_",NFM3External!$G790)</f>
        <v>Comoros_Malaria_Unspecified - not disagregated by sources _2023</v>
      </c>
    </row>
    <row r="791" spans="1:12" x14ac:dyDescent="0.25">
      <c r="A791" s="51" t="s">
        <v>1758</v>
      </c>
      <c r="B791" s="52" t="s">
        <v>910</v>
      </c>
      <c r="C791" s="52" t="s">
        <v>308</v>
      </c>
      <c r="D791" s="52" t="s">
        <v>1634</v>
      </c>
      <c r="E791" s="52" t="s">
        <v>954</v>
      </c>
      <c r="F791" s="52" t="s">
        <v>1765</v>
      </c>
      <c r="G791" s="52">
        <v>2024</v>
      </c>
      <c r="H791" s="52" t="s">
        <v>361</v>
      </c>
      <c r="I791" s="52" t="s">
        <v>682</v>
      </c>
      <c r="J791" s="60">
        <v>13421</v>
      </c>
      <c r="K791" s="52">
        <v>16645</v>
      </c>
      <c r="L791" s="56" t="str">
        <f>_xlfn.CONCAT(NFM3External!$B791,"_",NFM3External!$C791,"_",NFM3External!$E791,"_",NFM3External!$G791)</f>
        <v>Comoros_Malaria_Unspecified - not disagregated by sources _2024</v>
      </c>
    </row>
    <row r="792" spans="1:12" x14ac:dyDescent="0.25">
      <c r="A792" s="48" t="s">
        <v>1758</v>
      </c>
      <c r="B792" s="49" t="s">
        <v>910</v>
      </c>
      <c r="C792" s="49" t="s">
        <v>308</v>
      </c>
      <c r="D792" s="49" t="s">
        <v>1634</v>
      </c>
      <c r="E792" s="49" t="s">
        <v>949</v>
      </c>
      <c r="F792" s="49" t="s">
        <v>1766</v>
      </c>
      <c r="G792" s="49">
        <v>2019</v>
      </c>
      <c r="H792" s="49" t="s">
        <v>1635</v>
      </c>
      <c r="I792" s="49" t="s">
        <v>682</v>
      </c>
      <c r="J792" s="59">
        <v>10163</v>
      </c>
      <c r="K792" s="49">
        <v>11377</v>
      </c>
      <c r="L792" s="55" t="str">
        <f>_xlfn.CONCAT(NFM3External!$B792,"_",NFM3External!$C792,"_",NFM3External!$E792,"_",NFM3External!$G792)</f>
        <v>Comoros_Malaria_World Health Organization (WHO)_2019</v>
      </c>
    </row>
    <row r="793" spans="1:12" x14ac:dyDescent="0.25">
      <c r="A793" s="51" t="s">
        <v>1758</v>
      </c>
      <c r="B793" s="52" t="s">
        <v>910</v>
      </c>
      <c r="C793" s="52" t="s">
        <v>308</v>
      </c>
      <c r="D793" s="52" t="s">
        <v>1634</v>
      </c>
      <c r="E793" s="52" t="s">
        <v>949</v>
      </c>
      <c r="F793" s="52" t="s">
        <v>1766</v>
      </c>
      <c r="G793" s="52">
        <v>2020</v>
      </c>
      <c r="H793" s="52" t="s">
        <v>1635</v>
      </c>
      <c r="I793" s="52" t="s">
        <v>682</v>
      </c>
      <c r="J793" s="60">
        <v>14229</v>
      </c>
      <c r="K793" s="52">
        <v>16215</v>
      </c>
      <c r="L793" s="56" t="str">
        <f>_xlfn.CONCAT(NFM3External!$B793,"_",NFM3External!$C793,"_",NFM3External!$E793,"_",NFM3External!$G793)</f>
        <v>Comoros_Malaria_World Health Organization (WHO)_2020</v>
      </c>
    </row>
    <row r="794" spans="1:12" x14ac:dyDescent="0.25">
      <c r="A794" s="48" t="s">
        <v>1758</v>
      </c>
      <c r="B794" s="49" t="s">
        <v>910</v>
      </c>
      <c r="C794" s="49" t="s">
        <v>308</v>
      </c>
      <c r="D794" s="49" t="s">
        <v>1634</v>
      </c>
      <c r="E794" s="49" t="s">
        <v>949</v>
      </c>
      <c r="F794" s="49" t="s">
        <v>1766</v>
      </c>
      <c r="G794" s="49">
        <v>2021</v>
      </c>
      <c r="H794" s="49" t="s">
        <v>1635</v>
      </c>
      <c r="I794" s="49" t="s">
        <v>682</v>
      </c>
      <c r="J794" s="59">
        <v>26424</v>
      </c>
      <c r="K794" s="49">
        <v>31556</v>
      </c>
      <c r="L794" s="55" t="str">
        <f>_xlfn.CONCAT(NFM3External!$B794,"_",NFM3External!$C794,"_",NFM3External!$E794,"_",NFM3External!$G794)</f>
        <v>Comoros_Malaria_World Health Organization (WHO)_2021</v>
      </c>
    </row>
    <row r="795" spans="1:12" x14ac:dyDescent="0.25">
      <c r="A795" s="51" t="s">
        <v>1758</v>
      </c>
      <c r="B795" s="52" t="s">
        <v>910</v>
      </c>
      <c r="C795" s="52" t="s">
        <v>308</v>
      </c>
      <c r="D795" s="52" t="s">
        <v>1634</v>
      </c>
      <c r="E795" s="52" t="s">
        <v>949</v>
      </c>
      <c r="F795" s="52" t="s">
        <v>1766</v>
      </c>
      <c r="G795" s="52">
        <v>2022</v>
      </c>
      <c r="H795" s="52" t="s">
        <v>361</v>
      </c>
      <c r="I795" s="52" t="s">
        <v>682</v>
      </c>
      <c r="J795" s="60">
        <v>26424</v>
      </c>
      <c r="K795" s="52">
        <v>31909</v>
      </c>
      <c r="L795" s="56" t="str">
        <f>_xlfn.CONCAT(NFM3External!$B795,"_",NFM3External!$C795,"_",NFM3External!$E795,"_",NFM3External!$G795)</f>
        <v>Comoros_Malaria_World Health Organization (WHO)_2022</v>
      </c>
    </row>
    <row r="796" spans="1:12" x14ac:dyDescent="0.25">
      <c r="A796" s="48" t="s">
        <v>1758</v>
      </c>
      <c r="B796" s="49" t="s">
        <v>910</v>
      </c>
      <c r="C796" s="49" t="s">
        <v>308</v>
      </c>
      <c r="D796" s="49" t="s">
        <v>1634</v>
      </c>
      <c r="E796" s="49" t="s">
        <v>949</v>
      </c>
      <c r="F796" s="49" t="s">
        <v>1766</v>
      </c>
      <c r="G796" s="49">
        <v>2023</v>
      </c>
      <c r="H796" s="49" t="s">
        <v>361</v>
      </c>
      <c r="I796" s="49" t="s">
        <v>682</v>
      </c>
      <c r="J796" s="59">
        <v>20327</v>
      </c>
      <c r="K796" s="49">
        <v>24903</v>
      </c>
      <c r="L796" s="55" t="str">
        <f>_xlfn.CONCAT(NFM3External!$B796,"_",NFM3External!$C796,"_",NFM3External!$E796,"_",NFM3External!$G796)</f>
        <v>Comoros_Malaria_World Health Organization (WHO)_2023</v>
      </c>
    </row>
    <row r="797" spans="1:12" x14ac:dyDescent="0.25">
      <c r="A797" s="51" t="s">
        <v>1758</v>
      </c>
      <c r="B797" s="52" t="s">
        <v>910</v>
      </c>
      <c r="C797" s="52" t="s">
        <v>308</v>
      </c>
      <c r="D797" s="52" t="s">
        <v>1634</v>
      </c>
      <c r="E797" s="52" t="s">
        <v>949</v>
      </c>
      <c r="F797" s="52" t="s">
        <v>1766</v>
      </c>
      <c r="G797" s="52">
        <v>2024</v>
      </c>
      <c r="H797" s="52" t="s">
        <v>361</v>
      </c>
      <c r="I797" s="52" t="s">
        <v>682</v>
      </c>
      <c r="J797" s="60">
        <v>30490</v>
      </c>
      <c r="K797" s="52">
        <v>37813</v>
      </c>
      <c r="L797" s="56" t="str">
        <f>_xlfn.CONCAT(NFM3External!$B797,"_",NFM3External!$C797,"_",NFM3External!$E797,"_",NFM3External!$G797)</f>
        <v>Comoros_Malaria_World Health Organization (WHO)_2024</v>
      </c>
    </row>
    <row r="798" spans="1:12" x14ac:dyDescent="0.25">
      <c r="A798" s="48" t="s">
        <v>1758</v>
      </c>
      <c r="B798" s="49" t="s">
        <v>910</v>
      </c>
      <c r="C798" s="49" t="s">
        <v>308</v>
      </c>
      <c r="D798" s="49" t="s">
        <v>1634</v>
      </c>
      <c r="E798" s="49" t="s">
        <v>949</v>
      </c>
      <c r="F798" s="49" t="s">
        <v>1766</v>
      </c>
      <c r="G798" s="49">
        <v>2025</v>
      </c>
      <c r="H798" s="49" t="s">
        <v>361</v>
      </c>
      <c r="I798" s="49" t="s">
        <v>682</v>
      </c>
      <c r="J798" s="59">
        <v>30490</v>
      </c>
      <c r="K798" s="49">
        <v>38224</v>
      </c>
      <c r="L798" s="55" t="str">
        <f>_xlfn.CONCAT(NFM3External!$B798,"_",NFM3External!$C798,"_",NFM3External!$E798,"_",NFM3External!$G798)</f>
        <v>Comoros_Malaria_World Health Organization (WHO)_2025</v>
      </c>
    </row>
    <row r="799" spans="1:12" x14ac:dyDescent="0.25">
      <c r="A799" s="51" t="s">
        <v>1758</v>
      </c>
      <c r="B799" s="52" t="s">
        <v>910</v>
      </c>
      <c r="C799" s="52" t="s">
        <v>308</v>
      </c>
      <c r="D799" s="52" t="s">
        <v>1634</v>
      </c>
      <c r="E799" s="52" t="s">
        <v>949</v>
      </c>
      <c r="F799" s="52" t="s">
        <v>1766</v>
      </c>
      <c r="G799" s="52">
        <v>2026</v>
      </c>
      <c r="H799" s="52" t="s">
        <v>361</v>
      </c>
      <c r="I799" s="52" t="s">
        <v>682</v>
      </c>
      <c r="J799" s="60">
        <v>30490</v>
      </c>
      <c r="K799" s="52">
        <v>38523</v>
      </c>
      <c r="L799" s="56" t="str">
        <f>_xlfn.CONCAT(NFM3External!$B799,"_",NFM3External!$C799,"_",NFM3External!$E799,"_",NFM3External!$G799)</f>
        <v>Comoros_Malaria_World Health Organization (WHO)_2026</v>
      </c>
    </row>
    <row r="800" spans="1:12" x14ac:dyDescent="0.25">
      <c r="A800" s="48" t="s">
        <v>1758</v>
      </c>
      <c r="B800" s="49" t="s">
        <v>910</v>
      </c>
      <c r="C800" s="49" t="s">
        <v>305</v>
      </c>
      <c r="D800" s="49" t="s">
        <v>1634</v>
      </c>
      <c r="E800" s="49" t="s">
        <v>676</v>
      </c>
      <c r="F800" s="49" t="s">
        <v>1767</v>
      </c>
      <c r="G800" s="49">
        <v>2019</v>
      </c>
      <c r="H800" s="49" t="s">
        <v>1635</v>
      </c>
      <c r="I800" s="49" t="s">
        <v>682</v>
      </c>
      <c r="J800" s="59">
        <v>63850</v>
      </c>
      <c r="K800" s="49">
        <v>71478</v>
      </c>
      <c r="L800" s="55" t="str">
        <f>_xlfn.CONCAT(NFM3External!$B800,"_",NFM3External!$C800,"_",NFM3External!$E800,"_",NFM3External!$G800)</f>
        <v>Comoros_TB_Belgium_2019</v>
      </c>
    </row>
    <row r="801" spans="1:12" x14ac:dyDescent="0.25">
      <c r="A801" s="51" t="s">
        <v>1758</v>
      </c>
      <c r="B801" s="52" t="s">
        <v>910</v>
      </c>
      <c r="C801" s="52" t="s">
        <v>305</v>
      </c>
      <c r="D801" s="52" t="s">
        <v>1634</v>
      </c>
      <c r="E801" s="52" t="s">
        <v>676</v>
      </c>
      <c r="F801" s="52" t="s">
        <v>1767</v>
      </c>
      <c r="G801" s="52">
        <v>2020</v>
      </c>
      <c r="H801" s="52" t="s">
        <v>1635</v>
      </c>
      <c r="I801" s="52" t="s">
        <v>682</v>
      </c>
      <c r="J801" s="60">
        <v>63850</v>
      </c>
      <c r="K801" s="52">
        <v>72766</v>
      </c>
      <c r="L801" s="56" t="str">
        <f>_xlfn.CONCAT(NFM3External!$B801,"_",NFM3External!$C801,"_",NFM3External!$E801,"_",NFM3External!$G801)</f>
        <v>Comoros_TB_Belgium_2020</v>
      </c>
    </row>
    <row r="802" spans="1:12" x14ac:dyDescent="0.25">
      <c r="A802" s="48" t="s">
        <v>1758</v>
      </c>
      <c r="B802" s="49" t="s">
        <v>910</v>
      </c>
      <c r="C802" s="49" t="s">
        <v>305</v>
      </c>
      <c r="D802" s="49" t="s">
        <v>1634</v>
      </c>
      <c r="E802" s="49" t="s">
        <v>676</v>
      </c>
      <c r="F802" s="49" t="s">
        <v>1767</v>
      </c>
      <c r="G802" s="49">
        <v>2021</v>
      </c>
      <c r="H802" s="49" t="s">
        <v>1635</v>
      </c>
      <c r="I802" s="49" t="s">
        <v>682</v>
      </c>
      <c r="J802" s="59">
        <v>63850</v>
      </c>
      <c r="K802" s="49">
        <v>76249</v>
      </c>
      <c r="L802" s="55" t="str">
        <f>_xlfn.CONCAT(NFM3External!$B802,"_",NFM3External!$C802,"_",NFM3External!$E802,"_",NFM3External!$G802)</f>
        <v>Comoros_TB_Belgium_2021</v>
      </c>
    </row>
    <row r="803" spans="1:12" x14ac:dyDescent="0.25">
      <c r="A803" s="51" t="s">
        <v>1758</v>
      </c>
      <c r="B803" s="52" t="s">
        <v>910</v>
      </c>
      <c r="C803" s="52" t="s">
        <v>305</v>
      </c>
      <c r="D803" s="52" t="s">
        <v>1634</v>
      </c>
      <c r="E803" s="52" t="s">
        <v>676</v>
      </c>
      <c r="F803" s="52" t="s">
        <v>1767</v>
      </c>
      <c r="G803" s="52">
        <v>2022</v>
      </c>
      <c r="H803" s="52" t="s">
        <v>361</v>
      </c>
      <c r="I803" s="52" t="s">
        <v>682</v>
      </c>
      <c r="J803" s="60">
        <v>63850</v>
      </c>
      <c r="K803" s="52">
        <v>77102</v>
      </c>
      <c r="L803" s="56" t="str">
        <f>_xlfn.CONCAT(NFM3External!$B803,"_",NFM3External!$C803,"_",NFM3External!$E803,"_",NFM3External!$G803)</f>
        <v>Comoros_TB_Belgium_2022</v>
      </c>
    </row>
    <row r="804" spans="1:12" x14ac:dyDescent="0.25">
      <c r="A804" s="48" t="s">
        <v>1758</v>
      </c>
      <c r="B804" s="49" t="s">
        <v>910</v>
      </c>
      <c r="C804" s="49" t="s">
        <v>305</v>
      </c>
      <c r="D804" s="49" t="s">
        <v>1634</v>
      </c>
      <c r="E804" s="49" t="s">
        <v>676</v>
      </c>
      <c r="F804" s="49" t="s">
        <v>1767</v>
      </c>
      <c r="G804" s="49">
        <v>2023</v>
      </c>
      <c r="H804" s="49" t="s">
        <v>361</v>
      </c>
      <c r="I804" s="49" t="s">
        <v>682</v>
      </c>
      <c r="J804" s="59">
        <v>63850</v>
      </c>
      <c r="K804" s="49">
        <v>78226</v>
      </c>
      <c r="L804" s="55" t="str">
        <f>_xlfn.CONCAT(NFM3External!$B804,"_",NFM3External!$C804,"_",NFM3External!$E804,"_",NFM3External!$G804)</f>
        <v>Comoros_TB_Belgium_2023</v>
      </c>
    </row>
    <row r="805" spans="1:12" x14ac:dyDescent="0.25">
      <c r="A805" s="51" t="s">
        <v>1758</v>
      </c>
      <c r="B805" s="52" t="s">
        <v>910</v>
      </c>
      <c r="C805" s="52" t="s">
        <v>305</v>
      </c>
      <c r="D805" s="52" t="s">
        <v>1634</v>
      </c>
      <c r="E805" s="52" t="s">
        <v>676</v>
      </c>
      <c r="F805" s="52" t="s">
        <v>1767</v>
      </c>
      <c r="G805" s="52">
        <v>2024</v>
      </c>
      <c r="H805" s="52" t="s">
        <v>361</v>
      </c>
      <c r="I805" s="52" t="s">
        <v>682</v>
      </c>
      <c r="J805" s="60">
        <v>63850</v>
      </c>
      <c r="K805" s="52">
        <v>79185</v>
      </c>
      <c r="L805" s="56" t="str">
        <f>_xlfn.CONCAT(NFM3External!$B805,"_",NFM3External!$C805,"_",NFM3External!$E805,"_",NFM3External!$G805)</f>
        <v>Comoros_TB_Belgium_2024</v>
      </c>
    </row>
    <row r="806" spans="1:12" x14ac:dyDescent="0.25">
      <c r="A806" s="48" t="s">
        <v>1758</v>
      </c>
      <c r="B806" s="49" t="s">
        <v>910</v>
      </c>
      <c r="C806" s="49" t="s">
        <v>305</v>
      </c>
      <c r="D806" s="49" t="s">
        <v>1634</v>
      </c>
      <c r="E806" s="49" t="s">
        <v>949</v>
      </c>
      <c r="F806" s="49" t="s">
        <v>1768</v>
      </c>
      <c r="G806" s="49">
        <v>2019</v>
      </c>
      <c r="H806" s="49" t="s">
        <v>1635</v>
      </c>
      <c r="I806" s="49" t="s">
        <v>682</v>
      </c>
      <c r="J806" s="59">
        <v>11543</v>
      </c>
      <c r="K806" s="49">
        <v>12922</v>
      </c>
      <c r="L806" s="55" t="str">
        <f>_xlfn.CONCAT(NFM3External!$B806,"_",NFM3External!$C806,"_",NFM3External!$E806,"_",NFM3External!$G806)</f>
        <v>Comoros_TB_World Health Organization (WHO)_2019</v>
      </c>
    </row>
    <row r="807" spans="1:12" x14ac:dyDescent="0.25">
      <c r="A807" s="51" t="s">
        <v>1758</v>
      </c>
      <c r="B807" s="52" t="s">
        <v>910</v>
      </c>
      <c r="C807" s="52" t="s">
        <v>305</v>
      </c>
      <c r="D807" s="52" t="s">
        <v>1634</v>
      </c>
      <c r="E807" s="52" t="s">
        <v>949</v>
      </c>
      <c r="F807" s="52" t="s">
        <v>1768</v>
      </c>
      <c r="G807" s="52">
        <v>2020</v>
      </c>
      <c r="H807" s="52" t="s">
        <v>1635</v>
      </c>
      <c r="I807" s="52" t="s">
        <v>682</v>
      </c>
      <c r="J807" s="60">
        <v>11543</v>
      </c>
      <c r="K807" s="52">
        <v>13155</v>
      </c>
      <c r="L807" s="56" t="str">
        <f>_xlfn.CONCAT(NFM3External!$B807,"_",NFM3External!$C807,"_",NFM3External!$E807,"_",NFM3External!$G807)</f>
        <v>Comoros_TB_World Health Organization (WHO)_2020</v>
      </c>
    </row>
    <row r="808" spans="1:12" x14ac:dyDescent="0.25">
      <c r="A808" s="48" t="s">
        <v>1758</v>
      </c>
      <c r="B808" s="49" t="s">
        <v>910</v>
      </c>
      <c r="C808" s="49" t="s">
        <v>305</v>
      </c>
      <c r="D808" s="49" t="s">
        <v>1634</v>
      </c>
      <c r="E808" s="49" t="s">
        <v>949</v>
      </c>
      <c r="F808" s="49" t="s">
        <v>1768</v>
      </c>
      <c r="G808" s="49">
        <v>2021</v>
      </c>
      <c r="H808" s="49" t="s">
        <v>1635</v>
      </c>
      <c r="I808" s="49" t="s">
        <v>682</v>
      </c>
      <c r="J808" s="59">
        <v>11543</v>
      </c>
      <c r="K808" s="49">
        <v>13785</v>
      </c>
      <c r="L808" s="55" t="str">
        <f>_xlfn.CONCAT(NFM3External!$B808,"_",NFM3External!$C808,"_",NFM3External!$E808,"_",NFM3External!$G808)</f>
        <v>Comoros_TB_World Health Organization (WHO)_2021</v>
      </c>
    </row>
    <row r="809" spans="1:12" x14ac:dyDescent="0.25">
      <c r="A809" s="51" t="s">
        <v>1758</v>
      </c>
      <c r="B809" s="52" t="s">
        <v>910</v>
      </c>
      <c r="C809" s="52" t="s">
        <v>305</v>
      </c>
      <c r="D809" s="52" t="s">
        <v>1634</v>
      </c>
      <c r="E809" s="52" t="s">
        <v>949</v>
      </c>
      <c r="F809" s="52" t="s">
        <v>1768</v>
      </c>
      <c r="G809" s="52">
        <v>2022</v>
      </c>
      <c r="H809" s="52" t="s">
        <v>361</v>
      </c>
      <c r="I809" s="52" t="s">
        <v>682</v>
      </c>
      <c r="J809" s="60">
        <v>11543</v>
      </c>
      <c r="K809" s="52">
        <v>13939</v>
      </c>
      <c r="L809" s="56" t="str">
        <f>_xlfn.CONCAT(NFM3External!$B809,"_",NFM3External!$C809,"_",NFM3External!$E809,"_",NFM3External!$G809)</f>
        <v>Comoros_TB_World Health Organization (WHO)_2022</v>
      </c>
    </row>
    <row r="810" spans="1:12" x14ac:dyDescent="0.25">
      <c r="A810" s="48" t="s">
        <v>1758</v>
      </c>
      <c r="B810" s="49" t="s">
        <v>910</v>
      </c>
      <c r="C810" s="49" t="s">
        <v>305</v>
      </c>
      <c r="D810" s="49" t="s">
        <v>1634</v>
      </c>
      <c r="E810" s="49" t="s">
        <v>949</v>
      </c>
      <c r="F810" s="49" t="s">
        <v>1768</v>
      </c>
      <c r="G810" s="49">
        <v>2023</v>
      </c>
      <c r="H810" s="49" t="s">
        <v>361</v>
      </c>
      <c r="I810" s="49" t="s">
        <v>682</v>
      </c>
      <c r="J810" s="59">
        <v>11543</v>
      </c>
      <c r="K810" s="49">
        <v>14142</v>
      </c>
      <c r="L810" s="55" t="str">
        <f>_xlfn.CONCAT(NFM3External!$B810,"_",NFM3External!$C810,"_",NFM3External!$E810,"_",NFM3External!$G810)</f>
        <v>Comoros_TB_World Health Organization (WHO)_2023</v>
      </c>
    </row>
    <row r="811" spans="1:12" x14ac:dyDescent="0.25">
      <c r="A811" s="51" t="s">
        <v>1758</v>
      </c>
      <c r="B811" s="52" t="s">
        <v>910</v>
      </c>
      <c r="C811" s="52" t="s">
        <v>305</v>
      </c>
      <c r="D811" s="52" t="s">
        <v>1634</v>
      </c>
      <c r="E811" s="52" t="s">
        <v>949</v>
      </c>
      <c r="F811" s="52" t="s">
        <v>1768</v>
      </c>
      <c r="G811" s="52">
        <v>2024</v>
      </c>
      <c r="H811" s="52" t="s">
        <v>361</v>
      </c>
      <c r="I811" s="52" t="s">
        <v>682</v>
      </c>
      <c r="J811" s="60">
        <v>11543</v>
      </c>
      <c r="K811" s="52">
        <v>14315</v>
      </c>
      <c r="L811" s="56" t="str">
        <f>_xlfn.CONCAT(NFM3External!$B811,"_",NFM3External!$C811,"_",NFM3External!$E811,"_",NFM3External!$G811)</f>
        <v>Comoros_TB_World Health Organization (WHO)_2024</v>
      </c>
    </row>
    <row r="812" spans="1:12" x14ac:dyDescent="0.25">
      <c r="A812" s="48" t="s">
        <v>1769</v>
      </c>
      <c r="B812" s="49" t="s">
        <v>866</v>
      </c>
      <c r="C812" s="49" t="s">
        <v>1645</v>
      </c>
      <c r="D812" s="49" t="s">
        <v>1634</v>
      </c>
      <c r="E812" s="49" t="s">
        <v>851</v>
      </c>
      <c r="F812" s="49" t="s">
        <v>1770</v>
      </c>
      <c r="G812" s="49">
        <v>2018</v>
      </c>
      <c r="H812" s="49" t="s">
        <v>1635</v>
      </c>
      <c r="I812" s="49" t="s">
        <v>682</v>
      </c>
      <c r="J812" s="59">
        <v>112904</v>
      </c>
      <c r="K812" s="49">
        <v>133274</v>
      </c>
      <c r="L812" s="55" t="str">
        <f>_xlfn.CONCAT(NFM3External!$B812,"_",NFM3External!$C812,"_",NFM3External!$E812,"_",NFM3External!$G812)</f>
        <v>Cabo Verde_HIV_Luxembourg_2018</v>
      </c>
    </row>
    <row r="813" spans="1:12" x14ac:dyDescent="0.25">
      <c r="A813" s="51" t="s">
        <v>1769</v>
      </c>
      <c r="B813" s="52" t="s">
        <v>866</v>
      </c>
      <c r="C813" s="52" t="s">
        <v>1645</v>
      </c>
      <c r="D813" s="52" t="s">
        <v>1634</v>
      </c>
      <c r="E813" s="52" t="s">
        <v>851</v>
      </c>
      <c r="F813" s="52" t="s">
        <v>1770</v>
      </c>
      <c r="G813" s="52">
        <v>2019</v>
      </c>
      <c r="H813" s="52" t="s">
        <v>1635</v>
      </c>
      <c r="I813" s="52" t="s">
        <v>682</v>
      </c>
      <c r="J813" s="60">
        <v>85536</v>
      </c>
      <c r="K813" s="52">
        <v>95754</v>
      </c>
      <c r="L813" s="56" t="str">
        <f>_xlfn.CONCAT(NFM3External!$B813,"_",NFM3External!$C813,"_",NFM3External!$E813,"_",NFM3External!$G813)</f>
        <v>Cabo Verde_HIV_Luxembourg_2019</v>
      </c>
    </row>
    <row r="814" spans="1:12" x14ac:dyDescent="0.25">
      <c r="A814" s="48" t="s">
        <v>1769</v>
      </c>
      <c r="B814" s="49" t="s">
        <v>866</v>
      </c>
      <c r="C814" s="49" t="s">
        <v>1645</v>
      </c>
      <c r="D814" s="49" t="s">
        <v>1634</v>
      </c>
      <c r="E814" s="49" t="s">
        <v>851</v>
      </c>
      <c r="F814" s="49" t="s">
        <v>1770</v>
      </c>
      <c r="G814" s="49">
        <v>2020</v>
      </c>
      <c r="H814" s="49" t="s">
        <v>1635</v>
      </c>
      <c r="I814" s="49" t="s">
        <v>682</v>
      </c>
      <c r="J814" s="59">
        <v>78308</v>
      </c>
      <c r="K814" s="49">
        <v>89242</v>
      </c>
      <c r="L814" s="55" t="str">
        <f>_xlfn.CONCAT(NFM3External!$B814,"_",NFM3External!$C814,"_",NFM3External!$E814,"_",NFM3External!$G814)</f>
        <v>Cabo Verde_HIV_Luxembourg_2020</v>
      </c>
    </row>
    <row r="815" spans="1:12" x14ac:dyDescent="0.25">
      <c r="A815" s="51" t="s">
        <v>1769</v>
      </c>
      <c r="B815" s="52" t="s">
        <v>866</v>
      </c>
      <c r="C815" s="52" t="s">
        <v>1645</v>
      </c>
      <c r="D815" s="52" t="s">
        <v>1634</v>
      </c>
      <c r="E815" s="52" t="s">
        <v>851</v>
      </c>
      <c r="F815" s="52" t="s">
        <v>1770</v>
      </c>
      <c r="G815" s="52">
        <v>2021</v>
      </c>
      <c r="H815" s="52" t="s">
        <v>361</v>
      </c>
      <c r="I815" s="52" t="s">
        <v>682</v>
      </c>
      <c r="J815" s="60">
        <v>136953</v>
      </c>
      <c r="K815" s="52">
        <v>163549</v>
      </c>
      <c r="L815" s="56" t="str">
        <f>_xlfn.CONCAT(NFM3External!$B815,"_",NFM3External!$C815,"_",NFM3External!$E815,"_",NFM3External!$G815)</f>
        <v>Cabo Verde_HIV_Luxembourg_2021</v>
      </c>
    </row>
    <row r="816" spans="1:12" x14ac:dyDescent="0.25">
      <c r="A816" s="48" t="s">
        <v>1769</v>
      </c>
      <c r="B816" s="49" t="s">
        <v>866</v>
      </c>
      <c r="C816" s="49" t="s">
        <v>1645</v>
      </c>
      <c r="D816" s="49" t="s">
        <v>1634</v>
      </c>
      <c r="E816" s="49" t="s">
        <v>851</v>
      </c>
      <c r="F816" s="49" t="s">
        <v>1770</v>
      </c>
      <c r="G816" s="49">
        <v>2022</v>
      </c>
      <c r="H816" s="49" t="s">
        <v>361</v>
      </c>
      <c r="I816" s="49" t="s">
        <v>682</v>
      </c>
      <c r="J816" s="59">
        <v>136953</v>
      </c>
      <c r="K816" s="49">
        <v>165378</v>
      </c>
      <c r="L816" s="55" t="str">
        <f>_xlfn.CONCAT(NFM3External!$B816,"_",NFM3External!$C816,"_",NFM3External!$E816,"_",NFM3External!$G816)</f>
        <v>Cabo Verde_HIV_Luxembourg_2022</v>
      </c>
    </row>
    <row r="817" spans="1:12" x14ac:dyDescent="0.25">
      <c r="A817" s="51" t="s">
        <v>1769</v>
      </c>
      <c r="B817" s="52" t="s">
        <v>866</v>
      </c>
      <c r="C817" s="52" t="s">
        <v>1645</v>
      </c>
      <c r="D817" s="52" t="s">
        <v>1634</v>
      </c>
      <c r="E817" s="52" t="s">
        <v>851</v>
      </c>
      <c r="F817" s="52" t="s">
        <v>1770</v>
      </c>
      <c r="G817" s="52">
        <v>2023</v>
      </c>
      <c r="H817" s="52" t="s">
        <v>361</v>
      </c>
      <c r="I817" s="52" t="s">
        <v>682</v>
      </c>
      <c r="J817" s="60">
        <v>136953</v>
      </c>
      <c r="K817" s="52">
        <v>167788</v>
      </c>
      <c r="L817" s="56" t="str">
        <f>_xlfn.CONCAT(NFM3External!$B817,"_",NFM3External!$C817,"_",NFM3External!$E817,"_",NFM3External!$G817)</f>
        <v>Cabo Verde_HIV_Luxembourg_2023</v>
      </c>
    </row>
    <row r="818" spans="1:12" x14ac:dyDescent="0.25">
      <c r="A818" s="48" t="s">
        <v>1769</v>
      </c>
      <c r="B818" s="49" t="s">
        <v>866</v>
      </c>
      <c r="C818" s="49" t="s">
        <v>1645</v>
      </c>
      <c r="D818" s="49" t="s">
        <v>1634</v>
      </c>
      <c r="E818" s="49" t="s">
        <v>901</v>
      </c>
      <c r="F818" s="49" t="s">
        <v>1771</v>
      </c>
      <c r="G818" s="49">
        <v>2018</v>
      </c>
      <c r="H818" s="49" t="s">
        <v>1635</v>
      </c>
      <c r="I818" s="49" t="s">
        <v>682</v>
      </c>
      <c r="J818" s="59">
        <v>1779</v>
      </c>
      <c r="K818" s="49">
        <v>2100</v>
      </c>
      <c r="L818" s="55" t="str">
        <f>_xlfn.CONCAT(NFM3External!$B818,"_",NFM3External!$C818,"_",NFM3External!$E818,"_",NFM3External!$G818)</f>
        <v>Cabo Verde_HIV_The United Nations Children's Fund (UNICEF)_2018</v>
      </c>
    </row>
    <row r="819" spans="1:12" x14ac:dyDescent="0.25">
      <c r="A819" s="51" t="s">
        <v>1769</v>
      </c>
      <c r="B819" s="52" t="s">
        <v>866</v>
      </c>
      <c r="C819" s="52" t="s">
        <v>1645</v>
      </c>
      <c r="D819" s="52" t="s">
        <v>1634</v>
      </c>
      <c r="E819" s="52" t="s">
        <v>901</v>
      </c>
      <c r="F819" s="52" t="s">
        <v>1771</v>
      </c>
      <c r="G819" s="52">
        <v>2019</v>
      </c>
      <c r="H819" s="52" t="s">
        <v>1635</v>
      </c>
      <c r="I819" s="52" t="s">
        <v>682</v>
      </c>
      <c r="J819" s="60">
        <v>40977</v>
      </c>
      <c r="K819" s="52">
        <v>45872</v>
      </c>
      <c r="L819" s="56" t="str">
        <f>_xlfn.CONCAT(NFM3External!$B819,"_",NFM3External!$C819,"_",NFM3External!$E819,"_",NFM3External!$G819)</f>
        <v>Cabo Verde_HIV_The United Nations Children's Fund (UNICEF)_2019</v>
      </c>
    </row>
    <row r="820" spans="1:12" x14ac:dyDescent="0.25">
      <c r="A820" s="48" t="s">
        <v>1769</v>
      </c>
      <c r="B820" s="49" t="s">
        <v>866</v>
      </c>
      <c r="C820" s="49" t="s">
        <v>1645</v>
      </c>
      <c r="D820" s="49" t="s">
        <v>1634</v>
      </c>
      <c r="E820" s="49" t="s">
        <v>901</v>
      </c>
      <c r="F820" s="49" t="s">
        <v>1771</v>
      </c>
      <c r="G820" s="49">
        <v>2020</v>
      </c>
      <c r="H820" s="49" t="s">
        <v>1635</v>
      </c>
      <c r="I820" s="49" t="s">
        <v>682</v>
      </c>
      <c r="J820" s="59">
        <v>53110</v>
      </c>
      <c r="K820" s="49">
        <v>60526</v>
      </c>
      <c r="L820" s="55" t="str">
        <f>_xlfn.CONCAT(NFM3External!$B820,"_",NFM3External!$C820,"_",NFM3External!$E820,"_",NFM3External!$G820)</f>
        <v>Cabo Verde_HIV_The United Nations Children's Fund (UNICEF)_2020</v>
      </c>
    </row>
    <row r="821" spans="1:12" x14ac:dyDescent="0.25">
      <c r="A821" s="51" t="s">
        <v>1769</v>
      </c>
      <c r="B821" s="52" t="s">
        <v>866</v>
      </c>
      <c r="C821" s="52" t="s">
        <v>1645</v>
      </c>
      <c r="D821" s="52" t="s">
        <v>1634</v>
      </c>
      <c r="E821" s="52" t="s">
        <v>901</v>
      </c>
      <c r="F821" s="52" t="s">
        <v>1771</v>
      </c>
      <c r="G821" s="52">
        <v>2021</v>
      </c>
      <c r="H821" s="52" t="s">
        <v>361</v>
      </c>
      <c r="I821" s="52" t="s">
        <v>682</v>
      </c>
      <c r="J821" s="60">
        <v>15000</v>
      </c>
      <c r="K821" s="52">
        <v>17913</v>
      </c>
      <c r="L821" s="56" t="str">
        <f>_xlfn.CONCAT(NFM3External!$B821,"_",NFM3External!$C821,"_",NFM3External!$E821,"_",NFM3External!$G821)</f>
        <v>Cabo Verde_HIV_The United Nations Children's Fund (UNICEF)_2021</v>
      </c>
    </row>
    <row r="822" spans="1:12" x14ac:dyDescent="0.25">
      <c r="A822" s="48" t="s">
        <v>1769</v>
      </c>
      <c r="B822" s="49" t="s">
        <v>866</v>
      </c>
      <c r="C822" s="49" t="s">
        <v>1645</v>
      </c>
      <c r="D822" s="49" t="s">
        <v>1634</v>
      </c>
      <c r="E822" s="49" t="s">
        <v>901</v>
      </c>
      <c r="F822" s="49" t="s">
        <v>1771</v>
      </c>
      <c r="G822" s="49">
        <v>2022</v>
      </c>
      <c r="H822" s="49" t="s">
        <v>361</v>
      </c>
      <c r="I822" s="49" t="s">
        <v>682</v>
      </c>
      <c r="J822" s="59">
        <v>15000</v>
      </c>
      <c r="K822" s="49">
        <v>18113</v>
      </c>
      <c r="L822" s="55" t="str">
        <f>_xlfn.CONCAT(NFM3External!$B822,"_",NFM3External!$C822,"_",NFM3External!$E822,"_",NFM3External!$G822)</f>
        <v>Cabo Verde_HIV_The United Nations Children's Fund (UNICEF)_2022</v>
      </c>
    </row>
    <row r="823" spans="1:12" x14ac:dyDescent="0.25">
      <c r="A823" s="51" t="s">
        <v>1769</v>
      </c>
      <c r="B823" s="52" t="s">
        <v>866</v>
      </c>
      <c r="C823" s="52" t="s">
        <v>1645</v>
      </c>
      <c r="D823" s="52" t="s">
        <v>1634</v>
      </c>
      <c r="E823" s="52" t="s">
        <v>901</v>
      </c>
      <c r="F823" s="52" t="s">
        <v>1771</v>
      </c>
      <c r="G823" s="52">
        <v>2023</v>
      </c>
      <c r="H823" s="52" t="s">
        <v>361</v>
      </c>
      <c r="I823" s="52" t="s">
        <v>682</v>
      </c>
      <c r="J823" s="60">
        <v>15000</v>
      </c>
      <c r="K823" s="52">
        <v>18377</v>
      </c>
      <c r="L823" s="56" t="str">
        <f>_xlfn.CONCAT(NFM3External!$B823,"_",NFM3External!$C823,"_",NFM3External!$E823,"_",NFM3External!$G823)</f>
        <v>Cabo Verde_HIV_The United Nations Children's Fund (UNICEF)_2023</v>
      </c>
    </row>
    <row r="824" spans="1:12" x14ac:dyDescent="0.25">
      <c r="A824" s="48" t="s">
        <v>1769</v>
      </c>
      <c r="B824" s="49" t="s">
        <v>866</v>
      </c>
      <c r="C824" s="49" t="s">
        <v>1645</v>
      </c>
      <c r="D824" s="49" t="s">
        <v>1634</v>
      </c>
      <c r="E824" s="49" t="s">
        <v>930</v>
      </c>
      <c r="F824" s="49" t="s">
        <v>1772</v>
      </c>
      <c r="G824" s="49">
        <v>2018</v>
      </c>
      <c r="H824" s="49" t="s">
        <v>1635</v>
      </c>
      <c r="I824" s="49" t="s">
        <v>682</v>
      </c>
      <c r="J824" s="59">
        <v>40770</v>
      </c>
      <c r="K824" s="49">
        <v>48125</v>
      </c>
      <c r="L824" s="55" t="str">
        <f>_xlfn.CONCAT(NFM3External!$B824,"_",NFM3External!$C824,"_",NFM3External!$E824,"_",NFM3External!$G824)</f>
        <v>Cabo Verde_HIV_United Nations Population Fund (UNFPA)_2018</v>
      </c>
    </row>
    <row r="825" spans="1:12" x14ac:dyDescent="0.25">
      <c r="A825" s="51" t="s">
        <v>1769</v>
      </c>
      <c r="B825" s="52" t="s">
        <v>866</v>
      </c>
      <c r="C825" s="52" t="s">
        <v>1645</v>
      </c>
      <c r="D825" s="52" t="s">
        <v>1634</v>
      </c>
      <c r="E825" s="52" t="s">
        <v>930</v>
      </c>
      <c r="F825" s="52" t="s">
        <v>1772</v>
      </c>
      <c r="G825" s="52">
        <v>2019</v>
      </c>
      <c r="H825" s="52" t="s">
        <v>1635</v>
      </c>
      <c r="I825" s="52" t="s">
        <v>682</v>
      </c>
      <c r="J825" s="60">
        <v>20836</v>
      </c>
      <c r="K825" s="52">
        <v>23325</v>
      </c>
      <c r="L825" s="56" t="str">
        <f>_xlfn.CONCAT(NFM3External!$B825,"_",NFM3External!$C825,"_",NFM3External!$E825,"_",NFM3External!$G825)</f>
        <v>Cabo Verde_HIV_United Nations Population Fund (UNFPA)_2019</v>
      </c>
    </row>
    <row r="826" spans="1:12" x14ac:dyDescent="0.25">
      <c r="A826" s="48" t="s">
        <v>1769</v>
      </c>
      <c r="B826" s="49" t="s">
        <v>866</v>
      </c>
      <c r="C826" s="49" t="s">
        <v>1645</v>
      </c>
      <c r="D826" s="49" t="s">
        <v>1634</v>
      </c>
      <c r="E826" s="49" t="s">
        <v>930</v>
      </c>
      <c r="F826" s="49" t="s">
        <v>1772</v>
      </c>
      <c r="G826" s="49">
        <v>2020</v>
      </c>
      <c r="H826" s="49" t="s">
        <v>1635</v>
      </c>
      <c r="I826" s="49" t="s">
        <v>682</v>
      </c>
      <c r="J826" s="59">
        <v>454092</v>
      </c>
      <c r="K826" s="49">
        <v>517498</v>
      </c>
      <c r="L826" s="55" t="str">
        <f>_xlfn.CONCAT(NFM3External!$B826,"_",NFM3External!$C826,"_",NFM3External!$E826,"_",NFM3External!$G826)</f>
        <v>Cabo Verde_HIV_United Nations Population Fund (UNFPA)_2020</v>
      </c>
    </row>
    <row r="827" spans="1:12" x14ac:dyDescent="0.25">
      <c r="A827" s="51" t="s">
        <v>1769</v>
      </c>
      <c r="B827" s="52" t="s">
        <v>866</v>
      </c>
      <c r="C827" s="52" t="s">
        <v>1645</v>
      </c>
      <c r="D827" s="52" t="s">
        <v>1634</v>
      </c>
      <c r="E827" s="52" t="s">
        <v>930</v>
      </c>
      <c r="F827" s="52" t="s">
        <v>1772</v>
      </c>
      <c r="G827" s="52">
        <v>2021</v>
      </c>
      <c r="H827" s="52" t="s">
        <v>361</v>
      </c>
      <c r="I827" s="52" t="s">
        <v>682</v>
      </c>
      <c r="J827" s="60">
        <v>47500</v>
      </c>
      <c r="K827" s="52">
        <v>56724</v>
      </c>
      <c r="L827" s="56" t="str">
        <f>_xlfn.CONCAT(NFM3External!$B827,"_",NFM3External!$C827,"_",NFM3External!$E827,"_",NFM3External!$G827)</f>
        <v>Cabo Verde_HIV_United Nations Population Fund (UNFPA)_2021</v>
      </c>
    </row>
    <row r="828" spans="1:12" x14ac:dyDescent="0.25">
      <c r="A828" s="48" t="s">
        <v>1769</v>
      </c>
      <c r="B828" s="49" t="s">
        <v>866</v>
      </c>
      <c r="C828" s="49" t="s">
        <v>1645</v>
      </c>
      <c r="D828" s="49" t="s">
        <v>1634</v>
      </c>
      <c r="E828" s="49" t="s">
        <v>930</v>
      </c>
      <c r="F828" s="49" t="s">
        <v>1772</v>
      </c>
      <c r="G828" s="49">
        <v>2022</v>
      </c>
      <c r="H828" s="49" t="s">
        <v>361</v>
      </c>
      <c r="I828" s="49" t="s">
        <v>682</v>
      </c>
      <c r="J828" s="59">
        <v>47500</v>
      </c>
      <c r="K828" s="49">
        <v>57359</v>
      </c>
      <c r="L828" s="55" t="str">
        <f>_xlfn.CONCAT(NFM3External!$B828,"_",NFM3External!$C828,"_",NFM3External!$E828,"_",NFM3External!$G828)</f>
        <v>Cabo Verde_HIV_United Nations Population Fund (UNFPA)_2022</v>
      </c>
    </row>
    <row r="829" spans="1:12" x14ac:dyDescent="0.25">
      <c r="A829" s="51" t="s">
        <v>1769</v>
      </c>
      <c r="B829" s="52" t="s">
        <v>866</v>
      </c>
      <c r="C829" s="52" t="s">
        <v>1645</v>
      </c>
      <c r="D829" s="52" t="s">
        <v>1634</v>
      </c>
      <c r="E829" s="52" t="s">
        <v>930</v>
      </c>
      <c r="F829" s="52" t="s">
        <v>1772</v>
      </c>
      <c r="G829" s="52">
        <v>2023</v>
      </c>
      <c r="H829" s="52" t="s">
        <v>361</v>
      </c>
      <c r="I829" s="52" t="s">
        <v>682</v>
      </c>
      <c r="J829" s="60">
        <v>47500</v>
      </c>
      <c r="K829" s="52">
        <v>58195</v>
      </c>
      <c r="L829" s="56" t="str">
        <f>_xlfn.CONCAT(NFM3External!$B829,"_",NFM3External!$C829,"_",NFM3External!$E829,"_",NFM3External!$G829)</f>
        <v>Cabo Verde_HIV_United Nations Population Fund (UNFPA)_2023</v>
      </c>
    </row>
    <row r="830" spans="1:12" x14ac:dyDescent="0.25">
      <c r="A830" s="48" t="s">
        <v>1769</v>
      </c>
      <c r="B830" s="49" t="s">
        <v>866</v>
      </c>
      <c r="C830" s="49" t="s">
        <v>308</v>
      </c>
      <c r="D830" s="49" t="s">
        <v>1634</v>
      </c>
      <c r="E830" s="49" t="s">
        <v>1773</v>
      </c>
      <c r="F830" s="49" t="s">
        <v>1773</v>
      </c>
      <c r="G830" s="49">
        <v>2018</v>
      </c>
      <c r="H830" s="49" t="s">
        <v>1635</v>
      </c>
      <c r="I830" s="49" t="s">
        <v>682</v>
      </c>
      <c r="J830" s="59">
        <v>0</v>
      </c>
      <c r="K830" s="49">
        <v>0</v>
      </c>
      <c r="L830" s="55" t="str">
        <f>_xlfn.CONCAT(NFM3External!$B830,"_",NFM3External!$C830,"_",NFM3External!$E830,"_",NFM3External!$G830)</f>
        <v>Cabo Verde_Malaria_UNOPs_2018</v>
      </c>
    </row>
    <row r="831" spans="1:12" x14ac:dyDescent="0.25">
      <c r="A831" s="51" t="s">
        <v>1769</v>
      </c>
      <c r="B831" s="52" t="s">
        <v>866</v>
      </c>
      <c r="C831" s="52" t="s">
        <v>308</v>
      </c>
      <c r="D831" s="52" t="s">
        <v>1634</v>
      </c>
      <c r="E831" s="52" t="s">
        <v>612</v>
      </c>
      <c r="F831" s="52"/>
      <c r="G831" s="52">
        <v>2018</v>
      </c>
      <c r="H831" s="52" t="s">
        <v>1635</v>
      </c>
      <c r="I831" s="52" t="s">
        <v>682</v>
      </c>
      <c r="J831" s="60">
        <v>0</v>
      </c>
      <c r="K831" s="52">
        <v>0</v>
      </c>
      <c r="L831" s="56" t="str">
        <f>_xlfn.CONCAT(NFM3External!$B831,"_",NFM3External!$C831,"_",NFM3External!$E831,"_",NFM3External!$G831)</f>
        <v>Cabo Verde_Malaria_Select External Source_2018</v>
      </c>
    </row>
    <row r="832" spans="1:12" x14ac:dyDescent="0.25">
      <c r="A832" s="48" t="s">
        <v>1769</v>
      </c>
      <c r="B832" s="49" t="s">
        <v>866</v>
      </c>
      <c r="C832" s="49" t="s">
        <v>308</v>
      </c>
      <c r="D832" s="49" t="s">
        <v>1634</v>
      </c>
      <c r="E832" s="49" t="s">
        <v>1773</v>
      </c>
      <c r="F832" s="49" t="s">
        <v>1773</v>
      </c>
      <c r="G832" s="49">
        <v>2019</v>
      </c>
      <c r="H832" s="49" t="s">
        <v>1635</v>
      </c>
      <c r="I832" s="49" t="s">
        <v>682</v>
      </c>
      <c r="J832" s="59">
        <v>0</v>
      </c>
      <c r="K832" s="49">
        <v>0</v>
      </c>
      <c r="L832" s="55" t="str">
        <f>_xlfn.CONCAT(NFM3External!$B832,"_",NFM3External!$C832,"_",NFM3External!$E832,"_",NFM3External!$G832)</f>
        <v>Cabo Verde_Malaria_UNOPs_2019</v>
      </c>
    </row>
    <row r="833" spans="1:12" x14ac:dyDescent="0.25">
      <c r="A833" s="51" t="s">
        <v>1769</v>
      </c>
      <c r="B833" s="52" t="s">
        <v>866</v>
      </c>
      <c r="C833" s="52" t="s">
        <v>308</v>
      </c>
      <c r="D833" s="52" t="s">
        <v>1634</v>
      </c>
      <c r="E833" s="52" t="s">
        <v>612</v>
      </c>
      <c r="F833" s="52"/>
      <c r="G833" s="52">
        <v>2019</v>
      </c>
      <c r="H833" s="52" t="s">
        <v>1635</v>
      </c>
      <c r="I833" s="52" t="s">
        <v>682</v>
      </c>
      <c r="J833" s="60">
        <v>0</v>
      </c>
      <c r="K833" s="52">
        <v>0</v>
      </c>
      <c r="L833" s="56" t="str">
        <f>_xlfn.CONCAT(NFM3External!$B833,"_",NFM3External!$C833,"_",NFM3External!$E833,"_",NFM3External!$G833)</f>
        <v>Cabo Verde_Malaria_Select External Source_2019</v>
      </c>
    </row>
    <row r="834" spans="1:12" x14ac:dyDescent="0.25">
      <c r="A834" s="48" t="s">
        <v>1769</v>
      </c>
      <c r="B834" s="49" t="s">
        <v>866</v>
      </c>
      <c r="C834" s="49" t="s">
        <v>308</v>
      </c>
      <c r="D834" s="49" t="s">
        <v>1634</v>
      </c>
      <c r="E834" s="49" t="s">
        <v>1773</v>
      </c>
      <c r="F834" s="49" t="s">
        <v>1773</v>
      </c>
      <c r="G834" s="49">
        <v>2020</v>
      </c>
      <c r="H834" s="49" t="s">
        <v>1635</v>
      </c>
      <c r="I834" s="49" t="s">
        <v>682</v>
      </c>
      <c r="J834" s="59">
        <v>28603</v>
      </c>
      <c r="K834" s="49">
        <v>32597</v>
      </c>
      <c r="L834" s="55" t="str">
        <f>_xlfn.CONCAT(NFM3External!$B834,"_",NFM3External!$C834,"_",NFM3External!$E834,"_",NFM3External!$G834)</f>
        <v>Cabo Verde_Malaria_UNOPs_2020</v>
      </c>
    </row>
    <row r="835" spans="1:12" x14ac:dyDescent="0.25">
      <c r="A835" s="51" t="s">
        <v>1769</v>
      </c>
      <c r="B835" s="52" t="s">
        <v>866</v>
      </c>
      <c r="C835" s="52" t="s">
        <v>308</v>
      </c>
      <c r="D835" s="52" t="s">
        <v>1634</v>
      </c>
      <c r="E835" s="52" t="s">
        <v>612</v>
      </c>
      <c r="F835" s="52"/>
      <c r="G835" s="52">
        <v>2020</v>
      </c>
      <c r="H835" s="52" t="s">
        <v>1635</v>
      </c>
      <c r="I835" s="52" t="s">
        <v>682</v>
      </c>
      <c r="J835" s="60">
        <v>0</v>
      </c>
      <c r="K835" s="52">
        <v>0</v>
      </c>
      <c r="L835" s="56" t="str">
        <f>_xlfn.CONCAT(NFM3External!$B835,"_",NFM3External!$C835,"_",NFM3External!$E835,"_",NFM3External!$G835)</f>
        <v>Cabo Verde_Malaria_Select External Source_2020</v>
      </c>
    </row>
    <row r="836" spans="1:12" x14ac:dyDescent="0.25">
      <c r="A836" s="48" t="s">
        <v>1769</v>
      </c>
      <c r="B836" s="49" t="s">
        <v>866</v>
      </c>
      <c r="C836" s="49" t="s">
        <v>308</v>
      </c>
      <c r="D836" s="49" t="s">
        <v>1634</v>
      </c>
      <c r="E836" s="49" t="s">
        <v>612</v>
      </c>
      <c r="F836" s="49" t="s">
        <v>1773</v>
      </c>
      <c r="G836" s="49">
        <v>2021</v>
      </c>
      <c r="H836" s="49" t="s">
        <v>361</v>
      </c>
      <c r="I836" s="49" t="s">
        <v>682</v>
      </c>
      <c r="J836" s="59">
        <v>0</v>
      </c>
      <c r="K836" s="49">
        <v>0</v>
      </c>
      <c r="L836" s="55" t="str">
        <f>_xlfn.CONCAT(NFM3External!$B836,"_",NFM3External!$C836,"_",NFM3External!$E836,"_",NFM3External!$G836)</f>
        <v>Cabo Verde_Malaria_Select External Source_2021</v>
      </c>
    </row>
    <row r="837" spans="1:12" x14ac:dyDescent="0.25">
      <c r="A837" s="51" t="s">
        <v>1769</v>
      </c>
      <c r="B837" s="52" t="s">
        <v>866</v>
      </c>
      <c r="C837" s="52" t="s">
        <v>308</v>
      </c>
      <c r="D837" s="52" t="s">
        <v>1634</v>
      </c>
      <c r="E837" s="52" t="s">
        <v>612</v>
      </c>
      <c r="F837" s="52"/>
      <c r="G837" s="52">
        <v>2021</v>
      </c>
      <c r="H837" s="52" t="s">
        <v>361</v>
      </c>
      <c r="I837" s="52" t="s">
        <v>682</v>
      </c>
      <c r="J837" s="60">
        <v>0</v>
      </c>
      <c r="K837" s="52">
        <v>0</v>
      </c>
      <c r="L837" s="56" t="str">
        <f>_xlfn.CONCAT(NFM3External!$B837,"_",NFM3External!$C837,"_",NFM3External!$E837,"_",NFM3External!$G837)</f>
        <v>Cabo Verde_Malaria_Select External Source_2021</v>
      </c>
    </row>
    <row r="838" spans="1:12" x14ac:dyDescent="0.25">
      <c r="A838" s="48" t="s">
        <v>1769</v>
      </c>
      <c r="B838" s="49" t="s">
        <v>866</v>
      </c>
      <c r="C838" s="49" t="s">
        <v>308</v>
      </c>
      <c r="D838" s="49" t="s">
        <v>1634</v>
      </c>
      <c r="E838" s="49" t="s">
        <v>612</v>
      </c>
      <c r="F838" s="49" t="s">
        <v>1773</v>
      </c>
      <c r="G838" s="49">
        <v>2022</v>
      </c>
      <c r="H838" s="49" t="s">
        <v>361</v>
      </c>
      <c r="I838" s="49" t="s">
        <v>682</v>
      </c>
      <c r="J838" s="59">
        <v>0</v>
      </c>
      <c r="K838" s="49">
        <v>0</v>
      </c>
      <c r="L838" s="55" t="str">
        <f>_xlfn.CONCAT(NFM3External!$B838,"_",NFM3External!$C838,"_",NFM3External!$E838,"_",NFM3External!$G838)</f>
        <v>Cabo Verde_Malaria_Select External Source_2022</v>
      </c>
    </row>
    <row r="839" spans="1:12" x14ac:dyDescent="0.25">
      <c r="A839" s="51" t="s">
        <v>1769</v>
      </c>
      <c r="B839" s="52" t="s">
        <v>866</v>
      </c>
      <c r="C839" s="52" t="s">
        <v>308</v>
      </c>
      <c r="D839" s="52" t="s">
        <v>1634</v>
      </c>
      <c r="E839" s="52" t="s">
        <v>612</v>
      </c>
      <c r="F839" s="52"/>
      <c r="G839" s="52">
        <v>2022</v>
      </c>
      <c r="H839" s="52" t="s">
        <v>361</v>
      </c>
      <c r="I839" s="52" t="s">
        <v>682</v>
      </c>
      <c r="J839" s="60">
        <v>0</v>
      </c>
      <c r="K839" s="52">
        <v>0</v>
      </c>
      <c r="L839" s="56" t="str">
        <f>_xlfn.CONCAT(NFM3External!$B839,"_",NFM3External!$C839,"_",NFM3External!$E839,"_",NFM3External!$G839)</f>
        <v>Cabo Verde_Malaria_Select External Source_2022</v>
      </c>
    </row>
    <row r="840" spans="1:12" x14ac:dyDescent="0.25">
      <c r="A840" s="48" t="s">
        <v>1769</v>
      </c>
      <c r="B840" s="49" t="s">
        <v>866</v>
      </c>
      <c r="C840" s="49" t="s">
        <v>308</v>
      </c>
      <c r="D840" s="49" t="s">
        <v>1634</v>
      </c>
      <c r="E840" s="49" t="s">
        <v>1773</v>
      </c>
      <c r="F840" s="49" t="s">
        <v>1773</v>
      </c>
      <c r="G840" s="49">
        <v>2023</v>
      </c>
      <c r="H840" s="49" t="s">
        <v>361</v>
      </c>
      <c r="I840" s="49" t="s">
        <v>682</v>
      </c>
      <c r="J840" s="59">
        <v>8859</v>
      </c>
      <c r="K840" s="49">
        <v>10854</v>
      </c>
      <c r="L840" s="55" t="str">
        <f>_xlfn.CONCAT(NFM3External!$B840,"_",NFM3External!$C840,"_",NFM3External!$E840,"_",NFM3External!$G840)</f>
        <v>Cabo Verde_Malaria_UNOPs_2023</v>
      </c>
    </row>
    <row r="841" spans="1:12" x14ac:dyDescent="0.25">
      <c r="A841" s="51" t="s">
        <v>1769</v>
      </c>
      <c r="B841" s="52" t="s">
        <v>866</v>
      </c>
      <c r="C841" s="52" t="s">
        <v>308</v>
      </c>
      <c r="D841" s="52" t="s">
        <v>1634</v>
      </c>
      <c r="E841" s="52" t="s">
        <v>612</v>
      </c>
      <c r="F841" s="52"/>
      <c r="G841" s="52">
        <v>2023</v>
      </c>
      <c r="H841" s="52" t="s">
        <v>361</v>
      </c>
      <c r="I841" s="52" t="s">
        <v>682</v>
      </c>
      <c r="J841" s="60">
        <v>0</v>
      </c>
      <c r="K841" s="52">
        <v>0</v>
      </c>
      <c r="L841" s="56" t="str">
        <f>_xlfn.CONCAT(NFM3External!$B841,"_",NFM3External!$C841,"_",NFM3External!$E841,"_",NFM3External!$G841)</f>
        <v>Cabo Verde_Malaria_Select External Source_2023</v>
      </c>
    </row>
    <row r="842" spans="1:12" x14ac:dyDescent="0.25">
      <c r="A842" s="48" t="s">
        <v>1769</v>
      </c>
      <c r="B842" s="49" t="s">
        <v>866</v>
      </c>
      <c r="C842" s="49" t="s">
        <v>308</v>
      </c>
      <c r="D842" s="49" t="s">
        <v>1634</v>
      </c>
      <c r="E842" s="49" t="s">
        <v>612</v>
      </c>
      <c r="F842" s="49" t="s">
        <v>1773</v>
      </c>
      <c r="G842" s="49">
        <v>2024</v>
      </c>
      <c r="H842" s="49" t="s">
        <v>361</v>
      </c>
      <c r="I842" s="49" t="s">
        <v>682</v>
      </c>
      <c r="J842" s="59">
        <v>0</v>
      </c>
      <c r="K842" s="49">
        <v>0</v>
      </c>
      <c r="L842" s="55" t="str">
        <f>_xlfn.CONCAT(NFM3External!$B842,"_",NFM3External!$C842,"_",NFM3External!$E842,"_",NFM3External!$G842)</f>
        <v>Cabo Verde_Malaria_Select External Source_2024</v>
      </c>
    </row>
    <row r="843" spans="1:12" x14ac:dyDescent="0.25">
      <c r="A843" s="51" t="s">
        <v>1769</v>
      </c>
      <c r="B843" s="52" t="s">
        <v>866</v>
      </c>
      <c r="C843" s="52" t="s">
        <v>308</v>
      </c>
      <c r="D843" s="52" t="s">
        <v>1634</v>
      </c>
      <c r="E843" s="52" t="s">
        <v>612</v>
      </c>
      <c r="F843" s="52"/>
      <c r="G843" s="52">
        <v>2024</v>
      </c>
      <c r="H843" s="52" t="s">
        <v>361</v>
      </c>
      <c r="I843" s="52" t="s">
        <v>682</v>
      </c>
      <c r="J843" s="60">
        <v>0</v>
      </c>
      <c r="K843" s="52">
        <v>0</v>
      </c>
      <c r="L843" s="56" t="str">
        <f>_xlfn.CONCAT(NFM3External!$B843,"_",NFM3External!$C843,"_",NFM3External!$E843,"_",NFM3External!$G843)</f>
        <v>Cabo Verde_Malaria_Select External Source_2024</v>
      </c>
    </row>
    <row r="844" spans="1:12" x14ac:dyDescent="0.25">
      <c r="A844" s="48" t="s">
        <v>1769</v>
      </c>
      <c r="B844" s="49" t="s">
        <v>866</v>
      </c>
      <c r="C844" s="49" t="s">
        <v>308</v>
      </c>
      <c r="D844" s="49" t="s">
        <v>1634</v>
      </c>
      <c r="E844" s="49" t="s">
        <v>612</v>
      </c>
      <c r="F844" s="49" t="s">
        <v>1773</v>
      </c>
      <c r="G844" s="49">
        <v>2025</v>
      </c>
      <c r="H844" s="49" t="s">
        <v>361</v>
      </c>
      <c r="I844" s="49" t="s">
        <v>682</v>
      </c>
      <c r="J844" s="59">
        <v>0</v>
      </c>
      <c r="K844" s="49">
        <v>0</v>
      </c>
      <c r="L844" s="55" t="str">
        <f>_xlfn.CONCAT(NFM3External!$B844,"_",NFM3External!$C844,"_",NFM3External!$E844,"_",NFM3External!$G844)</f>
        <v>Cabo Verde_Malaria_Select External Source_2025</v>
      </c>
    </row>
    <row r="845" spans="1:12" x14ac:dyDescent="0.25">
      <c r="A845" s="51" t="s">
        <v>1769</v>
      </c>
      <c r="B845" s="52" t="s">
        <v>866</v>
      </c>
      <c r="C845" s="52" t="s">
        <v>308</v>
      </c>
      <c r="D845" s="52" t="s">
        <v>1634</v>
      </c>
      <c r="E845" s="52" t="s">
        <v>612</v>
      </c>
      <c r="F845" s="52"/>
      <c r="G845" s="52">
        <v>2025</v>
      </c>
      <c r="H845" s="52" t="s">
        <v>361</v>
      </c>
      <c r="I845" s="52" t="s">
        <v>682</v>
      </c>
      <c r="J845" s="60">
        <v>0</v>
      </c>
      <c r="K845" s="52">
        <v>0</v>
      </c>
      <c r="L845" s="56" t="str">
        <f>_xlfn.CONCAT(NFM3External!$B845,"_",NFM3External!$C845,"_",NFM3External!$E845,"_",NFM3External!$G845)</f>
        <v>Cabo Verde_Malaria_Select External Source_2025</v>
      </c>
    </row>
    <row r="846" spans="1:12" x14ac:dyDescent="0.25">
      <c r="A846" s="48" t="s">
        <v>1769</v>
      </c>
      <c r="B846" s="49" t="s">
        <v>866</v>
      </c>
      <c r="C846" s="49" t="s">
        <v>308</v>
      </c>
      <c r="D846" s="49" t="s">
        <v>1634</v>
      </c>
      <c r="E846" s="49" t="s">
        <v>949</v>
      </c>
      <c r="F846" s="49" t="s">
        <v>1774</v>
      </c>
      <c r="G846" s="49">
        <v>2018</v>
      </c>
      <c r="H846" s="49" t="s">
        <v>1635</v>
      </c>
      <c r="I846" s="49" t="s">
        <v>682</v>
      </c>
      <c r="J846" s="59">
        <v>73124</v>
      </c>
      <c r="K846" s="49">
        <v>86317</v>
      </c>
      <c r="L846" s="55" t="str">
        <f>_xlfn.CONCAT(NFM3External!$B846,"_",NFM3External!$C846,"_",NFM3External!$E846,"_",NFM3External!$G846)</f>
        <v>Cabo Verde_Malaria_World Health Organization (WHO)_2018</v>
      </c>
    </row>
    <row r="847" spans="1:12" x14ac:dyDescent="0.25">
      <c r="A847" s="51" t="s">
        <v>1769</v>
      </c>
      <c r="B847" s="52" t="s">
        <v>866</v>
      </c>
      <c r="C847" s="52" t="s">
        <v>308</v>
      </c>
      <c r="D847" s="52" t="s">
        <v>1634</v>
      </c>
      <c r="E847" s="52" t="s">
        <v>949</v>
      </c>
      <c r="F847" s="52" t="s">
        <v>1774</v>
      </c>
      <c r="G847" s="52">
        <v>2019</v>
      </c>
      <c r="H847" s="52" t="s">
        <v>1635</v>
      </c>
      <c r="I847" s="52" t="s">
        <v>682</v>
      </c>
      <c r="J847" s="60">
        <v>73124</v>
      </c>
      <c r="K847" s="52">
        <v>81859</v>
      </c>
      <c r="L847" s="56" t="str">
        <f>_xlfn.CONCAT(NFM3External!$B847,"_",NFM3External!$C847,"_",NFM3External!$E847,"_",NFM3External!$G847)</f>
        <v>Cabo Verde_Malaria_World Health Organization (WHO)_2019</v>
      </c>
    </row>
    <row r="848" spans="1:12" x14ac:dyDescent="0.25">
      <c r="A848" s="48" t="s">
        <v>1769</v>
      </c>
      <c r="B848" s="49" t="s">
        <v>866</v>
      </c>
      <c r="C848" s="49" t="s">
        <v>308</v>
      </c>
      <c r="D848" s="49" t="s">
        <v>1634</v>
      </c>
      <c r="E848" s="49" t="s">
        <v>949</v>
      </c>
      <c r="F848" s="49" t="s">
        <v>1774</v>
      </c>
      <c r="G848" s="49">
        <v>2020</v>
      </c>
      <c r="H848" s="49" t="s">
        <v>1635</v>
      </c>
      <c r="I848" s="49" t="s">
        <v>682</v>
      </c>
      <c r="J848" s="59">
        <v>101727</v>
      </c>
      <c r="K848" s="49">
        <v>115931</v>
      </c>
      <c r="L848" s="55" t="str">
        <f>_xlfn.CONCAT(NFM3External!$B848,"_",NFM3External!$C848,"_",NFM3External!$E848,"_",NFM3External!$G848)</f>
        <v>Cabo Verde_Malaria_World Health Organization (WHO)_2020</v>
      </c>
    </row>
    <row r="849" spans="1:12" x14ac:dyDescent="0.25">
      <c r="A849" s="51" t="s">
        <v>1769</v>
      </c>
      <c r="B849" s="52" t="s">
        <v>866</v>
      </c>
      <c r="C849" s="52" t="s">
        <v>308</v>
      </c>
      <c r="D849" s="52" t="s">
        <v>1634</v>
      </c>
      <c r="E849" s="52" t="s">
        <v>949</v>
      </c>
      <c r="F849" s="52" t="s">
        <v>1774</v>
      </c>
      <c r="G849" s="52">
        <v>2021</v>
      </c>
      <c r="H849" s="52" t="s">
        <v>361</v>
      </c>
      <c r="I849" s="52" t="s">
        <v>682</v>
      </c>
      <c r="J849" s="60">
        <v>73124</v>
      </c>
      <c r="K849" s="52">
        <v>87324</v>
      </c>
      <c r="L849" s="56" t="str">
        <f>_xlfn.CONCAT(NFM3External!$B849,"_",NFM3External!$C849,"_",NFM3External!$E849,"_",NFM3External!$G849)</f>
        <v>Cabo Verde_Malaria_World Health Organization (WHO)_2021</v>
      </c>
    </row>
    <row r="850" spans="1:12" x14ac:dyDescent="0.25">
      <c r="A850" s="48" t="s">
        <v>1769</v>
      </c>
      <c r="B850" s="49" t="s">
        <v>866</v>
      </c>
      <c r="C850" s="49" t="s">
        <v>308</v>
      </c>
      <c r="D850" s="49" t="s">
        <v>1634</v>
      </c>
      <c r="E850" s="49" t="s">
        <v>949</v>
      </c>
      <c r="F850" s="49" t="s">
        <v>1774</v>
      </c>
      <c r="G850" s="49">
        <v>2022</v>
      </c>
      <c r="H850" s="49" t="s">
        <v>361</v>
      </c>
      <c r="I850" s="49" t="s">
        <v>682</v>
      </c>
      <c r="J850" s="59">
        <v>73124</v>
      </c>
      <c r="K850" s="49">
        <v>88301</v>
      </c>
      <c r="L850" s="55" t="str">
        <f>_xlfn.CONCAT(NFM3External!$B850,"_",NFM3External!$C850,"_",NFM3External!$E850,"_",NFM3External!$G850)</f>
        <v>Cabo Verde_Malaria_World Health Organization (WHO)_2022</v>
      </c>
    </row>
    <row r="851" spans="1:12" x14ac:dyDescent="0.25">
      <c r="A851" s="51" t="s">
        <v>1769</v>
      </c>
      <c r="B851" s="52" t="s">
        <v>866</v>
      </c>
      <c r="C851" s="52" t="s">
        <v>308</v>
      </c>
      <c r="D851" s="52" t="s">
        <v>1634</v>
      </c>
      <c r="E851" s="52" t="s">
        <v>949</v>
      </c>
      <c r="F851" s="52" t="s">
        <v>1774</v>
      </c>
      <c r="G851" s="52">
        <v>2023</v>
      </c>
      <c r="H851" s="52" t="s">
        <v>361</v>
      </c>
      <c r="I851" s="52" t="s">
        <v>682</v>
      </c>
      <c r="J851" s="60">
        <v>73124</v>
      </c>
      <c r="K851" s="52">
        <v>89588</v>
      </c>
      <c r="L851" s="56" t="str">
        <f>_xlfn.CONCAT(NFM3External!$B851,"_",NFM3External!$C851,"_",NFM3External!$E851,"_",NFM3External!$G851)</f>
        <v>Cabo Verde_Malaria_World Health Organization (WHO)_2023</v>
      </c>
    </row>
    <row r="852" spans="1:12" x14ac:dyDescent="0.25">
      <c r="A852" s="48" t="s">
        <v>1775</v>
      </c>
      <c r="B852" s="49" t="s">
        <v>933</v>
      </c>
      <c r="C852" s="49" t="s">
        <v>1645</v>
      </c>
      <c r="D852" s="49" t="s">
        <v>1634</v>
      </c>
      <c r="E852" s="49" t="s">
        <v>1776</v>
      </c>
      <c r="F852" s="49" t="s">
        <v>1776</v>
      </c>
      <c r="G852" s="49">
        <v>2018</v>
      </c>
      <c r="H852" s="49" t="s">
        <v>1635</v>
      </c>
      <c r="I852" s="49" t="s">
        <v>670</v>
      </c>
      <c r="J852" s="59">
        <v>172091</v>
      </c>
      <c r="K852" s="49">
        <v>172091</v>
      </c>
      <c r="L852" s="55" t="str">
        <f>_xlfn.CONCAT(NFM3External!$B852,"_",NFM3External!$C852,"_",NFM3External!$E852,"_",NFM3External!$G852)</f>
        <v>Costa Rica_HIV_Taking MEGAS 2018 as a reference, it reports a decrease in international spending of 3.08% compared to 2016. Since there is no more data, a projection of decrease in this same proportion is made for 2019 and the same amount is left for t..._2018</v>
      </c>
    </row>
    <row r="853" spans="1:12" x14ac:dyDescent="0.25">
      <c r="A853" s="51" t="s">
        <v>1775</v>
      </c>
      <c r="B853" s="52" t="s">
        <v>933</v>
      </c>
      <c r="C853" s="52" t="s">
        <v>1645</v>
      </c>
      <c r="D853" s="52" t="s">
        <v>1634</v>
      </c>
      <c r="E853" s="52" t="s">
        <v>1776</v>
      </c>
      <c r="F853" s="52" t="s">
        <v>1776</v>
      </c>
      <c r="G853" s="52">
        <v>2019</v>
      </c>
      <c r="H853" s="52" t="s">
        <v>1635</v>
      </c>
      <c r="I853" s="52" t="s">
        <v>670</v>
      </c>
      <c r="J853" s="60">
        <v>166791</v>
      </c>
      <c r="K853" s="52">
        <v>166791</v>
      </c>
      <c r="L853" s="56" t="str">
        <f>_xlfn.CONCAT(NFM3External!$B853,"_",NFM3External!$C853,"_",NFM3External!$E853,"_",NFM3External!$G853)</f>
        <v>Costa Rica_HIV_Taking MEGAS 2018 as a reference, it reports a decrease in international spending of 3.08% compared to 2016. Since there is no more data, a projection of decrease in this same proportion is made for 2019 and the same amount is left for t..._2019</v>
      </c>
    </row>
    <row r="854" spans="1:12" x14ac:dyDescent="0.25">
      <c r="A854" s="48" t="s">
        <v>1775</v>
      </c>
      <c r="B854" s="49" t="s">
        <v>933</v>
      </c>
      <c r="C854" s="49" t="s">
        <v>1645</v>
      </c>
      <c r="D854" s="49" t="s">
        <v>1634</v>
      </c>
      <c r="E854" s="49" t="s">
        <v>1776</v>
      </c>
      <c r="F854" s="49" t="s">
        <v>1776</v>
      </c>
      <c r="G854" s="49">
        <v>2020</v>
      </c>
      <c r="H854" s="49" t="s">
        <v>1635</v>
      </c>
      <c r="I854" s="49" t="s">
        <v>670</v>
      </c>
      <c r="J854" s="59">
        <v>166791</v>
      </c>
      <c r="K854" s="49">
        <v>166791</v>
      </c>
      <c r="L854" s="55" t="str">
        <f>_xlfn.CONCAT(NFM3External!$B854,"_",NFM3External!$C854,"_",NFM3External!$E854,"_",NFM3External!$G854)</f>
        <v>Costa Rica_HIV_Taking MEGAS 2018 as a reference, it reports a decrease in international spending of 3.08% compared to 2016. Since there is no more data, a projection of decrease in this same proportion is made for 2019 and the same amount is left for t..._2020</v>
      </c>
    </row>
    <row r="855" spans="1:12" x14ac:dyDescent="0.25">
      <c r="A855" s="51" t="s">
        <v>1775</v>
      </c>
      <c r="B855" s="52" t="s">
        <v>933</v>
      </c>
      <c r="C855" s="52" t="s">
        <v>1645</v>
      </c>
      <c r="D855" s="52" t="s">
        <v>1634</v>
      </c>
      <c r="E855" s="52" t="s">
        <v>1776</v>
      </c>
      <c r="F855" s="52" t="s">
        <v>1776</v>
      </c>
      <c r="G855" s="52">
        <v>2021</v>
      </c>
      <c r="H855" s="52" t="s">
        <v>361</v>
      </c>
      <c r="I855" s="52" t="s">
        <v>670</v>
      </c>
      <c r="J855" s="60">
        <v>166791</v>
      </c>
      <c r="K855" s="52">
        <v>166791</v>
      </c>
      <c r="L855" s="56" t="str">
        <f>_xlfn.CONCAT(NFM3External!$B855,"_",NFM3External!$C855,"_",NFM3External!$E855,"_",NFM3External!$G855)</f>
        <v>Costa Rica_HIV_Taking MEGAS 2018 as a reference, it reports a decrease in international spending of 3.08% compared to 2016. Since there is no more data, a projection of decrease in this same proportion is made for 2019 and the same amount is left for t..._2021</v>
      </c>
    </row>
    <row r="856" spans="1:12" x14ac:dyDescent="0.25">
      <c r="A856" s="48" t="s">
        <v>1775</v>
      </c>
      <c r="B856" s="49" t="s">
        <v>933</v>
      </c>
      <c r="C856" s="49" t="s">
        <v>1645</v>
      </c>
      <c r="D856" s="49" t="s">
        <v>1634</v>
      </c>
      <c r="E856" s="49" t="s">
        <v>1776</v>
      </c>
      <c r="F856" s="49" t="s">
        <v>1776</v>
      </c>
      <c r="G856" s="49">
        <v>2022</v>
      </c>
      <c r="H856" s="49" t="s">
        <v>361</v>
      </c>
      <c r="I856" s="49" t="s">
        <v>670</v>
      </c>
      <c r="J856" s="59">
        <v>166791</v>
      </c>
      <c r="K856" s="49">
        <v>166791</v>
      </c>
      <c r="L856" s="55" t="str">
        <f>_xlfn.CONCAT(NFM3External!$B856,"_",NFM3External!$C856,"_",NFM3External!$E856,"_",NFM3External!$G856)</f>
        <v>Costa Rica_HIV_Taking MEGAS 2018 as a reference, it reports a decrease in international spending of 3.08% compared to 2016. Since there is no more data, a projection of decrease in this same proportion is made for 2019 and the same amount is left for t..._2022</v>
      </c>
    </row>
    <row r="857" spans="1:12" x14ac:dyDescent="0.25">
      <c r="A857" s="51" t="s">
        <v>1775</v>
      </c>
      <c r="B857" s="52" t="s">
        <v>933</v>
      </c>
      <c r="C857" s="52" t="s">
        <v>1645</v>
      </c>
      <c r="D857" s="52" t="s">
        <v>1634</v>
      </c>
      <c r="E857" s="52" t="s">
        <v>1776</v>
      </c>
      <c r="F857" s="52" t="s">
        <v>1776</v>
      </c>
      <c r="G857" s="52">
        <v>2023</v>
      </c>
      <c r="H857" s="52" t="s">
        <v>361</v>
      </c>
      <c r="I857" s="52" t="s">
        <v>670</v>
      </c>
      <c r="J857" s="60">
        <v>166791</v>
      </c>
      <c r="K857" s="52">
        <v>166791</v>
      </c>
      <c r="L857" s="56" t="str">
        <f>_xlfn.CONCAT(NFM3External!$B857,"_",NFM3External!$C857,"_",NFM3External!$E857,"_",NFM3External!$G857)</f>
        <v>Costa Rica_HIV_Taking MEGAS 2018 as a reference, it reports a decrease in international spending of 3.08% compared to 2016. Since there is no more data, a projection of decrease in this same proportion is made for 2019 and the same amount is left for t..._2023</v>
      </c>
    </row>
    <row r="858" spans="1:12" x14ac:dyDescent="0.25">
      <c r="A858" s="48" t="s">
        <v>1775</v>
      </c>
      <c r="B858" s="49" t="s">
        <v>933</v>
      </c>
      <c r="C858" s="49" t="s">
        <v>1645</v>
      </c>
      <c r="D858" s="49" t="s">
        <v>1634</v>
      </c>
      <c r="E858" s="49" t="s">
        <v>1776</v>
      </c>
      <c r="F858" s="49" t="s">
        <v>1776</v>
      </c>
      <c r="G858" s="49">
        <v>2024</v>
      </c>
      <c r="H858" s="49" t="s">
        <v>361</v>
      </c>
      <c r="I858" s="49" t="s">
        <v>670</v>
      </c>
      <c r="J858" s="59">
        <v>166791</v>
      </c>
      <c r="K858" s="49">
        <v>166791</v>
      </c>
      <c r="L858" s="55" t="str">
        <f>_xlfn.CONCAT(NFM3External!$B858,"_",NFM3External!$C858,"_",NFM3External!$E858,"_",NFM3External!$G858)</f>
        <v>Costa Rica_HIV_Taking MEGAS 2018 as a reference, it reports a decrease in international spending of 3.08% compared to 2016. Since there is no more data, a projection of decrease in this same proportion is made for 2019 and the same amount is left for t..._2024</v>
      </c>
    </row>
    <row r="859" spans="1:12" x14ac:dyDescent="0.25">
      <c r="A859" s="51" t="s">
        <v>1775</v>
      </c>
      <c r="B859" s="52" t="s">
        <v>933</v>
      </c>
      <c r="C859" s="52" t="s">
        <v>1645</v>
      </c>
      <c r="D859" s="52" t="s">
        <v>1634</v>
      </c>
      <c r="E859" s="52" t="s">
        <v>1776</v>
      </c>
      <c r="F859" s="52" t="s">
        <v>1776</v>
      </c>
      <c r="G859" s="52">
        <v>2025</v>
      </c>
      <c r="H859" s="52" t="s">
        <v>361</v>
      </c>
      <c r="I859" s="52" t="s">
        <v>670</v>
      </c>
      <c r="J859" s="60">
        <v>166791</v>
      </c>
      <c r="K859" s="52">
        <v>166791</v>
      </c>
      <c r="L859" s="56" t="str">
        <f>_xlfn.CONCAT(NFM3External!$B859,"_",NFM3External!$C859,"_",NFM3External!$E859,"_",NFM3External!$G859)</f>
        <v>Costa Rica_HIV_Taking MEGAS 2018 as a reference, it reports a decrease in international spending of 3.08% compared to 2016. Since there is no more data, a projection of decrease in this same proportion is made for 2019 and the same amount is left for t..._2025</v>
      </c>
    </row>
    <row r="860" spans="1:12" x14ac:dyDescent="0.25">
      <c r="A860" s="48" t="s">
        <v>1777</v>
      </c>
      <c r="B860" s="49" t="s">
        <v>948</v>
      </c>
      <c r="C860" s="49" t="s">
        <v>1645</v>
      </c>
      <c r="D860" s="49" t="s">
        <v>1634</v>
      </c>
      <c r="E860" s="49" t="s">
        <v>843</v>
      </c>
      <c r="F860" s="49"/>
      <c r="G860" s="49">
        <v>2018</v>
      </c>
      <c r="H860" s="49" t="s">
        <v>1635</v>
      </c>
      <c r="I860" s="49" t="s">
        <v>670</v>
      </c>
      <c r="J860" s="59">
        <v>150000</v>
      </c>
      <c r="K860" s="49">
        <v>150000</v>
      </c>
      <c r="L860" s="55" t="str">
        <f>_xlfn.CONCAT(NFM3External!$B860,"_",NFM3External!$C860,"_",NFM3External!$E860,"_",NFM3External!$G860)</f>
        <v>Cuba_HIV_Joint United Nations Programme on HIV/AIDS (UNAIDS)_2018</v>
      </c>
    </row>
    <row r="861" spans="1:12" x14ac:dyDescent="0.25">
      <c r="A861" s="51" t="s">
        <v>1777</v>
      </c>
      <c r="B861" s="52" t="s">
        <v>948</v>
      </c>
      <c r="C861" s="52" t="s">
        <v>1645</v>
      </c>
      <c r="D861" s="52" t="s">
        <v>1634</v>
      </c>
      <c r="E861" s="52" t="s">
        <v>843</v>
      </c>
      <c r="F861" s="52"/>
      <c r="G861" s="52">
        <v>2019</v>
      </c>
      <c r="H861" s="52" t="s">
        <v>1635</v>
      </c>
      <c r="I861" s="52" t="s">
        <v>670</v>
      </c>
      <c r="J861" s="60">
        <v>150000</v>
      </c>
      <c r="K861" s="52">
        <v>150000</v>
      </c>
      <c r="L861" s="56" t="str">
        <f>_xlfn.CONCAT(NFM3External!$B861,"_",NFM3External!$C861,"_",NFM3External!$E861,"_",NFM3External!$G861)</f>
        <v>Cuba_HIV_Joint United Nations Programme on HIV/AIDS (UNAIDS)_2019</v>
      </c>
    </row>
    <row r="862" spans="1:12" x14ac:dyDescent="0.25">
      <c r="A862" s="48" t="s">
        <v>1777</v>
      </c>
      <c r="B862" s="49" t="s">
        <v>948</v>
      </c>
      <c r="C862" s="49" t="s">
        <v>1645</v>
      </c>
      <c r="D862" s="49" t="s">
        <v>1634</v>
      </c>
      <c r="E862" s="49" t="s">
        <v>843</v>
      </c>
      <c r="F862" s="49"/>
      <c r="G862" s="49">
        <v>2020</v>
      </c>
      <c r="H862" s="49" t="s">
        <v>1635</v>
      </c>
      <c r="I862" s="49" t="s">
        <v>670</v>
      </c>
      <c r="J862" s="59">
        <v>150000</v>
      </c>
      <c r="K862" s="49">
        <v>150000</v>
      </c>
      <c r="L862" s="55" t="str">
        <f>_xlfn.CONCAT(NFM3External!$B862,"_",NFM3External!$C862,"_",NFM3External!$E862,"_",NFM3External!$G862)</f>
        <v>Cuba_HIV_Joint United Nations Programme on HIV/AIDS (UNAIDS)_2020</v>
      </c>
    </row>
    <row r="863" spans="1:12" x14ac:dyDescent="0.25">
      <c r="A863" s="51" t="s">
        <v>1777</v>
      </c>
      <c r="B863" s="52" t="s">
        <v>948</v>
      </c>
      <c r="C863" s="52" t="s">
        <v>1645</v>
      </c>
      <c r="D863" s="52" t="s">
        <v>1634</v>
      </c>
      <c r="E863" s="52" t="s">
        <v>843</v>
      </c>
      <c r="F863" s="52"/>
      <c r="G863" s="52">
        <v>2021</v>
      </c>
      <c r="H863" s="52" t="s">
        <v>361</v>
      </c>
      <c r="I863" s="52" t="s">
        <v>670</v>
      </c>
      <c r="J863" s="60">
        <v>150000</v>
      </c>
      <c r="K863" s="52">
        <v>150000</v>
      </c>
      <c r="L863" s="56" t="str">
        <f>_xlfn.CONCAT(NFM3External!$B863,"_",NFM3External!$C863,"_",NFM3External!$E863,"_",NFM3External!$G863)</f>
        <v>Cuba_HIV_Joint United Nations Programme on HIV/AIDS (UNAIDS)_2021</v>
      </c>
    </row>
    <row r="864" spans="1:12" x14ac:dyDescent="0.25">
      <c r="A864" s="48" t="s">
        <v>1777</v>
      </c>
      <c r="B864" s="49" t="s">
        <v>948</v>
      </c>
      <c r="C864" s="49" t="s">
        <v>1645</v>
      </c>
      <c r="D864" s="49" t="s">
        <v>1634</v>
      </c>
      <c r="E864" s="49" t="s">
        <v>843</v>
      </c>
      <c r="F864" s="49"/>
      <c r="G864" s="49">
        <v>2022</v>
      </c>
      <c r="H864" s="49" t="s">
        <v>361</v>
      </c>
      <c r="I864" s="49" t="s">
        <v>670</v>
      </c>
      <c r="J864" s="59">
        <v>150000</v>
      </c>
      <c r="K864" s="49">
        <v>150000</v>
      </c>
      <c r="L864" s="55" t="str">
        <f>_xlfn.CONCAT(NFM3External!$B864,"_",NFM3External!$C864,"_",NFM3External!$E864,"_",NFM3External!$G864)</f>
        <v>Cuba_HIV_Joint United Nations Programme on HIV/AIDS (UNAIDS)_2022</v>
      </c>
    </row>
    <row r="865" spans="1:12" x14ac:dyDescent="0.25">
      <c r="A865" s="51" t="s">
        <v>1777</v>
      </c>
      <c r="B865" s="52" t="s">
        <v>948</v>
      </c>
      <c r="C865" s="52" t="s">
        <v>1645</v>
      </c>
      <c r="D865" s="52" t="s">
        <v>1634</v>
      </c>
      <c r="E865" s="52" t="s">
        <v>843</v>
      </c>
      <c r="F865" s="52"/>
      <c r="G865" s="52">
        <v>2023</v>
      </c>
      <c r="H865" s="52" t="s">
        <v>361</v>
      </c>
      <c r="I865" s="52" t="s">
        <v>670</v>
      </c>
      <c r="J865" s="60">
        <v>150000</v>
      </c>
      <c r="K865" s="52">
        <v>150000</v>
      </c>
      <c r="L865" s="56" t="str">
        <f>_xlfn.CONCAT(NFM3External!$B865,"_",NFM3External!$C865,"_",NFM3External!$E865,"_",NFM3External!$G865)</f>
        <v>Cuba_HIV_Joint United Nations Programme on HIV/AIDS (UNAIDS)_2023</v>
      </c>
    </row>
    <row r="866" spans="1:12" x14ac:dyDescent="0.25">
      <c r="A866" s="48" t="s">
        <v>1778</v>
      </c>
      <c r="B866" s="49" t="s">
        <v>963</v>
      </c>
      <c r="C866" s="49" t="s">
        <v>1645</v>
      </c>
      <c r="D866" s="49" t="s">
        <v>1634</v>
      </c>
      <c r="E866" s="49" t="s">
        <v>793</v>
      </c>
      <c r="F866" s="49" t="s">
        <v>1779</v>
      </c>
      <c r="G866" s="49">
        <v>2018</v>
      </c>
      <c r="H866" s="49" t="s">
        <v>1635</v>
      </c>
      <c r="I866" s="49" t="s">
        <v>670</v>
      </c>
      <c r="J866" s="59">
        <v>75000</v>
      </c>
      <c r="K866" s="49">
        <v>75000</v>
      </c>
      <c r="L866" s="55" t="str">
        <f>_xlfn.CONCAT(NFM3External!$B866,"_",NFM3External!$C866,"_",NFM3External!$E866,"_",NFM3External!$G866)</f>
        <v>Djibouti_HIV_France_2018</v>
      </c>
    </row>
    <row r="867" spans="1:12" x14ac:dyDescent="0.25">
      <c r="A867" s="51" t="s">
        <v>1778</v>
      </c>
      <c r="B867" s="52" t="s">
        <v>963</v>
      </c>
      <c r="C867" s="52" t="s">
        <v>1645</v>
      </c>
      <c r="D867" s="52" t="s">
        <v>1634</v>
      </c>
      <c r="E867" s="52" t="s">
        <v>793</v>
      </c>
      <c r="F867" s="52" t="s">
        <v>1779</v>
      </c>
      <c r="G867" s="52">
        <v>2019</v>
      </c>
      <c r="H867" s="52" t="s">
        <v>1635</v>
      </c>
      <c r="I867" s="52" t="s">
        <v>670</v>
      </c>
      <c r="J867" s="60">
        <v>75000</v>
      </c>
      <c r="K867" s="52">
        <v>75000</v>
      </c>
      <c r="L867" s="56" t="str">
        <f>_xlfn.CONCAT(NFM3External!$B867,"_",NFM3External!$C867,"_",NFM3External!$E867,"_",NFM3External!$G867)</f>
        <v>Djibouti_HIV_France_2019</v>
      </c>
    </row>
    <row r="868" spans="1:12" x14ac:dyDescent="0.25">
      <c r="A868" s="48" t="s">
        <v>1778</v>
      </c>
      <c r="B868" s="49" t="s">
        <v>963</v>
      </c>
      <c r="C868" s="49" t="s">
        <v>1645</v>
      </c>
      <c r="D868" s="49" t="s">
        <v>1634</v>
      </c>
      <c r="E868" s="49" t="s">
        <v>793</v>
      </c>
      <c r="F868" s="49" t="s">
        <v>1779</v>
      </c>
      <c r="G868" s="49">
        <v>2020</v>
      </c>
      <c r="H868" s="49" t="s">
        <v>1635</v>
      </c>
      <c r="I868" s="49" t="s">
        <v>670</v>
      </c>
      <c r="J868" s="59">
        <v>75000</v>
      </c>
      <c r="K868" s="49">
        <v>75000</v>
      </c>
      <c r="L868" s="55" t="str">
        <f>_xlfn.CONCAT(NFM3External!$B868,"_",NFM3External!$C868,"_",NFM3External!$E868,"_",NFM3External!$G868)</f>
        <v>Djibouti_HIV_France_2020</v>
      </c>
    </row>
    <row r="869" spans="1:12" x14ac:dyDescent="0.25">
      <c r="A869" s="51" t="s">
        <v>1778</v>
      </c>
      <c r="B869" s="52" t="s">
        <v>963</v>
      </c>
      <c r="C869" s="52" t="s">
        <v>1645</v>
      </c>
      <c r="D869" s="52" t="s">
        <v>1634</v>
      </c>
      <c r="E869" s="52" t="s">
        <v>793</v>
      </c>
      <c r="F869" s="52" t="s">
        <v>1779</v>
      </c>
      <c r="G869" s="52">
        <v>2021</v>
      </c>
      <c r="H869" s="52" t="s">
        <v>361</v>
      </c>
      <c r="I869" s="52" t="s">
        <v>670</v>
      </c>
      <c r="J869" s="60">
        <v>75000</v>
      </c>
      <c r="K869" s="52">
        <v>75000</v>
      </c>
      <c r="L869" s="56" t="str">
        <f>_xlfn.CONCAT(NFM3External!$B869,"_",NFM3External!$C869,"_",NFM3External!$E869,"_",NFM3External!$G869)</f>
        <v>Djibouti_HIV_France_2021</v>
      </c>
    </row>
    <row r="870" spans="1:12" x14ac:dyDescent="0.25">
      <c r="A870" s="48" t="s">
        <v>1778</v>
      </c>
      <c r="B870" s="49" t="s">
        <v>963</v>
      </c>
      <c r="C870" s="49" t="s">
        <v>1645</v>
      </c>
      <c r="D870" s="49" t="s">
        <v>1634</v>
      </c>
      <c r="E870" s="49" t="s">
        <v>793</v>
      </c>
      <c r="F870" s="49" t="s">
        <v>1779</v>
      </c>
      <c r="G870" s="49">
        <v>2022</v>
      </c>
      <c r="H870" s="49" t="s">
        <v>361</v>
      </c>
      <c r="I870" s="49" t="s">
        <v>670</v>
      </c>
      <c r="J870" s="59">
        <v>75000</v>
      </c>
      <c r="K870" s="49">
        <v>75000</v>
      </c>
      <c r="L870" s="55" t="str">
        <f>_xlfn.CONCAT(NFM3External!$B870,"_",NFM3External!$C870,"_",NFM3External!$E870,"_",NFM3External!$G870)</f>
        <v>Djibouti_HIV_France_2022</v>
      </c>
    </row>
    <row r="871" spans="1:12" x14ac:dyDescent="0.25">
      <c r="A871" s="51" t="s">
        <v>1778</v>
      </c>
      <c r="B871" s="52" t="s">
        <v>963</v>
      </c>
      <c r="C871" s="52" t="s">
        <v>1645</v>
      </c>
      <c r="D871" s="52" t="s">
        <v>1634</v>
      </c>
      <c r="E871" s="52" t="s">
        <v>793</v>
      </c>
      <c r="F871" s="52" t="s">
        <v>1779</v>
      </c>
      <c r="G871" s="52">
        <v>2023</v>
      </c>
      <c r="H871" s="52" t="s">
        <v>361</v>
      </c>
      <c r="I871" s="52" t="s">
        <v>670</v>
      </c>
      <c r="J871" s="60">
        <v>75000</v>
      </c>
      <c r="K871" s="52">
        <v>75000</v>
      </c>
      <c r="L871" s="56" t="str">
        <f>_xlfn.CONCAT(NFM3External!$B871,"_",NFM3External!$C871,"_",NFM3External!$E871,"_",NFM3External!$G871)</f>
        <v>Djibouti_HIV_France_2023</v>
      </c>
    </row>
    <row r="872" spans="1:12" x14ac:dyDescent="0.25">
      <c r="A872" s="48" t="s">
        <v>1778</v>
      </c>
      <c r="B872" s="49" t="s">
        <v>963</v>
      </c>
      <c r="C872" s="49" t="s">
        <v>1645</v>
      </c>
      <c r="D872" s="49" t="s">
        <v>1634</v>
      </c>
      <c r="E872" s="49" t="s">
        <v>820</v>
      </c>
      <c r="F872" s="49" t="s">
        <v>1780</v>
      </c>
      <c r="G872" s="49">
        <v>2020</v>
      </c>
      <c r="H872" s="49" t="s">
        <v>1635</v>
      </c>
      <c r="I872" s="49" t="s">
        <v>670</v>
      </c>
      <c r="J872" s="59">
        <v>132500</v>
      </c>
      <c r="K872" s="49">
        <v>132500</v>
      </c>
      <c r="L872" s="55" t="str">
        <f>_xlfn.CONCAT(NFM3External!$B872,"_",NFM3External!$C872,"_",NFM3External!$E872,"_",NFM3External!$G872)</f>
        <v>Djibouti_HIV_International Organization for Migration (IOM)_2020</v>
      </c>
    </row>
    <row r="873" spans="1:12" x14ac:dyDescent="0.25">
      <c r="A873" s="51" t="s">
        <v>1778</v>
      </c>
      <c r="B873" s="52" t="s">
        <v>963</v>
      </c>
      <c r="C873" s="52" t="s">
        <v>1645</v>
      </c>
      <c r="D873" s="52" t="s">
        <v>1634</v>
      </c>
      <c r="E873" s="52" t="s">
        <v>820</v>
      </c>
      <c r="F873" s="52" t="s">
        <v>1780</v>
      </c>
      <c r="G873" s="52">
        <v>2021</v>
      </c>
      <c r="H873" s="52" t="s">
        <v>361</v>
      </c>
      <c r="I873" s="52" t="s">
        <v>670</v>
      </c>
      <c r="J873" s="60">
        <v>132500</v>
      </c>
      <c r="K873" s="52">
        <v>132500</v>
      </c>
      <c r="L873" s="56" t="str">
        <f>_xlfn.CONCAT(NFM3External!$B873,"_",NFM3External!$C873,"_",NFM3External!$E873,"_",NFM3External!$G873)</f>
        <v>Djibouti_HIV_International Organization for Migration (IOM)_2021</v>
      </c>
    </row>
    <row r="874" spans="1:12" x14ac:dyDescent="0.25">
      <c r="A874" s="48" t="s">
        <v>1778</v>
      </c>
      <c r="B874" s="49" t="s">
        <v>963</v>
      </c>
      <c r="C874" s="49" t="s">
        <v>1645</v>
      </c>
      <c r="D874" s="49" t="s">
        <v>1634</v>
      </c>
      <c r="E874" s="49" t="s">
        <v>820</v>
      </c>
      <c r="F874" s="49" t="s">
        <v>1780</v>
      </c>
      <c r="G874" s="49">
        <v>2022</v>
      </c>
      <c r="H874" s="49" t="s">
        <v>361</v>
      </c>
      <c r="I874" s="49" t="s">
        <v>670</v>
      </c>
      <c r="J874" s="59">
        <v>132500</v>
      </c>
      <c r="K874" s="49">
        <v>132500</v>
      </c>
      <c r="L874" s="55" t="str">
        <f>_xlfn.CONCAT(NFM3External!$B874,"_",NFM3External!$C874,"_",NFM3External!$E874,"_",NFM3External!$G874)</f>
        <v>Djibouti_HIV_International Organization for Migration (IOM)_2022</v>
      </c>
    </row>
    <row r="875" spans="1:12" x14ac:dyDescent="0.25">
      <c r="A875" s="51" t="s">
        <v>1778</v>
      </c>
      <c r="B875" s="52" t="s">
        <v>963</v>
      </c>
      <c r="C875" s="52" t="s">
        <v>1645</v>
      </c>
      <c r="D875" s="52" t="s">
        <v>1634</v>
      </c>
      <c r="E875" s="52" t="s">
        <v>820</v>
      </c>
      <c r="F875" s="52" t="s">
        <v>1780</v>
      </c>
      <c r="G875" s="52">
        <v>2023</v>
      </c>
      <c r="H875" s="52" t="s">
        <v>361</v>
      </c>
      <c r="I875" s="52" t="s">
        <v>670</v>
      </c>
      <c r="J875" s="60">
        <v>132500</v>
      </c>
      <c r="K875" s="52">
        <v>132500</v>
      </c>
      <c r="L875" s="56" t="str">
        <f>_xlfn.CONCAT(NFM3External!$B875,"_",NFM3External!$C875,"_",NFM3External!$E875,"_",NFM3External!$G875)</f>
        <v>Djibouti_HIV_International Organization for Migration (IOM)_2023</v>
      </c>
    </row>
    <row r="876" spans="1:12" x14ac:dyDescent="0.25">
      <c r="A876" s="48" t="s">
        <v>1778</v>
      </c>
      <c r="B876" s="49" t="s">
        <v>963</v>
      </c>
      <c r="C876" s="49" t="s">
        <v>1645</v>
      </c>
      <c r="D876" s="49" t="s">
        <v>1634</v>
      </c>
      <c r="E876" s="49" t="s">
        <v>843</v>
      </c>
      <c r="F876" s="49" t="s">
        <v>1781</v>
      </c>
      <c r="G876" s="49">
        <v>2018</v>
      </c>
      <c r="H876" s="49" t="s">
        <v>1635</v>
      </c>
      <c r="I876" s="49" t="s">
        <v>670</v>
      </c>
      <c r="J876" s="59">
        <v>44570</v>
      </c>
      <c r="K876" s="49">
        <v>44570</v>
      </c>
      <c r="L876" s="55" t="str">
        <f>_xlfn.CONCAT(NFM3External!$B876,"_",NFM3External!$C876,"_",NFM3External!$E876,"_",NFM3External!$G876)</f>
        <v>Djibouti_HIV_Joint United Nations Programme on HIV/AIDS (UNAIDS)_2018</v>
      </c>
    </row>
    <row r="877" spans="1:12" x14ac:dyDescent="0.25">
      <c r="A877" s="51" t="s">
        <v>1778</v>
      </c>
      <c r="B877" s="52" t="s">
        <v>963</v>
      </c>
      <c r="C877" s="52" t="s">
        <v>1645</v>
      </c>
      <c r="D877" s="52" t="s">
        <v>1634</v>
      </c>
      <c r="E877" s="52" t="s">
        <v>843</v>
      </c>
      <c r="F877" s="52" t="s">
        <v>1781</v>
      </c>
      <c r="G877" s="52">
        <v>2019</v>
      </c>
      <c r="H877" s="52" t="s">
        <v>1635</v>
      </c>
      <c r="I877" s="52" t="s">
        <v>670</v>
      </c>
      <c r="J877" s="60">
        <v>35890</v>
      </c>
      <c r="K877" s="52">
        <v>35890</v>
      </c>
      <c r="L877" s="56" t="str">
        <f>_xlfn.CONCAT(NFM3External!$B877,"_",NFM3External!$C877,"_",NFM3External!$E877,"_",NFM3External!$G877)</f>
        <v>Djibouti_HIV_Joint United Nations Programme on HIV/AIDS (UNAIDS)_2019</v>
      </c>
    </row>
    <row r="878" spans="1:12" x14ac:dyDescent="0.25">
      <c r="A878" s="48" t="s">
        <v>1778</v>
      </c>
      <c r="B878" s="49" t="s">
        <v>963</v>
      </c>
      <c r="C878" s="49" t="s">
        <v>1645</v>
      </c>
      <c r="D878" s="49" t="s">
        <v>1634</v>
      </c>
      <c r="E878" s="49" t="s">
        <v>843</v>
      </c>
      <c r="F878" s="49" t="s">
        <v>1781</v>
      </c>
      <c r="G878" s="49">
        <v>2020</v>
      </c>
      <c r="H878" s="49" t="s">
        <v>1635</v>
      </c>
      <c r="I878" s="49" t="s">
        <v>670</v>
      </c>
      <c r="J878" s="59">
        <v>35000</v>
      </c>
      <c r="K878" s="49">
        <v>35000</v>
      </c>
      <c r="L878" s="55" t="str">
        <f>_xlfn.CONCAT(NFM3External!$B878,"_",NFM3External!$C878,"_",NFM3External!$E878,"_",NFM3External!$G878)</f>
        <v>Djibouti_HIV_Joint United Nations Programme on HIV/AIDS (UNAIDS)_2020</v>
      </c>
    </row>
    <row r="879" spans="1:12" x14ac:dyDescent="0.25">
      <c r="A879" s="51" t="s">
        <v>1778</v>
      </c>
      <c r="B879" s="52" t="s">
        <v>963</v>
      </c>
      <c r="C879" s="52" t="s">
        <v>1645</v>
      </c>
      <c r="D879" s="52" t="s">
        <v>1634</v>
      </c>
      <c r="E879" s="52" t="s">
        <v>843</v>
      </c>
      <c r="F879" s="52" t="s">
        <v>1781</v>
      </c>
      <c r="G879" s="52">
        <v>2021</v>
      </c>
      <c r="H879" s="52" t="s">
        <v>361</v>
      </c>
      <c r="I879" s="52" t="s">
        <v>670</v>
      </c>
      <c r="J879" s="60">
        <v>40000</v>
      </c>
      <c r="K879" s="52">
        <v>40000</v>
      </c>
      <c r="L879" s="56" t="str">
        <f>_xlfn.CONCAT(NFM3External!$B879,"_",NFM3External!$C879,"_",NFM3External!$E879,"_",NFM3External!$G879)</f>
        <v>Djibouti_HIV_Joint United Nations Programme on HIV/AIDS (UNAIDS)_2021</v>
      </c>
    </row>
    <row r="880" spans="1:12" x14ac:dyDescent="0.25">
      <c r="A880" s="48" t="s">
        <v>1778</v>
      </c>
      <c r="B880" s="49" t="s">
        <v>963</v>
      </c>
      <c r="C880" s="49" t="s">
        <v>1645</v>
      </c>
      <c r="D880" s="49" t="s">
        <v>1634</v>
      </c>
      <c r="E880" s="49" t="s">
        <v>843</v>
      </c>
      <c r="F880" s="49" t="s">
        <v>1781</v>
      </c>
      <c r="G880" s="49">
        <v>2022</v>
      </c>
      <c r="H880" s="49" t="s">
        <v>361</v>
      </c>
      <c r="I880" s="49" t="s">
        <v>670</v>
      </c>
      <c r="J880" s="59">
        <v>35000</v>
      </c>
      <c r="K880" s="49">
        <v>35000</v>
      </c>
      <c r="L880" s="55" t="str">
        <f>_xlfn.CONCAT(NFM3External!$B880,"_",NFM3External!$C880,"_",NFM3External!$E880,"_",NFM3External!$G880)</f>
        <v>Djibouti_HIV_Joint United Nations Programme on HIV/AIDS (UNAIDS)_2022</v>
      </c>
    </row>
    <row r="881" spans="1:12" x14ac:dyDescent="0.25">
      <c r="A881" s="51" t="s">
        <v>1778</v>
      </c>
      <c r="B881" s="52" t="s">
        <v>963</v>
      </c>
      <c r="C881" s="52" t="s">
        <v>1645</v>
      </c>
      <c r="D881" s="52" t="s">
        <v>1634</v>
      </c>
      <c r="E881" s="52" t="s">
        <v>843</v>
      </c>
      <c r="F881" s="52" t="s">
        <v>1781</v>
      </c>
      <c r="G881" s="52">
        <v>2023</v>
      </c>
      <c r="H881" s="52" t="s">
        <v>361</v>
      </c>
      <c r="I881" s="52" t="s">
        <v>670</v>
      </c>
      <c r="J881" s="60">
        <v>40000</v>
      </c>
      <c r="K881" s="52">
        <v>40000</v>
      </c>
      <c r="L881" s="56" t="str">
        <f>_xlfn.CONCAT(NFM3External!$B881,"_",NFM3External!$C881,"_",NFM3External!$E881,"_",NFM3External!$G881)</f>
        <v>Djibouti_HIV_Joint United Nations Programme on HIV/AIDS (UNAIDS)_2023</v>
      </c>
    </row>
    <row r="882" spans="1:12" x14ac:dyDescent="0.25">
      <c r="A882" s="48" t="s">
        <v>1778</v>
      </c>
      <c r="B882" s="49" t="s">
        <v>963</v>
      </c>
      <c r="C882" s="49" t="s">
        <v>1645</v>
      </c>
      <c r="D882" s="49" t="s">
        <v>1634</v>
      </c>
      <c r="E882" s="49" t="s">
        <v>901</v>
      </c>
      <c r="F882" s="49" t="s">
        <v>1782</v>
      </c>
      <c r="G882" s="49">
        <v>2020</v>
      </c>
      <c r="H882" s="49" t="s">
        <v>1635</v>
      </c>
      <c r="I882" s="49" t="s">
        <v>670</v>
      </c>
      <c r="J882" s="59">
        <v>35000</v>
      </c>
      <c r="K882" s="49">
        <v>35000</v>
      </c>
      <c r="L882" s="55" t="str">
        <f>_xlfn.CONCAT(NFM3External!$B882,"_",NFM3External!$C882,"_",NFM3External!$E882,"_",NFM3External!$G882)</f>
        <v>Djibouti_HIV_The United Nations Children's Fund (UNICEF)_2020</v>
      </c>
    </row>
    <row r="883" spans="1:12" x14ac:dyDescent="0.25">
      <c r="A883" s="51" t="s">
        <v>1778</v>
      </c>
      <c r="B883" s="52" t="s">
        <v>963</v>
      </c>
      <c r="C883" s="52" t="s">
        <v>1645</v>
      </c>
      <c r="D883" s="52" t="s">
        <v>1634</v>
      </c>
      <c r="E883" s="52" t="s">
        <v>901</v>
      </c>
      <c r="F883" s="52" t="s">
        <v>1782</v>
      </c>
      <c r="G883" s="52">
        <v>2021</v>
      </c>
      <c r="H883" s="52" t="s">
        <v>361</v>
      </c>
      <c r="I883" s="52" t="s">
        <v>670</v>
      </c>
      <c r="J883" s="60">
        <v>35000</v>
      </c>
      <c r="K883" s="52">
        <v>35000</v>
      </c>
      <c r="L883" s="56" t="str">
        <f>_xlfn.CONCAT(NFM3External!$B883,"_",NFM3External!$C883,"_",NFM3External!$E883,"_",NFM3External!$G883)</f>
        <v>Djibouti_HIV_The United Nations Children's Fund (UNICEF)_2021</v>
      </c>
    </row>
    <row r="884" spans="1:12" x14ac:dyDescent="0.25">
      <c r="A884" s="48" t="s">
        <v>1778</v>
      </c>
      <c r="B884" s="49" t="s">
        <v>963</v>
      </c>
      <c r="C884" s="49" t="s">
        <v>1645</v>
      </c>
      <c r="D884" s="49" t="s">
        <v>1634</v>
      </c>
      <c r="E884" s="49" t="s">
        <v>901</v>
      </c>
      <c r="F884" s="49" t="s">
        <v>1782</v>
      </c>
      <c r="G884" s="49">
        <v>2022</v>
      </c>
      <c r="H884" s="49" t="s">
        <v>361</v>
      </c>
      <c r="I884" s="49" t="s">
        <v>670</v>
      </c>
      <c r="J884" s="59">
        <v>35000</v>
      </c>
      <c r="K884" s="49">
        <v>35000</v>
      </c>
      <c r="L884" s="55" t="str">
        <f>_xlfn.CONCAT(NFM3External!$B884,"_",NFM3External!$C884,"_",NFM3External!$E884,"_",NFM3External!$G884)</f>
        <v>Djibouti_HIV_The United Nations Children's Fund (UNICEF)_2022</v>
      </c>
    </row>
    <row r="885" spans="1:12" x14ac:dyDescent="0.25">
      <c r="A885" s="51" t="s">
        <v>1778</v>
      </c>
      <c r="B885" s="52" t="s">
        <v>963</v>
      </c>
      <c r="C885" s="52" t="s">
        <v>1645</v>
      </c>
      <c r="D885" s="52" t="s">
        <v>1634</v>
      </c>
      <c r="E885" s="52" t="s">
        <v>901</v>
      </c>
      <c r="F885" s="52" t="s">
        <v>1782</v>
      </c>
      <c r="G885" s="52">
        <v>2023</v>
      </c>
      <c r="H885" s="52" t="s">
        <v>361</v>
      </c>
      <c r="I885" s="52" t="s">
        <v>670</v>
      </c>
      <c r="J885" s="60">
        <v>35000</v>
      </c>
      <c r="K885" s="52">
        <v>35000</v>
      </c>
      <c r="L885" s="56" t="str">
        <f>_xlfn.CONCAT(NFM3External!$B885,"_",NFM3External!$C885,"_",NFM3External!$E885,"_",NFM3External!$G885)</f>
        <v>Djibouti_HIV_The United Nations Children's Fund (UNICEF)_2023</v>
      </c>
    </row>
    <row r="886" spans="1:12" x14ac:dyDescent="0.25">
      <c r="A886" s="48" t="s">
        <v>1778</v>
      </c>
      <c r="B886" s="49" t="s">
        <v>963</v>
      </c>
      <c r="C886" s="49" t="s">
        <v>1645</v>
      </c>
      <c r="D886" s="49" t="s">
        <v>1634</v>
      </c>
      <c r="E886" s="49" t="s">
        <v>924</v>
      </c>
      <c r="F886" s="49" t="s">
        <v>1783</v>
      </c>
      <c r="G886" s="49">
        <v>2018</v>
      </c>
      <c r="H886" s="49" t="s">
        <v>1635</v>
      </c>
      <c r="I886" s="49" t="s">
        <v>670</v>
      </c>
      <c r="J886" s="59">
        <v>32000</v>
      </c>
      <c r="K886" s="49">
        <v>32000</v>
      </c>
      <c r="L886" s="55" t="str">
        <f>_xlfn.CONCAT(NFM3External!$B886,"_",NFM3External!$C886,"_",NFM3External!$E886,"_",NFM3External!$G886)</f>
        <v>Djibouti_HIV_United Nations High Commissioner for Refugees (UNHCR)_2018</v>
      </c>
    </row>
    <row r="887" spans="1:12" x14ac:dyDescent="0.25">
      <c r="A887" s="51" t="s">
        <v>1778</v>
      </c>
      <c r="B887" s="52" t="s">
        <v>963</v>
      </c>
      <c r="C887" s="52" t="s">
        <v>1645</v>
      </c>
      <c r="D887" s="52" t="s">
        <v>1634</v>
      </c>
      <c r="E887" s="52" t="s">
        <v>924</v>
      </c>
      <c r="F887" s="52" t="s">
        <v>1783</v>
      </c>
      <c r="G887" s="52">
        <v>2019</v>
      </c>
      <c r="H887" s="52" t="s">
        <v>1635</v>
      </c>
      <c r="I887" s="52" t="s">
        <v>670</v>
      </c>
      <c r="J887" s="60">
        <v>32000</v>
      </c>
      <c r="K887" s="52">
        <v>32000</v>
      </c>
      <c r="L887" s="56" t="str">
        <f>_xlfn.CONCAT(NFM3External!$B887,"_",NFM3External!$C887,"_",NFM3External!$E887,"_",NFM3External!$G887)</f>
        <v>Djibouti_HIV_United Nations High Commissioner for Refugees (UNHCR)_2019</v>
      </c>
    </row>
    <row r="888" spans="1:12" x14ac:dyDescent="0.25">
      <c r="A888" s="48" t="s">
        <v>1778</v>
      </c>
      <c r="B888" s="49" t="s">
        <v>963</v>
      </c>
      <c r="C888" s="49" t="s">
        <v>1645</v>
      </c>
      <c r="D888" s="49" t="s">
        <v>1634</v>
      </c>
      <c r="E888" s="49" t="s">
        <v>924</v>
      </c>
      <c r="F888" s="49" t="s">
        <v>1783</v>
      </c>
      <c r="G888" s="49">
        <v>2020</v>
      </c>
      <c r="H888" s="49" t="s">
        <v>1635</v>
      </c>
      <c r="I888" s="49" t="s">
        <v>670</v>
      </c>
      <c r="J888" s="59">
        <v>32000</v>
      </c>
      <c r="K888" s="49">
        <v>32000</v>
      </c>
      <c r="L888" s="55" t="str">
        <f>_xlfn.CONCAT(NFM3External!$B888,"_",NFM3External!$C888,"_",NFM3External!$E888,"_",NFM3External!$G888)</f>
        <v>Djibouti_HIV_United Nations High Commissioner for Refugees (UNHCR)_2020</v>
      </c>
    </row>
    <row r="889" spans="1:12" x14ac:dyDescent="0.25">
      <c r="A889" s="51" t="s">
        <v>1778</v>
      </c>
      <c r="B889" s="52" t="s">
        <v>963</v>
      </c>
      <c r="C889" s="52" t="s">
        <v>1645</v>
      </c>
      <c r="D889" s="52" t="s">
        <v>1634</v>
      </c>
      <c r="E889" s="52" t="s">
        <v>924</v>
      </c>
      <c r="F889" s="52" t="s">
        <v>1783</v>
      </c>
      <c r="G889" s="52">
        <v>2021</v>
      </c>
      <c r="H889" s="52" t="s">
        <v>361</v>
      </c>
      <c r="I889" s="52" t="s">
        <v>670</v>
      </c>
      <c r="J889" s="60">
        <v>32000</v>
      </c>
      <c r="K889" s="52">
        <v>32000</v>
      </c>
      <c r="L889" s="56" t="str">
        <f>_xlfn.CONCAT(NFM3External!$B889,"_",NFM3External!$C889,"_",NFM3External!$E889,"_",NFM3External!$G889)</f>
        <v>Djibouti_HIV_United Nations High Commissioner for Refugees (UNHCR)_2021</v>
      </c>
    </row>
    <row r="890" spans="1:12" x14ac:dyDescent="0.25">
      <c r="A890" s="48" t="s">
        <v>1778</v>
      </c>
      <c r="B890" s="49" t="s">
        <v>963</v>
      </c>
      <c r="C890" s="49" t="s">
        <v>1645</v>
      </c>
      <c r="D890" s="49" t="s">
        <v>1634</v>
      </c>
      <c r="E890" s="49" t="s">
        <v>924</v>
      </c>
      <c r="F890" s="49" t="s">
        <v>1783</v>
      </c>
      <c r="G890" s="49">
        <v>2022</v>
      </c>
      <c r="H890" s="49" t="s">
        <v>361</v>
      </c>
      <c r="I890" s="49" t="s">
        <v>670</v>
      </c>
      <c r="J890" s="59">
        <v>32000</v>
      </c>
      <c r="K890" s="49">
        <v>32000</v>
      </c>
      <c r="L890" s="55" t="str">
        <f>_xlfn.CONCAT(NFM3External!$B890,"_",NFM3External!$C890,"_",NFM3External!$E890,"_",NFM3External!$G890)</f>
        <v>Djibouti_HIV_United Nations High Commissioner for Refugees (UNHCR)_2022</v>
      </c>
    </row>
    <row r="891" spans="1:12" x14ac:dyDescent="0.25">
      <c r="A891" s="51" t="s">
        <v>1778</v>
      </c>
      <c r="B891" s="52" t="s">
        <v>963</v>
      </c>
      <c r="C891" s="52" t="s">
        <v>1645</v>
      </c>
      <c r="D891" s="52" t="s">
        <v>1634</v>
      </c>
      <c r="E891" s="52" t="s">
        <v>924</v>
      </c>
      <c r="F891" s="52" t="s">
        <v>1783</v>
      </c>
      <c r="G891" s="52">
        <v>2023</v>
      </c>
      <c r="H891" s="52" t="s">
        <v>361</v>
      </c>
      <c r="I891" s="52" t="s">
        <v>670</v>
      </c>
      <c r="J891" s="60">
        <v>32000</v>
      </c>
      <c r="K891" s="52">
        <v>32000</v>
      </c>
      <c r="L891" s="56" t="str">
        <f>_xlfn.CONCAT(NFM3External!$B891,"_",NFM3External!$C891,"_",NFM3External!$E891,"_",NFM3External!$G891)</f>
        <v>Djibouti_HIV_United Nations High Commissioner for Refugees (UNHCR)_2023</v>
      </c>
    </row>
    <row r="892" spans="1:12" x14ac:dyDescent="0.25">
      <c r="A892" s="48" t="s">
        <v>1778</v>
      </c>
      <c r="B892" s="49" t="s">
        <v>963</v>
      </c>
      <c r="C892" s="49" t="s">
        <v>1645</v>
      </c>
      <c r="D892" s="49" t="s">
        <v>1634</v>
      </c>
      <c r="E892" s="49" t="s">
        <v>930</v>
      </c>
      <c r="F892" s="49" t="s">
        <v>1784</v>
      </c>
      <c r="G892" s="49">
        <v>2018</v>
      </c>
      <c r="H892" s="49" t="s">
        <v>1635</v>
      </c>
      <c r="I892" s="49" t="s">
        <v>670</v>
      </c>
      <c r="J892" s="59">
        <v>33000</v>
      </c>
      <c r="K892" s="49">
        <v>33000</v>
      </c>
      <c r="L892" s="55" t="str">
        <f>_xlfn.CONCAT(NFM3External!$B892,"_",NFM3External!$C892,"_",NFM3External!$E892,"_",NFM3External!$G892)</f>
        <v>Djibouti_HIV_United Nations Population Fund (UNFPA)_2018</v>
      </c>
    </row>
    <row r="893" spans="1:12" x14ac:dyDescent="0.25">
      <c r="A893" s="51" t="s">
        <v>1778</v>
      </c>
      <c r="B893" s="52" t="s">
        <v>963</v>
      </c>
      <c r="C893" s="52" t="s">
        <v>1645</v>
      </c>
      <c r="D893" s="52" t="s">
        <v>1634</v>
      </c>
      <c r="E893" s="52" t="s">
        <v>930</v>
      </c>
      <c r="F893" s="52" t="s">
        <v>1784</v>
      </c>
      <c r="G893" s="52">
        <v>2019</v>
      </c>
      <c r="H893" s="52" t="s">
        <v>1635</v>
      </c>
      <c r="I893" s="52" t="s">
        <v>670</v>
      </c>
      <c r="J893" s="60">
        <v>30000</v>
      </c>
      <c r="K893" s="52">
        <v>30000</v>
      </c>
      <c r="L893" s="56" t="str">
        <f>_xlfn.CONCAT(NFM3External!$B893,"_",NFM3External!$C893,"_",NFM3External!$E893,"_",NFM3External!$G893)</f>
        <v>Djibouti_HIV_United Nations Population Fund (UNFPA)_2019</v>
      </c>
    </row>
    <row r="894" spans="1:12" x14ac:dyDescent="0.25">
      <c r="A894" s="48" t="s">
        <v>1778</v>
      </c>
      <c r="B894" s="49" t="s">
        <v>963</v>
      </c>
      <c r="C894" s="49" t="s">
        <v>1645</v>
      </c>
      <c r="D894" s="49" t="s">
        <v>1634</v>
      </c>
      <c r="E894" s="49" t="s">
        <v>930</v>
      </c>
      <c r="F894" s="49" t="s">
        <v>1784</v>
      </c>
      <c r="G894" s="49">
        <v>2020</v>
      </c>
      <c r="H894" s="49" t="s">
        <v>1635</v>
      </c>
      <c r="I894" s="49" t="s">
        <v>670</v>
      </c>
      <c r="J894" s="59">
        <v>30000</v>
      </c>
      <c r="K894" s="49">
        <v>30000</v>
      </c>
      <c r="L894" s="55" t="str">
        <f>_xlfn.CONCAT(NFM3External!$B894,"_",NFM3External!$C894,"_",NFM3External!$E894,"_",NFM3External!$G894)</f>
        <v>Djibouti_HIV_United Nations Population Fund (UNFPA)_2020</v>
      </c>
    </row>
    <row r="895" spans="1:12" x14ac:dyDescent="0.25">
      <c r="A895" s="51" t="s">
        <v>1778</v>
      </c>
      <c r="B895" s="52" t="s">
        <v>963</v>
      </c>
      <c r="C895" s="52" t="s">
        <v>1645</v>
      </c>
      <c r="D895" s="52" t="s">
        <v>1634</v>
      </c>
      <c r="E895" s="52" t="s">
        <v>930</v>
      </c>
      <c r="F895" s="52" t="s">
        <v>1784</v>
      </c>
      <c r="G895" s="52">
        <v>2021</v>
      </c>
      <c r="H895" s="52" t="s">
        <v>361</v>
      </c>
      <c r="I895" s="52" t="s">
        <v>670</v>
      </c>
      <c r="J895" s="60">
        <v>30000</v>
      </c>
      <c r="K895" s="52">
        <v>30000</v>
      </c>
      <c r="L895" s="56" t="str">
        <f>_xlfn.CONCAT(NFM3External!$B895,"_",NFM3External!$C895,"_",NFM3External!$E895,"_",NFM3External!$G895)</f>
        <v>Djibouti_HIV_United Nations Population Fund (UNFPA)_2021</v>
      </c>
    </row>
    <row r="896" spans="1:12" x14ac:dyDescent="0.25">
      <c r="A896" s="48" t="s">
        <v>1778</v>
      </c>
      <c r="B896" s="49" t="s">
        <v>963</v>
      </c>
      <c r="C896" s="49" t="s">
        <v>1645</v>
      </c>
      <c r="D896" s="49" t="s">
        <v>1634</v>
      </c>
      <c r="E896" s="49" t="s">
        <v>930</v>
      </c>
      <c r="F896" s="49" t="s">
        <v>1784</v>
      </c>
      <c r="G896" s="49">
        <v>2022</v>
      </c>
      <c r="H896" s="49" t="s">
        <v>361</v>
      </c>
      <c r="I896" s="49" t="s">
        <v>670</v>
      </c>
      <c r="J896" s="59">
        <v>30000</v>
      </c>
      <c r="K896" s="49">
        <v>30000</v>
      </c>
      <c r="L896" s="55" t="str">
        <f>_xlfn.CONCAT(NFM3External!$B896,"_",NFM3External!$C896,"_",NFM3External!$E896,"_",NFM3External!$G896)</f>
        <v>Djibouti_HIV_United Nations Population Fund (UNFPA)_2022</v>
      </c>
    </row>
    <row r="897" spans="1:12" x14ac:dyDescent="0.25">
      <c r="A897" s="51" t="s">
        <v>1778</v>
      </c>
      <c r="B897" s="52" t="s">
        <v>963</v>
      </c>
      <c r="C897" s="52" t="s">
        <v>1645</v>
      </c>
      <c r="D897" s="52" t="s">
        <v>1634</v>
      </c>
      <c r="E897" s="52" t="s">
        <v>930</v>
      </c>
      <c r="F897" s="52" t="s">
        <v>1784</v>
      </c>
      <c r="G897" s="52">
        <v>2023</v>
      </c>
      <c r="H897" s="52" t="s">
        <v>361</v>
      </c>
      <c r="I897" s="52" t="s">
        <v>670</v>
      </c>
      <c r="J897" s="60">
        <v>30000</v>
      </c>
      <c r="K897" s="52">
        <v>30000</v>
      </c>
      <c r="L897" s="56" t="str">
        <f>_xlfn.CONCAT(NFM3External!$B897,"_",NFM3External!$C897,"_",NFM3External!$E897,"_",NFM3External!$G897)</f>
        <v>Djibouti_HIV_United Nations Population Fund (UNFPA)_2023</v>
      </c>
    </row>
    <row r="898" spans="1:12" x14ac:dyDescent="0.25">
      <c r="A898" s="48" t="s">
        <v>1778</v>
      </c>
      <c r="B898" s="49" t="s">
        <v>963</v>
      </c>
      <c r="C898" s="49" t="s">
        <v>1645</v>
      </c>
      <c r="D898" s="49" t="s">
        <v>1634</v>
      </c>
      <c r="E898" s="49" t="s">
        <v>954</v>
      </c>
      <c r="F898" s="49" t="s">
        <v>1785</v>
      </c>
      <c r="G898" s="49">
        <v>2019</v>
      </c>
      <c r="H898" s="49" t="s">
        <v>1635</v>
      </c>
      <c r="I898" s="49" t="s">
        <v>670</v>
      </c>
      <c r="J898" s="59">
        <v>20000</v>
      </c>
      <c r="K898" s="49">
        <v>20000</v>
      </c>
      <c r="L898" s="55" t="str">
        <f>_xlfn.CONCAT(NFM3External!$B898,"_",NFM3External!$C898,"_",NFM3External!$E898,"_",NFM3External!$G898)</f>
        <v>Djibouti_HIV_Unspecified - not disagregated by sources _2019</v>
      </c>
    </row>
    <row r="899" spans="1:12" x14ac:dyDescent="0.25">
      <c r="A899" s="51" t="s">
        <v>1778</v>
      </c>
      <c r="B899" s="52" t="s">
        <v>963</v>
      </c>
      <c r="C899" s="52" t="s">
        <v>1645</v>
      </c>
      <c r="D899" s="52" t="s">
        <v>1634</v>
      </c>
      <c r="E899" s="52" t="s">
        <v>954</v>
      </c>
      <c r="F899" s="52" t="s">
        <v>1785</v>
      </c>
      <c r="G899" s="52">
        <v>2020</v>
      </c>
      <c r="H899" s="52" t="s">
        <v>1635</v>
      </c>
      <c r="I899" s="52" t="s">
        <v>670</v>
      </c>
      <c r="J899" s="60">
        <v>13000</v>
      </c>
      <c r="K899" s="52">
        <v>13000</v>
      </c>
      <c r="L899" s="56" t="str">
        <f>_xlfn.CONCAT(NFM3External!$B899,"_",NFM3External!$C899,"_",NFM3External!$E899,"_",NFM3External!$G899)</f>
        <v>Djibouti_HIV_Unspecified - not disagregated by sources _2020</v>
      </c>
    </row>
    <row r="900" spans="1:12" x14ac:dyDescent="0.25">
      <c r="A900" s="48" t="s">
        <v>1778</v>
      </c>
      <c r="B900" s="49" t="s">
        <v>963</v>
      </c>
      <c r="C900" s="49" t="s">
        <v>1645</v>
      </c>
      <c r="D900" s="49" t="s">
        <v>1634</v>
      </c>
      <c r="E900" s="49" t="s">
        <v>939</v>
      </c>
      <c r="F900" s="49" t="s">
        <v>1786</v>
      </c>
      <c r="G900" s="49">
        <v>2019</v>
      </c>
      <c r="H900" s="49" t="s">
        <v>1635</v>
      </c>
      <c r="I900" s="49" t="s">
        <v>670</v>
      </c>
      <c r="J900" s="59">
        <v>60000</v>
      </c>
      <c r="K900" s="49">
        <v>60000</v>
      </c>
      <c r="L900" s="55" t="str">
        <f>_xlfn.CONCAT(NFM3External!$B900,"_",NFM3External!$C900,"_",NFM3External!$E900,"_",NFM3External!$G900)</f>
        <v>Djibouti_HIV_World Bank (WB)_2019</v>
      </c>
    </row>
    <row r="901" spans="1:12" x14ac:dyDescent="0.25">
      <c r="A901" s="51" t="s">
        <v>1778</v>
      </c>
      <c r="B901" s="52" t="s">
        <v>963</v>
      </c>
      <c r="C901" s="52" t="s">
        <v>1645</v>
      </c>
      <c r="D901" s="52" t="s">
        <v>1634</v>
      </c>
      <c r="E901" s="52" t="s">
        <v>939</v>
      </c>
      <c r="F901" s="52" t="s">
        <v>1786</v>
      </c>
      <c r="G901" s="52">
        <v>2020</v>
      </c>
      <c r="H901" s="52" t="s">
        <v>1635</v>
      </c>
      <c r="I901" s="52" t="s">
        <v>670</v>
      </c>
      <c r="J901" s="60">
        <v>60000</v>
      </c>
      <c r="K901" s="52">
        <v>60000</v>
      </c>
      <c r="L901" s="56" t="str">
        <f>_xlfn.CONCAT(NFM3External!$B901,"_",NFM3External!$C901,"_",NFM3External!$E901,"_",NFM3External!$G901)</f>
        <v>Djibouti_HIV_World Bank (WB)_2020</v>
      </c>
    </row>
    <row r="902" spans="1:12" x14ac:dyDescent="0.25">
      <c r="A902" s="48" t="s">
        <v>1778</v>
      </c>
      <c r="B902" s="49" t="s">
        <v>963</v>
      </c>
      <c r="C902" s="49" t="s">
        <v>1645</v>
      </c>
      <c r="D902" s="49" t="s">
        <v>1634</v>
      </c>
      <c r="E902" s="49" t="s">
        <v>939</v>
      </c>
      <c r="F902" s="49" t="s">
        <v>1786</v>
      </c>
      <c r="G902" s="49">
        <v>2021</v>
      </c>
      <c r="H902" s="49" t="s">
        <v>361</v>
      </c>
      <c r="I902" s="49" t="s">
        <v>670</v>
      </c>
      <c r="J902" s="59">
        <v>60000</v>
      </c>
      <c r="K902" s="49">
        <v>60000</v>
      </c>
      <c r="L902" s="55" t="str">
        <f>_xlfn.CONCAT(NFM3External!$B902,"_",NFM3External!$C902,"_",NFM3External!$E902,"_",NFM3External!$G902)</f>
        <v>Djibouti_HIV_World Bank (WB)_2021</v>
      </c>
    </row>
    <row r="903" spans="1:12" x14ac:dyDescent="0.25">
      <c r="A903" s="51" t="s">
        <v>1778</v>
      </c>
      <c r="B903" s="52" t="s">
        <v>963</v>
      </c>
      <c r="C903" s="52" t="s">
        <v>1645</v>
      </c>
      <c r="D903" s="52" t="s">
        <v>1634</v>
      </c>
      <c r="E903" s="52" t="s">
        <v>939</v>
      </c>
      <c r="F903" s="52" t="s">
        <v>1786</v>
      </c>
      <c r="G903" s="52">
        <v>2022</v>
      </c>
      <c r="H903" s="52" t="s">
        <v>361</v>
      </c>
      <c r="I903" s="52" t="s">
        <v>670</v>
      </c>
      <c r="J903" s="60">
        <v>60000</v>
      </c>
      <c r="K903" s="52">
        <v>60000</v>
      </c>
      <c r="L903" s="56" t="str">
        <f>_xlfn.CONCAT(NFM3External!$B903,"_",NFM3External!$C903,"_",NFM3External!$E903,"_",NFM3External!$G903)</f>
        <v>Djibouti_HIV_World Bank (WB)_2022</v>
      </c>
    </row>
    <row r="904" spans="1:12" x14ac:dyDescent="0.25">
      <c r="A904" s="48" t="s">
        <v>1778</v>
      </c>
      <c r="B904" s="49" t="s">
        <v>963</v>
      </c>
      <c r="C904" s="49" t="s">
        <v>1645</v>
      </c>
      <c r="D904" s="49" t="s">
        <v>1634</v>
      </c>
      <c r="E904" s="49" t="s">
        <v>939</v>
      </c>
      <c r="F904" s="49" t="s">
        <v>1786</v>
      </c>
      <c r="G904" s="49">
        <v>2023</v>
      </c>
      <c r="H904" s="49" t="s">
        <v>361</v>
      </c>
      <c r="I904" s="49" t="s">
        <v>670</v>
      </c>
      <c r="J904" s="59">
        <v>60000</v>
      </c>
      <c r="K904" s="49">
        <v>60000</v>
      </c>
      <c r="L904" s="55" t="str">
        <f>_xlfn.CONCAT(NFM3External!$B904,"_",NFM3External!$C904,"_",NFM3External!$E904,"_",NFM3External!$G904)</f>
        <v>Djibouti_HIV_World Bank (WB)_2023</v>
      </c>
    </row>
    <row r="905" spans="1:12" x14ac:dyDescent="0.25">
      <c r="A905" s="51" t="s">
        <v>1778</v>
      </c>
      <c r="B905" s="52" t="s">
        <v>963</v>
      </c>
      <c r="C905" s="52" t="s">
        <v>1645</v>
      </c>
      <c r="D905" s="52" t="s">
        <v>1634</v>
      </c>
      <c r="E905" s="52" t="s">
        <v>945</v>
      </c>
      <c r="F905" s="52" t="s">
        <v>1787</v>
      </c>
      <c r="G905" s="52">
        <v>2020</v>
      </c>
      <c r="H905" s="52" t="s">
        <v>1635</v>
      </c>
      <c r="I905" s="52" t="s">
        <v>670</v>
      </c>
      <c r="J905" s="60">
        <v>57500</v>
      </c>
      <c r="K905" s="52">
        <v>57500</v>
      </c>
      <c r="L905" s="56" t="str">
        <f>_xlfn.CONCAT(NFM3External!$B905,"_",NFM3External!$C905,"_",NFM3External!$E905,"_",NFM3External!$G905)</f>
        <v>Djibouti_HIV_World Food Programme (WFP)_2020</v>
      </c>
    </row>
    <row r="906" spans="1:12" x14ac:dyDescent="0.25">
      <c r="A906" s="48" t="s">
        <v>1778</v>
      </c>
      <c r="B906" s="49" t="s">
        <v>963</v>
      </c>
      <c r="C906" s="49" t="s">
        <v>1645</v>
      </c>
      <c r="D906" s="49" t="s">
        <v>1634</v>
      </c>
      <c r="E906" s="49" t="s">
        <v>945</v>
      </c>
      <c r="F906" s="49" t="s">
        <v>1787</v>
      </c>
      <c r="G906" s="49">
        <v>2021</v>
      </c>
      <c r="H906" s="49" t="s">
        <v>361</v>
      </c>
      <c r="I906" s="49" t="s">
        <v>670</v>
      </c>
      <c r="J906" s="59">
        <v>57500</v>
      </c>
      <c r="K906" s="49">
        <v>57500</v>
      </c>
      <c r="L906" s="55" t="str">
        <f>_xlfn.CONCAT(NFM3External!$B906,"_",NFM3External!$C906,"_",NFM3External!$E906,"_",NFM3External!$G906)</f>
        <v>Djibouti_HIV_World Food Programme (WFP)_2021</v>
      </c>
    </row>
    <row r="907" spans="1:12" x14ac:dyDescent="0.25">
      <c r="A907" s="51" t="s">
        <v>1778</v>
      </c>
      <c r="B907" s="52" t="s">
        <v>963</v>
      </c>
      <c r="C907" s="52" t="s">
        <v>1645</v>
      </c>
      <c r="D907" s="52" t="s">
        <v>1634</v>
      </c>
      <c r="E907" s="52" t="s">
        <v>945</v>
      </c>
      <c r="F907" s="52" t="s">
        <v>1787</v>
      </c>
      <c r="G907" s="52">
        <v>2022</v>
      </c>
      <c r="H907" s="52" t="s">
        <v>361</v>
      </c>
      <c r="I907" s="52" t="s">
        <v>670</v>
      </c>
      <c r="J907" s="60">
        <v>57500</v>
      </c>
      <c r="K907" s="52">
        <v>57500</v>
      </c>
      <c r="L907" s="56" t="str">
        <f>_xlfn.CONCAT(NFM3External!$B907,"_",NFM3External!$C907,"_",NFM3External!$E907,"_",NFM3External!$G907)</f>
        <v>Djibouti_HIV_World Food Programme (WFP)_2022</v>
      </c>
    </row>
    <row r="908" spans="1:12" x14ac:dyDescent="0.25">
      <c r="A908" s="48" t="s">
        <v>1778</v>
      </c>
      <c r="B908" s="49" t="s">
        <v>963</v>
      </c>
      <c r="C908" s="49" t="s">
        <v>1645</v>
      </c>
      <c r="D908" s="49" t="s">
        <v>1634</v>
      </c>
      <c r="E908" s="49" t="s">
        <v>945</v>
      </c>
      <c r="F908" s="49" t="s">
        <v>1787</v>
      </c>
      <c r="G908" s="49">
        <v>2023</v>
      </c>
      <c r="H908" s="49" t="s">
        <v>361</v>
      </c>
      <c r="I908" s="49" t="s">
        <v>670</v>
      </c>
      <c r="J908" s="59">
        <v>57500</v>
      </c>
      <c r="K908" s="49">
        <v>57500</v>
      </c>
      <c r="L908" s="55" t="str">
        <f>_xlfn.CONCAT(NFM3External!$B908,"_",NFM3External!$C908,"_",NFM3External!$E908,"_",NFM3External!$G908)</f>
        <v>Djibouti_HIV_World Food Programme (WFP)_2023</v>
      </c>
    </row>
    <row r="909" spans="1:12" x14ac:dyDescent="0.25">
      <c r="A909" s="51" t="s">
        <v>1778</v>
      </c>
      <c r="B909" s="52" t="s">
        <v>963</v>
      </c>
      <c r="C909" s="52" t="s">
        <v>1645</v>
      </c>
      <c r="D909" s="52" t="s">
        <v>1634</v>
      </c>
      <c r="E909" s="52" t="s">
        <v>949</v>
      </c>
      <c r="F909" s="52" t="s">
        <v>1788</v>
      </c>
      <c r="G909" s="52">
        <v>2018</v>
      </c>
      <c r="H909" s="52" t="s">
        <v>1635</v>
      </c>
      <c r="I909" s="52" t="s">
        <v>670</v>
      </c>
      <c r="J909" s="60">
        <v>25280</v>
      </c>
      <c r="K909" s="52">
        <v>25280</v>
      </c>
      <c r="L909" s="56" t="str">
        <f>_xlfn.CONCAT(NFM3External!$B909,"_",NFM3External!$C909,"_",NFM3External!$E909,"_",NFM3External!$G909)</f>
        <v>Djibouti_HIV_World Health Organization (WHO)_2018</v>
      </c>
    </row>
    <row r="910" spans="1:12" x14ac:dyDescent="0.25">
      <c r="A910" s="48" t="s">
        <v>1778</v>
      </c>
      <c r="B910" s="49" t="s">
        <v>963</v>
      </c>
      <c r="C910" s="49" t="s">
        <v>1645</v>
      </c>
      <c r="D910" s="49" t="s">
        <v>1634</v>
      </c>
      <c r="E910" s="49" t="s">
        <v>949</v>
      </c>
      <c r="F910" s="49" t="s">
        <v>1788</v>
      </c>
      <c r="G910" s="49">
        <v>2019</v>
      </c>
      <c r="H910" s="49" t="s">
        <v>1635</v>
      </c>
      <c r="I910" s="49" t="s">
        <v>670</v>
      </c>
      <c r="J910" s="59">
        <v>25280</v>
      </c>
      <c r="K910" s="49">
        <v>25280</v>
      </c>
      <c r="L910" s="55" t="str">
        <f>_xlfn.CONCAT(NFM3External!$B910,"_",NFM3External!$C910,"_",NFM3External!$E910,"_",NFM3External!$G910)</f>
        <v>Djibouti_HIV_World Health Organization (WHO)_2019</v>
      </c>
    </row>
    <row r="911" spans="1:12" x14ac:dyDescent="0.25">
      <c r="A911" s="51" t="s">
        <v>1778</v>
      </c>
      <c r="B911" s="52" t="s">
        <v>963</v>
      </c>
      <c r="C911" s="52" t="s">
        <v>1645</v>
      </c>
      <c r="D911" s="52" t="s">
        <v>1634</v>
      </c>
      <c r="E911" s="52" t="s">
        <v>949</v>
      </c>
      <c r="F911" s="52" t="s">
        <v>1788</v>
      </c>
      <c r="G911" s="52">
        <v>2020</v>
      </c>
      <c r="H911" s="52" t="s">
        <v>1635</v>
      </c>
      <c r="I911" s="52" t="s">
        <v>670</v>
      </c>
      <c r="J911" s="60">
        <v>50560</v>
      </c>
      <c r="K911" s="52">
        <v>50560</v>
      </c>
      <c r="L911" s="56" t="str">
        <f>_xlfn.CONCAT(NFM3External!$B911,"_",NFM3External!$C911,"_",NFM3External!$E911,"_",NFM3External!$G911)</f>
        <v>Djibouti_HIV_World Health Organization (WHO)_2020</v>
      </c>
    </row>
    <row r="912" spans="1:12" x14ac:dyDescent="0.25">
      <c r="A912" s="48" t="s">
        <v>1778</v>
      </c>
      <c r="B912" s="49" t="s">
        <v>963</v>
      </c>
      <c r="C912" s="49" t="s">
        <v>1645</v>
      </c>
      <c r="D912" s="49" t="s">
        <v>1634</v>
      </c>
      <c r="E912" s="49" t="s">
        <v>949</v>
      </c>
      <c r="F912" s="49" t="s">
        <v>1788</v>
      </c>
      <c r="G912" s="49">
        <v>2021</v>
      </c>
      <c r="H912" s="49" t="s">
        <v>361</v>
      </c>
      <c r="I912" s="49" t="s">
        <v>670</v>
      </c>
      <c r="J912" s="59">
        <v>50560</v>
      </c>
      <c r="K912" s="49">
        <v>50560</v>
      </c>
      <c r="L912" s="55" t="str">
        <f>_xlfn.CONCAT(NFM3External!$B912,"_",NFM3External!$C912,"_",NFM3External!$E912,"_",NFM3External!$G912)</f>
        <v>Djibouti_HIV_World Health Organization (WHO)_2021</v>
      </c>
    </row>
    <row r="913" spans="1:12" x14ac:dyDescent="0.25">
      <c r="A913" s="51" t="s">
        <v>1778</v>
      </c>
      <c r="B913" s="52" t="s">
        <v>963</v>
      </c>
      <c r="C913" s="52" t="s">
        <v>1645</v>
      </c>
      <c r="D913" s="52" t="s">
        <v>1634</v>
      </c>
      <c r="E913" s="52" t="s">
        <v>949</v>
      </c>
      <c r="F913" s="52" t="s">
        <v>1788</v>
      </c>
      <c r="G913" s="52">
        <v>2022</v>
      </c>
      <c r="H913" s="52" t="s">
        <v>361</v>
      </c>
      <c r="I913" s="52" t="s">
        <v>670</v>
      </c>
      <c r="J913" s="60">
        <v>50560</v>
      </c>
      <c r="K913" s="52">
        <v>50560</v>
      </c>
      <c r="L913" s="56" t="str">
        <f>_xlfn.CONCAT(NFM3External!$B913,"_",NFM3External!$C913,"_",NFM3External!$E913,"_",NFM3External!$G913)</f>
        <v>Djibouti_HIV_World Health Organization (WHO)_2022</v>
      </c>
    </row>
    <row r="914" spans="1:12" x14ac:dyDescent="0.25">
      <c r="A914" s="48" t="s">
        <v>1778</v>
      </c>
      <c r="B914" s="49" t="s">
        <v>963</v>
      </c>
      <c r="C914" s="49" t="s">
        <v>1645</v>
      </c>
      <c r="D914" s="49" t="s">
        <v>1634</v>
      </c>
      <c r="E914" s="49" t="s">
        <v>949</v>
      </c>
      <c r="F914" s="49" t="s">
        <v>1788</v>
      </c>
      <c r="G914" s="49">
        <v>2023</v>
      </c>
      <c r="H914" s="49" t="s">
        <v>361</v>
      </c>
      <c r="I914" s="49" t="s">
        <v>670</v>
      </c>
      <c r="J914" s="59">
        <v>50560</v>
      </c>
      <c r="K914" s="49">
        <v>50560</v>
      </c>
      <c r="L914" s="55" t="str">
        <f>_xlfn.CONCAT(NFM3External!$B914,"_",NFM3External!$C914,"_",NFM3External!$E914,"_",NFM3External!$G914)</f>
        <v>Djibouti_HIV_World Health Organization (WHO)_2023</v>
      </c>
    </row>
    <row r="915" spans="1:12" x14ac:dyDescent="0.25">
      <c r="A915" s="51" t="s">
        <v>1778</v>
      </c>
      <c r="B915" s="52" t="s">
        <v>963</v>
      </c>
      <c r="C915" s="52" t="s">
        <v>308</v>
      </c>
      <c r="D915" s="52" t="s">
        <v>1634</v>
      </c>
      <c r="E915" s="52" t="s">
        <v>793</v>
      </c>
      <c r="F915" s="52" t="s">
        <v>1789</v>
      </c>
      <c r="G915" s="52">
        <v>2018</v>
      </c>
      <c r="H915" s="52" t="s">
        <v>1635</v>
      </c>
      <c r="I915" s="52" t="s">
        <v>670</v>
      </c>
      <c r="J915" s="60">
        <v>150000</v>
      </c>
      <c r="K915" s="52">
        <v>150000</v>
      </c>
      <c r="L915" s="56" t="str">
        <f>_xlfn.CONCAT(NFM3External!$B915,"_",NFM3External!$C915,"_",NFM3External!$E915,"_",NFM3External!$G915)</f>
        <v>Djibouti_Malaria_France_2018</v>
      </c>
    </row>
    <row r="916" spans="1:12" x14ac:dyDescent="0.25">
      <c r="A916" s="48" t="s">
        <v>1778</v>
      </c>
      <c r="B916" s="49" t="s">
        <v>963</v>
      </c>
      <c r="C916" s="49" t="s">
        <v>308</v>
      </c>
      <c r="D916" s="49" t="s">
        <v>1634</v>
      </c>
      <c r="E916" s="49" t="s">
        <v>793</v>
      </c>
      <c r="F916" s="49" t="s">
        <v>1789</v>
      </c>
      <c r="G916" s="49">
        <v>2019</v>
      </c>
      <c r="H916" s="49" t="s">
        <v>1635</v>
      </c>
      <c r="I916" s="49" t="s">
        <v>670</v>
      </c>
      <c r="J916" s="59">
        <v>150000</v>
      </c>
      <c r="K916" s="49">
        <v>150000</v>
      </c>
      <c r="L916" s="55" t="str">
        <f>_xlfn.CONCAT(NFM3External!$B916,"_",NFM3External!$C916,"_",NFM3External!$E916,"_",NFM3External!$G916)</f>
        <v>Djibouti_Malaria_France_2019</v>
      </c>
    </row>
    <row r="917" spans="1:12" x14ac:dyDescent="0.25">
      <c r="A917" s="51" t="s">
        <v>1778</v>
      </c>
      <c r="B917" s="52" t="s">
        <v>963</v>
      </c>
      <c r="C917" s="52" t="s">
        <v>308</v>
      </c>
      <c r="D917" s="52" t="s">
        <v>1634</v>
      </c>
      <c r="E917" s="52" t="s">
        <v>793</v>
      </c>
      <c r="F917" s="52" t="s">
        <v>1789</v>
      </c>
      <c r="G917" s="52">
        <v>2020</v>
      </c>
      <c r="H917" s="52" t="s">
        <v>1635</v>
      </c>
      <c r="I917" s="52" t="s">
        <v>670</v>
      </c>
      <c r="J917" s="60">
        <v>150000</v>
      </c>
      <c r="K917" s="52">
        <v>150000</v>
      </c>
      <c r="L917" s="56" t="str">
        <f>_xlfn.CONCAT(NFM3External!$B917,"_",NFM3External!$C917,"_",NFM3External!$E917,"_",NFM3External!$G917)</f>
        <v>Djibouti_Malaria_France_2020</v>
      </c>
    </row>
    <row r="918" spans="1:12" x14ac:dyDescent="0.25">
      <c r="A918" s="48" t="s">
        <v>1778</v>
      </c>
      <c r="B918" s="49" t="s">
        <v>963</v>
      </c>
      <c r="C918" s="49" t="s">
        <v>308</v>
      </c>
      <c r="D918" s="49" t="s">
        <v>1634</v>
      </c>
      <c r="E918" s="49" t="s">
        <v>793</v>
      </c>
      <c r="F918" s="49" t="s">
        <v>1789</v>
      </c>
      <c r="G918" s="49">
        <v>2021</v>
      </c>
      <c r="H918" s="49" t="s">
        <v>361</v>
      </c>
      <c r="I918" s="49" t="s">
        <v>670</v>
      </c>
      <c r="J918" s="59">
        <v>150000</v>
      </c>
      <c r="K918" s="49">
        <v>150000</v>
      </c>
      <c r="L918" s="55" t="str">
        <f>_xlfn.CONCAT(NFM3External!$B918,"_",NFM3External!$C918,"_",NFM3External!$E918,"_",NFM3External!$G918)</f>
        <v>Djibouti_Malaria_France_2021</v>
      </c>
    </row>
    <row r="919" spans="1:12" x14ac:dyDescent="0.25">
      <c r="A919" s="51" t="s">
        <v>1778</v>
      </c>
      <c r="B919" s="52" t="s">
        <v>963</v>
      </c>
      <c r="C919" s="52" t="s">
        <v>308</v>
      </c>
      <c r="D919" s="52" t="s">
        <v>1634</v>
      </c>
      <c r="E919" s="52" t="s">
        <v>793</v>
      </c>
      <c r="F919" s="52" t="s">
        <v>1789</v>
      </c>
      <c r="G919" s="52">
        <v>2022</v>
      </c>
      <c r="H919" s="52" t="s">
        <v>361</v>
      </c>
      <c r="I919" s="52" t="s">
        <v>670</v>
      </c>
      <c r="J919" s="60">
        <v>150000</v>
      </c>
      <c r="K919" s="52">
        <v>150000</v>
      </c>
      <c r="L919" s="56" t="str">
        <f>_xlfn.CONCAT(NFM3External!$B919,"_",NFM3External!$C919,"_",NFM3External!$E919,"_",NFM3External!$G919)</f>
        <v>Djibouti_Malaria_France_2022</v>
      </c>
    </row>
    <row r="920" spans="1:12" x14ac:dyDescent="0.25">
      <c r="A920" s="48" t="s">
        <v>1778</v>
      </c>
      <c r="B920" s="49" t="s">
        <v>963</v>
      </c>
      <c r="C920" s="49" t="s">
        <v>308</v>
      </c>
      <c r="D920" s="49" t="s">
        <v>1634</v>
      </c>
      <c r="E920" s="49" t="s">
        <v>793</v>
      </c>
      <c r="F920" s="49" t="s">
        <v>1789</v>
      </c>
      <c r="G920" s="49">
        <v>2023</v>
      </c>
      <c r="H920" s="49" t="s">
        <v>361</v>
      </c>
      <c r="I920" s="49" t="s">
        <v>670</v>
      </c>
      <c r="J920" s="59">
        <v>150000</v>
      </c>
      <c r="K920" s="49">
        <v>150000</v>
      </c>
      <c r="L920" s="55" t="str">
        <f>_xlfn.CONCAT(NFM3External!$B920,"_",NFM3External!$C920,"_",NFM3External!$E920,"_",NFM3External!$G920)</f>
        <v>Djibouti_Malaria_France_2023</v>
      </c>
    </row>
    <row r="921" spans="1:12" x14ac:dyDescent="0.25">
      <c r="A921" s="51" t="s">
        <v>1778</v>
      </c>
      <c r="B921" s="52" t="s">
        <v>963</v>
      </c>
      <c r="C921" s="52" t="s">
        <v>308</v>
      </c>
      <c r="D921" s="52" t="s">
        <v>1634</v>
      </c>
      <c r="E921" s="52" t="s">
        <v>820</v>
      </c>
      <c r="F921" s="52" t="s">
        <v>1790</v>
      </c>
      <c r="G921" s="52">
        <v>2018</v>
      </c>
      <c r="H921" s="52" t="s">
        <v>1635</v>
      </c>
      <c r="I921" s="52" t="s">
        <v>670</v>
      </c>
      <c r="J921" s="60">
        <v>150000</v>
      </c>
      <c r="K921" s="52">
        <v>150000</v>
      </c>
      <c r="L921" s="56" t="str">
        <f>_xlfn.CONCAT(NFM3External!$B921,"_",NFM3External!$C921,"_",NFM3External!$E921,"_",NFM3External!$G921)</f>
        <v>Djibouti_Malaria_International Organization for Migration (IOM)_2018</v>
      </c>
    </row>
    <row r="922" spans="1:12" x14ac:dyDescent="0.25">
      <c r="A922" s="48" t="s">
        <v>1778</v>
      </c>
      <c r="B922" s="49" t="s">
        <v>963</v>
      </c>
      <c r="C922" s="49" t="s">
        <v>308</v>
      </c>
      <c r="D922" s="49" t="s">
        <v>1634</v>
      </c>
      <c r="E922" s="49" t="s">
        <v>820</v>
      </c>
      <c r="F922" s="49" t="s">
        <v>1790</v>
      </c>
      <c r="G922" s="49">
        <v>2019</v>
      </c>
      <c r="H922" s="49" t="s">
        <v>1635</v>
      </c>
      <c r="I922" s="49" t="s">
        <v>670</v>
      </c>
      <c r="J922" s="59">
        <v>200000</v>
      </c>
      <c r="K922" s="49">
        <v>200000</v>
      </c>
      <c r="L922" s="55" t="str">
        <f>_xlfn.CONCAT(NFM3External!$B922,"_",NFM3External!$C922,"_",NFM3External!$E922,"_",NFM3External!$G922)</f>
        <v>Djibouti_Malaria_International Organization for Migration (IOM)_2019</v>
      </c>
    </row>
    <row r="923" spans="1:12" x14ac:dyDescent="0.25">
      <c r="A923" s="51" t="s">
        <v>1778</v>
      </c>
      <c r="B923" s="52" t="s">
        <v>963</v>
      </c>
      <c r="C923" s="52" t="s">
        <v>308</v>
      </c>
      <c r="D923" s="52" t="s">
        <v>1634</v>
      </c>
      <c r="E923" s="52" t="s">
        <v>820</v>
      </c>
      <c r="F923" s="52" t="s">
        <v>1790</v>
      </c>
      <c r="G923" s="52">
        <v>2020</v>
      </c>
      <c r="H923" s="52" t="s">
        <v>1635</v>
      </c>
      <c r="I923" s="52" t="s">
        <v>670</v>
      </c>
      <c r="J923" s="60">
        <v>265000</v>
      </c>
      <c r="K923" s="52">
        <v>265000</v>
      </c>
      <c r="L923" s="56" t="str">
        <f>_xlfn.CONCAT(NFM3External!$B923,"_",NFM3External!$C923,"_",NFM3External!$E923,"_",NFM3External!$G923)</f>
        <v>Djibouti_Malaria_International Organization for Migration (IOM)_2020</v>
      </c>
    </row>
    <row r="924" spans="1:12" x14ac:dyDescent="0.25">
      <c r="A924" s="48" t="s">
        <v>1778</v>
      </c>
      <c r="B924" s="49" t="s">
        <v>963</v>
      </c>
      <c r="C924" s="49" t="s">
        <v>308</v>
      </c>
      <c r="D924" s="49" t="s">
        <v>1634</v>
      </c>
      <c r="E924" s="49" t="s">
        <v>820</v>
      </c>
      <c r="F924" s="49" t="s">
        <v>1790</v>
      </c>
      <c r="G924" s="49">
        <v>2021</v>
      </c>
      <c r="H924" s="49" t="s">
        <v>361</v>
      </c>
      <c r="I924" s="49" t="s">
        <v>670</v>
      </c>
      <c r="J924" s="59">
        <v>265000</v>
      </c>
      <c r="K924" s="49">
        <v>265000</v>
      </c>
      <c r="L924" s="55" t="str">
        <f>_xlfn.CONCAT(NFM3External!$B924,"_",NFM3External!$C924,"_",NFM3External!$E924,"_",NFM3External!$G924)</f>
        <v>Djibouti_Malaria_International Organization for Migration (IOM)_2021</v>
      </c>
    </row>
    <row r="925" spans="1:12" x14ac:dyDescent="0.25">
      <c r="A925" s="51" t="s">
        <v>1778</v>
      </c>
      <c r="B925" s="52" t="s">
        <v>963</v>
      </c>
      <c r="C925" s="52" t="s">
        <v>308</v>
      </c>
      <c r="D925" s="52" t="s">
        <v>1634</v>
      </c>
      <c r="E925" s="52" t="s">
        <v>820</v>
      </c>
      <c r="F925" s="52" t="s">
        <v>1790</v>
      </c>
      <c r="G925" s="52">
        <v>2022</v>
      </c>
      <c r="H925" s="52" t="s">
        <v>361</v>
      </c>
      <c r="I925" s="52" t="s">
        <v>670</v>
      </c>
      <c r="J925" s="60">
        <v>265000</v>
      </c>
      <c r="K925" s="52">
        <v>265000</v>
      </c>
      <c r="L925" s="56" t="str">
        <f>_xlfn.CONCAT(NFM3External!$B925,"_",NFM3External!$C925,"_",NFM3External!$E925,"_",NFM3External!$G925)</f>
        <v>Djibouti_Malaria_International Organization for Migration (IOM)_2022</v>
      </c>
    </row>
    <row r="926" spans="1:12" x14ac:dyDescent="0.25">
      <c r="A926" s="48" t="s">
        <v>1778</v>
      </c>
      <c r="B926" s="49" t="s">
        <v>963</v>
      </c>
      <c r="C926" s="49" t="s">
        <v>308</v>
      </c>
      <c r="D926" s="49" t="s">
        <v>1634</v>
      </c>
      <c r="E926" s="49" t="s">
        <v>820</v>
      </c>
      <c r="F926" s="49" t="s">
        <v>1790</v>
      </c>
      <c r="G926" s="49">
        <v>2023</v>
      </c>
      <c r="H926" s="49" t="s">
        <v>361</v>
      </c>
      <c r="I926" s="49" t="s">
        <v>670</v>
      </c>
      <c r="J926" s="59">
        <v>265000</v>
      </c>
      <c r="K926" s="49">
        <v>265000</v>
      </c>
      <c r="L926" s="55" t="str">
        <f>_xlfn.CONCAT(NFM3External!$B926,"_",NFM3External!$C926,"_",NFM3External!$E926,"_",NFM3External!$G926)</f>
        <v>Djibouti_Malaria_International Organization for Migration (IOM)_2023</v>
      </c>
    </row>
    <row r="927" spans="1:12" x14ac:dyDescent="0.25">
      <c r="A927" s="51" t="s">
        <v>1778</v>
      </c>
      <c r="B927" s="52" t="s">
        <v>963</v>
      </c>
      <c r="C927" s="52" t="s">
        <v>308</v>
      </c>
      <c r="D927" s="52" t="s">
        <v>1634</v>
      </c>
      <c r="E927" s="52" t="s">
        <v>924</v>
      </c>
      <c r="F927" s="52" t="s">
        <v>1791</v>
      </c>
      <c r="G927" s="52">
        <v>2018</v>
      </c>
      <c r="H927" s="52" t="s">
        <v>1635</v>
      </c>
      <c r="I927" s="52" t="s">
        <v>670</v>
      </c>
      <c r="J927" s="60">
        <v>64000</v>
      </c>
      <c r="K927" s="52">
        <v>64000</v>
      </c>
      <c r="L927" s="56" t="str">
        <f>_xlfn.CONCAT(NFM3External!$B927,"_",NFM3External!$C927,"_",NFM3External!$E927,"_",NFM3External!$G927)</f>
        <v>Djibouti_Malaria_United Nations High Commissioner for Refugees (UNHCR)_2018</v>
      </c>
    </row>
    <row r="928" spans="1:12" x14ac:dyDescent="0.25">
      <c r="A928" s="48" t="s">
        <v>1778</v>
      </c>
      <c r="B928" s="49" t="s">
        <v>963</v>
      </c>
      <c r="C928" s="49" t="s">
        <v>308</v>
      </c>
      <c r="D928" s="49" t="s">
        <v>1634</v>
      </c>
      <c r="E928" s="49" t="s">
        <v>924</v>
      </c>
      <c r="F928" s="49" t="s">
        <v>1791</v>
      </c>
      <c r="G928" s="49">
        <v>2019</v>
      </c>
      <c r="H928" s="49" t="s">
        <v>1635</v>
      </c>
      <c r="I928" s="49" t="s">
        <v>670</v>
      </c>
      <c r="J928" s="59">
        <v>64000</v>
      </c>
      <c r="K928" s="49">
        <v>64000</v>
      </c>
      <c r="L928" s="55" t="str">
        <f>_xlfn.CONCAT(NFM3External!$B928,"_",NFM3External!$C928,"_",NFM3External!$E928,"_",NFM3External!$G928)</f>
        <v>Djibouti_Malaria_United Nations High Commissioner for Refugees (UNHCR)_2019</v>
      </c>
    </row>
    <row r="929" spans="1:12" x14ac:dyDescent="0.25">
      <c r="A929" s="51" t="s">
        <v>1778</v>
      </c>
      <c r="B929" s="52" t="s">
        <v>963</v>
      </c>
      <c r="C929" s="52" t="s">
        <v>308</v>
      </c>
      <c r="D929" s="52" t="s">
        <v>1634</v>
      </c>
      <c r="E929" s="52" t="s">
        <v>924</v>
      </c>
      <c r="F929" s="52" t="s">
        <v>1791</v>
      </c>
      <c r="G929" s="52">
        <v>2020</v>
      </c>
      <c r="H929" s="52" t="s">
        <v>1635</v>
      </c>
      <c r="I929" s="52" t="s">
        <v>670</v>
      </c>
      <c r="J929" s="60">
        <v>64000</v>
      </c>
      <c r="K929" s="52">
        <v>64000</v>
      </c>
      <c r="L929" s="56" t="str">
        <f>_xlfn.CONCAT(NFM3External!$B929,"_",NFM3External!$C929,"_",NFM3External!$E929,"_",NFM3External!$G929)</f>
        <v>Djibouti_Malaria_United Nations High Commissioner for Refugees (UNHCR)_2020</v>
      </c>
    </row>
    <row r="930" spans="1:12" x14ac:dyDescent="0.25">
      <c r="A930" s="48" t="s">
        <v>1778</v>
      </c>
      <c r="B930" s="49" t="s">
        <v>963</v>
      </c>
      <c r="C930" s="49" t="s">
        <v>308</v>
      </c>
      <c r="D930" s="49" t="s">
        <v>1634</v>
      </c>
      <c r="E930" s="49" t="s">
        <v>924</v>
      </c>
      <c r="F930" s="49" t="s">
        <v>1791</v>
      </c>
      <c r="G930" s="49">
        <v>2021</v>
      </c>
      <c r="H930" s="49" t="s">
        <v>361</v>
      </c>
      <c r="I930" s="49" t="s">
        <v>670</v>
      </c>
      <c r="J930" s="59">
        <v>64000</v>
      </c>
      <c r="K930" s="49">
        <v>64000</v>
      </c>
      <c r="L930" s="55" t="str">
        <f>_xlfn.CONCAT(NFM3External!$B930,"_",NFM3External!$C930,"_",NFM3External!$E930,"_",NFM3External!$G930)</f>
        <v>Djibouti_Malaria_United Nations High Commissioner for Refugees (UNHCR)_2021</v>
      </c>
    </row>
    <row r="931" spans="1:12" x14ac:dyDescent="0.25">
      <c r="A931" s="51" t="s">
        <v>1778</v>
      </c>
      <c r="B931" s="52" t="s">
        <v>963</v>
      </c>
      <c r="C931" s="52" t="s">
        <v>308</v>
      </c>
      <c r="D931" s="52" t="s">
        <v>1634</v>
      </c>
      <c r="E931" s="52" t="s">
        <v>924</v>
      </c>
      <c r="F931" s="52" t="s">
        <v>1791</v>
      </c>
      <c r="G931" s="52">
        <v>2022</v>
      </c>
      <c r="H931" s="52" t="s">
        <v>361</v>
      </c>
      <c r="I931" s="52" t="s">
        <v>670</v>
      </c>
      <c r="J931" s="60">
        <v>64000</v>
      </c>
      <c r="K931" s="52">
        <v>64000</v>
      </c>
      <c r="L931" s="56" t="str">
        <f>_xlfn.CONCAT(NFM3External!$B931,"_",NFM3External!$C931,"_",NFM3External!$E931,"_",NFM3External!$G931)</f>
        <v>Djibouti_Malaria_United Nations High Commissioner for Refugees (UNHCR)_2022</v>
      </c>
    </row>
    <row r="932" spans="1:12" x14ac:dyDescent="0.25">
      <c r="A932" s="48" t="s">
        <v>1778</v>
      </c>
      <c r="B932" s="49" t="s">
        <v>963</v>
      </c>
      <c r="C932" s="49" t="s">
        <v>308</v>
      </c>
      <c r="D932" s="49" t="s">
        <v>1634</v>
      </c>
      <c r="E932" s="49" t="s">
        <v>924</v>
      </c>
      <c r="F932" s="49" t="s">
        <v>1791</v>
      </c>
      <c r="G932" s="49">
        <v>2023</v>
      </c>
      <c r="H932" s="49" t="s">
        <v>361</v>
      </c>
      <c r="I932" s="49" t="s">
        <v>670</v>
      </c>
      <c r="J932" s="59">
        <v>64000</v>
      </c>
      <c r="K932" s="49">
        <v>64000</v>
      </c>
      <c r="L932" s="55" t="str">
        <f>_xlfn.CONCAT(NFM3External!$B932,"_",NFM3External!$C932,"_",NFM3External!$E932,"_",NFM3External!$G932)</f>
        <v>Djibouti_Malaria_United Nations High Commissioner for Refugees (UNHCR)_2023</v>
      </c>
    </row>
    <row r="933" spans="1:12" x14ac:dyDescent="0.25">
      <c r="A933" s="51" t="s">
        <v>1778</v>
      </c>
      <c r="B933" s="52" t="s">
        <v>963</v>
      </c>
      <c r="C933" s="52" t="s">
        <v>308</v>
      </c>
      <c r="D933" s="52" t="s">
        <v>1634</v>
      </c>
      <c r="E933" s="52" t="s">
        <v>939</v>
      </c>
      <c r="F933" s="52" t="s">
        <v>1792</v>
      </c>
      <c r="G933" s="52">
        <v>2019</v>
      </c>
      <c r="H933" s="52" t="s">
        <v>1635</v>
      </c>
      <c r="I933" s="52" t="s">
        <v>670</v>
      </c>
      <c r="J933" s="60">
        <v>120000</v>
      </c>
      <c r="K933" s="52">
        <v>120000</v>
      </c>
      <c r="L933" s="56" t="str">
        <f>_xlfn.CONCAT(NFM3External!$B933,"_",NFM3External!$C933,"_",NFM3External!$E933,"_",NFM3External!$G933)</f>
        <v>Djibouti_Malaria_World Bank (WB)_2019</v>
      </c>
    </row>
    <row r="934" spans="1:12" x14ac:dyDescent="0.25">
      <c r="A934" s="48" t="s">
        <v>1778</v>
      </c>
      <c r="B934" s="49" t="s">
        <v>963</v>
      </c>
      <c r="C934" s="49" t="s">
        <v>308</v>
      </c>
      <c r="D934" s="49" t="s">
        <v>1634</v>
      </c>
      <c r="E934" s="49" t="s">
        <v>939</v>
      </c>
      <c r="F934" s="49" t="s">
        <v>1792</v>
      </c>
      <c r="G934" s="49">
        <v>2020</v>
      </c>
      <c r="H934" s="49" t="s">
        <v>1635</v>
      </c>
      <c r="I934" s="49" t="s">
        <v>670</v>
      </c>
      <c r="J934" s="59">
        <v>120000</v>
      </c>
      <c r="K934" s="49">
        <v>120000</v>
      </c>
      <c r="L934" s="55" t="str">
        <f>_xlfn.CONCAT(NFM3External!$B934,"_",NFM3External!$C934,"_",NFM3External!$E934,"_",NFM3External!$G934)</f>
        <v>Djibouti_Malaria_World Bank (WB)_2020</v>
      </c>
    </row>
    <row r="935" spans="1:12" x14ac:dyDescent="0.25">
      <c r="A935" s="51" t="s">
        <v>1778</v>
      </c>
      <c r="B935" s="52" t="s">
        <v>963</v>
      </c>
      <c r="C935" s="52" t="s">
        <v>308</v>
      </c>
      <c r="D935" s="52" t="s">
        <v>1634</v>
      </c>
      <c r="E935" s="52" t="s">
        <v>939</v>
      </c>
      <c r="F935" s="52" t="s">
        <v>1792</v>
      </c>
      <c r="G935" s="52">
        <v>2021</v>
      </c>
      <c r="H935" s="52" t="s">
        <v>361</v>
      </c>
      <c r="I935" s="52" t="s">
        <v>670</v>
      </c>
      <c r="J935" s="60">
        <v>120000</v>
      </c>
      <c r="K935" s="52">
        <v>120000</v>
      </c>
      <c r="L935" s="56" t="str">
        <f>_xlfn.CONCAT(NFM3External!$B935,"_",NFM3External!$C935,"_",NFM3External!$E935,"_",NFM3External!$G935)</f>
        <v>Djibouti_Malaria_World Bank (WB)_2021</v>
      </c>
    </row>
    <row r="936" spans="1:12" x14ac:dyDescent="0.25">
      <c r="A936" s="48" t="s">
        <v>1778</v>
      </c>
      <c r="B936" s="49" t="s">
        <v>963</v>
      </c>
      <c r="C936" s="49" t="s">
        <v>308</v>
      </c>
      <c r="D936" s="49" t="s">
        <v>1634</v>
      </c>
      <c r="E936" s="49" t="s">
        <v>939</v>
      </c>
      <c r="F936" s="49" t="s">
        <v>1792</v>
      </c>
      <c r="G936" s="49">
        <v>2022</v>
      </c>
      <c r="H936" s="49" t="s">
        <v>361</v>
      </c>
      <c r="I936" s="49" t="s">
        <v>670</v>
      </c>
      <c r="J936" s="59">
        <v>120000</v>
      </c>
      <c r="K936" s="49">
        <v>120000</v>
      </c>
      <c r="L936" s="55" t="str">
        <f>_xlfn.CONCAT(NFM3External!$B936,"_",NFM3External!$C936,"_",NFM3External!$E936,"_",NFM3External!$G936)</f>
        <v>Djibouti_Malaria_World Bank (WB)_2022</v>
      </c>
    </row>
    <row r="937" spans="1:12" x14ac:dyDescent="0.25">
      <c r="A937" s="51" t="s">
        <v>1778</v>
      </c>
      <c r="B937" s="52" t="s">
        <v>963</v>
      </c>
      <c r="C937" s="52" t="s">
        <v>308</v>
      </c>
      <c r="D937" s="52" t="s">
        <v>1634</v>
      </c>
      <c r="E937" s="52" t="s">
        <v>939</v>
      </c>
      <c r="F937" s="52" t="s">
        <v>1792</v>
      </c>
      <c r="G937" s="52">
        <v>2023</v>
      </c>
      <c r="H937" s="52" t="s">
        <v>361</v>
      </c>
      <c r="I937" s="52" t="s">
        <v>670</v>
      </c>
      <c r="J937" s="60">
        <v>120000</v>
      </c>
      <c r="K937" s="52">
        <v>120000</v>
      </c>
      <c r="L937" s="56" t="str">
        <f>_xlfn.CONCAT(NFM3External!$B937,"_",NFM3External!$C937,"_",NFM3External!$E937,"_",NFM3External!$G937)</f>
        <v>Djibouti_Malaria_World Bank (WB)_2023</v>
      </c>
    </row>
    <row r="938" spans="1:12" x14ac:dyDescent="0.25">
      <c r="A938" s="48" t="s">
        <v>1778</v>
      </c>
      <c r="B938" s="49" t="s">
        <v>963</v>
      </c>
      <c r="C938" s="49" t="s">
        <v>308</v>
      </c>
      <c r="D938" s="49" t="s">
        <v>1634</v>
      </c>
      <c r="E938" s="49" t="s">
        <v>949</v>
      </c>
      <c r="F938" s="49" t="s">
        <v>1793</v>
      </c>
      <c r="G938" s="49">
        <v>2018</v>
      </c>
      <c r="H938" s="49" t="s">
        <v>1635</v>
      </c>
      <c r="I938" s="49" t="s">
        <v>670</v>
      </c>
      <c r="J938" s="59">
        <v>27050</v>
      </c>
      <c r="K938" s="49">
        <v>27050</v>
      </c>
      <c r="L938" s="55" t="str">
        <f>_xlfn.CONCAT(NFM3External!$B938,"_",NFM3External!$C938,"_",NFM3External!$E938,"_",NFM3External!$G938)</f>
        <v>Djibouti_Malaria_World Health Organization (WHO)_2018</v>
      </c>
    </row>
    <row r="939" spans="1:12" x14ac:dyDescent="0.25">
      <c r="A939" s="51" t="s">
        <v>1778</v>
      </c>
      <c r="B939" s="52" t="s">
        <v>963</v>
      </c>
      <c r="C939" s="52" t="s">
        <v>308</v>
      </c>
      <c r="D939" s="52" t="s">
        <v>1634</v>
      </c>
      <c r="E939" s="52" t="s">
        <v>949</v>
      </c>
      <c r="F939" s="52" t="s">
        <v>1793</v>
      </c>
      <c r="G939" s="52">
        <v>2019</v>
      </c>
      <c r="H939" s="52" t="s">
        <v>1635</v>
      </c>
      <c r="I939" s="52" t="s">
        <v>670</v>
      </c>
      <c r="J939" s="60">
        <v>27050</v>
      </c>
      <c r="K939" s="52">
        <v>27050</v>
      </c>
      <c r="L939" s="56" t="str">
        <f>_xlfn.CONCAT(NFM3External!$B939,"_",NFM3External!$C939,"_",NFM3External!$E939,"_",NFM3External!$G939)</f>
        <v>Djibouti_Malaria_World Health Organization (WHO)_2019</v>
      </c>
    </row>
    <row r="940" spans="1:12" x14ac:dyDescent="0.25">
      <c r="A940" s="48" t="s">
        <v>1778</v>
      </c>
      <c r="B940" s="49" t="s">
        <v>963</v>
      </c>
      <c r="C940" s="49" t="s">
        <v>308</v>
      </c>
      <c r="D940" s="49" t="s">
        <v>1634</v>
      </c>
      <c r="E940" s="49" t="s">
        <v>949</v>
      </c>
      <c r="F940" s="49" t="s">
        <v>1793</v>
      </c>
      <c r="G940" s="49">
        <v>2020</v>
      </c>
      <c r="H940" s="49" t="s">
        <v>1635</v>
      </c>
      <c r="I940" s="49" t="s">
        <v>670</v>
      </c>
      <c r="J940" s="59">
        <v>522050</v>
      </c>
      <c r="K940" s="49">
        <v>522050</v>
      </c>
      <c r="L940" s="55" t="str">
        <f>_xlfn.CONCAT(NFM3External!$B940,"_",NFM3External!$C940,"_",NFM3External!$E940,"_",NFM3External!$G940)</f>
        <v>Djibouti_Malaria_World Health Organization (WHO)_2020</v>
      </c>
    </row>
    <row r="941" spans="1:12" x14ac:dyDescent="0.25">
      <c r="A941" s="51" t="s">
        <v>1778</v>
      </c>
      <c r="B941" s="52" t="s">
        <v>963</v>
      </c>
      <c r="C941" s="52" t="s">
        <v>308</v>
      </c>
      <c r="D941" s="52" t="s">
        <v>1634</v>
      </c>
      <c r="E941" s="52" t="s">
        <v>949</v>
      </c>
      <c r="F941" s="52" t="s">
        <v>1793</v>
      </c>
      <c r="G941" s="52">
        <v>2021</v>
      </c>
      <c r="H941" s="52" t="s">
        <v>361</v>
      </c>
      <c r="I941" s="52" t="s">
        <v>670</v>
      </c>
      <c r="J941" s="60">
        <v>522050</v>
      </c>
      <c r="K941" s="52">
        <v>522050</v>
      </c>
      <c r="L941" s="56" t="str">
        <f>_xlfn.CONCAT(NFM3External!$B941,"_",NFM3External!$C941,"_",NFM3External!$E941,"_",NFM3External!$G941)</f>
        <v>Djibouti_Malaria_World Health Organization (WHO)_2021</v>
      </c>
    </row>
    <row r="942" spans="1:12" x14ac:dyDescent="0.25">
      <c r="A942" s="48" t="s">
        <v>1778</v>
      </c>
      <c r="B942" s="49" t="s">
        <v>963</v>
      </c>
      <c r="C942" s="49" t="s">
        <v>308</v>
      </c>
      <c r="D942" s="49" t="s">
        <v>1634</v>
      </c>
      <c r="E942" s="49" t="s">
        <v>949</v>
      </c>
      <c r="F942" s="49" t="s">
        <v>1793</v>
      </c>
      <c r="G942" s="49">
        <v>2022</v>
      </c>
      <c r="H942" s="49" t="s">
        <v>361</v>
      </c>
      <c r="I942" s="49" t="s">
        <v>670</v>
      </c>
      <c r="J942" s="59">
        <v>522050</v>
      </c>
      <c r="K942" s="49">
        <v>522050</v>
      </c>
      <c r="L942" s="55" t="str">
        <f>_xlfn.CONCAT(NFM3External!$B942,"_",NFM3External!$C942,"_",NFM3External!$E942,"_",NFM3External!$G942)</f>
        <v>Djibouti_Malaria_World Health Organization (WHO)_2022</v>
      </c>
    </row>
    <row r="943" spans="1:12" x14ac:dyDescent="0.25">
      <c r="A943" s="51" t="s">
        <v>1778</v>
      </c>
      <c r="B943" s="52" t="s">
        <v>963</v>
      </c>
      <c r="C943" s="52" t="s">
        <v>308</v>
      </c>
      <c r="D943" s="52" t="s">
        <v>1634</v>
      </c>
      <c r="E943" s="52" t="s">
        <v>949</v>
      </c>
      <c r="F943" s="52" t="s">
        <v>1793</v>
      </c>
      <c r="G943" s="52">
        <v>2023</v>
      </c>
      <c r="H943" s="52" t="s">
        <v>361</v>
      </c>
      <c r="I943" s="52" t="s">
        <v>670</v>
      </c>
      <c r="J943" s="60">
        <v>522050</v>
      </c>
      <c r="K943" s="52">
        <v>522050</v>
      </c>
      <c r="L943" s="56" t="str">
        <f>_xlfn.CONCAT(NFM3External!$B943,"_",NFM3External!$C943,"_",NFM3External!$E943,"_",NFM3External!$G943)</f>
        <v>Djibouti_Malaria_World Health Organization (WHO)_2023</v>
      </c>
    </row>
    <row r="944" spans="1:12" x14ac:dyDescent="0.25">
      <c r="A944" s="48" t="s">
        <v>1778</v>
      </c>
      <c r="B944" s="49" t="s">
        <v>963</v>
      </c>
      <c r="C944" s="49" t="s">
        <v>305</v>
      </c>
      <c r="D944" s="49" t="s">
        <v>1634</v>
      </c>
      <c r="E944" s="49" t="s">
        <v>793</v>
      </c>
      <c r="F944" s="49" t="s">
        <v>1794</v>
      </c>
      <c r="G944" s="49">
        <v>2018</v>
      </c>
      <c r="H944" s="49" t="s">
        <v>1635</v>
      </c>
      <c r="I944" s="49" t="s">
        <v>670</v>
      </c>
      <c r="J944" s="59">
        <v>75000</v>
      </c>
      <c r="K944" s="49">
        <v>75000</v>
      </c>
      <c r="L944" s="55" t="str">
        <f>_xlfn.CONCAT(NFM3External!$B944,"_",NFM3External!$C944,"_",NFM3External!$E944,"_",NFM3External!$G944)</f>
        <v>Djibouti_TB_France_2018</v>
      </c>
    </row>
    <row r="945" spans="1:12" x14ac:dyDescent="0.25">
      <c r="A945" s="51" t="s">
        <v>1778</v>
      </c>
      <c r="B945" s="52" t="s">
        <v>963</v>
      </c>
      <c r="C945" s="52" t="s">
        <v>305</v>
      </c>
      <c r="D945" s="52" t="s">
        <v>1634</v>
      </c>
      <c r="E945" s="52" t="s">
        <v>793</v>
      </c>
      <c r="F945" s="52" t="s">
        <v>1794</v>
      </c>
      <c r="G945" s="52">
        <v>2019</v>
      </c>
      <c r="H945" s="52" t="s">
        <v>1635</v>
      </c>
      <c r="I945" s="52" t="s">
        <v>670</v>
      </c>
      <c r="J945" s="60">
        <v>75000</v>
      </c>
      <c r="K945" s="52">
        <v>75000</v>
      </c>
      <c r="L945" s="56" t="str">
        <f>_xlfn.CONCAT(NFM3External!$B945,"_",NFM3External!$C945,"_",NFM3External!$E945,"_",NFM3External!$G945)</f>
        <v>Djibouti_TB_France_2019</v>
      </c>
    </row>
    <row r="946" spans="1:12" x14ac:dyDescent="0.25">
      <c r="A946" s="48" t="s">
        <v>1778</v>
      </c>
      <c r="B946" s="49" t="s">
        <v>963</v>
      </c>
      <c r="C946" s="49" t="s">
        <v>305</v>
      </c>
      <c r="D946" s="49" t="s">
        <v>1634</v>
      </c>
      <c r="E946" s="49" t="s">
        <v>793</v>
      </c>
      <c r="F946" s="49" t="s">
        <v>1794</v>
      </c>
      <c r="G946" s="49">
        <v>2020</v>
      </c>
      <c r="H946" s="49" t="s">
        <v>1635</v>
      </c>
      <c r="I946" s="49" t="s">
        <v>670</v>
      </c>
      <c r="J946" s="59">
        <v>75000</v>
      </c>
      <c r="K946" s="49">
        <v>75000</v>
      </c>
      <c r="L946" s="55" t="str">
        <f>_xlfn.CONCAT(NFM3External!$B946,"_",NFM3External!$C946,"_",NFM3External!$E946,"_",NFM3External!$G946)</f>
        <v>Djibouti_TB_France_2020</v>
      </c>
    </row>
    <row r="947" spans="1:12" x14ac:dyDescent="0.25">
      <c r="A947" s="51" t="s">
        <v>1778</v>
      </c>
      <c r="B947" s="52" t="s">
        <v>963</v>
      </c>
      <c r="C947" s="52" t="s">
        <v>305</v>
      </c>
      <c r="D947" s="52" t="s">
        <v>1634</v>
      </c>
      <c r="E947" s="52" t="s">
        <v>793</v>
      </c>
      <c r="F947" s="52" t="s">
        <v>1794</v>
      </c>
      <c r="G947" s="52">
        <v>2021</v>
      </c>
      <c r="H947" s="52" t="s">
        <v>361</v>
      </c>
      <c r="I947" s="52" t="s">
        <v>670</v>
      </c>
      <c r="J947" s="60">
        <v>75000</v>
      </c>
      <c r="K947" s="52">
        <v>75000</v>
      </c>
      <c r="L947" s="56" t="str">
        <f>_xlfn.CONCAT(NFM3External!$B947,"_",NFM3External!$C947,"_",NFM3External!$E947,"_",NFM3External!$G947)</f>
        <v>Djibouti_TB_France_2021</v>
      </c>
    </row>
    <row r="948" spans="1:12" x14ac:dyDescent="0.25">
      <c r="A948" s="48" t="s">
        <v>1778</v>
      </c>
      <c r="B948" s="49" t="s">
        <v>963</v>
      </c>
      <c r="C948" s="49" t="s">
        <v>305</v>
      </c>
      <c r="D948" s="49" t="s">
        <v>1634</v>
      </c>
      <c r="E948" s="49" t="s">
        <v>793</v>
      </c>
      <c r="F948" s="49" t="s">
        <v>1794</v>
      </c>
      <c r="G948" s="49">
        <v>2022</v>
      </c>
      <c r="H948" s="49" t="s">
        <v>361</v>
      </c>
      <c r="I948" s="49" t="s">
        <v>670</v>
      </c>
      <c r="J948" s="59">
        <v>75000</v>
      </c>
      <c r="K948" s="49">
        <v>75000</v>
      </c>
      <c r="L948" s="55" t="str">
        <f>_xlfn.CONCAT(NFM3External!$B948,"_",NFM3External!$C948,"_",NFM3External!$E948,"_",NFM3External!$G948)</f>
        <v>Djibouti_TB_France_2022</v>
      </c>
    </row>
    <row r="949" spans="1:12" x14ac:dyDescent="0.25">
      <c r="A949" s="51" t="s">
        <v>1778</v>
      </c>
      <c r="B949" s="52" t="s">
        <v>963</v>
      </c>
      <c r="C949" s="52" t="s">
        <v>305</v>
      </c>
      <c r="D949" s="52" t="s">
        <v>1634</v>
      </c>
      <c r="E949" s="52" t="s">
        <v>793</v>
      </c>
      <c r="F949" s="52" t="s">
        <v>1794</v>
      </c>
      <c r="G949" s="52">
        <v>2023</v>
      </c>
      <c r="H949" s="52" t="s">
        <v>361</v>
      </c>
      <c r="I949" s="52" t="s">
        <v>670</v>
      </c>
      <c r="J949" s="60">
        <v>75000</v>
      </c>
      <c r="K949" s="52">
        <v>75000</v>
      </c>
      <c r="L949" s="56" t="str">
        <f>_xlfn.CONCAT(NFM3External!$B949,"_",NFM3External!$C949,"_",NFM3External!$E949,"_",NFM3External!$G949)</f>
        <v>Djibouti_TB_France_2023</v>
      </c>
    </row>
    <row r="950" spans="1:12" x14ac:dyDescent="0.25">
      <c r="A950" s="48" t="s">
        <v>1778</v>
      </c>
      <c r="B950" s="49" t="s">
        <v>963</v>
      </c>
      <c r="C950" s="49" t="s">
        <v>305</v>
      </c>
      <c r="D950" s="49" t="s">
        <v>1634</v>
      </c>
      <c r="E950" s="49" t="s">
        <v>820</v>
      </c>
      <c r="F950" s="49" t="s">
        <v>1795</v>
      </c>
      <c r="G950" s="49">
        <v>2018</v>
      </c>
      <c r="H950" s="49" t="s">
        <v>1635</v>
      </c>
      <c r="I950" s="49" t="s">
        <v>670</v>
      </c>
      <c r="J950" s="59">
        <v>166667</v>
      </c>
      <c r="K950" s="49">
        <v>166667</v>
      </c>
      <c r="L950" s="55" t="str">
        <f>_xlfn.CONCAT(NFM3External!$B950,"_",NFM3External!$C950,"_",NFM3External!$E950,"_",NFM3External!$G950)</f>
        <v>Djibouti_TB_International Organization for Migration (IOM)_2018</v>
      </c>
    </row>
    <row r="951" spans="1:12" x14ac:dyDescent="0.25">
      <c r="A951" s="51" t="s">
        <v>1778</v>
      </c>
      <c r="B951" s="52" t="s">
        <v>963</v>
      </c>
      <c r="C951" s="52" t="s">
        <v>305</v>
      </c>
      <c r="D951" s="52" t="s">
        <v>1634</v>
      </c>
      <c r="E951" s="52" t="s">
        <v>820</v>
      </c>
      <c r="F951" s="52" t="s">
        <v>1795</v>
      </c>
      <c r="G951" s="52">
        <v>2019</v>
      </c>
      <c r="H951" s="52" t="s">
        <v>1635</v>
      </c>
      <c r="I951" s="52" t="s">
        <v>670</v>
      </c>
      <c r="J951" s="60">
        <v>166667</v>
      </c>
      <c r="K951" s="52">
        <v>166667</v>
      </c>
      <c r="L951" s="56" t="str">
        <f>_xlfn.CONCAT(NFM3External!$B951,"_",NFM3External!$C951,"_",NFM3External!$E951,"_",NFM3External!$G951)</f>
        <v>Djibouti_TB_International Organization for Migration (IOM)_2019</v>
      </c>
    </row>
    <row r="952" spans="1:12" x14ac:dyDescent="0.25">
      <c r="A952" s="48" t="s">
        <v>1778</v>
      </c>
      <c r="B952" s="49" t="s">
        <v>963</v>
      </c>
      <c r="C952" s="49" t="s">
        <v>305</v>
      </c>
      <c r="D952" s="49" t="s">
        <v>1634</v>
      </c>
      <c r="E952" s="49" t="s">
        <v>820</v>
      </c>
      <c r="F952" s="49" t="s">
        <v>1795</v>
      </c>
      <c r="G952" s="49">
        <v>2020</v>
      </c>
      <c r="H952" s="49" t="s">
        <v>1635</v>
      </c>
      <c r="I952" s="49" t="s">
        <v>670</v>
      </c>
      <c r="J952" s="59">
        <v>132500</v>
      </c>
      <c r="K952" s="49">
        <v>132500</v>
      </c>
      <c r="L952" s="55" t="str">
        <f>_xlfn.CONCAT(NFM3External!$B952,"_",NFM3External!$C952,"_",NFM3External!$E952,"_",NFM3External!$G952)</f>
        <v>Djibouti_TB_International Organization for Migration (IOM)_2020</v>
      </c>
    </row>
    <row r="953" spans="1:12" x14ac:dyDescent="0.25">
      <c r="A953" s="51" t="s">
        <v>1778</v>
      </c>
      <c r="B953" s="52" t="s">
        <v>963</v>
      </c>
      <c r="C953" s="52" t="s">
        <v>305</v>
      </c>
      <c r="D953" s="52" t="s">
        <v>1634</v>
      </c>
      <c r="E953" s="52" t="s">
        <v>820</v>
      </c>
      <c r="F953" s="52" t="s">
        <v>1795</v>
      </c>
      <c r="G953" s="52">
        <v>2021</v>
      </c>
      <c r="H953" s="52" t="s">
        <v>361</v>
      </c>
      <c r="I953" s="52" t="s">
        <v>670</v>
      </c>
      <c r="J953" s="60">
        <v>132500</v>
      </c>
      <c r="K953" s="52">
        <v>132500</v>
      </c>
      <c r="L953" s="56" t="str">
        <f>_xlfn.CONCAT(NFM3External!$B953,"_",NFM3External!$C953,"_",NFM3External!$E953,"_",NFM3External!$G953)</f>
        <v>Djibouti_TB_International Organization for Migration (IOM)_2021</v>
      </c>
    </row>
    <row r="954" spans="1:12" x14ac:dyDescent="0.25">
      <c r="A954" s="48" t="s">
        <v>1778</v>
      </c>
      <c r="B954" s="49" t="s">
        <v>963</v>
      </c>
      <c r="C954" s="49" t="s">
        <v>305</v>
      </c>
      <c r="D954" s="49" t="s">
        <v>1634</v>
      </c>
      <c r="E954" s="49" t="s">
        <v>820</v>
      </c>
      <c r="F954" s="49" t="s">
        <v>1795</v>
      </c>
      <c r="G954" s="49">
        <v>2022</v>
      </c>
      <c r="H954" s="49" t="s">
        <v>361</v>
      </c>
      <c r="I954" s="49" t="s">
        <v>670</v>
      </c>
      <c r="J954" s="59">
        <v>132500</v>
      </c>
      <c r="K954" s="49">
        <v>132500</v>
      </c>
      <c r="L954" s="55" t="str">
        <f>_xlfn.CONCAT(NFM3External!$B954,"_",NFM3External!$C954,"_",NFM3External!$E954,"_",NFM3External!$G954)</f>
        <v>Djibouti_TB_International Organization for Migration (IOM)_2022</v>
      </c>
    </row>
    <row r="955" spans="1:12" x14ac:dyDescent="0.25">
      <c r="A955" s="51" t="s">
        <v>1778</v>
      </c>
      <c r="B955" s="52" t="s">
        <v>963</v>
      </c>
      <c r="C955" s="52" t="s">
        <v>305</v>
      </c>
      <c r="D955" s="52" t="s">
        <v>1634</v>
      </c>
      <c r="E955" s="52" t="s">
        <v>820</v>
      </c>
      <c r="F955" s="52" t="s">
        <v>1795</v>
      </c>
      <c r="G955" s="52">
        <v>2023</v>
      </c>
      <c r="H955" s="52" t="s">
        <v>361</v>
      </c>
      <c r="I955" s="52" t="s">
        <v>670</v>
      </c>
      <c r="J955" s="60">
        <v>132500</v>
      </c>
      <c r="K955" s="52">
        <v>132500</v>
      </c>
      <c r="L955" s="56" t="str">
        <f>_xlfn.CONCAT(NFM3External!$B955,"_",NFM3External!$C955,"_",NFM3External!$E955,"_",NFM3External!$G955)</f>
        <v>Djibouti_TB_International Organization for Migration (IOM)_2023</v>
      </c>
    </row>
    <row r="956" spans="1:12" x14ac:dyDescent="0.25">
      <c r="A956" s="48" t="s">
        <v>1778</v>
      </c>
      <c r="B956" s="49" t="s">
        <v>963</v>
      </c>
      <c r="C956" s="49" t="s">
        <v>305</v>
      </c>
      <c r="D956" s="49" t="s">
        <v>1634</v>
      </c>
      <c r="E956" s="49" t="s">
        <v>924</v>
      </c>
      <c r="F956" s="49" t="s">
        <v>1796</v>
      </c>
      <c r="G956" s="49">
        <v>2018</v>
      </c>
      <c r="H956" s="49" t="s">
        <v>1635</v>
      </c>
      <c r="I956" s="49" t="s">
        <v>670</v>
      </c>
      <c r="J956" s="59">
        <v>32000</v>
      </c>
      <c r="K956" s="49">
        <v>32000</v>
      </c>
      <c r="L956" s="55" t="str">
        <f>_xlfn.CONCAT(NFM3External!$B956,"_",NFM3External!$C956,"_",NFM3External!$E956,"_",NFM3External!$G956)</f>
        <v>Djibouti_TB_United Nations High Commissioner for Refugees (UNHCR)_2018</v>
      </c>
    </row>
    <row r="957" spans="1:12" x14ac:dyDescent="0.25">
      <c r="A957" s="51" t="s">
        <v>1778</v>
      </c>
      <c r="B957" s="52" t="s">
        <v>963</v>
      </c>
      <c r="C957" s="52" t="s">
        <v>305</v>
      </c>
      <c r="D957" s="52" t="s">
        <v>1634</v>
      </c>
      <c r="E957" s="52" t="s">
        <v>924</v>
      </c>
      <c r="F957" s="52" t="s">
        <v>1796</v>
      </c>
      <c r="G957" s="52">
        <v>2019</v>
      </c>
      <c r="H957" s="52" t="s">
        <v>1635</v>
      </c>
      <c r="I957" s="52" t="s">
        <v>670</v>
      </c>
      <c r="J957" s="60">
        <v>32000</v>
      </c>
      <c r="K957" s="52">
        <v>32000</v>
      </c>
      <c r="L957" s="56" t="str">
        <f>_xlfn.CONCAT(NFM3External!$B957,"_",NFM3External!$C957,"_",NFM3External!$E957,"_",NFM3External!$G957)</f>
        <v>Djibouti_TB_United Nations High Commissioner for Refugees (UNHCR)_2019</v>
      </c>
    </row>
    <row r="958" spans="1:12" x14ac:dyDescent="0.25">
      <c r="A958" s="48" t="s">
        <v>1778</v>
      </c>
      <c r="B958" s="49" t="s">
        <v>963</v>
      </c>
      <c r="C958" s="49" t="s">
        <v>305</v>
      </c>
      <c r="D958" s="49" t="s">
        <v>1634</v>
      </c>
      <c r="E958" s="49" t="s">
        <v>924</v>
      </c>
      <c r="F958" s="49" t="s">
        <v>1796</v>
      </c>
      <c r="G958" s="49">
        <v>2020</v>
      </c>
      <c r="H958" s="49" t="s">
        <v>1635</v>
      </c>
      <c r="I958" s="49" t="s">
        <v>670</v>
      </c>
      <c r="J958" s="59">
        <v>32000</v>
      </c>
      <c r="K958" s="49">
        <v>32000</v>
      </c>
      <c r="L958" s="55" t="str">
        <f>_xlfn.CONCAT(NFM3External!$B958,"_",NFM3External!$C958,"_",NFM3External!$E958,"_",NFM3External!$G958)</f>
        <v>Djibouti_TB_United Nations High Commissioner for Refugees (UNHCR)_2020</v>
      </c>
    </row>
    <row r="959" spans="1:12" x14ac:dyDescent="0.25">
      <c r="A959" s="51" t="s">
        <v>1778</v>
      </c>
      <c r="B959" s="52" t="s">
        <v>963</v>
      </c>
      <c r="C959" s="52" t="s">
        <v>305</v>
      </c>
      <c r="D959" s="52" t="s">
        <v>1634</v>
      </c>
      <c r="E959" s="52" t="s">
        <v>924</v>
      </c>
      <c r="F959" s="52" t="s">
        <v>1796</v>
      </c>
      <c r="G959" s="52">
        <v>2021</v>
      </c>
      <c r="H959" s="52" t="s">
        <v>361</v>
      </c>
      <c r="I959" s="52" t="s">
        <v>670</v>
      </c>
      <c r="J959" s="60">
        <v>32000</v>
      </c>
      <c r="K959" s="52">
        <v>32000</v>
      </c>
      <c r="L959" s="56" t="str">
        <f>_xlfn.CONCAT(NFM3External!$B959,"_",NFM3External!$C959,"_",NFM3External!$E959,"_",NFM3External!$G959)</f>
        <v>Djibouti_TB_United Nations High Commissioner for Refugees (UNHCR)_2021</v>
      </c>
    </row>
    <row r="960" spans="1:12" x14ac:dyDescent="0.25">
      <c r="A960" s="48" t="s">
        <v>1778</v>
      </c>
      <c r="B960" s="49" t="s">
        <v>963</v>
      </c>
      <c r="C960" s="49" t="s">
        <v>305</v>
      </c>
      <c r="D960" s="49" t="s">
        <v>1634</v>
      </c>
      <c r="E960" s="49" t="s">
        <v>924</v>
      </c>
      <c r="F960" s="49" t="s">
        <v>1796</v>
      </c>
      <c r="G960" s="49">
        <v>2022</v>
      </c>
      <c r="H960" s="49" t="s">
        <v>361</v>
      </c>
      <c r="I960" s="49" t="s">
        <v>670</v>
      </c>
      <c r="J960" s="59">
        <v>32000</v>
      </c>
      <c r="K960" s="49">
        <v>32000</v>
      </c>
      <c r="L960" s="55" t="str">
        <f>_xlfn.CONCAT(NFM3External!$B960,"_",NFM3External!$C960,"_",NFM3External!$E960,"_",NFM3External!$G960)</f>
        <v>Djibouti_TB_United Nations High Commissioner for Refugees (UNHCR)_2022</v>
      </c>
    </row>
    <row r="961" spans="1:12" x14ac:dyDescent="0.25">
      <c r="A961" s="51" t="s">
        <v>1778</v>
      </c>
      <c r="B961" s="52" t="s">
        <v>963</v>
      </c>
      <c r="C961" s="52" t="s">
        <v>305</v>
      </c>
      <c r="D961" s="52" t="s">
        <v>1634</v>
      </c>
      <c r="E961" s="52" t="s">
        <v>924</v>
      </c>
      <c r="F961" s="52" t="s">
        <v>1796</v>
      </c>
      <c r="G961" s="52">
        <v>2023</v>
      </c>
      <c r="H961" s="52" t="s">
        <v>361</v>
      </c>
      <c r="I961" s="52" t="s">
        <v>670</v>
      </c>
      <c r="J961" s="60">
        <v>32000</v>
      </c>
      <c r="K961" s="52">
        <v>32000</v>
      </c>
      <c r="L961" s="56" t="str">
        <f>_xlfn.CONCAT(NFM3External!$B961,"_",NFM3External!$C961,"_",NFM3External!$E961,"_",NFM3External!$G961)</f>
        <v>Djibouti_TB_United Nations High Commissioner for Refugees (UNHCR)_2023</v>
      </c>
    </row>
    <row r="962" spans="1:12" x14ac:dyDescent="0.25">
      <c r="A962" s="48" t="s">
        <v>1778</v>
      </c>
      <c r="B962" s="49" t="s">
        <v>963</v>
      </c>
      <c r="C962" s="49" t="s">
        <v>305</v>
      </c>
      <c r="D962" s="49" t="s">
        <v>1634</v>
      </c>
      <c r="E962" s="49" t="s">
        <v>939</v>
      </c>
      <c r="F962" s="49" t="s">
        <v>1797</v>
      </c>
      <c r="G962" s="49">
        <v>2019</v>
      </c>
      <c r="H962" s="49" t="s">
        <v>1635</v>
      </c>
      <c r="I962" s="49" t="s">
        <v>670</v>
      </c>
      <c r="J962" s="59">
        <v>60000</v>
      </c>
      <c r="K962" s="49">
        <v>60000</v>
      </c>
      <c r="L962" s="55" t="str">
        <f>_xlfn.CONCAT(NFM3External!$B962,"_",NFM3External!$C962,"_",NFM3External!$E962,"_",NFM3External!$G962)</f>
        <v>Djibouti_TB_World Bank (WB)_2019</v>
      </c>
    </row>
    <row r="963" spans="1:12" x14ac:dyDescent="0.25">
      <c r="A963" s="51" t="s">
        <v>1778</v>
      </c>
      <c r="B963" s="52" t="s">
        <v>963</v>
      </c>
      <c r="C963" s="52" t="s">
        <v>305</v>
      </c>
      <c r="D963" s="52" t="s">
        <v>1634</v>
      </c>
      <c r="E963" s="52" t="s">
        <v>939</v>
      </c>
      <c r="F963" s="52" t="s">
        <v>1797</v>
      </c>
      <c r="G963" s="52">
        <v>2020</v>
      </c>
      <c r="H963" s="52" t="s">
        <v>1635</v>
      </c>
      <c r="I963" s="52" t="s">
        <v>670</v>
      </c>
      <c r="J963" s="60">
        <v>60000</v>
      </c>
      <c r="K963" s="52">
        <v>60000</v>
      </c>
      <c r="L963" s="56" t="str">
        <f>_xlfn.CONCAT(NFM3External!$B963,"_",NFM3External!$C963,"_",NFM3External!$E963,"_",NFM3External!$G963)</f>
        <v>Djibouti_TB_World Bank (WB)_2020</v>
      </c>
    </row>
    <row r="964" spans="1:12" x14ac:dyDescent="0.25">
      <c r="A964" s="48" t="s">
        <v>1778</v>
      </c>
      <c r="B964" s="49" t="s">
        <v>963</v>
      </c>
      <c r="C964" s="49" t="s">
        <v>305</v>
      </c>
      <c r="D964" s="49" t="s">
        <v>1634</v>
      </c>
      <c r="E964" s="49" t="s">
        <v>939</v>
      </c>
      <c r="F964" s="49" t="s">
        <v>1797</v>
      </c>
      <c r="G964" s="49">
        <v>2021</v>
      </c>
      <c r="H964" s="49" t="s">
        <v>361</v>
      </c>
      <c r="I964" s="49" t="s">
        <v>670</v>
      </c>
      <c r="J964" s="59">
        <v>60000</v>
      </c>
      <c r="K964" s="49">
        <v>60000</v>
      </c>
      <c r="L964" s="55" t="str">
        <f>_xlfn.CONCAT(NFM3External!$B964,"_",NFM3External!$C964,"_",NFM3External!$E964,"_",NFM3External!$G964)</f>
        <v>Djibouti_TB_World Bank (WB)_2021</v>
      </c>
    </row>
    <row r="965" spans="1:12" x14ac:dyDescent="0.25">
      <c r="A965" s="51" t="s">
        <v>1778</v>
      </c>
      <c r="B965" s="52" t="s">
        <v>963</v>
      </c>
      <c r="C965" s="52" t="s">
        <v>305</v>
      </c>
      <c r="D965" s="52" t="s">
        <v>1634</v>
      </c>
      <c r="E965" s="52" t="s">
        <v>939</v>
      </c>
      <c r="F965" s="52" t="s">
        <v>1797</v>
      </c>
      <c r="G965" s="52">
        <v>2022</v>
      </c>
      <c r="H965" s="52" t="s">
        <v>361</v>
      </c>
      <c r="I965" s="52" t="s">
        <v>670</v>
      </c>
      <c r="J965" s="60">
        <v>60000</v>
      </c>
      <c r="K965" s="52">
        <v>60000</v>
      </c>
      <c r="L965" s="56" t="str">
        <f>_xlfn.CONCAT(NFM3External!$B965,"_",NFM3External!$C965,"_",NFM3External!$E965,"_",NFM3External!$G965)</f>
        <v>Djibouti_TB_World Bank (WB)_2022</v>
      </c>
    </row>
    <row r="966" spans="1:12" x14ac:dyDescent="0.25">
      <c r="A966" s="48" t="s">
        <v>1778</v>
      </c>
      <c r="B966" s="49" t="s">
        <v>963</v>
      </c>
      <c r="C966" s="49" t="s">
        <v>305</v>
      </c>
      <c r="D966" s="49" t="s">
        <v>1634</v>
      </c>
      <c r="E966" s="49" t="s">
        <v>939</v>
      </c>
      <c r="F966" s="49" t="s">
        <v>1797</v>
      </c>
      <c r="G966" s="49">
        <v>2023</v>
      </c>
      <c r="H966" s="49" t="s">
        <v>361</v>
      </c>
      <c r="I966" s="49" t="s">
        <v>670</v>
      </c>
      <c r="J966" s="59">
        <v>60000</v>
      </c>
      <c r="K966" s="49">
        <v>60000</v>
      </c>
      <c r="L966" s="55" t="str">
        <f>_xlfn.CONCAT(NFM3External!$B966,"_",NFM3External!$C966,"_",NFM3External!$E966,"_",NFM3External!$G966)</f>
        <v>Djibouti_TB_World Bank (WB)_2023</v>
      </c>
    </row>
    <row r="967" spans="1:12" x14ac:dyDescent="0.25">
      <c r="A967" s="51" t="s">
        <v>1778</v>
      </c>
      <c r="B967" s="52" t="s">
        <v>963</v>
      </c>
      <c r="C967" s="52" t="s">
        <v>305</v>
      </c>
      <c r="D967" s="52" t="s">
        <v>1634</v>
      </c>
      <c r="E967" s="52" t="s">
        <v>945</v>
      </c>
      <c r="F967" s="52" t="s">
        <v>1798</v>
      </c>
      <c r="G967" s="52">
        <v>2020</v>
      </c>
      <c r="H967" s="52" t="s">
        <v>1635</v>
      </c>
      <c r="I967" s="52" t="s">
        <v>670</v>
      </c>
      <c r="J967" s="60">
        <v>57500</v>
      </c>
      <c r="K967" s="52">
        <v>57500</v>
      </c>
      <c r="L967" s="56" t="str">
        <f>_xlfn.CONCAT(NFM3External!$B967,"_",NFM3External!$C967,"_",NFM3External!$E967,"_",NFM3External!$G967)</f>
        <v>Djibouti_TB_World Food Programme (WFP)_2020</v>
      </c>
    </row>
    <row r="968" spans="1:12" x14ac:dyDescent="0.25">
      <c r="A968" s="48" t="s">
        <v>1778</v>
      </c>
      <c r="B968" s="49" t="s">
        <v>963</v>
      </c>
      <c r="C968" s="49" t="s">
        <v>305</v>
      </c>
      <c r="D968" s="49" t="s">
        <v>1634</v>
      </c>
      <c r="E968" s="49" t="s">
        <v>945</v>
      </c>
      <c r="F968" s="49" t="s">
        <v>1798</v>
      </c>
      <c r="G968" s="49">
        <v>2021</v>
      </c>
      <c r="H968" s="49" t="s">
        <v>361</v>
      </c>
      <c r="I968" s="49" t="s">
        <v>670</v>
      </c>
      <c r="J968" s="59">
        <v>57500</v>
      </c>
      <c r="K968" s="49">
        <v>57500</v>
      </c>
      <c r="L968" s="55" t="str">
        <f>_xlfn.CONCAT(NFM3External!$B968,"_",NFM3External!$C968,"_",NFM3External!$E968,"_",NFM3External!$G968)</f>
        <v>Djibouti_TB_World Food Programme (WFP)_2021</v>
      </c>
    </row>
    <row r="969" spans="1:12" x14ac:dyDescent="0.25">
      <c r="A969" s="51" t="s">
        <v>1778</v>
      </c>
      <c r="B969" s="52" t="s">
        <v>963</v>
      </c>
      <c r="C969" s="52" t="s">
        <v>305</v>
      </c>
      <c r="D969" s="52" t="s">
        <v>1634</v>
      </c>
      <c r="E969" s="52" t="s">
        <v>945</v>
      </c>
      <c r="F969" s="52" t="s">
        <v>1798</v>
      </c>
      <c r="G969" s="52">
        <v>2022</v>
      </c>
      <c r="H969" s="52" t="s">
        <v>361</v>
      </c>
      <c r="I969" s="52" t="s">
        <v>670</v>
      </c>
      <c r="J969" s="60">
        <v>57500</v>
      </c>
      <c r="K969" s="52">
        <v>57500</v>
      </c>
      <c r="L969" s="56" t="str">
        <f>_xlfn.CONCAT(NFM3External!$B969,"_",NFM3External!$C969,"_",NFM3External!$E969,"_",NFM3External!$G969)</f>
        <v>Djibouti_TB_World Food Programme (WFP)_2022</v>
      </c>
    </row>
    <row r="970" spans="1:12" x14ac:dyDescent="0.25">
      <c r="A970" s="48" t="s">
        <v>1778</v>
      </c>
      <c r="B970" s="49" t="s">
        <v>963</v>
      </c>
      <c r="C970" s="49" t="s">
        <v>305</v>
      </c>
      <c r="D970" s="49" t="s">
        <v>1634</v>
      </c>
      <c r="E970" s="49" t="s">
        <v>945</v>
      </c>
      <c r="F970" s="49" t="s">
        <v>1798</v>
      </c>
      <c r="G970" s="49">
        <v>2023</v>
      </c>
      <c r="H970" s="49" t="s">
        <v>361</v>
      </c>
      <c r="I970" s="49" t="s">
        <v>670</v>
      </c>
      <c r="J970" s="59">
        <v>57500</v>
      </c>
      <c r="K970" s="49">
        <v>57500</v>
      </c>
      <c r="L970" s="55" t="str">
        <f>_xlfn.CONCAT(NFM3External!$B970,"_",NFM3External!$C970,"_",NFM3External!$E970,"_",NFM3External!$G970)</f>
        <v>Djibouti_TB_World Food Programme (WFP)_2023</v>
      </c>
    </row>
    <row r="971" spans="1:12" x14ac:dyDescent="0.25">
      <c r="A971" s="51" t="s">
        <v>1778</v>
      </c>
      <c r="B971" s="52" t="s">
        <v>963</v>
      </c>
      <c r="C971" s="52" t="s">
        <v>305</v>
      </c>
      <c r="D971" s="52" t="s">
        <v>1634</v>
      </c>
      <c r="E971" s="52" t="s">
        <v>949</v>
      </c>
      <c r="F971" s="52" t="s">
        <v>1799</v>
      </c>
      <c r="G971" s="52">
        <v>2018</v>
      </c>
      <c r="H971" s="52" t="s">
        <v>1635</v>
      </c>
      <c r="I971" s="52" t="s">
        <v>670</v>
      </c>
      <c r="J971" s="60">
        <v>27050</v>
      </c>
      <c r="K971" s="52">
        <v>27050</v>
      </c>
      <c r="L971" s="56" t="str">
        <f>_xlfn.CONCAT(NFM3External!$B971,"_",NFM3External!$C971,"_",NFM3External!$E971,"_",NFM3External!$G971)</f>
        <v>Djibouti_TB_World Health Organization (WHO)_2018</v>
      </c>
    </row>
    <row r="972" spans="1:12" x14ac:dyDescent="0.25">
      <c r="A972" s="48" t="s">
        <v>1778</v>
      </c>
      <c r="B972" s="49" t="s">
        <v>963</v>
      </c>
      <c r="C972" s="49" t="s">
        <v>305</v>
      </c>
      <c r="D972" s="49" t="s">
        <v>1634</v>
      </c>
      <c r="E972" s="49" t="s">
        <v>949</v>
      </c>
      <c r="F972" s="49" t="s">
        <v>1799</v>
      </c>
      <c r="G972" s="49">
        <v>2019</v>
      </c>
      <c r="H972" s="49" t="s">
        <v>1635</v>
      </c>
      <c r="I972" s="49" t="s">
        <v>670</v>
      </c>
      <c r="J972" s="59">
        <v>27050</v>
      </c>
      <c r="K972" s="49">
        <v>27050</v>
      </c>
      <c r="L972" s="55" t="str">
        <f>_xlfn.CONCAT(NFM3External!$B972,"_",NFM3External!$C972,"_",NFM3External!$E972,"_",NFM3External!$G972)</f>
        <v>Djibouti_TB_World Health Organization (WHO)_2019</v>
      </c>
    </row>
    <row r="973" spans="1:12" x14ac:dyDescent="0.25">
      <c r="A973" s="51" t="s">
        <v>1778</v>
      </c>
      <c r="B973" s="52" t="s">
        <v>963</v>
      </c>
      <c r="C973" s="52" t="s">
        <v>305</v>
      </c>
      <c r="D973" s="52" t="s">
        <v>1634</v>
      </c>
      <c r="E973" s="52" t="s">
        <v>949</v>
      </c>
      <c r="F973" s="52" t="s">
        <v>1799</v>
      </c>
      <c r="G973" s="52">
        <v>2020</v>
      </c>
      <c r="H973" s="52" t="s">
        <v>1635</v>
      </c>
      <c r="I973" s="52" t="s">
        <v>670</v>
      </c>
      <c r="J973" s="60">
        <v>27050</v>
      </c>
      <c r="K973" s="52">
        <v>27050</v>
      </c>
      <c r="L973" s="56" t="str">
        <f>_xlfn.CONCAT(NFM3External!$B973,"_",NFM3External!$C973,"_",NFM3External!$E973,"_",NFM3External!$G973)</f>
        <v>Djibouti_TB_World Health Organization (WHO)_2020</v>
      </c>
    </row>
    <row r="974" spans="1:12" x14ac:dyDescent="0.25">
      <c r="A974" s="48" t="s">
        <v>1778</v>
      </c>
      <c r="B974" s="49" t="s">
        <v>963</v>
      </c>
      <c r="C974" s="49" t="s">
        <v>305</v>
      </c>
      <c r="D974" s="49" t="s">
        <v>1634</v>
      </c>
      <c r="E974" s="49" t="s">
        <v>949</v>
      </c>
      <c r="F974" s="49" t="s">
        <v>1799</v>
      </c>
      <c r="G974" s="49">
        <v>2021</v>
      </c>
      <c r="H974" s="49" t="s">
        <v>361</v>
      </c>
      <c r="I974" s="49" t="s">
        <v>670</v>
      </c>
      <c r="J974" s="59">
        <v>27050</v>
      </c>
      <c r="K974" s="49">
        <v>27050</v>
      </c>
      <c r="L974" s="55" t="str">
        <f>_xlfn.CONCAT(NFM3External!$B974,"_",NFM3External!$C974,"_",NFM3External!$E974,"_",NFM3External!$G974)</f>
        <v>Djibouti_TB_World Health Organization (WHO)_2021</v>
      </c>
    </row>
    <row r="975" spans="1:12" x14ac:dyDescent="0.25">
      <c r="A975" s="51" t="s">
        <v>1778</v>
      </c>
      <c r="B975" s="52" t="s">
        <v>963</v>
      </c>
      <c r="C975" s="52" t="s">
        <v>305</v>
      </c>
      <c r="D975" s="52" t="s">
        <v>1634</v>
      </c>
      <c r="E975" s="52" t="s">
        <v>949</v>
      </c>
      <c r="F975" s="52" t="s">
        <v>1799</v>
      </c>
      <c r="G975" s="52">
        <v>2022</v>
      </c>
      <c r="H975" s="52" t="s">
        <v>361</v>
      </c>
      <c r="I975" s="52" t="s">
        <v>670</v>
      </c>
      <c r="J975" s="60">
        <v>27050</v>
      </c>
      <c r="K975" s="52">
        <v>27050</v>
      </c>
      <c r="L975" s="56" t="str">
        <f>_xlfn.CONCAT(NFM3External!$B975,"_",NFM3External!$C975,"_",NFM3External!$E975,"_",NFM3External!$G975)</f>
        <v>Djibouti_TB_World Health Organization (WHO)_2022</v>
      </c>
    </row>
    <row r="976" spans="1:12" x14ac:dyDescent="0.25">
      <c r="A976" s="48" t="s">
        <v>1778</v>
      </c>
      <c r="B976" s="49" t="s">
        <v>963</v>
      </c>
      <c r="C976" s="49" t="s">
        <v>305</v>
      </c>
      <c r="D976" s="49" t="s">
        <v>1634</v>
      </c>
      <c r="E976" s="49" t="s">
        <v>949</v>
      </c>
      <c r="F976" s="49" t="s">
        <v>1799</v>
      </c>
      <c r="G976" s="49">
        <v>2023</v>
      </c>
      <c r="H976" s="49" t="s">
        <v>361</v>
      </c>
      <c r="I976" s="49" t="s">
        <v>670</v>
      </c>
      <c r="J976" s="59">
        <v>27050</v>
      </c>
      <c r="K976" s="49">
        <v>27050</v>
      </c>
      <c r="L976" s="55" t="str">
        <f>_xlfn.CONCAT(NFM3External!$B976,"_",NFM3External!$C976,"_",NFM3External!$E976,"_",NFM3External!$G976)</f>
        <v>Djibouti_TB_World Health Organization (WHO)_2023</v>
      </c>
    </row>
    <row r="977" spans="1:12" x14ac:dyDescent="0.25">
      <c r="A977" s="51" t="s">
        <v>1800</v>
      </c>
      <c r="B977" s="52" t="s">
        <v>966</v>
      </c>
      <c r="C977" s="52" t="s">
        <v>1645</v>
      </c>
      <c r="D977" s="52" t="s">
        <v>1634</v>
      </c>
      <c r="E977" s="52" t="s">
        <v>843</v>
      </c>
      <c r="F977" s="52" t="s">
        <v>1801</v>
      </c>
      <c r="G977" s="52">
        <v>2021</v>
      </c>
      <c r="H977" s="52" t="s">
        <v>1635</v>
      </c>
      <c r="I977" s="52" t="s">
        <v>670</v>
      </c>
      <c r="J977" s="60">
        <v>370125</v>
      </c>
      <c r="K977" s="52">
        <v>370125</v>
      </c>
      <c r="L977" s="56" t="str">
        <f>_xlfn.CONCAT(NFM3External!$B977,"_",NFM3External!$C977,"_",NFM3External!$E977,"_",NFM3External!$G977)</f>
        <v>Dominican Republic_HIV_Joint United Nations Programme on HIV/AIDS (UNAIDS)_2021</v>
      </c>
    </row>
    <row r="978" spans="1:12" x14ac:dyDescent="0.25">
      <c r="A978" s="48" t="s">
        <v>1800</v>
      </c>
      <c r="B978" s="49" t="s">
        <v>966</v>
      </c>
      <c r="C978" s="49" t="s">
        <v>1645</v>
      </c>
      <c r="D978" s="49" t="s">
        <v>1634</v>
      </c>
      <c r="E978" s="49" t="s">
        <v>901</v>
      </c>
      <c r="F978" s="49" t="s">
        <v>1801</v>
      </c>
      <c r="G978" s="49">
        <v>2021</v>
      </c>
      <c r="H978" s="49" t="s">
        <v>1635</v>
      </c>
      <c r="I978" s="49" t="s">
        <v>670</v>
      </c>
      <c r="J978" s="59">
        <v>87183</v>
      </c>
      <c r="K978" s="49">
        <v>87183</v>
      </c>
      <c r="L978" s="55" t="str">
        <f>_xlfn.CONCAT(NFM3External!$B978,"_",NFM3External!$C978,"_",NFM3External!$E978,"_",NFM3External!$G978)</f>
        <v>Dominican Republic_HIV_The United Nations Children's Fund (UNICEF)_2021</v>
      </c>
    </row>
    <row r="979" spans="1:12" x14ac:dyDescent="0.25">
      <c r="A979" s="51" t="s">
        <v>1800</v>
      </c>
      <c r="B979" s="52" t="s">
        <v>966</v>
      </c>
      <c r="C979" s="52" t="s">
        <v>1645</v>
      </c>
      <c r="D979" s="52" t="s">
        <v>1634</v>
      </c>
      <c r="E979" s="52" t="s">
        <v>934</v>
      </c>
      <c r="F979" s="52" t="s">
        <v>1802</v>
      </c>
      <c r="G979" s="52">
        <v>2019</v>
      </c>
      <c r="H979" s="52" t="s">
        <v>1635</v>
      </c>
      <c r="I979" s="52" t="s">
        <v>670</v>
      </c>
      <c r="J979" s="60">
        <v>14235298</v>
      </c>
      <c r="K979" s="52">
        <v>14235298</v>
      </c>
      <c r="L979" s="56" t="str">
        <f>_xlfn.CONCAT(NFM3External!$B979,"_",NFM3External!$C979,"_",NFM3External!$E979,"_",NFM3External!$G979)</f>
        <v>Dominican Republic_HIV_United States Government (USG)_2019</v>
      </c>
    </row>
    <row r="980" spans="1:12" x14ac:dyDescent="0.25">
      <c r="A980" s="48" t="s">
        <v>1800</v>
      </c>
      <c r="B980" s="49" t="s">
        <v>966</v>
      </c>
      <c r="C980" s="49" t="s">
        <v>1645</v>
      </c>
      <c r="D980" s="49" t="s">
        <v>1634</v>
      </c>
      <c r="E980" s="49" t="s">
        <v>934</v>
      </c>
      <c r="F980" s="49" t="s">
        <v>1802</v>
      </c>
      <c r="G980" s="49">
        <v>2020</v>
      </c>
      <c r="H980" s="49" t="s">
        <v>1635</v>
      </c>
      <c r="I980" s="49" t="s">
        <v>670</v>
      </c>
      <c r="J980" s="59">
        <v>26908961</v>
      </c>
      <c r="K980" s="49">
        <v>26908961</v>
      </c>
      <c r="L980" s="55" t="str">
        <f>_xlfn.CONCAT(NFM3External!$B980,"_",NFM3External!$C980,"_",NFM3External!$E980,"_",NFM3External!$G980)</f>
        <v>Dominican Republic_HIV_United States Government (USG)_2020</v>
      </c>
    </row>
    <row r="981" spans="1:12" x14ac:dyDescent="0.25">
      <c r="A981" s="51" t="s">
        <v>1800</v>
      </c>
      <c r="B981" s="52" t="s">
        <v>966</v>
      </c>
      <c r="C981" s="52" t="s">
        <v>1645</v>
      </c>
      <c r="D981" s="52" t="s">
        <v>1634</v>
      </c>
      <c r="E981" s="52" t="s">
        <v>934</v>
      </c>
      <c r="F981" s="52" t="s">
        <v>1802</v>
      </c>
      <c r="G981" s="52">
        <v>2021</v>
      </c>
      <c r="H981" s="52" t="s">
        <v>1635</v>
      </c>
      <c r="I981" s="52" t="s">
        <v>670</v>
      </c>
      <c r="J981" s="60">
        <v>25000000</v>
      </c>
      <c r="K981" s="52">
        <v>25000000</v>
      </c>
      <c r="L981" s="56" t="str">
        <f>_xlfn.CONCAT(NFM3External!$B981,"_",NFM3External!$C981,"_",NFM3External!$E981,"_",NFM3External!$G981)</f>
        <v>Dominican Republic_HIV_United States Government (USG)_2021</v>
      </c>
    </row>
    <row r="982" spans="1:12" x14ac:dyDescent="0.25">
      <c r="A982" s="48" t="s">
        <v>1800</v>
      </c>
      <c r="B982" s="49" t="s">
        <v>966</v>
      </c>
      <c r="C982" s="49" t="s">
        <v>1645</v>
      </c>
      <c r="D982" s="49" t="s">
        <v>1634</v>
      </c>
      <c r="E982" s="49" t="s">
        <v>934</v>
      </c>
      <c r="F982" s="49" t="s">
        <v>1802</v>
      </c>
      <c r="G982" s="49">
        <v>2022</v>
      </c>
      <c r="H982" s="49" t="s">
        <v>361</v>
      </c>
      <c r="I982" s="49" t="s">
        <v>670</v>
      </c>
      <c r="J982" s="59">
        <v>25000000</v>
      </c>
      <c r="K982" s="49">
        <v>25000000</v>
      </c>
      <c r="L982" s="55" t="str">
        <f>_xlfn.CONCAT(NFM3External!$B982,"_",NFM3External!$C982,"_",NFM3External!$E982,"_",NFM3External!$G982)</f>
        <v>Dominican Republic_HIV_United States Government (USG)_2022</v>
      </c>
    </row>
    <row r="983" spans="1:12" x14ac:dyDescent="0.25">
      <c r="A983" s="51" t="s">
        <v>1800</v>
      </c>
      <c r="B983" s="52" t="s">
        <v>966</v>
      </c>
      <c r="C983" s="52" t="s">
        <v>1645</v>
      </c>
      <c r="D983" s="52" t="s">
        <v>1634</v>
      </c>
      <c r="E983" s="52" t="s">
        <v>949</v>
      </c>
      <c r="F983" s="52" t="s">
        <v>1801</v>
      </c>
      <c r="G983" s="52">
        <v>2021</v>
      </c>
      <c r="H983" s="52" t="s">
        <v>1635</v>
      </c>
      <c r="I983" s="52" t="s">
        <v>670</v>
      </c>
      <c r="J983" s="60">
        <v>28334</v>
      </c>
      <c r="K983" s="52">
        <v>28334</v>
      </c>
      <c r="L983" s="56" t="str">
        <f>_xlfn.CONCAT(NFM3External!$B983,"_",NFM3External!$C983,"_",NFM3External!$E983,"_",NFM3External!$G983)</f>
        <v>Dominican Republic_HIV_World Health Organization (WHO)_2021</v>
      </c>
    </row>
    <row r="984" spans="1:12" x14ac:dyDescent="0.25">
      <c r="A984" s="48" t="s">
        <v>1800</v>
      </c>
      <c r="B984" s="49" t="s">
        <v>966</v>
      </c>
      <c r="C984" s="49" t="s">
        <v>1645</v>
      </c>
      <c r="D984" s="49" t="s">
        <v>1634</v>
      </c>
      <c r="E984" s="49"/>
      <c r="F984" s="49" t="s">
        <v>1803</v>
      </c>
      <c r="G984" s="49">
        <v>2019</v>
      </c>
      <c r="H984" s="49" t="s">
        <v>1635</v>
      </c>
      <c r="I984" s="49" t="s">
        <v>670</v>
      </c>
      <c r="J984" s="59">
        <v>658456</v>
      </c>
      <c r="K984" s="49">
        <v>658456</v>
      </c>
      <c r="L984" s="55" t="str">
        <f>_xlfn.CONCAT(NFM3External!$B984,"_",NFM3External!$C984,"_",NFM3External!$E984,"_",NFM3External!$G984)</f>
        <v>Dominican Republic_HIV__2019</v>
      </c>
    </row>
    <row r="985" spans="1:12" x14ac:dyDescent="0.25">
      <c r="A985" s="51" t="s">
        <v>1800</v>
      </c>
      <c r="B985" s="52" t="s">
        <v>966</v>
      </c>
      <c r="C985" s="52" t="s">
        <v>1645</v>
      </c>
      <c r="D985" s="52" t="s">
        <v>1634</v>
      </c>
      <c r="E985" s="52"/>
      <c r="F985" s="52" t="s">
        <v>1803</v>
      </c>
      <c r="G985" s="52">
        <v>2020</v>
      </c>
      <c r="H985" s="52" t="s">
        <v>1635</v>
      </c>
      <c r="I985" s="52" t="s">
        <v>670</v>
      </c>
      <c r="J985" s="60">
        <v>748571</v>
      </c>
      <c r="K985" s="52">
        <v>748571</v>
      </c>
      <c r="L985" s="56" t="str">
        <f>_xlfn.CONCAT(NFM3External!$B985,"_",NFM3External!$C985,"_",NFM3External!$E985,"_",NFM3External!$G985)</f>
        <v>Dominican Republic_HIV__2020</v>
      </c>
    </row>
    <row r="986" spans="1:12" x14ac:dyDescent="0.25">
      <c r="A986" s="48" t="s">
        <v>1800</v>
      </c>
      <c r="B986" s="49" t="s">
        <v>966</v>
      </c>
      <c r="C986" s="49" t="s">
        <v>1645</v>
      </c>
      <c r="D986" s="49" t="s">
        <v>1634</v>
      </c>
      <c r="E986" s="49"/>
      <c r="F986" s="49" t="s">
        <v>1801</v>
      </c>
      <c r="G986" s="49">
        <v>2021</v>
      </c>
      <c r="H986" s="49" t="s">
        <v>1635</v>
      </c>
      <c r="I986" s="49" t="s">
        <v>670</v>
      </c>
      <c r="J986" s="59">
        <v>29954</v>
      </c>
      <c r="K986" s="49">
        <v>29954</v>
      </c>
      <c r="L986" s="55" t="str">
        <f>_xlfn.CONCAT(NFM3External!$B986,"_",NFM3External!$C986,"_",NFM3External!$E986,"_",NFM3External!$G986)</f>
        <v>Dominican Republic_HIV__2021</v>
      </c>
    </row>
    <row r="987" spans="1:12" x14ac:dyDescent="0.25">
      <c r="A987" s="51" t="s">
        <v>1800</v>
      </c>
      <c r="B987" s="52" t="s">
        <v>966</v>
      </c>
      <c r="C987" s="52" t="s">
        <v>1645</v>
      </c>
      <c r="D987" s="52" t="s">
        <v>1634</v>
      </c>
      <c r="E987" s="52"/>
      <c r="F987" s="52" t="s">
        <v>1803</v>
      </c>
      <c r="G987" s="52">
        <v>2021</v>
      </c>
      <c r="H987" s="52" t="s">
        <v>1635</v>
      </c>
      <c r="I987" s="52" t="s">
        <v>670</v>
      </c>
      <c r="J987" s="60">
        <v>732601</v>
      </c>
      <c r="K987" s="52">
        <v>732601</v>
      </c>
      <c r="L987" s="56" t="str">
        <f>_xlfn.CONCAT(NFM3External!$B987,"_",NFM3External!$C987,"_",NFM3External!$E987,"_",NFM3External!$G987)</f>
        <v>Dominican Republic_HIV__2021</v>
      </c>
    </row>
    <row r="988" spans="1:12" x14ac:dyDescent="0.25">
      <c r="A988" s="48" t="s">
        <v>1800</v>
      </c>
      <c r="B988" s="49" t="s">
        <v>966</v>
      </c>
      <c r="C988" s="49" t="s">
        <v>1645</v>
      </c>
      <c r="D988" s="49" t="s">
        <v>1634</v>
      </c>
      <c r="E988" s="49"/>
      <c r="F988" s="49" t="s">
        <v>1803</v>
      </c>
      <c r="G988" s="49">
        <v>2022</v>
      </c>
      <c r="H988" s="49" t="s">
        <v>361</v>
      </c>
      <c r="I988" s="49" t="s">
        <v>670</v>
      </c>
      <c r="J988" s="59">
        <v>704473</v>
      </c>
      <c r="K988" s="49">
        <v>704473</v>
      </c>
      <c r="L988" s="55" t="str">
        <f>_xlfn.CONCAT(NFM3External!$B988,"_",NFM3External!$C988,"_",NFM3External!$E988,"_",NFM3External!$G988)</f>
        <v>Dominican Republic_HIV__2022</v>
      </c>
    </row>
    <row r="989" spans="1:12" x14ac:dyDescent="0.25">
      <c r="A989" s="51" t="s">
        <v>1804</v>
      </c>
      <c r="B989" s="52" t="s">
        <v>971</v>
      </c>
      <c r="C989" s="52" t="s">
        <v>1645</v>
      </c>
      <c r="D989" s="52" t="s">
        <v>1634</v>
      </c>
      <c r="E989" s="52" t="s">
        <v>843</v>
      </c>
      <c r="F989" s="52" t="s">
        <v>1805</v>
      </c>
      <c r="G989" s="52">
        <v>2019</v>
      </c>
      <c r="H989" s="52" t="s">
        <v>1635</v>
      </c>
      <c r="I989" s="52" t="s">
        <v>670</v>
      </c>
      <c r="J989" s="60">
        <v>71816</v>
      </c>
      <c r="K989" s="52">
        <v>71816</v>
      </c>
      <c r="L989" s="56" t="str">
        <f>_xlfn.CONCAT(NFM3External!$B989,"_",NFM3External!$C989,"_",NFM3External!$E989,"_",NFM3External!$G989)</f>
        <v>Egypt_HIV_Joint United Nations Programme on HIV/AIDS (UNAIDS)_2019</v>
      </c>
    </row>
    <row r="990" spans="1:12" x14ac:dyDescent="0.25">
      <c r="A990" s="48" t="s">
        <v>1804</v>
      </c>
      <c r="B990" s="49" t="s">
        <v>971</v>
      </c>
      <c r="C990" s="49" t="s">
        <v>1645</v>
      </c>
      <c r="D990" s="49" t="s">
        <v>1634</v>
      </c>
      <c r="E990" s="49" t="s">
        <v>843</v>
      </c>
      <c r="F990" s="49" t="s">
        <v>1806</v>
      </c>
      <c r="G990" s="49">
        <v>2019</v>
      </c>
      <c r="H990" s="49" t="s">
        <v>1635</v>
      </c>
      <c r="I990" s="49" t="s">
        <v>670</v>
      </c>
      <c r="J990" s="59">
        <v>36000</v>
      </c>
      <c r="K990" s="49">
        <v>36000</v>
      </c>
      <c r="L990" s="55" t="str">
        <f>_xlfn.CONCAT(NFM3External!$B990,"_",NFM3External!$C990,"_",NFM3External!$E990,"_",NFM3External!$G990)</f>
        <v>Egypt_HIV_Joint United Nations Programme on HIV/AIDS (UNAIDS)_2019</v>
      </c>
    </row>
    <row r="991" spans="1:12" x14ac:dyDescent="0.25">
      <c r="A991" s="51" t="s">
        <v>1804</v>
      </c>
      <c r="B991" s="52" t="s">
        <v>971</v>
      </c>
      <c r="C991" s="52" t="s">
        <v>1645</v>
      </c>
      <c r="D991" s="52" t="s">
        <v>1634</v>
      </c>
      <c r="E991" s="52" t="s">
        <v>843</v>
      </c>
      <c r="F991" s="52" t="s">
        <v>1805</v>
      </c>
      <c r="G991" s="52">
        <v>2020</v>
      </c>
      <c r="H991" s="52" t="s">
        <v>1635</v>
      </c>
      <c r="I991" s="52" t="s">
        <v>670</v>
      </c>
      <c r="J991" s="60">
        <v>102595</v>
      </c>
      <c r="K991" s="52">
        <v>102595</v>
      </c>
      <c r="L991" s="56" t="str">
        <f>_xlfn.CONCAT(NFM3External!$B991,"_",NFM3External!$C991,"_",NFM3External!$E991,"_",NFM3External!$G991)</f>
        <v>Egypt_HIV_Joint United Nations Programme on HIV/AIDS (UNAIDS)_2020</v>
      </c>
    </row>
    <row r="992" spans="1:12" x14ac:dyDescent="0.25">
      <c r="A992" s="48" t="s">
        <v>1804</v>
      </c>
      <c r="B992" s="49" t="s">
        <v>971</v>
      </c>
      <c r="C992" s="49" t="s">
        <v>1645</v>
      </c>
      <c r="D992" s="49" t="s">
        <v>1634</v>
      </c>
      <c r="E992" s="49" t="s">
        <v>843</v>
      </c>
      <c r="F992" s="49" t="s">
        <v>1806</v>
      </c>
      <c r="G992" s="49">
        <v>2020</v>
      </c>
      <c r="H992" s="49" t="s">
        <v>1635</v>
      </c>
      <c r="I992" s="49" t="s">
        <v>670</v>
      </c>
      <c r="J992" s="59">
        <v>45000</v>
      </c>
      <c r="K992" s="49">
        <v>45000</v>
      </c>
      <c r="L992" s="55" t="str">
        <f>_xlfn.CONCAT(NFM3External!$B992,"_",NFM3External!$C992,"_",NFM3External!$E992,"_",NFM3External!$G992)</f>
        <v>Egypt_HIV_Joint United Nations Programme on HIV/AIDS (UNAIDS)_2020</v>
      </c>
    </row>
    <row r="993" spans="1:12" x14ac:dyDescent="0.25">
      <c r="A993" s="51" t="s">
        <v>1804</v>
      </c>
      <c r="B993" s="52" t="s">
        <v>971</v>
      </c>
      <c r="C993" s="52" t="s">
        <v>1645</v>
      </c>
      <c r="D993" s="52" t="s">
        <v>1634</v>
      </c>
      <c r="E993" s="52" t="s">
        <v>843</v>
      </c>
      <c r="F993" s="52" t="s">
        <v>1805</v>
      </c>
      <c r="G993" s="52">
        <v>2021</v>
      </c>
      <c r="H993" s="52" t="s">
        <v>1635</v>
      </c>
      <c r="I993" s="52" t="s">
        <v>670</v>
      </c>
      <c r="J993" s="60">
        <v>102595</v>
      </c>
      <c r="K993" s="52">
        <v>102595</v>
      </c>
      <c r="L993" s="56" t="str">
        <f>_xlfn.CONCAT(NFM3External!$B993,"_",NFM3External!$C993,"_",NFM3External!$E993,"_",NFM3External!$G993)</f>
        <v>Egypt_HIV_Joint United Nations Programme on HIV/AIDS (UNAIDS)_2021</v>
      </c>
    </row>
    <row r="994" spans="1:12" x14ac:dyDescent="0.25">
      <c r="A994" s="48" t="s">
        <v>1804</v>
      </c>
      <c r="B994" s="49" t="s">
        <v>971</v>
      </c>
      <c r="C994" s="49" t="s">
        <v>1645</v>
      </c>
      <c r="D994" s="49" t="s">
        <v>1634</v>
      </c>
      <c r="E994" s="49" t="s">
        <v>843</v>
      </c>
      <c r="F994" s="49" t="s">
        <v>1806</v>
      </c>
      <c r="G994" s="49">
        <v>2021</v>
      </c>
      <c r="H994" s="49" t="s">
        <v>1635</v>
      </c>
      <c r="I994" s="49" t="s">
        <v>670</v>
      </c>
      <c r="J994" s="59">
        <v>60000</v>
      </c>
      <c r="K994" s="49">
        <v>60000</v>
      </c>
      <c r="L994" s="55" t="str">
        <f>_xlfn.CONCAT(NFM3External!$B994,"_",NFM3External!$C994,"_",NFM3External!$E994,"_",NFM3External!$G994)</f>
        <v>Egypt_HIV_Joint United Nations Programme on HIV/AIDS (UNAIDS)_2021</v>
      </c>
    </row>
    <row r="995" spans="1:12" x14ac:dyDescent="0.25">
      <c r="A995" s="51" t="s">
        <v>1804</v>
      </c>
      <c r="B995" s="52" t="s">
        <v>971</v>
      </c>
      <c r="C995" s="52" t="s">
        <v>1645</v>
      </c>
      <c r="D995" s="52" t="s">
        <v>1634</v>
      </c>
      <c r="E995" s="52" t="s">
        <v>843</v>
      </c>
      <c r="F995" s="52" t="s">
        <v>1805</v>
      </c>
      <c r="G995" s="52">
        <v>2022</v>
      </c>
      <c r="H995" s="52" t="s">
        <v>361</v>
      </c>
      <c r="I995" s="52" t="s">
        <v>670</v>
      </c>
      <c r="J995" s="60">
        <v>128244</v>
      </c>
      <c r="K995" s="52">
        <v>128244</v>
      </c>
      <c r="L995" s="56" t="str">
        <f>_xlfn.CONCAT(NFM3External!$B995,"_",NFM3External!$C995,"_",NFM3External!$E995,"_",NFM3External!$G995)</f>
        <v>Egypt_HIV_Joint United Nations Programme on HIV/AIDS (UNAIDS)_2022</v>
      </c>
    </row>
    <row r="996" spans="1:12" x14ac:dyDescent="0.25">
      <c r="A996" s="48" t="s">
        <v>1804</v>
      </c>
      <c r="B996" s="49" t="s">
        <v>971</v>
      </c>
      <c r="C996" s="49" t="s">
        <v>1645</v>
      </c>
      <c r="D996" s="49" t="s">
        <v>1634</v>
      </c>
      <c r="E996" s="49" t="s">
        <v>843</v>
      </c>
      <c r="F996" s="49" t="s">
        <v>1806</v>
      </c>
      <c r="G996" s="49">
        <v>2022</v>
      </c>
      <c r="H996" s="49" t="s">
        <v>361</v>
      </c>
      <c r="I996" s="49" t="s">
        <v>670</v>
      </c>
      <c r="J996" s="59">
        <v>75000</v>
      </c>
      <c r="K996" s="49">
        <v>75000</v>
      </c>
      <c r="L996" s="55" t="str">
        <f>_xlfn.CONCAT(NFM3External!$B996,"_",NFM3External!$C996,"_",NFM3External!$E996,"_",NFM3External!$G996)</f>
        <v>Egypt_HIV_Joint United Nations Programme on HIV/AIDS (UNAIDS)_2022</v>
      </c>
    </row>
    <row r="997" spans="1:12" x14ac:dyDescent="0.25">
      <c r="A997" s="51" t="s">
        <v>1804</v>
      </c>
      <c r="B997" s="52" t="s">
        <v>971</v>
      </c>
      <c r="C997" s="52" t="s">
        <v>1645</v>
      </c>
      <c r="D997" s="52" t="s">
        <v>1634</v>
      </c>
      <c r="E997" s="52" t="s">
        <v>843</v>
      </c>
      <c r="F997" s="52" t="s">
        <v>1805</v>
      </c>
      <c r="G997" s="52">
        <v>2023</v>
      </c>
      <c r="H997" s="52" t="s">
        <v>361</v>
      </c>
      <c r="I997" s="52" t="s">
        <v>670</v>
      </c>
      <c r="J997" s="60">
        <v>160305</v>
      </c>
      <c r="K997" s="52">
        <v>160305</v>
      </c>
      <c r="L997" s="56" t="str">
        <f>_xlfn.CONCAT(NFM3External!$B997,"_",NFM3External!$C997,"_",NFM3External!$E997,"_",NFM3External!$G997)</f>
        <v>Egypt_HIV_Joint United Nations Programme on HIV/AIDS (UNAIDS)_2023</v>
      </c>
    </row>
    <row r="998" spans="1:12" x14ac:dyDescent="0.25">
      <c r="A998" s="48" t="s">
        <v>1804</v>
      </c>
      <c r="B998" s="49" t="s">
        <v>971</v>
      </c>
      <c r="C998" s="49" t="s">
        <v>1645</v>
      </c>
      <c r="D998" s="49" t="s">
        <v>1634</v>
      </c>
      <c r="E998" s="49" t="s">
        <v>843</v>
      </c>
      <c r="F998" s="49" t="s">
        <v>1806</v>
      </c>
      <c r="G998" s="49">
        <v>2023</v>
      </c>
      <c r="H998" s="49" t="s">
        <v>361</v>
      </c>
      <c r="I998" s="49" t="s">
        <v>670</v>
      </c>
      <c r="J998" s="59">
        <v>93750</v>
      </c>
      <c r="K998" s="49">
        <v>93750</v>
      </c>
      <c r="L998" s="55" t="str">
        <f>_xlfn.CONCAT(NFM3External!$B998,"_",NFM3External!$C998,"_",NFM3External!$E998,"_",NFM3External!$G998)</f>
        <v>Egypt_HIV_Joint United Nations Programme on HIV/AIDS (UNAIDS)_2023</v>
      </c>
    </row>
    <row r="999" spans="1:12" x14ac:dyDescent="0.25">
      <c r="A999" s="51" t="s">
        <v>1804</v>
      </c>
      <c r="B999" s="52" t="s">
        <v>971</v>
      </c>
      <c r="C999" s="52" t="s">
        <v>1645</v>
      </c>
      <c r="D999" s="52" t="s">
        <v>1634</v>
      </c>
      <c r="E999" s="52" t="s">
        <v>843</v>
      </c>
      <c r="F999" s="52" t="s">
        <v>1805</v>
      </c>
      <c r="G999" s="52">
        <v>2024</v>
      </c>
      <c r="H999" s="52" t="s">
        <v>361</v>
      </c>
      <c r="I999" s="52" t="s">
        <v>670</v>
      </c>
      <c r="J999" s="60">
        <v>200381</v>
      </c>
      <c r="K999" s="52">
        <v>200381</v>
      </c>
      <c r="L999" s="56" t="str">
        <f>_xlfn.CONCAT(NFM3External!$B999,"_",NFM3External!$C999,"_",NFM3External!$E999,"_",NFM3External!$G999)</f>
        <v>Egypt_HIV_Joint United Nations Programme on HIV/AIDS (UNAIDS)_2024</v>
      </c>
    </row>
    <row r="1000" spans="1:12" x14ac:dyDescent="0.25">
      <c r="A1000" s="48" t="s">
        <v>1804</v>
      </c>
      <c r="B1000" s="49" t="s">
        <v>971</v>
      </c>
      <c r="C1000" s="49" t="s">
        <v>1645</v>
      </c>
      <c r="D1000" s="49" t="s">
        <v>1634</v>
      </c>
      <c r="E1000" s="49" t="s">
        <v>843</v>
      </c>
      <c r="F1000" s="49" t="s">
        <v>1806</v>
      </c>
      <c r="G1000" s="49">
        <v>2024</v>
      </c>
      <c r="H1000" s="49" t="s">
        <v>361</v>
      </c>
      <c r="I1000" s="49" t="s">
        <v>670</v>
      </c>
      <c r="J1000" s="59">
        <v>117188</v>
      </c>
      <c r="K1000" s="49">
        <v>117188</v>
      </c>
      <c r="L1000" s="55" t="str">
        <f>_xlfn.CONCAT(NFM3External!$B1000,"_",NFM3External!$C1000,"_",NFM3External!$E1000,"_",NFM3External!$G1000)</f>
        <v>Egypt_HIV_Joint United Nations Programme on HIV/AIDS (UNAIDS)_2024</v>
      </c>
    </row>
    <row r="1001" spans="1:12" x14ac:dyDescent="0.25">
      <c r="A1001" s="51" t="s">
        <v>1804</v>
      </c>
      <c r="B1001" s="52" t="s">
        <v>971</v>
      </c>
      <c r="C1001" s="52" t="s">
        <v>1645</v>
      </c>
      <c r="D1001" s="52" t="s">
        <v>1634</v>
      </c>
      <c r="E1001" s="52" t="s">
        <v>901</v>
      </c>
      <c r="F1001" s="52" t="s">
        <v>1805</v>
      </c>
      <c r="G1001" s="52">
        <v>2019</v>
      </c>
      <c r="H1001" s="52" t="s">
        <v>1635</v>
      </c>
      <c r="I1001" s="52" t="s">
        <v>670</v>
      </c>
      <c r="J1001" s="60">
        <v>22500</v>
      </c>
      <c r="K1001" s="52">
        <v>22500</v>
      </c>
      <c r="L1001" s="56" t="str">
        <f>_xlfn.CONCAT(NFM3External!$B1001,"_",NFM3External!$C1001,"_",NFM3External!$E1001,"_",NFM3External!$G1001)</f>
        <v>Egypt_HIV_The United Nations Children's Fund (UNICEF)_2019</v>
      </c>
    </row>
    <row r="1002" spans="1:12" x14ac:dyDescent="0.25">
      <c r="A1002" s="48" t="s">
        <v>1804</v>
      </c>
      <c r="B1002" s="49" t="s">
        <v>971</v>
      </c>
      <c r="C1002" s="49" t="s">
        <v>1645</v>
      </c>
      <c r="D1002" s="49" t="s">
        <v>1634</v>
      </c>
      <c r="E1002" s="49" t="s">
        <v>901</v>
      </c>
      <c r="F1002" s="49" t="s">
        <v>1805</v>
      </c>
      <c r="G1002" s="49">
        <v>2020</v>
      </c>
      <c r="H1002" s="49" t="s">
        <v>1635</v>
      </c>
      <c r="I1002" s="49" t="s">
        <v>670</v>
      </c>
      <c r="J1002" s="59">
        <v>45000</v>
      </c>
      <c r="K1002" s="49">
        <v>45000</v>
      </c>
      <c r="L1002" s="55" t="str">
        <f>_xlfn.CONCAT(NFM3External!$B1002,"_",NFM3External!$C1002,"_",NFM3External!$E1002,"_",NFM3External!$G1002)</f>
        <v>Egypt_HIV_The United Nations Children's Fund (UNICEF)_2020</v>
      </c>
    </row>
    <row r="1003" spans="1:12" x14ac:dyDescent="0.25">
      <c r="A1003" s="51" t="s">
        <v>1804</v>
      </c>
      <c r="B1003" s="52" t="s">
        <v>971</v>
      </c>
      <c r="C1003" s="52" t="s">
        <v>1645</v>
      </c>
      <c r="D1003" s="52" t="s">
        <v>1634</v>
      </c>
      <c r="E1003" s="52" t="s">
        <v>901</v>
      </c>
      <c r="F1003" s="52" t="s">
        <v>1805</v>
      </c>
      <c r="G1003" s="52">
        <v>2021</v>
      </c>
      <c r="H1003" s="52" t="s">
        <v>1635</v>
      </c>
      <c r="I1003" s="52" t="s">
        <v>670</v>
      </c>
      <c r="J1003" s="60">
        <v>35000</v>
      </c>
      <c r="K1003" s="52">
        <v>35000</v>
      </c>
      <c r="L1003" s="56" t="str">
        <f>_xlfn.CONCAT(NFM3External!$B1003,"_",NFM3External!$C1003,"_",NFM3External!$E1003,"_",NFM3External!$G1003)</f>
        <v>Egypt_HIV_The United Nations Children's Fund (UNICEF)_2021</v>
      </c>
    </row>
    <row r="1004" spans="1:12" x14ac:dyDescent="0.25">
      <c r="A1004" s="48" t="s">
        <v>1804</v>
      </c>
      <c r="B1004" s="49" t="s">
        <v>971</v>
      </c>
      <c r="C1004" s="49" t="s">
        <v>1645</v>
      </c>
      <c r="D1004" s="49" t="s">
        <v>1634</v>
      </c>
      <c r="E1004" s="49" t="s">
        <v>901</v>
      </c>
      <c r="F1004" s="49" t="s">
        <v>1805</v>
      </c>
      <c r="G1004" s="49">
        <v>2022</v>
      </c>
      <c r="H1004" s="49" t="s">
        <v>361</v>
      </c>
      <c r="I1004" s="49" t="s">
        <v>670</v>
      </c>
      <c r="J1004" s="59">
        <v>50000</v>
      </c>
      <c r="K1004" s="49">
        <v>50000</v>
      </c>
      <c r="L1004" s="55" t="str">
        <f>_xlfn.CONCAT(NFM3External!$B1004,"_",NFM3External!$C1004,"_",NFM3External!$E1004,"_",NFM3External!$G1004)</f>
        <v>Egypt_HIV_The United Nations Children's Fund (UNICEF)_2022</v>
      </c>
    </row>
    <row r="1005" spans="1:12" x14ac:dyDescent="0.25">
      <c r="A1005" s="51" t="s">
        <v>1804</v>
      </c>
      <c r="B1005" s="52" t="s">
        <v>971</v>
      </c>
      <c r="C1005" s="52" t="s">
        <v>1645</v>
      </c>
      <c r="D1005" s="52" t="s">
        <v>1634</v>
      </c>
      <c r="E1005" s="52" t="s">
        <v>901</v>
      </c>
      <c r="F1005" s="52" t="s">
        <v>1805</v>
      </c>
      <c r="G1005" s="52">
        <v>2023</v>
      </c>
      <c r="H1005" s="52" t="s">
        <v>361</v>
      </c>
      <c r="I1005" s="52" t="s">
        <v>670</v>
      </c>
      <c r="J1005" s="60">
        <v>62500</v>
      </c>
      <c r="K1005" s="52">
        <v>62500</v>
      </c>
      <c r="L1005" s="56" t="str">
        <f>_xlfn.CONCAT(NFM3External!$B1005,"_",NFM3External!$C1005,"_",NFM3External!$E1005,"_",NFM3External!$G1005)</f>
        <v>Egypt_HIV_The United Nations Children's Fund (UNICEF)_2023</v>
      </c>
    </row>
    <row r="1006" spans="1:12" x14ac:dyDescent="0.25">
      <c r="A1006" s="48" t="s">
        <v>1804</v>
      </c>
      <c r="B1006" s="49" t="s">
        <v>971</v>
      </c>
      <c r="C1006" s="49" t="s">
        <v>1645</v>
      </c>
      <c r="D1006" s="49" t="s">
        <v>1634</v>
      </c>
      <c r="E1006" s="49" t="s">
        <v>901</v>
      </c>
      <c r="F1006" s="49" t="s">
        <v>1805</v>
      </c>
      <c r="G1006" s="49">
        <v>2024</v>
      </c>
      <c r="H1006" s="49" t="s">
        <v>361</v>
      </c>
      <c r="I1006" s="49" t="s">
        <v>670</v>
      </c>
      <c r="J1006" s="59">
        <v>78125</v>
      </c>
      <c r="K1006" s="49">
        <v>78125</v>
      </c>
      <c r="L1006" s="55" t="str">
        <f>_xlfn.CONCAT(NFM3External!$B1006,"_",NFM3External!$C1006,"_",NFM3External!$E1006,"_",NFM3External!$G1006)</f>
        <v>Egypt_HIV_The United Nations Children's Fund (UNICEF)_2024</v>
      </c>
    </row>
    <row r="1007" spans="1:12" x14ac:dyDescent="0.25">
      <c r="A1007" s="51" t="s">
        <v>1804</v>
      </c>
      <c r="B1007" s="52" t="s">
        <v>971</v>
      </c>
      <c r="C1007" s="52" t="s">
        <v>1645</v>
      </c>
      <c r="D1007" s="52" t="s">
        <v>1634</v>
      </c>
      <c r="E1007" s="52" t="s">
        <v>918</v>
      </c>
      <c r="F1007" s="52" t="s">
        <v>1805</v>
      </c>
      <c r="G1007" s="52">
        <v>2019</v>
      </c>
      <c r="H1007" s="52" t="s">
        <v>1635</v>
      </c>
      <c r="I1007" s="52" t="s">
        <v>670</v>
      </c>
      <c r="J1007" s="60">
        <v>23960</v>
      </c>
      <c r="K1007" s="52">
        <v>23960</v>
      </c>
      <c r="L1007" s="56" t="str">
        <f>_xlfn.CONCAT(NFM3External!$B1007,"_",NFM3External!$C1007,"_",NFM3External!$E1007,"_",NFM3External!$G1007)</f>
        <v>Egypt_HIV_United Nations Development Programme (UNDP)_2019</v>
      </c>
    </row>
    <row r="1008" spans="1:12" x14ac:dyDescent="0.25">
      <c r="A1008" s="48" t="s">
        <v>1804</v>
      </c>
      <c r="B1008" s="49" t="s">
        <v>971</v>
      </c>
      <c r="C1008" s="49" t="s">
        <v>1645</v>
      </c>
      <c r="D1008" s="49" t="s">
        <v>1634</v>
      </c>
      <c r="E1008" s="49" t="s">
        <v>918</v>
      </c>
      <c r="F1008" s="49" t="s">
        <v>1805</v>
      </c>
      <c r="G1008" s="49">
        <v>2020</v>
      </c>
      <c r="H1008" s="49" t="s">
        <v>1635</v>
      </c>
      <c r="I1008" s="49" t="s">
        <v>670</v>
      </c>
      <c r="J1008" s="59">
        <v>29950</v>
      </c>
      <c r="K1008" s="49">
        <v>29950</v>
      </c>
      <c r="L1008" s="55" t="str">
        <f>_xlfn.CONCAT(NFM3External!$B1008,"_",NFM3External!$C1008,"_",NFM3External!$E1008,"_",NFM3External!$G1008)</f>
        <v>Egypt_HIV_United Nations Development Programme (UNDP)_2020</v>
      </c>
    </row>
    <row r="1009" spans="1:12" x14ac:dyDescent="0.25">
      <c r="A1009" s="51" t="s">
        <v>1804</v>
      </c>
      <c r="B1009" s="52" t="s">
        <v>971</v>
      </c>
      <c r="C1009" s="52" t="s">
        <v>1645</v>
      </c>
      <c r="D1009" s="52" t="s">
        <v>1634</v>
      </c>
      <c r="E1009" s="52" t="s">
        <v>918</v>
      </c>
      <c r="F1009" s="52" t="s">
        <v>1805</v>
      </c>
      <c r="G1009" s="52">
        <v>2021</v>
      </c>
      <c r="H1009" s="52" t="s">
        <v>1635</v>
      </c>
      <c r="I1009" s="52" t="s">
        <v>670</v>
      </c>
      <c r="J1009" s="60">
        <v>15000</v>
      </c>
      <c r="K1009" s="52">
        <v>15000</v>
      </c>
      <c r="L1009" s="56" t="str">
        <f>_xlfn.CONCAT(NFM3External!$B1009,"_",NFM3External!$C1009,"_",NFM3External!$E1009,"_",NFM3External!$G1009)</f>
        <v>Egypt_HIV_United Nations Development Programme (UNDP)_2021</v>
      </c>
    </row>
    <row r="1010" spans="1:12" x14ac:dyDescent="0.25">
      <c r="A1010" s="48" t="s">
        <v>1804</v>
      </c>
      <c r="B1010" s="49" t="s">
        <v>971</v>
      </c>
      <c r="C1010" s="49" t="s">
        <v>1645</v>
      </c>
      <c r="D1010" s="49" t="s">
        <v>1634</v>
      </c>
      <c r="E1010" s="49" t="s">
        <v>918</v>
      </c>
      <c r="F1010" s="49" t="s">
        <v>1805</v>
      </c>
      <c r="G1010" s="49">
        <v>2022</v>
      </c>
      <c r="H1010" s="49" t="s">
        <v>361</v>
      </c>
      <c r="I1010" s="49" t="s">
        <v>670</v>
      </c>
      <c r="J1010" s="59">
        <v>10000</v>
      </c>
      <c r="K1010" s="49">
        <v>10000</v>
      </c>
      <c r="L1010" s="55" t="str">
        <f>_xlfn.CONCAT(NFM3External!$B1010,"_",NFM3External!$C1010,"_",NFM3External!$E1010,"_",NFM3External!$G1010)</f>
        <v>Egypt_HIV_United Nations Development Programme (UNDP)_2022</v>
      </c>
    </row>
    <row r="1011" spans="1:12" x14ac:dyDescent="0.25">
      <c r="A1011" s="51" t="s">
        <v>1804</v>
      </c>
      <c r="B1011" s="52" t="s">
        <v>971</v>
      </c>
      <c r="C1011" s="52" t="s">
        <v>1645</v>
      </c>
      <c r="D1011" s="52" t="s">
        <v>1634</v>
      </c>
      <c r="E1011" s="52" t="s">
        <v>918</v>
      </c>
      <c r="F1011" s="52" t="s">
        <v>1805</v>
      </c>
      <c r="G1011" s="52">
        <v>2023</v>
      </c>
      <c r="H1011" s="52" t="s">
        <v>361</v>
      </c>
      <c r="I1011" s="52" t="s">
        <v>670</v>
      </c>
      <c r="J1011" s="60">
        <v>12500</v>
      </c>
      <c r="K1011" s="52">
        <v>12500</v>
      </c>
      <c r="L1011" s="56" t="str">
        <f>_xlfn.CONCAT(NFM3External!$B1011,"_",NFM3External!$C1011,"_",NFM3External!$E1011,"_",NFM3External!$G1011)</f>
        <v>Egypt_HIV_United Nations Development Programme (UNDP)_2023</v>
      </c>
    </row>
    <row r="1012" spans="1:12" x14ac:dyDescent="0.25">
      <c r="A1012" s="48" t="s">
        <v>1804</v>
      </c>
      <c r="B1012" s="49" t="s">
        <v>971</v>
      </c>
      <c r="C1012" s="49" t="s">
        <v>1645</v>
      </c>
      <c r="D1012" s="49" t="s">
        <v>1634</v>
      </c>
      <c r="E1012" s="49" t="s">
        <v>918</v>
      </c>
      <c r="F1012" s="49" t="s">
        <v>1805</v>
      </c>
      <c r="G1012" s="49">
        <v>2024</v>
      </c>
      <c r="H1012" s="49" t="s">
        <v>361</v>
      </c>
      <c r="I1012" s="49" t="s">
        <v>670</v>
      </c>
      <c r="J1012" s="59">
        <v>15625</v>
      </c>
      <c r="K1012" s="49">
        <v>15625</v>
      </c>
      <c r="L1012" s="55" t="str">
        <f>_xlfn.CONCAT(NFM3External!$B1012,"_",NFM3External!$C1012,"_",NFM3External!$E1012,"_",NFM3External!$G1012)</f>
        <v>Egypt_HIV_United Nations Development Programme (UNDP)_2024</v>
      </c>
    </row>
    <row r="1013" spans="1:12" x14ac:dyDescent="0.25">
      <c r="A1013" s="51" t="s">
        <v>1804</v>
      </c>
      <c r="B1013" s="52" t="s">
        <v>971</v>
      </c>
      <c r="C1013" s="52" t="s">
        <v>1645</v>
      </c>
      <c r="D1013" s="52" t="s">
        <v>1634</v>
      </c>
      <c r="E1013" s="52" t="s">
        <v>949</v>
      </c>
      <c r="F1013" s="52" t="s">
        <v>1805</v>
      </c>
      <c r="G1013" s="52">
        <v>2019</v>
      </c>
      <c r="H1013" s="52" t="s">
        <v>1635</v>
      </c>
      <c r="I1013" s="52" t="s">
        <v>670</v>
      </c>
      <c r="J1013" s="60">
        <v>80000</v>
      </c>
      <c r="K1013" s="52">
        <v>80000</v>
      </c>
      <c r="L1013" s="56" t="str">
        <f>_xlfn.CONCAT(NFM3External!$B1013,"_",NFM3External!$C1013,"_",NFM3External!$E1013,"_",NFM3External!$G1013)</f>
        <v>Egypt_HIV_World Health Organization (WHO)_2019</v>
      </c>
    </row>
    <row r="1014" spans="1:12" x14ac:dyDescent="0.25">
      <c r="A1014" s="48" t="s">
        <v>1804</v>
      </c>
      <c r="B1014" s="49" t="s">
        <v>971</v>
      </c>
      <c r="C1014" s="49" t="s">
        <v>1645</v>
      </c>
      <c r="D1014" s="49" t="s">
        <v>1634</v>
      </c>
      <c r="E1014" s="49" t="s">
        <v>949</v>
      </c>
      <c r="F1014" s="49" t="s">
        <v>1805</v>
      </c>
      <c r="G1014" s="49">
        <v>2020</v>
      </c>
      <c r="H1014" s="49" t="s">
        <v>1635</v>
      </c>
      <c r="I1014" s="49" t="s">
        <v>670</v>
      </c>
      <c r="J1014" s="59">
        <v>100000</v>
      </c>
      <c r="K1014" s="49">
        <v>100000</v>
      </c>
      <c r="L1014" s="55" t="str">
        <f>_xlfn.CONCAT(NFM3External!$B1014,"_",NFM3External!$C1014,"_",NFM3External!$E1014,"_",NFM3External!$G1014)</f>
        <v>Egypt_HIV_World Health Organization (WHO)_2020</v>
      </c>
    </row>
    <row r="1015" spans="1:12" x14ac:dyDescent="0.25">
      <c r="A1015" s="51" t="s">
        <v>1804</v>
      </c>
      <c r="B1015" s="52" t="s">
        <v>971</v>
      </c>
      <c r="C1015" s="52" t="s">
        <v>1645</v>
      </c>
      <c r="D1015" s="52" t="s">
        <v>1634</v>
      </c>
      <c r="E1015" s="52" t="s">
        <v>949</v>
      </c>
      <c r="F1015" s="52" t="s">
        <v>1805</v>
      </c>
      <c r="G1015" s="52">
        <v>2021</v>
      </c>
      <c r="H1015" s="52" t="s">
        <v>1635</v>
      </c>
      <c r="I1015" s="52" t="s">
        <v>670</v>
      </c>
      <c r="J1015" s="60">
        <v>110000</v>
      </c>
      <c r="K1015" s="52">
        <v>110000</v>
      </c>
      <c r="L1015" s="56" t="str">
        <f>_xlfn.CONCAT(NFM3External!$B1015,"_",NFM3External!$C1015,"_",NFM3External!$E1015,"_",NFM3External!$G1015)</f>
        <v>Egypt_HIV_World Health Organization (WHO)_2021</v>
      </c>
    </row>
    <row r="1016" spans="1:12" x14ac:dyDescent="0.25">
      <c r="A1016" s="48" t="s">
        <v>1804</v>
      </c>
      <c r="B1016" s="49" t="s">
        <v>971</v>
      </c>
      <c r="C1016" s="49" t="s">
        <v>1645</v>
      </c>
      <c r="D1016" s="49" t="s">
        <v>1634</v>
      </c>
      <c r="E1016" s="49" t="s">
        <v>949</v>
      </c>
      <c r="F1016" s="49" t="s">
        <v>1805</v>
      </c>
      <c r="G1016" s="49">
        <v>2022</v>
      </c>
      <c r="H1016" s="49" t="s">
        <v>361</v>
      </c>
      <c r="I1016" s="49" t="s">
        <v>670</v>
      </c>
      <c r="J1016" s="59">
        <v>140000</v>
      </c>
      <c r="K1016" s="49">
        <v>140000</v>
      </c>
      <c r="L1016" s="55" t="str">
        <f>_xlfn.CONCAT(NFM3External!$B1016,"_",NFM3External!$C1016,"_",NFM3External!$E1016,"_",NFM3External!$G1016)</f>
        <v>Egypt_HIV_World Health Organization (WHO)_2022</v>
      </c>
    </row>
    <row r="1017" spans="1:12" x14ac:dyDescent="0.25">
      <c r="A1017" s="51" t="s">
        <v>1804</v>
      </c>
      <c r="B1017" s="52" t="s">
        <v>971</v>
      </c>
      <c r="C1017" s="52" t="s">
        <v>1645</v>
      </c>
      <c r="D1017" s="52" t="s">
        <v>1634</v>
      </c>
      <c r="E1017" s="52" t="s">
        <v>949</v>
      </c>
      <c r="F1017" s="52" t="s">
        <v>1805</v>
      </c>
      <c r="G1017" s="52">
        <v>2023</v>
      </c>
      <c r="H1017" s="52" t="s">
        <v>361</v>
      </c>
      <c r="I1017" s="52" t="s">
        <v>670</v>
      </c>
      <c r="J1017" s="60">
        <v>175000</v>
      </c>
      <c r="K1017" s="52">
        <v>175000</v>
      </c>
      <c r="L1017" s="56" t="str">
        <f>_xlfn.CONCAT(NFM3External!$B1017,"_",NFM3External!$C1017,"_",NFM3External!$E1017,"_",NFM3External!$G1017)</f>
        <v>Egypt_HIV_World Health Organization (WHO)_2023</v>
      </c>
    </row>
    <row r="1018" spans="1:12" x14ac:dyDescent="0.25">
      <c r="A1018" s="48" t="s">
        <v>1804</v>
      </c>
      <c r="B1018" s="49" t="s">
        <v>971</v>
      </c>
      <c r="C1018" s="49" t="s">
        <v>1645</v>
      </c>
      <c r="D1018" s="49" t="s">
        <v>1634</v>
      </c>
      <c r="E1018" s="49" t="s">
        <v>949</v>
      </c>
      <c r="F1018" s="49" t="s">
        <v>1805</v>
      </c>
      <c r="G1018" s="49">
        <v>2024</v>
      </c>
      <c r="H1018" s="49" t="s">
        <v>361</v>
      </c>
      <c r="I1018" s="49" t="s">
        <v>670</v>
      </c>
      <c r="J1018" s="59">
        <v>218750</v>
      </c>
      <c r="K1018" s="49">
        <v>218750</v>
      </c>
      <c r="L1018" s="55" t="str">
        <f>_xlfn.CONCAT(NFM3External!$B1018,"_",NFM3External!$C1018,"_",NFM3External!$E1018,"_",NFM3External!$G1018)</f>
        <v>Egypt_HIV_World Health Organization (WHO)_2024</v>
      </c>
    </row>
    <row r="1019" spans="1:12" x14ac:dyDescent="0.25">
      <c r="A1019" s="51" t="s">
        <v>1807</v>
      </c>
      <c r="B1019" s="52" t="s">
        <v>978</v>
      </c>
      <c r="C1019" s="52" t="s">
        <v>1645</v>
      </c>
      <c r="D1019" s="52" t="s">
        <v>1634</v>
      </c>
      <c r="E1019" s="52" t="s">
        <v>843</v>
      </c>
      <c r="F1019" s="52" t="s">
        <v>1808</v>
      </c>
      <c r="G1019" s="52">
        <v>2018</v>
      </c>
      <c r="H1019" s="52" t="s">
        <v>1635</v>
      </c>
      <c r="I1019" s="52" t="s">
        <v>670</v>
      </c>
      <c r="J1019" s="60">
        <v>42000</v>
      </c>
      <c r="K1019" s="52">
        <v>42000</v>
      </c>
      <c r="L1019" s="56" t="str">
        <f>_xlfn.CONCAT(NFM3External!$B1019,"_",NFM3External!$C1019,"_",NFM3External!$E1019,"_",NFM3External!$G1019)</f>
        <v>Eritrea_HIV_Joint United Nations Programme on HIV/AIDS (UNAIDS)_2018</v>
      </c>
    </row>
    <row r="1020" spans="1:12" x14ac:dyDescent="0.25">
      <c r="A1020" s="48" t="s">
        <v>1807</v>
      </c>
      <c r="B1020" s="49" t="s">
        <v>978</v>
      </c>
      <c r="C1020" s="49" t="s">
        <v>1645</v>
      </c>
      <c r="D1020" s="49" t="s">
        <v>1634</v>
      </c>
      <c r="E1020" s="49" t="s">
        <v>843</v>
      </c>
      <c r="F1020" s="49" t="s">
        <v>1808</v>
      </c>
      <c r="G1020" s="49">
        <v>2019</v>
      </c>
      <c r="H1020" s="49" t="s">
        <v>1635</v>
      </c>
      <c r="I1020" s="49" t="s">
        <v>670</v>
      </c>
      <c r="J1020" s="59">
        <v>46346</v>
      </c>
      <c r="K1020" s="49">
        <v>46346</v>
      </c>
      <c r="L1020" s="55" t="str">
        <f>_xlfn.CONCAT(NFM3External!$B1020,"_",NFM3External!$C1020,"_",NFM3External!$E1020,"_",NFM3External!$G1020)</f>
        <v>Eritrea_HIV_Joint United Nations Programme on HIV/AIDS (UNAIDS)_2019</v>
      </c>
    </row>
    <row r="1021" spans="1:12" x14ac:dyDescent="0.25">
      <c r="A1021" s="51" t="s">
        <v>1807</v>
      </c>
      <c r="B1021" s="52" t="s">
        <v>978</v>
      </c>
      <c r="C1021" s="52" t="s">
        <v>1645</v>
      </c>
      <c r="D1021" s="52" t="s">
        <v>1634</v>
      </c>
      <c r="E1021" s="52" t="s">
        <v>843</v>
      </c>
      <c r="F1021" s="52" t="s">
        <v>1808</v>
      </c>
      <c r="G1021" s="52">
        <v>2020</v>
      </c>
      <c r="H1021" s="52" t="s">
        <v>1635</v>
      </c>
      <c r="I1021" s="52" t="s">
        <v>670</v>
      </c>
      <c r="J1021" s="60">
        <v>73760</v>
      </c>
      <c r="K1021" s="52">
        <v>73760</v>
      </c>
      <c r="L1021" s="56" t="str">
        <f>_xlfn.CONCAT(NFM3External!$B1021,"_",NFM3External!$C1021,"_",NFM3External!$E1021,"_",NFM3External!$G1021)</f>
        <v>Eritrea_HIV_Joint United Nations Programme on HIV/AIDS (UNAIDS)_2020</v>
      </c>
    </row>
    <row r="1022" spans="1:12" x14ac:dyDescent="0.25">
      <c r="A1022" s="48" t="s">
        <v>1807</v>
      </c>
      <c r="B1022" s="49" t="s">
        <v>978</v>
      </c>
      <c r="C1022" s="49" t="s">
        <v>1645</v>
      </c>
      <c r="D1022" s="49" t="s">
        <v>1634</v>
      </c>
      <c r="E1022" s="49" t="s">
        <v>843</v>
      </c>
      <c r="F1022" s="49" t="s">
        <v>1808</v>
      </c>
      <c r="G1022" s="49">
        <v>2021</v>
      </c>
      <c r="H1022" s="49" t="s">
        <v>361</v>
      </c>
      <c r="I1022" s="49" t="s">
        <v>670</v>
      </c>
      <c r="J1022" s="59">
        <v>87500</v>
      </c>
      <c r="K1022" s="49">
        <v>87500</v>
      </c>
      <c r="L1022" s="55" t="str">
        <f>_xlfn.CONCAT(NFM3External!$B1022,"_",NFM3External!$C1022,"_",NFM3External!$E1022,"_",NFM3External!$G1022)</f>
        <v>Eritrea_HIV_Joint United Nations Programme on HIV/AIDS (UNAIDS)_2021</v>
      </c>
    </row>
    <row r="1023" spans="1:12" x14ac:dyDescent="0.25">
      <c r="A1023" s="51" t="s">
        <v>1807</v>
      </c>
      <c r="B1023" s="52" t="s">
        <v>978</v>
      </c>
      <c r="C1023" s="52" t="s">
        <v>1645</v>
      </c>
      <c r="D1023" s="52" t="s">
        <v>1634</v>
      </c>
      <c r="E1023" s="52" t="s">
        <v>843</v>
      </c>
      <c r="F1023" s="52" t="s">
        <v>1808</v>
      </c>
      <c r="G1023" s="52">
        <v>2022</v>
      </c>
      <c r="H1023" s="52" t="s">
        <v>361</v>
      </c>
      <c r="I1023" s="52" t="s">
        <v>670</v>
      </c>
      <c r="J1023" s="60">
        <v>87500</v>
      </c>
      <c r="K1023" s="52">
        <v>87500</v>
      </c>
      <c r="L1023" s="56" t="str">
        <f>_xlfn.CONCAT(NFM3External!$B1023,"_",NFM3External!$C1023,"_",NFM3External!$E1023,"_",NFM3External!$G1023)</f>
        <v>Eritrea_HIV_Joint United Nations Programme on HIV/AIDS (UNAIDS)_2022</v>
      </c>
    </row>
    <row r="1024" spans="1:12" x14ac:dyDescent="0.25">
      <c r="A1024" s="48" t="s">
        <v>1807</v>
      </c>
      <c r="B1024" s="49" t="s">
        <v>978</v>
      </c>
      <c r="C1024" s="49" t="s">
        <v>1645</v>
      </c>
      <c r="D1024" s="49" t="s">
        <v>1634</v>
      </c>
      <c r="E1024" s="49" t="s">
        <v>843</v>
      </c>
      <c r="F1024" s="49" t="s">
        <v>1808</v>
      </c>
      <c r="G1024" s="49">
        <v>2023</v>
      </c>
      <c r="H1024" s="49" t="s">
        <v>361</v>
      </c>
      <c r="I1024" s="49" t="s">
        <v>670</v>
      </c>
      <c r="J1024" s="59">
        <v>87500</v>
      </c>
      <c r="K1024" s="49">
        <v>87500</v>
      </c>
      <c r="L1024" s="55" t="str">
        <f>_xlfn.CONCAT(NFM3External!$B1024,"_",NFM3External!$C1024,"_",NFM3External!$E1024,"_",NFM3External!$G1024)</f>
        <v>Eritrea_HIV_Joint United Nations Programme on HIV/AIDS (UNAIDS)_2023</v>
      </c>
    </row>
    <row r="1025" spans="1:12" x14ac:dyDescent="0.25">
      <c r="A1025" s="51" t="s">
        <v>1807</v>
      </c>
      <c r="B1025" s="52" t="s">
        <v>978</v>
      </c>
      <c r="C1025" s="52" t="s">
        <v>1645</v>
      </c>
      <c r="D1025" s="52" t="s">
        <v>1634</v>
      </c>
      <c r="E1025" s="52" t="s">
        <v>843</v>
      </c>
      <c r="F1025" s="52" t="s">
        <v>1808</v>
      </c>
      <c r="G1025" s="52">
        <v>2024</v>
      </c>
      <c r="H1025" s="52" t="s">
        <v>361</v>
      </c>
      <c r="I1025" s="52" t="s">
        <v>670</v>
      </c>
      <c r="J1025" s="60">
        <v>87500</v>
      </c>
      <c r="K1025" s="52">
        <v>87500</v>
      </c>
      <c r="L1025" s="56" t="str">
        <f>_xlfn.CONCAT(NFM3External!$B1025,"_",NFM3External!$C1025,"_",NFM3External!$E1025,"_",NFM3External!$G1025)</f>
        <v>Eritrea_HIV_Joint United Nations Programme on HIV/AIDS (UNAIDS)_2024</v>
      </c>
    </row>
    <row r="1026" spans="1:12" x14ac:dyDescent="0.25">
      <c r="A1026" s="48" t="s">
        <v>1807</v>
      </c>
      <c r="B1026" s="49" t="s">
        <v>978</v>
      </c>
      <c r="C1026" s="49" t="s">
        <v>1645</v>
      </c>
      <c r="D1026" s="49" t="s">
        <v>1634</v>
      </c>
      <c r="E1026" s="49" t="s">
        <v>843</v>
      </c>
      <c r="F1026" s="49" t="s">
        <v>1808</v>
      </c>
      <c r="G1026" s="49">
        <v>2025</v>
      </c>
      <c r="H1026" s="49" t="s">
        <v>361</v>
      </c>
      <c r="I1026" s="49" t="s">
        <v>670</v>
      </c>
      <c r="J1026" s="59">
        <v>87500</v>
      </c>
      <c r="K1026" s="49">
        <v>87500</v>
      </c>
      <c r="L1026" s="55" t="str">
        <f>_xlfn.CONCAT(NFM3External!$B1026,"_",NFM3External!$C1026,"_",NFM3External!$E1026,"_",NFM3External!$G1026)</f>
        <v>Eritrea_HIV_Joint United Nations Programme on HIV/AIDS (UNAIDS)_2025</v>
      </c>
    </row>
    <row r="1027" spans="1:12" x14ac:dyDescent="0.25">
      <c r="A1027" s="51" t="s">
        <v>1807</v>
      </c>
      <c r="B1027" s="52" t="s">
        <v>978</v>
      </c>
      <c r="C1027" s="52" t="s">
        <v>1645</v>
      </c>
      <c r="D1027" s="52" t="s">
        <v>1634</v>
      </c>
      <c r="E1027" s="52" t="s">
        <v>901</v>
      </c>
      <c r="F1027" s="52" t="s">
        <v>1809</v>
      </c>
      <c r="G1027" s="52">
        <v>2018</v>
      </c>
      <c r="H1027" s="52" t="s">
        <v>1635</v>
      </c>
      <c r="I1027" s="52" t="s">
        <v>670</v>
      </c>
      <c r="J1027" s="60">
        <v>42000</v>
      </c>
      <c r="K1027" s="52">
        <v>42000</v>
      </c>
      <c r="L1027" s="56" t="str">
        <f>_xlfn.CONCAT(NFM3External!$B1027,"_",NFM3External!$C1027,"_",NFM3External!$E1027,"_",NFM3External!$G1027)</f>
        <v>Eritrea_HIV_The United Nations Children's Fund (UNICEF)_2018</v>
      </c>
    </row>
    <row r="1028" spans="1:12" x14ac:dyDescent="0.25">
      <c r="A1028" s="48" t="s">
        <v>1807</v>
      </c>
      <c r="B1028" s="49" t="s">
        <v>978</v>
      </c>
      <c r="C1028" s="49" t="s">
        <v>1645</v>
      </c>
      <c r="D1028" s="49" t="s">
        <v>1634</v>
      </c>
      <c r="E1028" s="49" t="s">
        <v>901</v>
      </c>
      <c r="F1028" s="49" t="s">
        <v>1809</v>
      </c>
      <c r="G1028" s="49">
        <v>2019</v>
      </c>
      <c r="H1028" s="49" t="s">
        <v>1635</v>
      </c>
      <c r="I1028" s="49" t="s">
        <v>670</v>
      </c>
      <c r="J1028" s="59">
        <v>5600</v>
      </c>
      <c r="K1028" s="49">
        <v>5600</v>
      </c>
      <c r="L1028" s="55" t="str">
        <f>_xlfn.CONCAT(NFM3External!$B1028,"_",NFM3External!$C1028,"_",NFM3External!$E1028,"_",NFM3External!$G1028)</f>
        <v>Eritrea_HIV_The United Nations Children's Fund (UNICEF)_2019</v>
      </c>
    </row>
    <row r="1029" spans="1:12" x14ac:dyDescent="0.25">
      <c r="A1029" s="51" t="s">
        <v>1807</v>
      </c>
      <c r="B1029" s="52" t="s">
        <v>978</v>
      </c>
      <c r="C1029" s="52" t="s">
        <v>1645</v>
      </c>
      <c r="D1029" s="52" t="s">
        <v>1634</v>
      </c>
      <c r="E1029" s="52" t="s">
        <v>901</v>
      </c>
      <c r="F1029" s="52" t="s">
        <v>1809</v>
      </c>
      <c r="G1029" s="52">
        <v>2020</v>
      </c>
      <c r="H1029" s="52" t="s">
        <v>1635</v>
      </c>
      <c r="I1029" s="52" t="s">
        <v>670</v>
      </c>
      <c r="J1029" s="60">
        <v>7500</v>
      </c>
      <c r="K1029" s="52">
        <v>7500</v>
      </c>
      <c r="L1029" s="56" t="str">
        <f>_xlfn.CONCAT(NFM3External!$B1029,"_",NFM3External!$C1029,"_",NFM3External!$E1029,"_",NFM3External!$G1029)</f>
        <v>Eritrea_HIV_The United Nations Children's Fund (UNICEF)_2020</v>
      </c>
    </row>
    <row r="1030" spans="1:12" x14ac:dyDescent="0.25">
      <c r="A1030" s="48" t="s">
        <v>1807</v>
      </c>
      <c r="B1030" s="49" t="s">
        <v>978</v>
      </c>
      <c r="C1030" s="49" t="s">
        <v>1645</v>
      </c>
      <c r="D1030" s="49" t="s">
        <v>1634</v>
      </c>
      <c r="E1030" s="49" t="s">
        <v>901</v>
      </c>
      <c r="F1030" s="49" t="s">
        <v>1809</v>
      </c>
      <c r="G1030" s="49">
        <v>2021</v>
      </c>
      <c r="H1030" s="49" t="s">
        <v>361</v>
      </c>
      <c r="I1030" s="49" t="s">
        <v>670</v>
      </c>
      <c r="J1030" s="59">
        <v>25000</v>
      </c>
      <c r="K1030" s="49">
        <v>25000</v>
      </c>
      <c r="L1030" s="55" t="str">
        <f>_xlfn.CONCAT(NFM3External!$B1030,"_",NFM3External!$C1030,"_",NFM3External!$E1030,"_",NFM3External!$G1030)</f>
        <v>Eritrea_HIV_The United Nations Children's Fund (UNICEF)_2021</v>
      </c>
    </row>
    <row r="1031" spans="1:12" x14ac:dyDescent="0.25">
      <c r="A1031" s="51" t="s">
        <v>1807</v>
      </c>
      <c r="B1031" s="52" t="s">
        <v>978</v>
      </c>
      <c r="C1031" s="52" t="s">
        <v>1645</v>
      </c>
      <c r="D1031" s="52" t="s">
        <v>1634</v>
      </c>
      <c r="E1031" s="52" t="s">
        <v>901</v>
      </c>
      <c r="F1031" s="52" t="s">
        <v>1809</v>
      </c>
      <c r="G1031" s="52">
        <v>2022</v>
      </c>
      <c r="H1031" s="52" t="s">
        <v>361</v>
      </c>
      <c r="I1031" s="52" t="s">
        <v>670</v>
      </c>
      <c r="J1031" s="60">
        <v>25000</v>
      </c>
      <c r="K1031" s="52">
        <v>25000</v>
      </c>
      <c r="L1031" s="56" t="str">
        <f>_xlfn.CONCAT(NFM3External!$B1031,"_",NFM3External!$C1031,"_",NFM3External!$E1031,"_",NFM3External!$G1031)</f>
        <v>Eritrea_HIV_The United Nations Children's Fund (UNICEF)_2022</v>
      </c>
    </row>
    <row r="1032" spans="1:12" x14ac:dyDescent="0.25">
      <c r="A1032" s="48" t="s">
        <v>1807</v>
      </c>
      <c r="B1032" s="49" t="s">
        <v>978</v>
      </c>
      <c r="C1032" s="49" t="s">
        <v>1645</v>
      </c>
      <c r="D1032" s="49" t="s">
        <v>1634</v>
      </c>
      <c r="E1032" s="49" t="s">
        <v>901</v>
      </c>
      <c r="F1032" s="49" t="s">
        <v>1809</v>
      </c>
      <c r="G1032" s="49">
        <v>2023</v>
      </c>
      <c r="H1032" s="49" t="s">
        <v>361</v>
      </c>
      <c r="I1032" s="49" t="s">
        <v>670</v>
      </c>
      <c r="J1032" s="59">
        <v>25000</v>
      </c>
      <c r="K1032" s="49">
        <v>25000</v>
      </c>
      <c r="L1032" s="55" t="str">
        <f>_xlfn.CONCAT(NFM3External!$B1032,"_",NFM3External!$C1032,"_",NFM3External!$E1032,"_",NFM3External!$G1032)</f>
        <v>Eritrea_HIV_The United Nations Children's Fund (UNICEF)_2023</v>
      </c>
    </row>
    <row r="1033" spans="1:12" x14ac:dyDescent="0.25">
      <c r="A1033" s="51" t="s">
        <v>1807</v>
      </c>
      <c r="B1033" s="52" t="s">
        <v>978</v>
      </c>
      <c r="C1033" s="52" t="s">
        <v>1645</v>
      </c>
      <c r="D1033" s="52" t="s">
        <v>1634</v>
      </c>
      <c r="E1033" s="52" t="s">
        <v>901</v>
      </c>
      <c r="F1033" s="52" t="s">
        <v>1809</v>
      </c>
      <c r="G1033" s="52">
        <v>2024</v>
      </c>
      <c r="H1033" s="52" t="s">
        <v>361</v>
      </c>
      <c r="I1033" s="52" t="s">
        <v>670</v>
      </c>
      <c r="J1033" s="60">
        <v>25000</v>
      </c>
      <c r="K1033" s="52">
        <v>25000</v>
      </c>
      <c r="L1033" s="56" t="str">
        <f>_xlfn.CONCAT(NFM3External!$B1033,"_",NFM3External!$C1033,"_",NFM3External!$E1033,"_",NFM3External!$G1033)</f>
        <v>Eritrea_HIV_The United Nations Children's Fund (UNICEF)_2024</v>
      </c>
    </row>
    <row r="1034" spans="1:12" x14ac:dyDescent="0.25">
      <c r="A1034" s="48" t="s">
        <v>1807</v>
      </c>
      <c r="B1034" s="49" t="s">
        <v>978</v>
      </c>
      <c r="C1034" s="49" t="s">
        <v>1645</v>
      </c>
      <c r="D1034" s="49" t="s">
        <v>1634</v>
      </c>
      <c r="E1034" s="49" t="s">
        <v>901</v>
      </c>
      <c r="F1034" s="49" t="s">
        <v>1809</v>
      </c>
      <c r="G1034" s="49">
        <v>2025</v>
      </c>
      <c r="H1034" s="49" t="s">
        <v>361</v>
      </c>
      <c r="I1034" s="49" t="s">
        <v>670</v>
      </c>
      <c r="J1034" s="59">
        <v>25000</v>
      </c>
      <c r="K1034" s="49">
        <v>25000</v>
      </c>
      <c r="L1034" s="55" t="str">
        <f>_xlfn.CONCAT(NFM3External!$B1034,"_",NFM3External!$C1034,"_",NFM3External!$E1034,"_",NFM3External!$G1034)</f>
        <v>Eritrea_HIV_The United Nations Children's Fund (UNICEF)_2025</v>
      </c>
    </row>
    <row r="1035" spans="1:12" x14ac:dyDescent="0.25">
      <c r="A1035" s="51" t="s">
        <v>1807</v>
      </c>
      <c r="B1035" s="52" t="s">
        <v>978</v>
      </c>
      <c r="C1035" s="52" t="s">
        <v>1645</v>
      </c>
      <c r="D1035" s="52" t="s">
        <v>1634</v>
      </c>
      <c r="E1035" s="52" t="s">
        <v>930</v>
      </c>
      <c r="F1035" s="52" t="s">
        <v>1810</v>
      </c>
      <c r="G1035" s="52">
        <v>2018</v>
      </c>
      <c r="H1035" s="52" t="s">
        <v>1635</v>
      </c>
      <c r="I1035" s="52" t="s">
        <v>670</v>
      </c>
      <c r="J1035" s="60">
        <v>27200</v>
      </c>
      <c r="K1035" s="52">
        <v>27200</v>
      </c>
      <c r="L1035" s="56" t="str">
        <f>_xlfn.CONCAT(NFM3External!$B1035,"_",NFM3External!$C1035,"_",NFM3External!$E1035,"_",NFM3External!$G1035)</f>
        <v>Eritrea_HIV_United Nations Population Fund (UNFPA)_2018</v>
      </c>
    </row>
    <row r="1036" spans="1:12" x14ac:dyDescent="0.25">
      <c r="A1036" s="48" t="s">
        <v>1807</v>
      </c>
      <c r="B1036" s="49" t="s">
        <v>978</v>
      </c>
      <c r="C1036" s="49" t="s">
        <v>1645</v>
      </c>
      <c r="D1036" s="49" t="s">
        <v>1634</v>
      </c>
      <c r="E1036" s="49" t="s">
        <v>930</v>
      </c>
      <c r="F1036" s="49" t="s">
        <v>1810</v>
      </c>
      <c r="G1036" s="49">
        <v>2019</v>
      </c>
      <c r="H1036" s="49" t="s">
        <v>1635</v>
      </c>
      <c r="I1036" s="49" t="s">
        <v>670</v>
      </c>
      <c r="J1036" s="59">
        <v>42000</v>
      </c>
      <c r="K1036" s="49">
        <v>42000</v>
      </c>
      <c r="L1036" s="55" t="str">
        <f>_xlfn.CONCAT(NFM3External!$B1036,"_",NFM3External!$C1036,"_",NFM3External!$E1036,"_",NFM3External!$G1036)</f>
        <v>Eritrea_HIV_United Nations Population Fund (UNFPA)_2019</v>
      </c>
    </row>
    <row r="1037" spans="1:12" x14ac:dyDescent="0.25">
      <c r="A1037" s="51" t="s">
        <v>1807</v>
      </c>
      <c r="B1037" s="52" t="s">
        <v>978</v>
      </c>
      <c r="C1037" s="52" t="s">
        <v>1645</v>
      </c>
      <c r="D1037" s="52" t="s">
        <v>1634</v>
      </c>
      <c r="E1037" s="52" t="s">
        <v>930</v>
      </c>
      <c r="F1037" s="52" t="s">
        <v>1810</v>
      </c>
      <c r="G1037" s="52">
        <v>2020</v>
      </c>
      <c r="H1037" s="52" t="s">
        <v>1635</v>
      </c>
      <c r="I1037" s="52" t="s">
        <v>670</v>
      </c>
      <c r="J1037" s="60">
        <v>45000</v>
      </c>
      <c r="K1037" s="52">
        <v>45000</v>
      </c>
      <c r="L1037" s="56" t="str">
        <f>_xlfn.CONCAT(NFM3External!$B1037,"_",NFM3External!$C1037,"_",NFM3External!$E1037,"_",NFM3External!$G1037)</f>
        <v>Eritrea_HIV_United Nations Population Fund (UNFPA)_2020</v>
      </c>
    </row>
    <row r="1038" spans="1:12" x14ac:dyDescent="0.25">
      <c r="A1038" s="48" t="s">
        <v>1807</v>
      </c>
      <c r="B1038" s="49" t="s">
        <v>978</v>
      </c>
      <c r="C1038" s="49" t="s">
        <v>1645</v>
      </c>
      <c r="D1038" s="49" t="s">
        <v>1634</v>
      </c>
      <c r="E1038" s="49" t="s">
        <v>930</v>
      </c>
      <c r="F1038" s="49" t="s">
        <v>1810</v>
      </c>
      <c r="G1038" s="49">
        <v>2021</v>
      </c>
      <c r="H1038" s="49" t="s">
        <v>361</v>
      </c>
      <c r="I1038" s="49" t="s">
        <v>670</v>
      </c>
      <c r="J1038" s="59">
        <v>45000</v>
      </c>
      <c r="K1038" s="49">
        <v>45000</v>
      </c>
      <c r="L1038" s="55" t="str">
        <f>_xlfn.CONCAT(NFM3External!$B1038,"_",NFM3External!$C1038,"_",NFM3External!$E1038,"_",NFM3External!$G1038)</f>
        <v>Eritrea_HIV_United Nations Population Fund (UNFPA)_2021</v>
      </c>
    </row>
    <row r="1039" spans="1:12" x14ac:dyDescent="0.25">
      <c r="A1039" s="51" t="s">
        <v>1807</v>
      </c>
      <c r="B1039" s="52" t="s">
        <v>978</v>
      </c>
      <c r="C1039" s="52" t="s">
        <v>1645</v>
      </c>
      <c r="D1039" s="52" t="s">
        <v>1634</v>
      </c>
      <c r="E1039" s="52" t="s">
        <v>930</v>
      </c>
      <c r="F1039" s="52" t="s">
        <v>1810</v>
      </c>
      <c r="G1039" s="52">
        <v>2022</v>
      </c>
      <c r="H1039" s="52" t="s">
        <v>361</v>
      </c>
      <c r="I1039" s="52" t="s">
        <v>670</v>
      </c>
      <c r="J1039" s="60">
        <v>45000</v>
      </c>
      <c r="K1039" s="52">
        <v>45000</v>
      </c>
      <c r="L1039" s="56" t="str">
        <f>_xlfn.CONCAT(NFM3External!$B1039,"_",NFM3External!$C1039,"_",NFM3External!$E1039,"_",NFM3External!$G1039)</f>
        <v>Eritrea_HIV_United Nations Population Fund (UNFPA)_2022</v>
      </c>
    </row>
    <row r="1040" spans="1:12" x14ac:dyDescent="0.25">
      <c r="A1040" s="48" t="s">
        <v>1807</v>
      </c>
      <c r="B1040" s="49" t="s">
        <v>978</v>
      </c>
      <c r="C1040" s="49" t="s">
        <v>1645</v>
      </c>
      <c r="D1040" s="49" t="s">
        <v>1634</v>
      </c>
      <c r="E1040" s="49" t="s">
        <v>930</v>
      </c>
      <c r="F1040" s="49" t="s">
        <v>1810</v>
      </c>
      <c r="G1040" s="49">
        <v>2023</v>
      </c>
      <c r="H1040" s="49" t="s">
        <v>361</v>
      </c>
      <c r="I1040" s="49" t="s">
        <v>670</v>
      </c>
      <c r="J1040" s="59">
        <v>45000</v>
      </c>
      <c r="K1040" s="49">
        <v>45000</v>
      </c>
      <c r="L1040" s="55" t="str">
        <f>_xlfn.CONCAT(NFM3External!$B1040,"_",NFM3External!$C1040,"_",NFM3External!$E1040,"_",NFM3External!$G1040)</f>
        <v>Eritrea_HIV_United Nations Population Fund (UNFPA)_2023</v>
      </c>
    </row>
    <row r="1041" spans="1:12" x14ac:dyDescent="0.25">
      <c r="A1041" s="51" t="s">
        <v>1807</v>
      </c>
      <c r="B1041" s="52" t="s">
        <v>978</v>
      </c>
      <c r="C1041" s="52" t="s">
        <v>1645</v>
      </c>
      <c r="D1041" s="52" t="s">
        <v>1634</v>
      </c>
      <c r="E1041" s="52" t="s">
        <v>930</v>
      </c>
      <c r="F1041" s="52" t="s">
        <v>1810</v>
      </c>
      <c r="G1041" s="52">
        <v>2024</v>
      </c>
      <c r="H1041" s="52" t="s">
        <v>361</v>
      </c>
      <c r="I1041" s="52" t="s">
        <v>670</v>
      </c>
      <c r="J1041" s="60">
        <v>45000</v>
      </c>
      <c r="K1041" s="52">
        <v>45000</v>
      </c>
      <c r="L1041" s="56" t="str">
        <f>_xlfn.CONCAT(NFM3External!$B1041,"_",NFM3External!$C1041,"_",NFM3External!$E1041,"_",NFM3External!$G1041)</f>
        <v>Eritrea_HIV_United Nations Population Fund (UNFPA)_2024</v>
      </c>
    </row>
    <row r="1042" spans="1:12" x14ac:dyDescent="0.25">
      <c r="A1042" s="48" t="s">
        <v>1807</v>
      </c>
      <c r="B1042" s="49" t="s">
        <v>978</v>
      </c>
      <c r="C1042" s="49" t="s">
        <v>1645</v>
      </c>
      <c r="D1042" s="49" t="s">
        <v>1634</v>
      </c>
      <c r="E1042" s="49" t="s">
        <v>930</v>
      </c>
      <c r="F1042" s="49" t="s">
        <v>1810</v>
      </c>
      <c r="G1042" s="49">
        <v>2025</v>
      </c>
      <c r="H1042" s="49" t="s">
        <v>361</v>
      </c>
      <c r="I1042" s="49" t="s">
        <v>670</v>
      </c>
      <c r="J1042" s="59">
        <v>45000</v>
      </c>
      <c r="K1042" s="49">
        <v>45000</v>
      </c>
      <c r="L1042" s="55" t="str">
        <f>_xlfn.CONCAT(NFM3External!$B1042,"_",NFM3External!$C1042,"_",NFM3External!$E1042,"_",NFM3External!$G1042)</f>
        <v>Eritrea_HIV_United Nations Population Fund (UNFPA)_2025</v>
      </c>
    </row>
    <row r="1043" spans="1:12" x14ac:dyDescent="0.25">
      <c r="A1043" s="51" t="s">
        <v>1807</v>
      </c>
      <c r="B1043" s="52" t="s">
        <v>978</v>
      </c>
      <c r="C1043" s="52" t="s">
        <v>1645</v>
      </c>
      <c r="D1043" s="52" t="s">
        <v>1634</v>
      </c>
      <c r="E1043" s="52" t="s">
        <v>949</v>
      </c>
      <c r="F1043" s="52" t="s">
        <v>1811</v>
      </c>
      <c r="G1043" s="52">
        <v>2018</v>
      </c>
      <c r="H1043" s="52" t="s">
        <v>1635</v>
      </c>
      <c r="I1043" s="52" t="s">
        <v>670</v>
      </c>
      <c r="J1043" s="60">
        <v>40744</v>
      </c>
      <c r="K1043" s="52">
        <v>40744</v>
      </c>
      <c r="L1043" s="56" t="str">
        <f>_xlfn.CONCAT(NFM3External!$B1043,"_",NFM3External!$C1043,"_",NFM3External!$E1043,"_",NFM3External!$G1043)</f>
        <v>Eritrea_HIV_World Health Organization (WHO)_2018</v>
      </c>
    </row>
    <row r="1044" spans="1:12" x14ac:dyDescent="0.25">
      <c r="A1044" s="48" t="s">
        <v>1807</v>
      </c>
      <c r="B1044" s="49" t="s">
        <v>978</v>
      </c>
      <c r="C1044" s="49" t="s">
        <v>1645</v>
      </c>
      <c r="D1044" s="49" t="s">
        <v>1634</v>
      </c>
      <c r="E1044" s="49" t="s">
        <v>949</v>
      </c>
      <c r="F1044" s="49" t="s">
        <v>1811</v>
      </c>
      <c r="G1044" s="49">
        <v>2019</v>
      </c>
      <c r="H1044" s="49" t="s">
        <v>1635</v>
      </c>
      <c r="I1044" s="49" t="s">
        <v>670</v>
      </c>
      <c r="J1044" s="59">
        <v>30000</v>
      </c>
      <c r="K1044" s="49">
        <v>30000</v>
      </c>
      <c r="L1044" s="55" t="str">
        <f>_xlfn.CONCAT(NFM3External!$B1044,"_",NFM3External!$C1044,"_",NFM3External!$E1044,"_",NFM3External!$G1044)</f>
        <v>Eritrea_HIV_World Health Organization (WHO)_2019</v>
      </c>
    </row>
    <row r="1045" spans="1:12" x14ac:dyDescent="0.25">
      <c r="A1045" s="51" t="s">
        <v>1807</v>
      </c>
      <c r="B1045" s="52" t="s">
        <v>978</v>
      </c>
      <c r="C1045" s="52" t="s">
        <v>1645</v>
      </c>
      <c r="D1045" s="52" t="s">
        <v>1634</v>
      </c>
      <c r="E1045" s="52" t="s">
        <v>949</v>
      </c>
      <c r="F1045" s="52" t="s">
        <v>1811</v>
      </c>
      <c r="G1045" s="52">
        <v>2020</v>
      </c>
      <c r="H1045" s="52" t="s">
        <v>1635</v>
      </c>
      <c r="I1045" s="52" t="s">
        <v>670</v>
      </c>
      <c r="J1045" s="60">
        <v>50000</v>
      </c>
      <c r="K1045" s="52">
        <v>50000</v>
      </c>
      <c r="L1045" s="56" t="str">
        <f>_xlfn.CONCAT(NFM3External!$B1045,"_",NFM3External!$C1045,"_",NFM3External!$E1045,"_",NFM3External!$G1045)</f>
        <v>Eritrea_HIV_World Health Organization (WHO)_2020</v>
      </c>
    </row>
    <row r="1046" spans="1:12" x14ac:dyDescent="0.25">
      <c r="A1046" s="48" t="s">
        <v>1807</v>
      </c>
      <c r="B1046" s="49" t="s">
        <v>978</v>
      </c>
      <c r="C1046" s="49" t="s">
        <v>1645</v>
      </c>
      <c r="D1046" s="49" t="s">
        <v>1634</v>
      </c>
      <c r="E1046" s="49" t="s">
        <v>949</v>
      </c>
      <c r="F1046" s="49" t="s">
        <v>1811</v>
      </c>
      <c r="G1046" s="49">
        <v>2021</v>
      </c>
      <c r="H1046" s="49" t="s">
        <v>361</v>
      </c>
      <c r="I1046" s="49" t="s">
        <v>670</v>
      </c>
      <c r="J1046" s="59">
        <v>40000</v>
      </c>
      <c r="K1046" s="49">
        <v>40000</v>
      </c>
      <c r="L1046" s="55" t="str">
        <f>_xlfn.CONCAT(NFM3External!$B1046,"_",NFM3External!$C1046,"_",NFM3External!$E1046,"_",NFM3External!$G1046)</f>
        <v>Eritrea_HIV_World Health Organization (WHO)_2021</v>
      </c>
    </row>
    <row r="1047" spans="1:12" x14ac:dyDescent="0.25">
      <c r="A1047" s="51" t="s">
        <v>1807</v>
      </c>
      <c r="B1047" s="52" t="s">
        <v>978</v>
      </c>
      <c r="C1047" s="52" t="s">
        <v>1645</v>
      </c>
      <c r="D1047" s="52" t="s">
        <v>1634</v>
      </c>
      <c r="E1047" s="52" t="s">
        <v>949</v>
      </c>
      <c r="F1047" s="52" t="s">
        <v>1811</v>
      </c>
      <c r="G1047" s="52">
        <v>2022</v>
      </c>
      <c r="H1047" s="52" t="s">
        <v>361</v>
      </c>
      <c r="I1047" s="52" t="s">
        <v>670</v>
      </c>
      <c r="J1047" s="60">
        <v>50000</v>
      </c>
      <c r="K1047" s="52">
        <v>50000</v>
      </c>
      <c r="L1047" s="56" t="str">
        <f>_xlfn.CONCAT(NFM3External!$B1047,"_",NFM3External!$C1047,"_",NFM3External!$E1047,"_",NFM3External!$G1047)</f>
        <v>Eritrea_HIV_World Health Organization (WHO)_2022</v>
      </c>
    </row>
    <row r="1048" spans="1:12" x14ac:dyDescent="0.25">
      <c r="A1048" s="48" t="s">
        <v>1807</v>
      </c>
      <c r="B1048" s="49" t="s">
        <v>978</v>
      </c>
      <c r="C1048" s="49" t="s">
        <v>1645</v>
      </c>
      <c r="D1048" s="49" t="s">
        <v>1634</v>
      </c>
      <c r="E1048" s="49" t="s">
        <v>949</v>
      </c>
      <c r="F1048" s="49" t="s">
        <v>1811</v>
      </c>
      <c r="G1048" s="49">
        <v>2023</v>
      </c>
      <c r="H1048" s="49" t="s">
        <v>361</v>
      </c>
      <c r="I1048" s="49" t="s">
        <v>670</v>
      </c>
      <c r="J1048" s="59">
        <v>50000</v>
      </c>
      <c r="K1048" s="49">
        <v>50000</v>
      </c>
      <c r="L1048" s="55" t="str">
        <f>_xlfn.CONCAT(NFM3External!$B1048,"_",NFM3External!$C1048,"_",NFM3External!$E1048,"_",NFM3External!$G1048)</f>
        <v>Eritrea_HIV_World Health Organization (WHO)_2023</v>
      </c>
    </row>
    <row r="1049" spans="1:12" x14ac:dyDescent="0.25">
      <c r="A1049" s="51" t="s">
        <v>1807</v>
      </c>
      <c r="B1049" s="52" t="s">
        <v>978</v>
      </c>
      <c r="C1049" s="52" t="s">
        <v>1645</v>
      </c>
      <c r="D1049" s="52" t="s">
        <v>1634</v>
      </c>
      <c r="E1049" s="52" t="s">
        <v>949</v>
      </c>
      <c r="F1049" s="52" t="s">
        <v>1811</v>
      </c>
      <c r="G1049" s="52">
        <v>2024</v>
      </c>
      <c r="H1049" s="52" t="s">
        <v>361</v>
      </c>
      <c r="I1049" s="52" t="s">
        <v>670</v>
      </c>
      <c r="J1049" s="60">
        <v>50000</v>
      </c>
      <c r="K1049" s="52">
        <v>50000</v>
      </c>
      <c r="L1049" s="56" t="str">
        <f>_xlfn.CONCAT(NFM3External!$B1049,"_",NFM3External!$C1049,"_",NFM3External!$E1049,"_",NFM3External!$G1049)</f>
        <v>Eritrea_HIV_World Health Organization (WHO)_2024</v>
      </c>
    </row>
    <row r="1050" spans="1:12" x14ac:dyDescent="0.25">
      <c r="A1050" s="48" t="s">
        <v>1807</v>
      </c>
      <c r="B1050" s="49" t="s">
        <v>978</v>
      </c>
      <c r="C1050" s="49" t="s">
        <v>1645</v>
      </c>
      <c r="D1050" s="49" t="s">
        <v>1634</v>
      </c>
      <c r="E1050" s="49" t="s">
        <v>949</v>
      </c>
      <c r="F1050" s="49" t="s">
        <v>1811</v>
      </c>
      <c r="G1050" s="49">
        <v>2025</v>
      </c>
      <c r="H1050" s="49" t="s">
        <v>361</v>
      </c>
      <c r="I1050" s="49" t="s">
        <v>670</v>
      </c>
      <c r="J1050" s="59">
        <v>50000</v>
      </c>
      <c r="K1050" s="49">
        <v>50000</v>
      </c>
      <c r="L1050" s="55" t="str">
        <f>_xlfn.CONCAT(NFM3External!$B1050,"_",NFM3External!$C1050,"_",NFM3External!$E1050,"_",NFM3External!$G1050)</f>
        <v>Eritrea_HIV_World Health Organization (WHO)_2025</v>
      </c>
    </row>
    <row r="1051" spans="1:12" x14ac:dyDescent="0.25">
      <c r="A1051" s="51" t="s">
        <v>1807</v>
      </c>
      <c r="B1051" s="52" t="s">
        <v>978</v>
      </c>
      <c r="C1051" s="52" t="s">
        <v>308</v>
      </c>
      <c r="D1051" s="52" t="s">
        <v>1634</v>
      </c>
      <c r="E1051" s="52" t="s">
        <v>949</v>
      </c>
      <c r="F1051" s="52" t="s">
        <v>1812</v>
      </c>
      <c r="G1051" s="52">
        <v>2018</v>
      </c>
      <c r="H1051" s="52" t="s">
        <v>1635</v>
      </c>
      <c r="I1051" s="52" t="s">
        <v>670</v>
      </c>
      <c r="J1051" s="60">
        <v>80000</v>
      </c>
      <c r="K1051" s="52">
        <v>80000</v>
      </c>
      <c r="L1051" s="56" t="str">
        <f>_xlfn.CONCAT(NFM3External!$B1051,"_",NFM3External!$C1051,"_",NFM3External!$E1051,"_",NFM3External!$G1051)</f>
        <v>Eritrea_Malaria_World Health Organization (WHO)_2018</v>
      </c>
    </row>
    <row r="1052" spans="1:12" x14ac:dyDescent="0.25">
      <c r="A1052" s="48" t="s">
        <v>1807</v>
      </c>
      <c r="B1052" s="49" t="s">
        <v>978</v>
      </c>
      <c r="C1052" s="49" t="s">
        <v>308</v>
      </c>
      <c r="D1052" s="49" t="s">
        <v>1634</v>
      </c>
      <c r="E1052" s="49" t="s">
        <v>949</v>
      </c>
      <c r="F1052" s="49" t="s">
        <v>1812</v>
      </c>
      <c r="G1052" s="49">
        <v>2019</v>
      </c>
      <c r="H1052" s="49" t="s">
        <v>1635</v>
      </c>
      <c r="I1052" s="49" t="s">
        <v>670</v>
      </c>
      <c r="J1052" s="59">
        <v>120000</v>
      </c>
      <c r="K1052" s="49">
        <v>120000</v>
      </c>
      <c r="L1052" s="55" t="str">
        <f>_xlfn.CONCAT(NFM3External!$B1052,"_",NFM3External!$C1052,"_",NFM3External!$E1052,"_",NFM3External!$G1052)</f>
        <v>Eritrea_Malaria_World Health Organization (WHO)_2019</v>
      </c>
    </row>
    <row r="1053" spans="1:12" x14ac:dyDescent="0.25">
      <c r="A1053" s="51" t="s">
        <v>1807</v>
      </c>
      <c r="B1053" s="52" t="s">
        <v>978</v>
      </c>
      <c r="C1053" s="52" t="s">
        <v>308</v>
      </c>
      <c r="D1053" s="52" t="s">
        <v>1634</v>
      </c>
      <c r="E1053" s="52" t="s">
        <v>949</v>
      </c>
      <c r="F1053" s="52" t="s">
        <v>1812</v>
      </c>
      <c r="G1053" s="52">
        <v>2020</v>
      </c>
      <c r="H1053" s="52" t="s">
        <v>1635</v>
      </c>
      <c r="I1053" s="52" t="s">
        <v>670</v>
      </c>
      <c r="J1053" s="60">
        <v>95000</v>
      </c>
      <c r="K1053" s="52">
        <v>95000</v>
      </c>
      <c r="L1053" s="56" t="str">
        <f>_xlfn.CONCAT(NFM3External!$B1053,"_",NFM3External!$C1053,"_",NFM3External!$E1053,"_",NFM3External!$G1053)</f>
        <v>Eritrea_Malaria_World Health Organization (WHO)_2020</v>
      </c>
    </row>
    <row r="1054" spans="1:12" x14ac:dyDescent="0.25">
      <c r="A1054" s="48" t="s">
        <v>1807</v>
      </c>
      <c r="B1054" s="49" t="s">
        <v>978</v>
      </c>
      <c r="C1054" s="49" t="s">
        <v>308</v>
      </c>
      <c r="D1054" s="49" t="s">
        <v>1634</v>
      </c>
      <c r="E1054" s="49" t="s">
        <v>949</v>
      </c>
      <c r="F1054" s="49" t="s">
        <v>1812</v>
      </c>
      <c r="G1054" s="49">
        <v>2021</v>
      </c>
      <c r="H1054" s="49" t="s">
        <v>361</v>
      </c>
      <c r="I1054" s="49" t="s">
        <v>670</v>
      </c>
      <c r="J1054" s="59">
        <v>90000</v>
      </c>
      <c r="K1054" s="49">
        <v>90000</v>
      </c>
      <c r="L1054" s="55" t="str">
        <f>_xlfn.CONCAT(NFM3External!$B1054,"_",NFM3External!$C1054,"_",NFM3External!$E1054,"_",NFM3External!$G1054)</f>
        <v>Eritrea_Malaria_World Health Organization (WHO)_2021</v>
      </c>
    </row>
    <row r="1055" spans="1:12" x14ac:dyDescent="0.25">
      <c r="A1055" s="51" t="s">
        <v>1807</v>
      </c>
      <c r="B1055" s="52" t="s">
        <v>978</v>
      </c>
      <c r="C1055" s="52" t="s">
        <v>308</v>
      </c>
      <c r="D1055" s="52" t="s">
        <v>1634</v>
      </c>
      <c r="E1055" s="52" t="s">
        <v>949</v>
      </c>
      <c r="F1055" s="52" t="s">
        <v>1812</v>
      </c>
      <c r="G1055" s="52">
        <v>2022</v>
      </c>
      <c r="H1055" s="52" t="s">
        <v>361</v>
      </c>
      <c r="I1055" s="52" t="s">
        <v>670</v>
      </c>
      <c r="J1055" s="60">
        <v>100000</v>
      </c>
      <c r="K1055" s="52">
        <v>100000</v>
      </c>
      <c r="L1055" s="56" t="str">
        <f>_xlfn.CONCAT(NFM3External!$B1055,"_",NFM3External!$C1055,"_",NFM3External!$E1055,"_",NFM3External!$G1055)</f>
        <v>Eritrea_Malaria_World Health Organization (WHO)_2022</v>
      </c>
    </row>
    <row r="1056" spans="1:12" x14ac:dyDescent="0.25">
      <c r="A1056" s="48" t="s">
        <v>1807</v>
      </c>
      <c r="B1056" s="49" t="s">
        <v>978</v>
      </c>
      <c r="C1056" s="49" t="s">
        <v>308</v>
      </c>
      <c r="D1056" s="49" t="s">
        <v>1634</v>
      </c>
      <c r="E1056" s="49" t="s">
        <v>949</v>
      </c>
      <c r="F1056" s="49" t="s">
        <v>1812</v>
      </c>
      <c r="G1056" s="49">
        <v>2023</v>
      </c>
      <c r="H1056" s="49" t="s">
        <v>361</v>
      </c>
      <c r="I1056" s="49" t="s">
        <v>670</v>
      </c>
      <c r="J1056" s="59">
        <v>100000</v>
      </c>
      <c r="K1056" s="49">
        <v>100000</v>
      </c>
      <c r="L1056" s="55" t="str">
        <f>_xlfn.CONCAT(NFM3External!$B1056,"_",NFM3External!$C1056,"_",NFM3External!$E1056,"_",NFM3External!$G1056)</f>
        <v>Eritrea_Malaria_World Health Organization (WHO)_2023</v>
      </c>
    </row>
    <row r="1057" spans="1:12" x14ac:dyDescent="0.25">
      <c r="A1057" s="51" t="s">
        <v>1807</v>
      </c>
      <c r="B1057" s="52" t="s">
        <v>978</v>
      </c>
      <c r="C1057" s="52" t="s">
        <v>308</v>
      </c>
      <c r="D1057" s="52" t="s">
        <v>1634</v>
      </c>
      <c r="E1057" s="52" t="s">
        <v>949</v>
      </c>
      <c r="F1057" s="52" t="s">
        <v>1812</v>
      </c>
      <c r="G1057" s="52">
        <v>2024</v>
      </c>
      <c r="H1057" s="52" t="s">
        <v>361</v>
      </c>
      <c r="I1057" s="52" t="s">
        <v>670</v>
      </c>
      <c r="J1057" s="60">
        <v>100000</v>
      </c>
      <c r="K1057" s="52">
        <v>100000</v>
      </c>
      <c r="L1057" s="56" t="str">
        <f>_xlfn.CONCAT(NFM3External!$B1057,"_",NFM3External!$C1057,"_",NFM3External!$E1057,"_",NFM3External!$G1057)</f>
        <v>Eritrea_Malaria_World Health Organization (WHO)_2024</v>
      </c>
    </row>
    <row r="1058" spans="1:12" x14ac:dyDescent="0.25">
      <c r="A1058" s="48" t="s">
        <v>1807</v>
      </c>
      <c r="B1058" s="49" t="s">
        <v>978</v>
      </c>
      <c r="C1058" s="49" t="s">
        <v>308</v>
      </c>
      <c r="D1058" s="49" t="s">
        <v>1634</v>
      </c>
      <c r="E1058" s="49" t="s">
        <v>949</v>
      </c>
      <c r="F1058" s="49" t="s">
        <v>1812</v>
      </c>
      <c r="G1058" s="49">
        <v>2025</v>
      </c>
      <c r="H1058" s="49" t="s">
        <v>361</v>
      </c>
      <c r="I1058" s="49" t="s">
        <v>670</v>
      </c>
      <c r="J1058" s="59">
        <v>100000</v>
      </c>
      <c r="K1058" s="49">
        <v>100000</v>
      </c>
      <c r="L1058" s="55" t="str">
        <f>_xlfn.CONCAT(NFM3External!$B1058,"_",NFM3External!$C1058,"_",NFM3External!$E1058,"_",NFM3External!$G1058)</f>
        <v>Eritrea_Malaria_World Health Organization (WHO)_2025</v>
      </c>
    </row>
    <row r="1059" spans="1:12" x14ac:dyDescent="0.25">
      <c r="A1059" s="51" t="s">
        <v>1807</v>
      </c>
      <c r="B1059" s="52" t="s">
        <v>978</v>
      </c>
      <c r="C1059" s="52" t="s">
        <v>305</v>
      </c>
      <c r="D1059" s="52" t="s">
        <v>1634</v>
      </c>
      <c r="E1059" s="52" t="s">
        <v>949</v>
      </c>
      <c r="F1059" s="52" t="s">
        <v>1813</v>
      </c>
      <c r="G1059" s="52">
        <v>2018</v>
      </c>
      <c r="H1059" s="52" t="s">
        <v>1635</v>
      </c>
      <c r="I1059" s="52" t="s">
        <v>670</v>
      </c>
      <c r="J1059" s="60">
        <v>59288</v>
      </c>
      <c r="K1059" s="52">
        <v>59288</v>
      </c>
      <c r="L1059" s="56" t="str">
        <f>_xlfn.CONCAT(NFM3External!$B1059,"_",NFM3External!$C1059,"_",NFM3External!$E1059,"_",NFM3External!$G1059)</f>
        <v>Eritrea_TB_World Health Organization (WHO)_2018</v>
      </c>
    </row>
    <row r="1060" spans="1:12" x14ac:dyDescent="0.25">
      <c r="A1060" s="48" t="s">
        <v>1807</v>
      </c>
      <c r="B1060" s="49" t="s">
        <v>978</v>
      </c>
      <c r="C1060" s="49" t="s">
        <v>305</v>
      </c>
      <c r="D1060" s="49" t="s">
        <v>1634</v>
      </c>
      <c r="E1060" s="49" t="s">
        <v>949</v>
      </c>
      <c r="F1060" s="49" t="s">
        <v>1813</v>
      </c>
      <c r="G1060" s="49">
        <v>2019</v>
      </c>
      <c r="H1060" s="49" t="s">
        <v>1635</v>
      </c>
      <c r="I1060" s="49" t="s">
        <v>670</v>
      </c>
      <c r="J1060" s="59">
        <v>39288</v>
      </c>
      <c r="K1060" s="49">
        <v>39288</v>
      </c>
      <c r="L1060" s="55" t="str">
        <f>_xlfn.CONCAT(NFM3External!$B1060,"_",NFM3External!$C1060,"_",NFM3External!$E1060,"_",NFM3External!$G1060)</f>
        <v>Eritrea_TB_World Health Organization (WHO)_2019</v>
      </c>
    </row>
    <row r="1061" spans="1:12" x14ac:dyDescent="0.25">
      <c r="A1061" s="51" t="s">
        <v>1807</v>
      </c>
      <c r="B1061" s="52" t="s">
        <v>978</v>
      </c>
      <c r="C1061" s="52" t="s">
        <v>305</v>
      </c>
      <c r="D1061" s="52" t="s">
        <v>1634</v>
      </c>
      <c r="E1061" s="52" t="s">
        <v>949</v>
      </c>
      <c r="F1061" s="52" t="s">
        <v>1813</v>
      </c>
      <c r="G1061" s="52">
        <v>2020</v>
      </c>
      <c r="H1061" s="52" t="s">
        <v>1635</v>
      </c>
      <c r="I1061" s="52" t="s">
        <v>670</v>
      </c>
      <c r="J1061" s="60">
        <v>50000</v>
      </c>
      <c r="K1061" s="52">
        <v>50000</v>
      </c>
      <c r="L1061" s="56" t="str">
        <f>_xlfn.CONCAT(NFM3External!$B1061,"_",NFM3External!$C1061,"_",NFM3External!$E1061,"_",NFM3External!$G1061)</f>
        <v>Eritrea_TB_World Health Organization (WHO)_2020</v>
      </c>
    </row>
    <row r="1062" spans="1:12" x14ac:dyDescent="0.25">
      <c r="A1062" s="48" t="s">
        <v>1807</v>
      </c>
      <c r="B1062" s="49" t="s">
        <v>978</v>
      </c>
      <c r="C1062" s="49" t="s">
        <v>305</v>
      </c>
      <c r="D1062" s="49" t="s">
        <v>1634</v>
      </c>
      <c r="E1062" s="49" t="s">
        <v>949</v>
      </c>
      <c r="F1062" s="49" t="s">
        <v>1813</v>
      </c>
      <c r="G1062" s="49">
        <v>2021</v>
      </c>
      <c r="H1062" s="49" t="s">
        <v>361</v>
      </c>
      <c r="I1062" s="49" t="s">
        <v>670</v>
      </c>
      <c r="J1062" s="59">
        <v>50000</v>
      </c>
      <c r="K1062" s="49">
        <v>50000</v>
      </c>
      <c r="L1062" s="55" t="str">
        <f>_xlfn.CONCAT(NFM3External!$B1062,"_",NFM3External!$C1062,"_",NFM3External!$E1062,"_",NFM3External!$G1062)</f>
        <v>Eritrea_TB_World Health Organization (WHO)_2021</v>
      </c>
    </row>
    <row r="1063" spans="1:12" x14ac:dyDescent="0.25">
      <c r="A1063" s="51" t="s">
        <v>1807</v>
      </c>
      <c r="B1063" s="52" t="s">
        <v>978</v>
      </c>
      <c r="C1063" s="52" t="s">
        <v>305</v>
      </c>
      <c r="D1063" s="52" t="s">
        <v>1634</v>
      </c>
      <c r="E1063" s="52" t="s">
        <v>949</v>
      </c>
      <c r="F1063" s="52" t="s">
        <v>1813</v>
      </c>
      <c r="G1063" s="52">
        <v>2022</v>
      </c>
      <c r="H1063" s="52" t="s">
        <v>361</v>
      </c>
      <c r="I1063" s="52" t="s">
        <v>670</v>
      </c>
      <c r="J1063" s="60">
        <v>50000</v>
      </c>
      <c r="K1063" s="52">
        <v>50000</v>
      </c>
      <c r="L1063" s="56" t="str">
        <f>_xlfn.CONCAT(NFM3External!$B1063,"_",NFM3External!$C1063,"_",NFM3External!$E1063,"_",NFM3External!$G1063)</f>
        <v>Eritrea_TB_World Health Organization (WHO)_2022</v>
      </c>
    </row>
    <row r="1064" spans="1:12" x14ac:dyDescent="0.25">
      <c r="A1064" s="48" t="s">
        <v>1807</v>
      </c>
      <c r="B1064" s="49" t="s">
        <v>978</v>
      </c>
      <c r="C1064" s="49" t="s">
        <v>305</v>
      </c>
      <c r="D1064" s="49" t="s">
        <v>1634</v>
      </c>
      <c r="E1064" s="49" t="s">
        <v>949</v>
      </c>
      <c r="F1064" s="49" t="s">
        <v>1813</v>
      </c>
      <c r="G1064" s="49">
        <v>2023</v>
      </c>
      <c r="H1064" s="49" t="s">
        <v>361</v>
      </c>
      <c r="I1064" s="49" t="s">
        <v>670</v>
      </c>
      <c r="J1064" s="59">
        <v>50000</v>
      </c>
      <c r="K1064" s="49">
        <v>50000</v>
      </c>
      <c r="L1064" s="55" t="str">
        <f>_xlfn.CONCAT(NFM3External!$B1064,"_",NFM3External!$C1064,"_",NFM3External!$E1064,"_",NFM3External!$G1064)</f>
        <v>Eritrea_TB_World Health Organization (WHO)_2023</v>
      </c>
    </row>
    <row r="1065" spans="1:12" x14ac:dyDescent="0.25">
      <c r="A1065" s="51" t="s">
        <v>1807</v>
      </c>
      <c r="B1065" s="52" t="s">
        <v>978</v>
      </c>
      <c r="C1065" s="52" t="s">
        <v>305</v>
      </c>
      <c r="D1065" s="52" t="s">
        <v>1634</v>
      </c>
      <c r="E1065" s="52" t="s">
        <v>949</v>
      </c>
      <c r="F1065" s="52" t="s">
        <v>1813</v>
      </c>
      <c r="G1065" s="52">
        <v>2024</v>
      </c>
      <c r="H1065" s="52" t="s">
        <v>361</v>
      </c>
      <c r="I1065" s="52" t="s">
        <v>670</v>
      </c>
      <c r="J1065" s="60">
        <v>50000</v>
      </c>
      <c r="K1065" s="52">
        <v>50000</v>
      </c>
      <c r="L1065" s="56" t="str">
        <f>_xlfn.CONCAT(NFM3External!$B1065,"_",NFM3External!$C1065,"_",NFM3External!$E1065,"_",NFM3External!$G1065)</f>
        <v>Eritrea_TB_World Health Organization (WHO)_2024</v>
      </c>
    </row>
    <row r="1066" spans="1:12" x14ac:dyDescent="0.25">
      <c r="A1066" s="48" t="s">
        <v>1807</v>
      </c>
      <c r="B1066" s="49" t="s">
        <v>978</v>
      </c>
      <c r="C1066" s="49" t="s">
        <v>305</v>
      </c>
      <c r="D1066" s="49" t="s">
        <v>1634</v>
      </c>
      <c r="E1066" s="49" t="s">
        <v>949</v>
      </c>
      <c r="F1066" s="49" t="s">
        <v>1813</v>
      </c>
      <c r="G1066" s="49">
        <v>2025</v>
      </c>
      <c r="H1066" s="49" t="s">
        <v>361</v>
      </c>
      <c r="I1066" s="49" t="s">
        <v>670</v>
      </c>
      <c r="J1066" s="59">
        <v>50000</v>
      </c>
      <c r="K1066" s="49">
        <v>50000</v>
      </c>
      <c r="L1066" s="55" t="str">
        <f>_xlfn.CONCAT(NFM3External!$B1066,"_",NFM3External!$C1066,"_",NFM3External!$E1066,"_",NFM3External!$G1066)</f>
        <v>Eritrea_TB_World Health Organization (WHO)_2025</v>
      </c>
    </row>
    <row r="1067" spans="1:12" x14ac:dyDescent="0.25">
      <c r="A1067" s="51" t="s">
        <v>1814</v>
      </c>
      <c r="B1067" s="52" t="s">
        <v>983</v>
      </c>
      <c r="C1067" s="52" t="s">
        <v>1645</v>
      </c>
      <c r="D1067" s="52" t="s">
        <v>1634</v>
      </c>
      <c r="E1067" s="52" t="s">
        <v>843</v>
      </c>
      <c r="F1067" s="52" t="s">
        <v>1815</v>
      </c>
      <c r="G1067" s="52">
        <v>2019</v>
      </c>
      <c r="H1067" s="52" t="s">
        <v>1635</v>
      </c>
      <c r="I1067" s="52" t="s">
        <v>670</v>
      </c>
      <c r="J1067" s="60">
        <v>5824110</v>
      </c>
      <c r="K1067" s="52">
        <v>5824110</v>
      </c>
      <c r="L1067" s="56" t="str">
        <f>_xlfn.CONCAT(NFM3External!$B1067,"_",NFM3External!$C1067,"_",NFM3External!$E1067,"_",NFM3External!$G1067)</f>
        <v>Ethiopia_HIV_Joint United Nations Programme on HIV/AIDS (UNAIDS)_2019</v>
      </c>
    </row>
    <row r="1068" spans="1:12" x14ac:dyDescent="0.25">
      <c r="A1068" s="48" t="s">
        <v>1814</v>
      </c>
      <c r="B1068" s="49" t="s">
        <v>983</v>
      </c>
      <c r="C1068" s="49" t="s">
        <v>1645</v>
      </c>
      <c r="D1068" s="49" t="s">
        <v>1634</v>
      </c>
      <c r="E1068" s="49" t="s">
        <v>843</v>
      </c>
      <c r="F1068" s="49" t="s">
        <v>1815</v>
      </c>
      <c r="G1068" s="49">
        <v>2020</v>
      </c>
      <c r="H1068" s="49" t="s">
        <v>1635</v>
      </c>
      <c r="I1068" s="49" t="s">
        <v>670</v>
      </c>
      <c r="J1068" s="59">
        <v>6997224</v>
      </c>
      <c r="K1068" s="49">
        <v>6997224</v>
      </c>
      <c r="L1068" s="55" t="str">
        <f>_xlfn.CONCAT(NFM3External!$B1068,"_",NFM3External!$C1068,"_",NFM3External!$E1068,"_",NFM3External!$G1068)</f>
        <v>Ethiopia_HIV_Joint United Nations Programme on HIV/AIDS (UNAIDS)_2020</v>
      </c>
    </row>
    <row r="1069" spans="1:12" x14ac:dyDescent="0.25">
      <c r="A1069" s="51" t="s">
        <v>1814</v>
      </c>
      <c r="B1069" s="52" t="s">
        <v>983</v>
      </c>
      <c r="C1069" s="52" t="s">
        <v>1645</v>
      </c>
      <c r="D1069" s="52" t="s">
        <v>1634</v>
      </c>
      <c r="E1069" s="52" t="s">
        <v>843</v>
      </c>
      <c r="F1069" s="52" t="s">
        <v>1815</v>
      </c>
      <c r="G1069" s="52">
        <v>2021</v>
      </c>
      <c r="H1069" s="52" t="s">
        <v>1635</v>
      </c>
      <c r="I1069" s="52" t="s">
        <v>670</v>
      </c>
      <c r="J1069" s="60">
        <v>7000000</v>
      </c>
      <c r="K1069" s="52">
        <v>7000000</v>
      </c>
      <c r="L1069" s="56" t="str">
        <f>_xlfn.CONCAT(NFM3External!$B1069,"_",NFM3External!$C1069,"_",NFM3External!$E1069,"_",NFM3External!$G1069)</f>
        <v>Ethiopia_HIV_Joint United Nations Programme on HIV/AIDS (UNAIDS)_2021</v>
      </c>
    </row>
    <row r="1070" spans="1:12" x14ac:dyDescent="0.25">
      <c r="A1070" s="48" t="s">
        <v>1814</v>
      </c>
      <c r="B1070" s="49" t="s">
        <v>983</v>
      </c>
      <c r="C1070" s="49" t="s">
        <v>1645</v>
      </c>
      <c r="D1070" s="49" t="s">
        <v>1634</v>
      </c>
      <c r="E1070" s="49" t="s">
        <v>843</v>
      </c>
      <c r="F1070" s="49" t="s">
        <v>1815</v>
      </c>
      <c r="G1070" s="49">
        <v>2022</v>
      </c>
      <c r="H1070" s="49" t="s">
        <v>361</v>
      </c>
      <c r="I1070" s="49" t="s">
        <v>670</v>
      </c>
      <c r="J1070" s="59">
        <v>7000000</v>
      </c>
      <c r="K1070" s="49">
        <v>7000000</v>
      </c>
      <c r="L1070" s="55" t="str">
        <f>_xlfn.CONCAT(NFM3External!$B1070,"_",NFM3External!$C1070,"_",NFM3External!$E1070,"_",NFM3External!$G1070)</f>
        <v>Ethiopia_HIV_Joint United Nations Programme on HIV/AIDS (UNAIDS)_2022</v>
      </c>
    </row>
    <row r="1071" spans="1:12" x14ac:dyDescent="0.25">
      <c r="A1071" s="51" t="s">
        <v>1814</v>
      </c>
      <c r="B1071" s="52" t="s">
        <v>983</v>
      </c>
      <c r="C1071" s="52" t="s">
        <v>1645</v>
      </c>
      <c r="D1071" s="52" t="s">
        <v>1634</v>
      </c>
      <c r="E1071" s="52" t="s">
        <v>843</v>
      </c>
      <c r="F1071" s="52" t="s">
        <v>1815</v>
      </c>
      <c r="G1071" s="52">
        <v>2023</v>
      </c>
      <c r="H1071" s="52" t="s">
        <v>361</v>
      </c>
      <c r="I1071" s="52" t="s">
        <v>670</v>
      </c>
      <c r="J1071" s="60">
        <v>7000000</v>
      </c>
      <c r="K1071" s="52">
        <v>7000000</v>
      </c>
      <c r="L1071" s="56" t="str">
        <f>_xlfn.CONCAT(NFM3External!$B1071,"_",NFM3External!$C1071,"_",NFM3External!$E1071,"_",NFM3External!$G1071)</f>
        <v>Ethiopia_HIV_Joint United Nations Programme on HIV/AIDS (UNAIDS)_2023</v>
      </c>
    </row>
    <row r="1072" spans="1:12" x14ac:dyDescent="0.25">
      <c r="A1072" s="48" t="s">
        <v>1814</v>
      </c>
      <c r="B1072" s="49" t="s">
        <v>983</v>
      </c>
      <c r="C1072" s="49" t="s">
        <v>1645</v>
      </c>
      <c r="D1072" s="49" t="s">
        <v>1634</v>
      </c>
      <c r="E1072" s="49" t="s">
        <v>843</v>
      </c>
      <c r="F1072" s="49" t="s">
        <v>1815</v>
      </c>
      <c r="G1072" s="49">
        <v>2024</v>
      </c>
      <c r="H1072" s="49" t="s">
        <v>361</v>
      </c>
      <c r="I1072" s="49" t="s">
        <v>670</v>
      </c>
      <c r="J1072" s="59">
        <v>7000000</v>
      </c>
      <c r="K1072" s="49">
        <v>7000000</v>
      </c>
      <c r="L1072" s="55" t="str">
        <f>_xlfn.CONCAT(NFM3External!$B1072,"_",NFM3External!$C1072,"_",NFM3External!$E1072,"_",NFM3External!$G1072)</f>
        <v>Ethiopia_HIV_Joint United Nations Programme on HIV/AIDS (UNAIDS)_2024</v>
      </c>
    </row>
    <row r="1073" spans="1:12" x14ac:dyDescent="0.25">
      <c r="A1073" s="51" t="s">
        <v>1814</v>
      </c>
      <c r="B1073" s="52" t="s">
        <v>983</v>
      </c>
      <c r="C1073" s="52" t="s">
        <v>1645</v>
      </c>
      <c r="D1073" s="52" t="s">
        <v>1634</v>
      </c>
      <c r="E1073" s="52" t="s">
        <v>843</v>
      </c>
      <c r="F1073" s="52" t="s">
        <v>1815</v>
      </c>
      <c r="G1073" s="52">
        <v>2025</v>
      </c>
      <c r="H1073" s="52" t="s">
        <v>361</v>
      </c>
      <c r="I1073" s="52" t="s">
        <v>670</v>
      </c>
      <c r="J1073" s="60">
        <v>7000000</v>
      </c>
      <c r="K1073" s="52">
        <v>7000000</v>
      </c>
      <c r="L1073" s="56" t="str">
        <f>_xlfn.CONCAT(NFM3External!$B1073,"_",NFM3External!$C1073,"_",NFM3External!$E1073,"_",NFM3External!$G1073)</f>
        <v>Ethiopia_HIV_Joint United Nations Programme on HIV/AIDS (UNAIDS)_2025</v>
      </c>
    </row>
    <row r="1074" spans="1:12" x14ac:dyDescent="0.25">
      <c r="A1074" s="48" t="s">
        <v>1814</v>
      </c>
      <c r="B1074" s="49" t="s">
        <v>983</v>
      </c>
      <c r="C1074" s="49" t="s">
        <v>1645</v>
      </c>
      <c r="D1074" s="49" t="s">
        <v>1634</v>
      </c>
      <c r="E1074" s="49" t="s">
        <v>843</v>
      </c>
      <c r="F1074" s="49" t="s">
        <v>1815</v>
      </c>
      <c r="G1074" s="49">
        <v>2026</v>
      </c>
      <c r="H1074" s="49" t="s">
        <v>361</v>
      </c>
      <c r="I1074" s="49" t="s">
        <v>670</v>
      </c>
      <c r="J1074" s="59">
        <v>7000000</v>
      </c>
      <c r="K1074" s="49">
        <v>7000000</v>
      </c>
      <c r="L1074" s="55" t="str">
        <f>_xlfn.CONCAT(NFM3External!$B1074,"_",NFM3External!$C1074,"_",NFM3External!$E1074,"_",NFM3External!$G1074)</f>
        <v>Ethiopia_HIV_Joint United Nations Programme on HIV/AIDS (UNAIDS)_2026</v>
      </c>
    </row>
    <row r="1075" spans="1:12" x14ac:dyDescent="0.25">
      <c r="A1075" s="51" t="s">
        <v>1814</v>
      </c>
      <c r="B1075" s="52" t="s">
        <v>983</v>
      </c>
      <c r="C1075" s="52" t="s">
        <v>1645</v>
      </c>
      <c r="D1075" s="52" t="s">
        <v>1634</v>
      </c>
      <c r="E1075" s="52" t="s">
        <v>934</v>
      </c>
      <c r="F1075" s="52" t="s">
        <v>1816</v>
      </c>
      <c r="G1075" s="52">
        <v>2019</v>
      </c>
      <c r="H1075" s="52" t="s">
        <v>1635</v>
      </c>
      <c r="I1075" s="52" t="s">
        <v>670</v>
      </c>
      <c r="J1075" s="60">
        <v>92767153</v>
      </c>
      <c r="K1075" s="52">
        <v>92767153</v>
      </c>
      <c r="L1075" s="56" t="str">
        <f>_xlfn.CONCAT(NFM3External!$B1075,"_",NFM3External!$C1075,"_",NFM3External!$E1075,"_",NFM3External!$G1075)</f>
        <v>Ethiopia_HIV_United States Government (USG)_2019</v>
      </c>
    </row>
    <row r="1076" spans="1:12" x14ac:dyDescent="0.25">
      <c r="A1076" s="48" t="s">
        <v>1814</v>
      </c>
      <c r="B1076" s="49" t="s">
        <v>983</v>
      </c>
      <c r="C1076" s="49" t="s">
        <v>1645</v>
      </c>
      <c r="D1076" s="49" t="s">
        <v>1634</v>
      </c>
      <c r="E1076" s="49" t="s">
        <v>934</v>
      </c>
      <c r="F1076" s="49" t="s">
        <v>1816</v>
      </c>
      <c r="G1076" s="49">
        <v>2020</v>
      </c>
      <c r="H1076" s="49" t="s">
        <v>1635</v>
      </c>
      <c r="I1076" s="49" t="s">
        <v>670</v>
      </c>
      <c r="J1076" s="59">
        <v>102376013</v>
      </c>
      <c r="K1076" s="49">
        <v>102376013</v>
      </c>
      <c r="L1076" s="55" t="str">
        <f>_xlfn.CONCAT(NFM3External!$B1076,"_",NFM3External!$C1076,"_",NFM3External!$E1076,"_",NFM3External!$G1076)</f>
        <v>Ethiopia_HIV_United States Government (USG)_2020</v>
      </c>
    </row>
    <row r="1077" spans="1:12" x14ac:dyDescent="0.25">
      <c r="A1077" s="51" t="s">
        <v>1814</v>
      </c>
      <c r="B1077" s="52" t="s">
        <v>983</v>
      </c>
      <c r="C1077" s="52" t="s">
        <v>1645</v>
      </c>
      <c r="D1077" s="52" t="s">
        <v>1634</v>
      </c>
      <c r="E1077" s="52" t="s">
        <v>934</v>
      </c>
      <c r="F1077" s="52" t="s">
        <v>1816</v>
      </c>
      <c r="G1077" s="52">
        <v>2021</v>
      </c>
      <c r="H1077" s="52" t="s">
        <v>1635</v>
      </c>
      <c r="I1077" s="52" t="s">
        <v>670</v>
      </c>
      <c r="J1077" s="60">
        <v>109655000</v>
      </c>
      <c r="K1077" s="52">
        <v>109655000</v>
      </c>
      <c r="L1077" s="56" t="str">
        <f>_xlfn.CONCAT(NFM3External!$B1077,"_",NFM3External!$C1077,"_",NFM3External!$E1077,"_",NFM3External!$G1077)</f>
        <v>Ethiopia_HIV_United States Government (USG)_2021</v>
      </c>
    </row>
    <row r="1078" spans="1:12" x14ac:dyDescent="0.25">
      <c r="A1078" s="48" t="s">
        <v>1814</v>
      </c>
      <c r="B1078" s="49" t="s">
        <v>983</v>
      </c>
      <c r="C1078" s="49" t="s">
        <v>1645</v>
      </c>
      <c r="D1078" s="49" t="s">
        <v>1634</v>
      </c>
      <c r="E1078" s="49" t="s">
        <v>934</v>
      </c>
      <c r="F1078" s="49" t="s">
        <v>1816</v>
      </c>
      <c r="G1078" s="49">
        <v>2022</v>
      </c>
      <c r="H1078" s="49" t="s">
        <v>361</v>
      </c>
      <c r="I1078" s="49" t="s">
        <v>670</v>
      </c>
      <c r="J1078" s="59">
        <v>98689500</v>
      </c>
      <c r="K1078" s="49">
        <v>98689500</v>
      </c>
      <c r="L1078" s="55" t="str">
        <f>_xlfn.CONCAT(NFM3External!$B1078,"_",NFM3External!$C1078,"_",NFM3External!$E1078,"_",NFM3External!$G1078)</f>
        <v>Ethiopia_HIV_United States Government (USG)_2022</v>
      </c>
    </row>
    <row r="1079" spans="1:12" x14ac:dyDescent="0.25">
      <c r="A1079" s="51" t="s">
        <v>1814</v>
      </c>
      <c r="B1079" s="52" t="s">
        <v>983</v>
      </c>
      <c r="C1079" s="52" t="s">
        <v>1645</v>
      </c>
      <c r="D1079" s="52" t="s">
        <v>1634</v>
      </c>
      <c r="E1079" s="52" t="s">
        <v>934</v>
      </c>
      <c r="F1079" s="52" t="s">
        <v>1816</v>
      </c>
      <c r="G1079" s="52">
        <v>2023</v>
      </c>
      <c r="H1079" s="52" t="s">
        <v>361</v>
      </c>
      <c r="I1079" s="52" t="s">
        <v>670</v>
      </c>
      <c r="J1079" s="60">
        <v>88820550</v>
      </c>
      <c r="K1079" s="52">
        <v>88820550</v>
      </c>
      <c r="L1079" s="56" t="str">
        <f>_xlfn.CONCAT(NFM3External!$B1079,"_",NFM3External!$C1079,"_",NFM3External!$E1079,"_",NFM3External!$G1079)</f>
        <v>Ethiopia_HIV_United States Government (USG)_2023</v>
      </c>
    </row>
    <row r="1080" spans="1:12" x14ac:dyDescent="0.25">
      <c r="A1080" s="48" t="s">
        <v>1814</v>
      </c>
      <c r="B1080" s="49" t="s">
        <v>983</v>
      </c>
      <c r="C1080" s="49" t="s">
        <v>1645</v>
      </c>
      <c r="D1080" s="49" t="s">
        <v>1634</v>
      </c>
      <c r="E1080" s="49" t="s">
        <v>934</v>
      </c>
      <c r="F1080" s="49" t="s">
        <v>1816</v>
      </c>
      <c r="G1080" s="49">
        <v>2024</v>
      </c>
      <c r="H1080" s="49" t="s">
        <v>361</v>
      </c>
      <c r="I1080" s="49" t="s">
        <v>670</v>
      </c>
      <c r="J1080" s="59">
        <v>79938495</v>
      </c>
      <c r="K1080" s="49">
        <v>79938495</v>
      </c>
      <c r="L1080" s="55" t="str">
        <f>_xlfn.CONCAT(NFM3External!$B1080,"_",NFM3External!$C1080,"_",NFM3External!$E1080,"_",NFM3External!$G1080)</f>
        <v>Ethiopia_HIV_United States Government (USG)_2024</v>
      </c>
    </row>
    <row r="1081" spans="1:12" x14ac:dyDescent="0.25">
      <c r="A1081" s="51" t="s">
        <v>1814</v>
      </c>
      <c r="B1081" s="52" t="s">
        <v>983</v>
      </c>
      <c r="C1081" s="52" t="s">
        <v>1645</v>
      </c>
      <c r="D1081" s="52" t="s">
        <v>1634</v>
      </c>
      <c r="E1081" s="52" t="s">
        <v>934</v>
      </c>
      <c r="F1081" s="52" t="s">
        <v>1816</v>
      </c>
      <c r="G1081" s="52">
        <v>2025</v>
      </c>
      <c r="H1081" s="52" t="s">
        <v>361</v>
      </c>
      <c r="I1081" s="52" t="s">
        <v>670</v>
      </c>
      <c r="J1081" s="60">
        <v>71944646</v>
      </c>
      <c r="K1081" s="52">
        <v>71944646</v>
      </c>
      <c r="L1081" s="56" t="str">
        <f>_xlfn.CONCAT(NFM3External!$B1081,"_",NFM3External!$C1081,"_",NFM3External!$E1081,"_",NFM3External!$G1081)</f>
        <v>Ethiopia_HIV_United States Government (USG)_2025</v>
      </c>
    </row>
    <row r="1082" spans="1:12" x14ac:dyDescent="0.25">
      <c r="A1082" s="48" t="s">
        <v>1814</v>
      </c>
      <c r="B1082" s="49" t="s">
        <v>983</v>
      </c>
      <c r="C1082" s="49" t="s">
        <v>1645</v>
      </c>
      <c r="D1082" s="49" t="s">
        <v>1634</v>
      </c>
      <c r="E1082" s="49" t="s">
        <v>934</v>
      </c>
      <c r="F1082" s="49" t="s">
        <v>1816</v>
      </c>
      <c r="G1082" s="49">
        <v>2026</v>
      </c>
      <c r="H1082" s="49" t="s">
        <v>361</v>
      </c>
      <c r="I1082" s="49" t="s">
        <v>670</v>
      </c>
      <c r="J1082" s="59">
        <v>71944646</v>
      </c>
      <c r="K1082" s="49">
        <v>71944646</v>
      </c>
      <c r="L1082" s="55" t="str">
        <f>_xlfn.CONCAT(NFM3External!$B1082,"_",NFM3External!$C1082,"_",NFM3External!$E1082,"_",NFM3External!$G1082)</f>
        <v>Ethiopia_HIV_United States Government (USG)_2026</v>
      </c>
    </row>
    <row r="1083" spans="1:12" x14ac:dyDescent="0.25">
      <c r="A1083" s="51" t="s">
        <v>1814</v>
      </c>
      <c r="B1083" s="52" t="s">
        <v>983</v>
      </c>
      <c r="C1083" s="52" t="s">
        <v>308</v>
      </c>
      <c r="D1083" s="52" t="s">
        <v>1634</v>
      </c>
      <c r="E1083" s="52" t="s">
        <v>954</v>
      </c>
      <c r="F1083" s="52" t="s">
        <v>1817</v>
      </c>
      <c r="G1083" s="52">
        <v>2019</v>
      </c>
      <c r="H1083" s="52" t="s">
        <v>1635</v>
      </c>
      <c r="I1083" s="52" t="s">
        <v>670</v>
      </c>
      <c r="J1083" s="60">
        <v>32660000</v>
      </c>
      <c r="K1083" s="52">
        <v>32660000</v>
      </c>
      <c r="L1083" s="56" t="str">
        <f>_xlfn.CONCAT(NFM3External!$B1083,"_",NFM3External!$C1083,"_",NFM3External!$E1083,"_",NFM3External!$G1083)</f>
        <v>Ethiopia_Malaria_Unspecified - not disagregated by sources _2019</v>
      </c>
    </row>
    <row r="1084" spans="1:12" x14ac:dyDescent="0.25">
      <c r="A1084" s="48" t="s">
        <v>1814</v>
      </c>
      <c r="B1084" s="49" t="s">
        <v>983</v>
      </c>
      <c r="C1084" s="49" t="s">
        <v>308</v>
      </c>
      <c r="D1084" s="49" t="s">
        <v>1634</v>
      </c>
      <c r="E1084" s="49" t="s">
        <v>954</v>
      </c>
      <c r="F1084" s="49" t="s">
        <v>1817</v>
      </c>
      <c r="G1084" s="49">
        <v>2020</v>
      </c>
      <c r="H1084" s="49" t="s">
        <v>1635</v>
      </c>
      <c r="I1084" s="49" t="s">
        <v>670</v>
      </c>
      <c r="J1084" s="59">
        <v>23919200</v>
      </c>
      <c r="K1084" s="49">
        <v>23919200</v>
      </c>
      <c r="L1084" s="55" t="str">
        <f>_xlfn.CONCAT(NFM3External!$B1084,"_",NFM3External!$C1084,"_",NFM3External!$E1084,"_",NFM3External!$G1084)</f>
        <v>Ethiopia_Malaria_Unspecified - not disagregated by sources _2020</v>
      </c>
    </row>
    <row r="1085" spans="1:12" x14ac:dyDescent="0.25">
      <c r="A1085" s="51" t="s">
        <v>1814</v>
      </c>
      <c r="B1085" s="52" t="s">
        <v>983</v>
      </c>
      <c r="C1085" s="52" t="s">
        <v>308</v>
      </c>
      <c r="D1085" s="52" t="s">
        <v>1634</v>
      </c>
      <c r="E1085" s="52" t="s">
        <v>954</v>
      </c>
      <c r="F1085" s="52" t="s">
        <v>1817</v>
      </c>
      <c r="G1085" s="52">
        <v>2021</v>
      </c>
      <c r="H1085" s="52" t="s">
        <v>1635</v>
      </c>
      <c r="I1085" s="52" t="s">
        <v>670</v>
      </c>
      <c r="J1085" s="60">
        <v>23919200</v>
      </c>
      <c r="K1085" s="52">
        <v>23919200</v>
      </c>
      <c r="L1085" s="56" t="str">
        <f>_xlfn.CONCAT(NFM3External!$B1085,"_",NFM3External!$C1085,"_",NFM3External!$E1085,"_",NFM3External!$G1085)</f>
        <v>Ethiopia_Malaria_Unspecified - not disagregated by sources _2021</v>
      </c>
    </row>
    <row r="1086" spans="1:12" x14ac:dyDescent="0.25">
      <c r="A1086" s="48" t="s">
        <v>1814</v>
      </c>
      <c r="B1086" s="49" t="s">
        <v>983</v>
      </c>
      <c r="C1086" s="49" t="s">
        <v>308</v>
      </c>
      <c r="D1086" s="49" t="s">
        <v>1634</v>
      </c>
      <c r="E1086" s="49" t="s">
        <v>954</v>
      </c>
      <c r="F1086" s="49" t="s">
        <v>1817</v>
      </c>
      <c r="G1086" s="49">
        <v>2022</v>
      </c>
      <c r="H1086" s="49" t="s">
        <v>361</v>
      </c>
      <c r="I1086" s="49" t="s">
        <v>670</v>
      </c>
      <c r="J1086" s="59">
        <v>24163132</v>
      </c>
      <c r="K1086" s="49">
        <v>24163132</v>
      </c>
      <c r="L1086" s="55" t="str">
        <f>_xlfn.CONCAT(NFM3External!$B1086,"_",NFM3External!$C1086,"_",NFM3External!$E1086,"_",NFM3External!$G1086)</f>
        <v>Ethiopia_Malaria_Unspecified - not disagregated by sources _2022</v>
      </c>
    </row>
    <row r="1087" spans="1:12" x14ac:dyDescent="0.25">
      <c r="A1087" s="51" t="s">
        <v>1814</v>
      </c>
      <c r="B1087" s="52" t="s">
        <v>983</v>
      </c>
      <c r="C1087" s="52" t="s">
        <v>308</v>
      </c>
      <c r="D1087" s="52" t="s">
        <v>1634</v>
      </c>
      <c r="E1087" s="52" t="s">
        <v>954</v>
      </c>
      <c r="F1087" s="52" t="s">
        <v>1817</v>
      </c>
      <c r="G1087" s="52">
        <v>2023</v>
      </c>
      <c r="H1087" s="52" t="s">
        <v>361</v>
      </c>
      <c r="I1087" s="52" t="s">
        <v>670</v>
      </c>
      <c r="J1087" s="60">
        <v>25341691</v>
      </c>
      <c r="K1087" s="52">
        <v>25341691</v>
      </c>
      <c r="L1087" s="56" t="str">
        <f>_xlfn.CONCAT(NFM3External!$B1087,"_",NFM3External!$C1087,"_",NFM3External!$E1087,"_",NFM3External!$G1087)</f>
        <v>Ethiopia_Malaria_Unspecified - not disagregated by sources _2023</v>
      </c>
    </row>
    <row r="1088" spans="1:12" x14ac:dyDescent="0.25">
      <c r="A1088" s="48" t="s">
        <v>1814</v>
      </c>
      <c r="B1088" s="49" t="s">
        <v>983</v>
      </c>
      <c r="C1088" s="49" t="s">
        <v>308</v>
      </c>
      <c r="D1088" s="49" t="s">
        <v>1634</v>
      </c>
      <c r="E1088" s="49" t="s">
        <v>954</v>
      </c>
      <c r="F1088" s="49" t="s">
        <v>1817</v>
      </c>
      <c r="G1088" s="49">
        <v>2024</v>
      </c>
      <c r="H1088" s="49" t="s">
        <v>361</v>
      </c>
      <c r="I1088" s="49" t="s">
        <v>670</v>
      </c>
      <c r="J1088" s="59">
        <v>18841824</v>
      </c>
      <c r="K1088" s="49">
        <v>18841824</v>
      </c>
      <c r="L1088" s="55" t="str">
        <f>_xlfn.CONCAT(NFM3External!$B1088,"_",NFM3External!$C1088,"_",NFM3External!$E1088,"_",NFM3External!$G1088)</f>
        <v>Ethiopia_Malaria_Unspecified - not disagregated by sources _2024</v>
      </c>
    </row>
    <row r="1089" spans="1:12" x14ac:dyDescent="0.25">
      <c r="A1089" s="51" t="s">
        <v>1814</v>
      </c>
      <c r="B1089" s="52" t="s">
        <v>983</v>
      </c>
      <c r="C1089" s="52" t="s">
        <v>308</v>
      </c>
      <c r="D1089" s="52" t="s">
        <v>1634</v>
      </c>
      <c r="E1089" s="52" t="s">
        <v>954</v>
      </c>
      <c r="F1089" s="52" t="s">
        <v>1817</v>
      </c>
      <c r="G1089" s="52">
        <v>2025</v>
      </c>
      <c r="H1089" s="52" t="s">
        <v>361</v>
      </c>
      <c r="I1089" s="52" t="s">
        <v>670</v>
      </c>
      <c r="J1089" s="60">
        <v>24288707</v>
      </c>
      <c r="K1089" s="52">
        <v>24288707</v>
      </c>
      <c r="L1089" s="56" t="str">
        <f>_xlfn.CONCAT(NFM3External!$B1089,"_",NFM3External!$C1089,"_",NFM3External!$E1089,"_",NFM3External!$G1089)</f>
        <v>Ethiopia_Malaria_Unspecified - not disagregated by sources _2025</v>
      </c>
    </row>
    <row r="1090" spans="1:12" x14ac:dyDescent="0.25">
      <c r="A1090" s="48" t="s">
        <v>1814</v>
      </c>
      <c r="B1090" s="49" t="s">
        <v>983</v>
      </c>
      <c r="C1090" s="49" t="s">
        <v>308</v>
      </c>
      <c r="D1090" s="49" t="s">
        <v>1634</v>
      </c>
      <c r="E1090" s="49" t="s">
        <v>954</v>
      </c>
      <c r="F1090" s="49" t="s">
        <v>1817</v>
      </c>
      <c r="G1090" s="49">
        <v>2026</v>
      </c>
      <c r="H1090" s="49" t="s">
        <v>361</v>
      </c>
      <c r="I1090" s="49" t="s">
        <v>670</v>
      </c>
      <c r="J1090" s="59">
        <v>24499054</v>
      </c>
      <c r="K1090" s="49">
        <v>24499054</v>
      </c>
      <c r="L1090" s="55" t="str">
        <f>_xlfn.CONCAT(NFM3External!$B1090,"_",NFM3External!$C1090,"_",NFM3External!$E1090,"_",NFM3External!$G1090)</f>
        <v>Ethiopia_Malaria_Unspecified - not disagregated by sources _2026</v>
      </c>
    </row>
    <row r="1091" spans="1:12" x14ac:dyDescent="0.25">
      <c r="A1091" s="51" t="s">
        <v>1814</v>
      </c>
      <c r="B1091" s="52" t="s">
        <v>983</v>
      </c>
      <c r="C1091" s="52" t="s">
        <v>308</v>
      </c>
      <c r="D1091" s="52" t="s">
        <v>1634</v>
      </c>
      <c r="E1091" s="52" t="s">
        <v>949</v>
      </c>
      <c r="F1091" s="52" t="s">
        <v>1818</v>
      </c>
      <c r="G1091" s="52">
        <v>2019</v>
      </c>
      <c r="H1091" s="52" t="s">
        <v>1635</v>
      </c>
      <c r="I1091" s="52" t="s">
        <v>670</v>
      </c>
      <c r="J1091" s="60">
        <v>10000</v>
      </c>
      <c r="K1091" s="52">
        <v>10000</v>
      </c>
      <c r="L1091" s="56" t="str">
        <f>_xlfn.CONCAT(NFM3External!$B1091,"_",NFM3External!$C1091,"_",NFM3External!$E1091,"_",NFM3External!$G1091)</f>
        <v>Ethiopia_Malaria_World Health Organization (WHO)_2019</v>
      </c>
    </row>
    <row r="1092" spans="1:12" x14ac:dyDescent="0.25">
      <c r="A1092" s="48" t="s">
        <v>1814</v>
      </c>
      <c r="B1092" s="49" t="s">
        <v>983</v>
      </c>
      <c r="C1092" s="49" t="s">
        <v>308</v>
      </c>
      <c r="D1092" s="49" t="s">
        <v>1634</v>
      </c>
      <c r="E1092" s="49" t="s">
        <v>949</v>
      </c>
      <c r="F1092" s="49" t="s">
        <v>1818</v>
      </c>
      <c r="G1092" s="49">
        <v>2020</v>
      </c>
      <c r="H1092" s="49" t="s">
        <v>1635</v>
      </c>
      <c r="I1092" s="49" t="s">
        <v>670</v>
      </c>
      <c r="J1092" s="59">
        <v>10000</v>
      </c>
      <c r="K1092" s="49">
        <v>10000</v>
      </c>
      <c r="L1092" s="55" t="str">
        <f>_xlfn.CONCAT(NFM3External!$B1092,"_",NFM3External!$C1092,"_",NFM3External!$E1092,"_",NFM3External!$G1092)</f>
        <v>Ethiopia_Malaria_World Health Organization (WHO)_2020</v>
      </c>
    </row>
    <row r="1093" spans="1:12" x14ac:dyDescent="0.25">
      <c r="A1093" s="51" t="s">
        <v>1814</v>
      </c>
      <c r="B1093" s="52" t="s">
        <v>983</v>
      </c>
      <c r="C1093" s="52" t="s">
        <v>308</v>
      </c>
      <c r="D1093" s="52" t="s">
        <v>1634</v>
      </c>
      <c r="E1093" s="52" t="s">
        <v>949</v>
      </c>
      <c r="F1093" s="52" t="s">
        <v>1818</v>
      </c>
      <c r="G1093" s="52">
        <v>2021</v>
      </c>
      <c r="H1093" s="52" t="s">
        <v>1635</v>
      </c>
      <c r="I1093" s="52" t="s">
        <v>670</v>
      </c>
      <c r="J1093" s="60">
        <v>10000</v>
      </c>
      <c r="K1093" s="52">
        <v>10000</v>
      </c>
      <c r="L1093" s="56" t="str">
        <f>_xlfn.CONCAT(NFM3External!$B1093,"_",NFM3External!$C1093,"_",NFM3External!$E1093,"_",NFM3External!$G1093)</f>
        <v>Ethiopia_Malaria_World Health Organization (WHO)_2021</v>
      </c>
    </row>
    <row r="1094" spans="1:12" x14ac:dyDescent="0.25">
      <c r="A1094" s="48" t="s">
        <v>1814</v>
      </c>
      <c r="B1094" s="49" t="s">
        <v>983</v>
      </c>
      <c r="C1094" s="49" t="s">
        <v>308</v>
      </c>
      <c r="D1094" s="49" t="s">
        <v>1634</v>
      </c>
      <c r="E1094" s="49" t="s">
        <v>949</v>
      </c>
      <c r="F1094" s="49" t="s">
        <v>1818</v>
      </c>
      <c r="G1094" s="49">
        <v>2022</v>
      </c>
      <c r="H1094" s="49" t="s">
        <v>361</v>
      </c>
      <c r="I1094" s="49" t="s">
        <v>670</v>
      </c>
      <c r="J1094" s="59">
        <v>10000</v>
      </c>
      <c r="K1094" s="49">
        <v>10000</v>
      </c>
      <c r="L1094" s="55" t="str">
        <f>_xlfn.CONCAT(NFM3External!$B1094,"_",NFM3External!$C1094,"_",NFM3External!$E1094,"_",NFM3External!$G1094)</f>
        <v>Ethiopia_Malaria_World Health Organization (WHO)_2022</v>
      </c>
    </row>
    <row r="1095" spans="1:12" x14ac:dyDescent="0.25">
      <c r="A1095" s="51" t="s">
        <v>1814</v>
      </c>
      <c r="B1095" s="52" t="s">
        <v>983</v>
      </c>
      <c r="C1095" s="52" t="s">
        <v>308</v>
      </c>
      <c r="D1095" s="52" t="s">
        <v>1634</v>
      </c>
      <c r="E1095" s="52" t="s">
        <v>949</v>
      </c>
      <c r="F1095" s="52" t="s">
        <v>1818</v>
      </c>
      <c r="G1095" s="52">
        <v>2023</v>
      </c>
      <c r="H1095" s="52" t="s">
        <v>361</v>
      </c>
      <c r="I1095" s="52" t="s">
        <v>670</v>
      </c>
      <c r="J1095" s="60">
        <v>10000</v>
      </c>
      <c r="K1095" s="52">
        <v>10000</v>
      </c>
      <c r="L1095" s="56" t="str">
        <f>_xlfn.CONCAT(NFM3External!$B1095,"_",NFM3External!$C1095,"_",NFM3External!$E1095,"_",NFM3External!$G1095)</f>
        <v>Ethiopia_Malaria_World Health Organization (WHO)_2023</v>
      </c>
    </row>
    <row r="1096" spans="1:12" x14ac:dyDescent="0.25">
      <c r="A1096" s="48" t="s">
        <v>1814</v>
      </c>
      <c r="B1096" s="49" t="s">
        <v>983</v>
      </c>
      <c r="C1096" s="49" t="s">
        <v>308</v>
      </c>
      <c r="D1096" s="49" t="s">
        <v>1634</v>
      </c>
      <c r="E1096" s="49" t="s">
        <v>949</v>
      </c>
      <c r="F1096" s="49" t="s">
        <v>1818</v>
      </c>
      <c r="G1096" s="49">
        <v>2024</v>
      </c>
      <c r="H1096" s="49" t="s">
        <v>361</v>
      </c>
      <c r="I1096" s="49" t="s">
        <v>670</v>
      </c>
      <c r="J1096" s="59">
        <v>10000</v>
      </c>
      <c r="K1096" s="49">
        <v>10000</v>
      </c>
      <c r="L1096" s="55" t="str">
        <f>_xlfn.CONCAT(NFM3External!$B1096,"_",NFM3External!$C1096,"_",NFM3External!$E1096,"_",NFM3External!$G1096)</f>
        <v>Ethiopia_Malaria_World Health Organization (WHO)_2024</v>
      </c>
    </row>
    <row r="1097" spans="1:12" x14ac:dyDescent="0.25">
      <c r="A1097" s="51" t="s">
        <v>1814</v>
      </c>
      <c r="B1097" s="52" t="s">
        <v>983</v>
      </c>
      <c r="C1097" s="52" t="s">
        <v>308</v>
      </c>
      <c r="D1097" s="52" t="s">
        <v>1634</v>
      </c>
      <c r="E1097" s="52" t="s">
        <v>949</v>
      </c>
      <c r="F1097" s="52" t="s">
        <v>1818</v>
      </c>
      <c r="G1097" s="52">
        <v>2025</v>
      </c>
      <c r="H1097" s="52" t="s">
        <v>361</v>
      </c>
      <c r="I1097" s="52" t="s">
        <v>670</v>
      </c>
      <c r="J1097" s="60">
        <v>10000</v>
      </c>
      <c r="K1097" s="52">
        <v>10000</v>
      </c>
      <c r="L1097" s="56" t="str">
        <f>_xlfn.CONCAT(NFM3External!$B1097,"_",NFM3External!$C1097,"_",NFM3External!$E1097,"_",NFM3External!$G1097)</f>
        <v>Ethiopia_Malaria_World Health Organization (WHO)_2025</v>
      </c>
    </row>
    <row r="1098" spans="1:12" x14ac:dyDescent="0.25">
      <c r="A1098" s="48" t="s">
        <v>1814</v>
      </c>
      <c r="B1098" s="49" t="s">
        <v>983</v>
      </c>
      <c r="C1098" s="49" t="s">
        <v>308</v>
      </c>
      <c r="D1098" s="49" t="s">
        <v>1634</v>
      </c>
      <c r="E1098" s="49" t="s">
        <v>949</v>
      </c>
      <c r="F1098" s="49" t="s">
        <v>1818</v>
      </c>
      <c r="G1098" s="49">
        <v>2026</v>
      </c>
      <c r="H1098" s="49" t="s">
        <v>361</v>
      </c>
      <c r="I1098" s="49" t="s">
        <v>670</v>
      </c>
      <c r="J1098" s="59">
        <v>10000</v>
      </c>
      <c r="K1098" s="49">
        <v>10000</v>
      </c>
      <c r="L1098" s="55" t="str">
        <f>_xlfn.CONCAT(NFM3External!$B1098,"_",NFM3External!$C1098,"_",NFM3External!$E1098,"_",NFM3External!$G1098)</f>
        <v>Ethiopia_Malaria_World Health Organization (WHO)_2026</v>
      </c>
    </row>
    <row r="1099" spans="1:12" x14ac:dyDescent="0.25">
      <c r="A1099" s="51" t="s">
        <v>1814</v>
      </c>
      <c r="B1099" s="52" t="s">
        <v>983</v>
      </c>
      <c r="C1099" s="52" t="s">
        <v>305</v>
      </c>
      <c r="D1099" s="52" t="s">
        <v>1634</v>
      </c>
      <c r="E1099" s="52" t="s">
        <v>954</v>
      </c>
      <c r="F1099" s="52" t="s">
        <v>1819</v>
      </c>
      <c r="G1099" s="52">
        <v>2022</v>
      </c>
      <c r="H1099" s="52" t="s">
        <v>361</v>
      </c>
      <c r="I1099" s="52" t="s">
        <v>670</v>
      </c>
      <c r="J1099" s="60">
        <v>43890000</v>
      </c>
      <c r="K1099" s="52">
        <v>43890000</v>
      </c>
      <c r="L1099" s="56" t="str">
        <f>_xlfn.CONCAT(NFM3External!$B1099,"_",NFM3External!$C1099,"_",NFM3External!$E1099,"_",NFM3External!$G1099)</f>
        <v>Ethiopia_TB_Unspecified - not disagregated by sources _2022</v>
      </c>
    </row>
    <row r="1100" spans="1:12" x14ac:dyDescent="0.25">
      <c r="A1100" s="48" t="s">
        <v>1814</v>
      </c>
      <c r="B1100" s="49" t="s">
        <v>983</v>
      </c>
      <c r="C1100" s="49" t="s">
        <v>305</v>
      </c>
      <c r="D1100" s="49" t="s">
        <v>1634</v>
      </c>
      <c r="E1100" s="49" t="s">
        <v>954</v>
      </c>
      <c r="F1100" s="49" t="s">
        <v>1819</v>
      </c>
      <c r="G1100" s="49">
        <v>2023</v>
      </c>
      <c r="H1100" s="49" t="s">
        <v>361</v>
      </c>
      <c r="I1100" s="49" t="s">
        <v>670</v>
      </c>
      <c r="J1100" s="59">
        <v>49600000</v>
      </c>
      <c r="K1100" s="49">
        <v>49600000</v>
      </c>
      <c r="L1100" s="55" t="str">
        <f>_xlfn.CONCAT(NFM3External!$B1100,"_",NFM3External!$C1100,"_",NFM3External!$E1100,"_",NFM3External!$G1100)</f>
        <v>Ethiopia_TB_Unspecified - not disagregated by sources _2023</v>
      </c>
    </row>
    <row r="1101" spans="1:12" x14ac:dyDescent="0.25">
      <c r="A1101" s="51" t="s">
        <v>1814</v>
      </c>
      <c r="B1101" s="52" t="s">
        <v>983</v>
      </c>
      <c r="C1101" s="52" t="s">
        <v>305</v>
      </c>
      <c r="D1101" s="52" t="s">
        <v>1634</v>
      </c>
      <c r="E1101" s="52" t="s">
        <v>954</v>
      </c>
      <c r="F1101" s="52" t="s">
        <v>1819</v>
      </c>
      <c r="G1101" s="52">
        <v>2024</v>
      </c>
      <c r="H1101" s="52" t="s">
        <v>361</v>
      </c>
      <c r="I1101" s="52" t="s">
        <v>670</v>
      </c>
      <c r="J1101" s="60">
        <v>56290000</v>
      </c>
      <c r="K1101" s="52">
        <v>56290000</v>
      </c>
      <c r="L1101" s="56" t="str">
        <f>_xlfn.CONCAT(NFM3External!$B1101,"_",NFM3External!$C1101,"_",NFM3External!$E1101,"_",NFM3External!$G1101)</f>
        <v>Ethiopia_TB_Unspecified - not disagregated by sources _2024</v>
      </c>
    </row>
    <row r="1102" spans="1:12" x14ac:dyDescent="0.25">
      <c r="A1102" s="48" t="s">
        <v>1820</v>
      </c>
      <c r="B1102" s="49" t="s">
        <v>990</v>
      </c>
      <c r="C1102" s="49" t="s">
        <v>305</v>
      </c>
      <c r="D1102" s="49" t="s">
        <v>1634</v>
      </c>
      <c r="E1102" s="49" t="s">
        <v>949</v>
      </c>
      <c r="F1102" s="49" t="s">
        <v>1821</v>
      </c>
      <c r="G1102" s="49">
        <v>2019</v>
      </c>
      <c r="H1102" s="49" t="s">
        <v>1635</v>
      </c>
      <c r="I1102" s="49" t="s">
        <v>682</v>
      </c>
      <c r="J1102" s="59">
        <v>56000</v>
      </c>
      <c r="K1102" s="49">
        <v>62690</v>
      </c>
      <c r="L1102" s="55" t="str">
        <f>_xlfn.CONCAT(NFM3External!$B1102,"_",NFM3External!$C1102,"_",NFM3External!$E1102,"_",NFM3External!$G1102)</f>
        <v>Gabon_TB_World Health Organization (WHO)_2019</v>
      </c>
    </row>
    <row r="1103" spans="1:12" x14ac:dyDescent="0.25">
      <c r="A1103" s="51" t="s">
        <v>1820</v>
      </c>
      <c r="B1103" s="52" t="s">
        <v>990</v>
      </c>
      <c r="C1103" s="52" t="s">
        <v>305</v>
      </c>
      <c r="D1103" s="52" t="s">
        <v>1634</v>
      </c>
      <c r="E1103" s="52" t="s">
        <v>949</v>
      </c>
      <c r="F1103" s="52" t="s">
        <v>1821</v>
      </c>
      <c r="G1103" s="52">
        <v>2020</v>
      </c>
      <c r="H1103" s="52" t="s">
        <v>1635</v>
      </c>
      <c r="I1103" s="52" t="s">
        <v>682</v>
      </c>
      <c r="J1103" s="60">
        <v>45735</v>
      </c>
      <c r="K1103" s="52">
        <v>52121</v>
      </c>
      <c r="L1103" s="56" t="str">
        <f>_xlfn.CONCAT(NFM3External!$B1103,"_",NFM3External!$C1103,"_",NFM3External!$E1103,"_",NFM3External!$G1103)</f>
        <v>Gabon_TB_World Health Organization (WHO)_2020</v>
      </c>
    </row>
    <row r="1104" spans="1:12" x14ac:dyDescent="0.25">
      <c r="A1104" s="48" t="s">
        <v>1820</v>
      </c>
      <c r="B1104" s="49" t="s">
        <v>990</v>
      </c>
      <c r="C1104" s="49" t="s">
        <v>305</v>
      </c>
      <c r="D1104" s="49" t="s">
        <v>1634</v>
      </c>
      <c r="E1104" s="49" t="s">
        <v>949</v>
      </c>
      <c r="F1104" s="49" t="s">
        <v>1821</v>
      </c>
      <c r="G1104" s="49">
        <v>2021</v>
      </c>
      <c r="H1104" s="49" t="s">
        <v>1635</v>
      </c>
      <c r="I1104" s="49" t="s">
        <v>682</v>
      </c>
      <c r="J1104" s="59">
        <v>134100</v>
      </c>
      <c r="K1104" s="49">
        <v>160141</v>
      </c>
      <c r="L1104" s="55" t="str">
        <f>_xlfn.CONCAT(NFM3External!$B1104,"_",NFM3External!$C1104,"_",NFM3External!$E1104,"_",NFM3External!$G1104)</f>
        <v>Gabon_TB_World Health Organization (WHO)_2021</v>
      </c>
    </row>
    <row r="1105" spans="1:12" x14ac:dyDescent="0.25">
      <c r="A1105" s="51" t="s">
        <v>1820</v>
      </c>
      <c r="B1105" s="52" t="s">
        <v>990</v>
      </c>
      <c r="C1105" s="52" t="s">
        <v>305</v>
      </c>
      <c r="D1105" s="52" t="s">
        <v>1634</v>
      </c>
      <c r="E1105" s="52" t="s">
        <v>949</v>
      </c>
      <c r="F1105" s="52" t="s">
        <v>1821</v>
      </c>
      <c r="G1105" s="52">
        <v>2022</v>
      </c>
      <c r="H1105" s="52" t="s">
        <v>361</v>
      </c>
      <c r="I1105" s="52" t="s">
        <v>682</v>
      </c>
      <c r="J1105" s="60">
        <v>72975</v>
      </c>
      <c r="K1105" s="52">
        <v>88120</v>
      </c>
      <c r="L1105" s="56" t="str">
        <f>_xlfn.CONCAT(NFM3External!$B1105,"_",NFM3External!$C1105,"_",NFM3External!$E1105,"_",NFM3External!$G1105)</f>
        <v>Gabon_TB_World Health Organization (WHO)_2022</v>
      </c>
    </row>
    <row r="1106" spans="1:12" x14ac:dyDescent="0.25">
      <c r="A1106" s="48" t="s">
        <v>1820</v>
      </c>
      <c r="B1106" s="49" t="s">
        <v>990</v>
      </c>
      <c r="C1106" s="49" t="s">
        <v>305</v>
      </c>
      <c r="D1106" s="49" t="s">
        <v>1634</v>
      </c>
      <c r="E1106" s="49" t="s">
        <v>949</v>
      </c>
      <c r="F1106" s="49" t="s">
        <v>1821</v>
      </c>
      <c r="G1106" s="49">
        <v>2023</v>
      </c>
      <c r="H1106" s="49" t="s">
        <v>361</v>
      </c>
      <c r="I1106" s="49" t="s">
        <v>682</v>
      </c>
      <c r="J1106" s="59">
        <v>36402</v>
      </c>
      <c r="K1106" s="49">
        <v>44598</v>
      </c>
      <c r="L1106" s="55" t="str">
        <f>_xlfn.CONCAT(NFM3External!$B1106,"_",NFM3External!$C1106,"_",NFM3External!$E1106,"_",NFM3External!$G1106)</f>
        <v>Gabon_TB_World Health Organization (WHO)_2023</v>
      </c>
    </row>
    <row r="1107" spans="1:12" x14ac:dyDescent="0.25">
      <c r="A1107" s="51" t="s">
        <v>1820</v>
      </c>
      <c r="B1107" s="52" t="s">
        <v>990</v>
      </c>
      <c r="C1107" s="52" t="s">
        <v>305</v>
      </c>
      <c r="D1107" s="52" t="s">
        <v>1634</v>
      </c>
      <c r="E1107" s="52" t="s">
        <v>949</v>
      </c>
      <c r="F1107" s="52" t="s">
        <v>1821</v>
      </c>
      <c r="G1107" s="52">
        <v>2024</v>
      </c>
      <c r="H1107" s="52" t="s">
        <v>361</v>
      </c>
      <c r="I1107" s="52" t="s">
        <v>682</v>
      </c>
      <c r="J1107" s="60">
        <v>5272</v>
      </c>
      <c r="K1107" s="52">
        <v>6538</v>
      </c>
      <c r="L1107" s="56" t="str">
        <f>_xlfn.CONCAT(NFM3External!$B1107,"_",NFM3External!$C1107,"_",NFM3External!$E1107,"_",NFM3External!$G1107)</f>
        <v>Gabon_TB_World Health Organization (WHO)_2024</v>
      </c>
    </row>
    <row r="1108" spans="1:12" x14ac:dyDescent="0.25">
      <c r="A1108" s="48" t="s">
        <v>1820</v>
      </c>
      <c r="B1108" s="49" t="s">
        <v>990</v>
      </c>
      <c r="C1108" s="49" t="s">
        <v>305</v>
      </c>
      <c r="D1108" s="49" t="s">
        <v>1634</v>
      </c>
      <c r="E1108" s="49" t="s">
        <v>949</v>
      </c>
      <c r="F1108" s="49" t="s">
        <v>1821</v>
      </c>
      <c r="G1108" s="49">
        <v>2025</v>
      </c>
      <c r="H1108" s="49" t="s">
        <v>361</v>
      </c>
      <c r="I1108" s="49" t="s">
        <v>682</v>
      </c>
      <c r="J1108" s="59">
        <v>45735</v>
      </c>
      <c r="K1108" s="49">
        <v>57336</v>
      </c>
      <c r="L1108" s="55" t="str">
        <f>_xlfn.CONCAT(NFM3External!$B1108,"_",NFM3External!$C1108,"_",NFM3External!$E1108,"_",NFM3External!$G1108)</f>
        <v>Gabon_TB_World Health Organization (WHO)_2025</v>
      </c>
    </row>
    <row r="1109" spans="1:12" x14ac:dyDescent="0.25">
      <c r="A1109" s="51" t="s">
        <v>1820</v>
      </c>
      <c r="B1109" s="52" t="s">
        <v>990</v>
      </c>
      <c r="C1109" s="52" t="s">
        <v>305</v>
      </c>
      <c r="D1109" s="52" t="s">
        <v>1634</v>
      </c>
      <c r="E1109" s="52" t="s">
        <v>949</v>
      </c>
      <c r="F1109" s="52" t="s">
        <v>1821</v>
      </c>
      <c r="G1109" s="52">
        <v>2026</v>
      </c>
      <c r="H1109" s="52" t="s">
        <v>361</v>
      </c>
      <c r="I1109" s="52" t="s">
        <v>682</v>
      </c>
      <c r="J1109" s="60">
        <v>0</v>
      </c>
      <c r="K1109" s="52">
        <v>0</v>
      </c>
      <c r="L1109" s="56" t="str">
        <f>_xlfn.CONCAT(NFM3External!$B1109,"_",NFM3External!$C1109,"_",NFM3External!$E1109,"_",NFM3External!$G1109)</f>
        <v>Gabon_TB_World Health Organization (WHO)_2026</v>
      </c>
    </row>
    <row r="1110" spans="1:12" x14ac:dyDescent="0.25">
      <c r="A1110" s="48" t="s">
        <v>1822</v>
      </c>
      <c r="B1110" s="49" t="s">
        <v>994</v>
      </c>
      <c r="C1110" s="49" t="s">
        <v>1645</v>
      </c>
      <c r="D1110" s="49" t="s">
        <v>1634</v>
      </c>
      <c r="E1110" s="49" t="s">
        <v>954</v>
      </c>
      <c r="F1110" s="49" t="s">
        <v>1823</v>
      </c>
      <c r="G1110" s="49">
        <v>2023</v>
      </c>
      <c r="H1110" s="49" t="s">
        <v>361</v>
      </c>
      <c r="I1110" s="49" t="s">
        <v>670</v>
      </c>
      <c r="J1110" s="59">
        <v>390997</v>
      </c>
      <c r="K1110" s="49">
        <v>390997</v>
      </c>
      <c r="L1110" s="55" t="str">
        <f>_xlfn.CONCAT(NFM3External!$B1110,"_",NFM3External!$C1110,"_",NFM3External!$E1110,"_",NFM3External!$G1110)</f>
        <v>Georgia_HIV_Unspecified - not disagregated by sources _2023</v>
      </c>
    </row>
    <row r="1111" spans="1:12" x14ac:dyDescent="0.25">
      <c r="A1111" s="51" t="s">
        <v>1822</v>
      </c>
      <c r="B1111" s="52" t="s">
        <v>994</v>
      </c>
      <c r="C1111" s="52" t="s">
        <v>1645</v>
      </c>
      <c r="D1111" s="52" t="s">
        <v>1634</v>
      </c>
      <c r="E1111" s="52" t="s">
        <v>954</v>
      </c>
      <c r="F1111" s="52" t="s">
        <v>1823</v>
      </c>
      <c r="G1111" s="52">
        <v>2024</v>
      </c>
      <c r="H1111" s="52" t="s">
        <v>361</v>
      </c>
      <c r="I1111" s="52" t="s">
        <v>670</v>
      </c>
      <c r="J1111" s="60">
        <v>127723</v>
      </c>
      <c r="K1111" s="52">
        <v>127723</v>
      </c>
      <c r="L1111" s="56" t="str">
        <f>_xlfn.CONCAT(NFM3External!$B1111,"_",NFM3External!$C1111,"_",NFM3External!$E1111,"_",NFM3External!$G1111)</f>
        <v>Georgia_HIV_Unspecified - not disagregated by sources _2024</v>
      </c>
    </row>
    <row r="1112" spans="1:12" x14ac:dyDescent="0.25">
      <c r="A1112" s="48" t="s">
        <v>1822</v>
      </c>
      <c r="B1112" s="49" t="s">
        <v>994</v>
      </c>
      <c r="C1112" s="49" t="s">
        <v>1645</v>
      </c>
      <c r="D1112" s="49" t="s">
        <v>1634</v>
      </c>
      <c r="E1112" s="49" t="s">
        <v>954</v>
      </c>
      <c r="F1112" s="49" t="s">
        <v>1823</v>
      </c>
      <c r="G1112" s="49">
        <v>2025</v>
      </c>
      <c r="H1112" s="49" t="s">
        <v>361</v>
      </c>
      <c r="I1112" s="49" t="s">
        <v>670</v>
      </c>
      <c r="J1112" s="59">
        <v>38629</v>
      </c>
      <c r="K1112" s="49">
        <v>38629</v>
      </c>
      <c r="L1112" s="55" t="str">
        <f>_xlfn.CONCAT(NFM3External!$B1112,"_",NFM3External!$C1112,"_",NFM3External!$E1112,"_",NFM3External!$G1112)</f>
        <v>Georgia_HIV_Unspecified - not disagregated by sources _2025</v>
      </c>
    </row>
    <row r="1113" spans="1:12" x14ac:dyDescent="0.25">
      <c r="A1113" s="51" t="s">
        <v>1822</v>
      </c>
      <c r="B1113" s="52" t="s">
        <v>994</v>
      </c>
      <c r="C1113" s="52" t="s">
        <v>305</v>
      </c>
      <c r="D1113" s="52" t="s">
        <v>1634</v>
      </c>
      <c r="E1113" s="52" t="s">
        <v>954</v>
      </c>
      <c r="F1113" s="52" t="s">
        <v>1824</v>
      </c>
      <c r="G1113" s="52">
        <v>2023</v>
      </c>
      <c r="H1113" s="52" t="s">
        <v>361</v>
      </c>
      <c r="I1113" s="52" t="s">
        <v>670</v>
      </c>
      <c r="J1113" s="60">
        <v>1572720</v>
      </c>
      <c r="K1113" s="52">
        <v>1572720</v>
      </c>
      <c r="L1113" s="56" t="str">
        <f>_xlfn.CONCAT(NFM3External!$B1113,"_",NFM3External!$C1113,"_",NFM3External!$E1113,"_",NFM3External!$G1113)</f>
        <v>Georgia_TB_Unspecified - not disagregated by sources _2023</v>
      </c>
    </row>
    <row r="1114" spans="1:12" x14ac:dyDescent="0.25">
      <c r="A1114" s="48" t="s">
        <v>1822</v>
      </c>
      <c r="B1114" s="49" t="s">
        <v>994</v>
      </c>
      <c r="C1114" s="49" t="s">
        <v>305</v>
      </c>
      <c r="D1114" s="49" t="s">
        <v>1634</v>
      </c>
      <c r="E1114" s="49" t="s">
        <v>954</v>
      </c>
      <c r="F1114" s="49" t="s">
        <v>1824</v>
      </c>
      <c r="G1114" s="49">
        <v>2024</v>
      </c>
      <c r="H1114" s="49" t="s">
        <v>361</v>
      </c>
      <c r="I1114" s="49" t="s">
        <v>670</v>
      </c>
      <c r="J1114" s="59">
        <v>1544307</v>
      </c>
      <c r="K1114" s="49">
        <v>1544307</v>
      </c>
      <c r="L1114" s="55" t="str">
        <f>_xlfn.CONCAT(NFM3External!$B1114,"_",NFM3External!$C1114,"_",NFM3External!$E1114,"_",NFM3External!$G1114)</f>
        <v>Georgia_TB_Unspecified - not disagregated by sources _2024</v>
      </c>
    </row>
    <row r="1115" spans="1:12" x14ac:dyDescent="0.25">
      <c r="A1115" s="51" t="s">
        <v>1822</v>
      </c>
      <c r="B1115" s="52" t="s">
        <v>994</v>
      </c>
      <c r="C1115" s="52" t="s">
        <v>305</v>
      </c>
      <c r="D1115" s="52" t="s">
        <v>1634</v>
      </c>
      <c r="E1115" s="52" t="s">
        <v>954</v>
      </c>
      <c r="F1115" s="52" t="s">
        <v>1824</v>
      </c>
      <c r="G1115" s="52">
        <v>2025</v>
      </c>
      <c r="H1115" s="52" t="s">
        <v>361</v>
      </c>
      <c r="I1115" s="52" t="s">
        <v>670</v>
      </c>
      <c r="J1115" s="60">
        <v>1176244</v>
      </c>
      <c r="K1115" s="52">
        <v>1176244</v>
      </c>
      <c r="L1115" s="56" t="str">
        <f>_xlfn.CONCAT(NFM3External!$B1115,"_",NFM3External!$C1115,"_",NFM3External!$E1115,"_",NFM3External!$G1115)</f>
        <v>Georgia_TB_Unspecified - not disagregated by sources _2025</v>
      </c>
    </row>
    <row r="1116" spans="1:12" x14ac:dyDescent="0.25">
      <c r="A1116" s="48" t="s">
        <v>1825</v>
      </c>
      <c r="B1116" s="49" t="s">
        <v>997</v>
      </c>
      <c r="C1116" s="49" t="s">
        <v>1645</v>
      </c>
      <c r="D1116" s="49" t="s">
        <v>1634</v>
      </c>
      <c r="E1116" s="49" t="s">
        <v>843</v>
      </c>
      <c r="F1116" s="49" t="s">
        <v>1826</v>
      </c>
      <c r="G1116" s="49">
        <v>2018</v>
      </c>
      <c r="H1116" s="49" t="s">
        <v>1635</v>
      </c>
      <c r="I1116" s="49" t="s">
        <v>670</v>
      </c>
      <c r="J1116" s="59">
        <v>100000</v>
      </c>
      <c r="K1116" s="49">
        <v>100000</v>
      </c>
      <c r="L1116" s="55" t="str">
        <f>_xlfn.CONCAT(NFM3External!$B1116,"_",NFM3External!$C1116,"_",NFM3External!$E1116,"_",NFM3External!$G1116)</f>
        <v>Ghana_HIV_Joint United Nations Programme on HIV/AIDS (UNAIDS)_2018</v>
      </c>
    </row>
    <row r="1117" spans="1:12" x14ac:dyDescent="0.25">
      <c r="A1117" s="51" t="s">
        <v>1825</v>
      </c>
      <c r="B1117" s="52" t="s">
        <v>997</v>
      </c>
      <c r="C1117" s="52" t="s">
        <v>1645</v>
      </c>
      <c r="D1117" s="52" t="s">
        <v>1634</v>
      </c>
      <c r="E1117" s="52" t="s">
        <v>843</v>
      </c>
      <c r="F1117" s="52" t="s">
        <v>1826</v>
      </c>
      <c r="G1117" s="52">
        <v>2019</v>
      </c>
      <c r="H1117" s="52" t="s">
        <v>1635</v>
      </c>
      <c r="I1117" s="52" t="s">
        <v>670</v>
      </c>
      <c r="J1117" s="60">
        <v>100000</v>
      </c>
      <c r="K1117" s="52">
        <v>100000</v>
      </c>
      <c r="L1117" s="56" t="str">
        <f>_xlfn.CONCAT(NFM3External!$B1117,"_",NFM3External!$C1117,"_",NFM3External!$E1117,"_",NFM3External!$G1117)</f>
        <v>Ghana_HIV_Joint United Nations Programme on HIV/AIDS (UNAIDS)_2019</v>
      </c>
    </row>
    <row r="1118" spans="1:12" x14ac:dyDescent="0.25">
      <c r="A1118" s="48" t="s">
        <v>1825</v>
      </c>
      <c r="B1118" s="49" t="s">
        <v>997</v>
      </c>
      <c r="C1118" s="49" t="s">
        <v>1645</v>
      </c>
      <c r="D1118" s="49" t="s">
        <v>1634</v>
      </c>
      <c r="E1118" s="49" t="s">
        <v>843</v>
      </c>
      <c r="F1118" s="49" t="s">
        <v>1826</v>
      </c>
      <c r="G1118" s="49">
        <v>2020</v>
      </c>
      <c r="H1118" s="49" t="s">
        <v>1635</v>
      </c>
      <c r="I1118" s="49" t="s">
        <v>670</v>
      </c>
      <c r="J1118" s="59">
        <v>100000</v>
      </c>
      <c r="K1118" s="49">
        <v>100000</v>
      </c>
      <c r="L1118" s="55" t="str">
        <f>_xlfn.CONCAT(NFM3External!$B1118,"_",NFM3External!$C1118,"_",NFM3External!$E1118,"_",NFM3External!$G1118)</f>
        <v>Ghana_HIV_Joint United Nations Programme on HIV/AIDS (UNAIDS)_2020</v>
      </c>
    </row>
    <row r="1119" spans="1:12" x14ac:dyDescent="0.25">
      <c r="A1119" s="51" t="s">
        <v>1825</v>
      </c>
      <c r="B1119" s="52" t="s">
        <v>997</v>
      </c>
      <c r="C1119" s="52" t="s">
        <v>1645</v>
      </c>
      <c r="D1119" s="52" t="s">
        <v>1634</v>
      </c>
      <c r="E1119" s="52" t="s">
        <v>843</v>
      </c>
      <c r="F1119" s="52" t="s">
        <v>1826</v>
      </c>
      <c r="G1119" s="52">
        <v>2021</v>
      </c>
      <c r="H1119" s="52" t="s">
        <v>361</v>
      </c>
      <c r="I1119" s="52" t="s">
        <v>670</v>
      </c>
      <c r="J1119" s="60">
        <v>100000</v>
      </c>
      <c r="K1119" s="52">
        <v>100000</v>
      </c>
      <c r="L1119" s="56" t="str">
        <f>_xlfn.CONCAT(NFM3External!$B1119,"_",NFM3External!$C1119,"_",NFM3External!$E1119,"_",NFM3External!$G1119)</f>
        <v>Ghana_HIV_Joint United Nations Programme on HIV/AIDS (UNAIDS)_2021</v>
      </c>
    </row>
    <row r="1120" spans="1:12" x14ac:dyDescent="0.25">
      <c r="A1120" s="48" t="s">
        <v>1825</v>
      </c>
      <c r="B1120" s="49" t="s">
        <v>997</v>
      </c>
      <c r="C1120" s="49" t="s">
        <v>1645</v>
      </c>
      <c r="D1120" s="49" t="s">
        <v>1634</v>
      </c>
      <c r="E1120" s="49" t="s">
        <v>843</v>
      </c>
      <c r="F1120" s="49" t="s">
        <v>1826</v>
      </c>
      <c r="G1120" s="49">
        <v>2022</v>
      </c>
      <c r="H1120" s="49" t="s">
        <v>361</v>
      </c>
      <c r="I1120" s="49" t="s">
        <v>670</v>
      </c>
      <c r="J1120" s="59">
        <v>100000</v>
      </c>
      <c r="K1120" s="49">
        <v>100000</v>
      </c>
      <c r="L1120" s="55" t="str">
        <f>_xlfn.CONCAT(NFM3External!$B1120,"_",NFM3External!$C1120,"_",NFM3External!$E1120,"_",NFM3External!$G1120)</f>
        <v>Ghana_HIV_Joint United Nations Programme on HIV/AIDS (UNAIDS)_2022</v>
      </c>
    </row>
    <row r="1121" spans="1:12" x14ac:dyDescent="0.25">
      <c r="A1121" s="51" t="s">
        <v>1825</v>
      </c>
      <c r="B1121" s="52" t="s">
        <v>997</v>
      </c>
      <c r="C1121" s="52" t="s">
        <v>1645</v>
      </c>
      <c r="D1121" s="52" t="s">
        <v>1634</v>
      </c>
      <c r="E1121" s="52" t="s">
        <v>843</v>
      </c>
      <c r="F1121" s="52" t="s">
        <v>1826</v>
      </c>
      <c r="G1121" s="52">
        <v>2023</v>
      </c>
      <c r="H1121" s="52" t="s">
        <v>361</v>
      </c>
      <c r="I1121" s="52" t="s">
        <v>670</v>
      </c>
      <c r="J1121" s="60">
        <v>100000</v>
      </c>
      <c r="K1121" s="52">
        <v>100000</v>
      </c>
      <c r="L1121" s="56" t="str">
        <f>_xlfn.CONCAT(NFM3External!$B1121,"_",NFM3External!$C1121,"_",NFM3External!$E1121,"_",NFM3External!$G1121)</f>
        <v>Ghana_HIV_Joint United Nations Programme on HIV/AIDS (UNAIDS)_2023</v>
      </c>
    </row>
    <row r="1122" spans="1:12" x14ac:dyDescent="0.25">
      <c r="A1122" s="48" t="s">
        <v>1825</v>
      </c>
      <c r="B1122" s="49" t="s">
        <v>997</v>
      </c>
      <c r="C1122" s="49" t="s">
        <v>1645</v>
      </c>
      <c r="D1122" s="49" t="s">
        <v>1634</v>
      </c>
      <c r="E1122" s="49" t="s">
        <v>843</v>
      </c>
      <c r="F1122" s="49" t="s">
        <v>1826</v>
      </c>
      <c r="G1122" s="49">
        <v>2024</v>
      </c>
      <c r="H1122" s="49" t="s">
        <v>361</v>
      </c>
      <c r="I1122" s="49" t="s">
        <v>670</v>
      </c>
      <c r="J1122" s="59">
        <v>100000</v>
      </c>
      <c r="K1122" s="49">
        <v>100000</v>
      </c>
      <c r="L1122" s="55" t="str">
        <f>_xlfn.CONCAT(NFM3External!$B1122,"_",NFM3External!$C1122,"_",NFM3External!$E1122,"_",NFM3External!$G1122)</f>
        <v>Ghana_HIV_Joint United Nations Programme on HIV/AIDS (UNAIDS)_2024</v>
      </c>
    </row>
    <row r="1123" spans="1:12" x14ac:dyDescent="0.25">
      <c r="A1123" s="51" t="s">
        <v>1825</v>
      </c>
      <c r="B1123" s="52" t="s">
        <v>997</v>
      </c>
      <c r="C1123" s="52" t="s">
        <v>1645</v>
      </c>
      <c r="D1123" s="52" t="s">
        <v>1634</v>
      </c>
      <c r="E1123" s="52" t="s">
        <v>843</v>
      </c>
      <c r="F1123" s="52" t="s">
        <v>1826</v>
      </c>
      <c r="G1123" s="52">
        <v>2025</v>
      </c>
      <c r="H1123" s="52" t="s">
        <v>361</v>
      </c>
      <c r="I1123" s="52" t="s">
        <v>670</v>
      </c>
      <c r="J1123" s="60">
        <v>100000</v>
      </c>
      <c r="K1123" s="52">
        <v>100000</v>
      </c>
      <c r="L1123" s="56" t="str">
        <f>_xlfn.CONCAT(NFM3External!$B1123,"_",NFM3External!$C1123,"_",NFM3External!$E1123,"_",NFM3External!$G1123)</f>
        <v>Ghana_HIV_Joint United Nations Programme on HIV/AIDS (UNAIDS)_2025</v>
      </c>
    </row>
    <row r="1124" spans="1:12" x14ac:dyDescent="0.25">
      <c r="A1124" s="48" t="s">
        <v>1825</v>
      </c>
      <c r="B1124" s="49" t="s">
        <v>997</v>
      </c>
      <c r="C1124" s="49" t="s">
        <v>1645</v>
      </c>
      <c r="D1124" s="49" t="s">
        <v>1634</v>
      </c>
      <c r="E1124" s="49" t="s">
        <v>918</v>
      </c>
      <c r="F1124" s="49" t="s">
        <v>1827</v>
      </c>
      <c r="G1124" s="49">
        <v>2018</v>
      </c>
      <c r="H1124" s="49" t="s">
        <v>1635</v>
      </c>
      <c r="I1124" s="49" t="s">
        <v>670</v>
      </c>
      <c r="J1124" s="59">
        <v>20000</v>
      </c>
      <c r="K1124" s="49">
        <v>20000</v>
      </c>
      <c r="L1124" s="55" t="str">
        <f>_xlfn.CONCAT(NFM3External!$B1124,"_",NFM3External!$C1124,"_",NFM3External!$E1124,"_",NFM3External!$G1124)</f>
        <v>Ghana_HIV_United Nations Development Programme (UNDP)_2018</v>
      </c>
    </row>
    <row r="1125" spans="1:12" x14ac:dyDescent="0.25">
      <c r="A1125" s="51" t="s">
        <v>1825</v>
      </c>
      <c r="B1125" s="52" t="s">
        <v>997</v>
      </c>
      <c r="C1125" s="52" t="s">
        <v>1645</v>
      </c>
      <c r="D1125" s="52" t="s">
        <v>1634</v>
      </c>
      <c r="E1125" s="52" t="s">
        <v>918</v>
      </c>
      <c r="F1125" s="52" t="s">
        <v>1827</v>
      </c>
      <c r="G1125" s="52">
        <v>2019</v>
      </c>
      <c r="H1125" s="52" t="s">
        <v>1635</v>
      </c>
      <c r="I1125" s="52" t="s">
        <v>670</v>
      </c>
      <c r="J1125" s="60">
        <v>20000</v>
      </c>
      <c r="K1125" s="52">
        <v>20000</v>
      </c>
      <c r="L1125" s="56" t="str">
        <f>_xlfn.CONCAT(NFM3External!$B1125,"_",NFM3External!$C1125,"_",NFM3External!$E1125,"_",NFM3External!$G1125)</f>
        <v>Ghana_HIV_United Nations Development Programme (UNDP)_2019</v>
      </c>
    </row>
    <row r="1126" spans="1:12" x14ac:dyDescent="0.25">
      <c r="A1126" s="48" t="s">
        <v>1825</v>
      </c>
      <c r="B1126" s="49" t="s">
        <v>997</v>
      </c>
      <c r="C1126" s="49" t="s">
        <v>1645</v>
      </c>
      <c r="D1126" s="49" t="s">
        <v>1634</v>
      </c>
      <c r="E1126" s="49" t="s">
        <v>918</v>
      </c>
      <c r="F1126" s="49" t="s">
        <v>1827</v>
      </c>
      <c r="G1126" s="49">
        <v>2020</v>
      </c>
      <c r="H1126" s="49" t="s">
        <v>1635</v>
      </c>
      <c r="I1126" s="49" t="s">
        <v>670</v>
      </c>
      <c r="J1126" s="59">
        <v>20000</v>
      </c>
      <c r="K1126" s="49">
        <v>20000</v>
      </c>
      <c r="L1126" s="55" t="str">
        <f>_xlfn.CONCAT(NFM3External!$B1126,"_",NFM3External!$C1126,"_",NFM3External!$E1126,"_",NFM3External!$G1126)</f>
        <v>Ghana_HIV_United Nations Development Programme (UNDP)_2020</v>
      </c>
    </row>
    <row r="1127" spans="1:12" x14ac:dyDescent="0.25">
      <c r="A1127" s="51" t="s">
        <v>1825</v>
      </c>
      <c r="B1127" s="52" t="s">
        <v>997</v>
      </c>
      <c r="C1127" s="52" t="s">
        <v>1645</v>
      </c>
      <c r="D1127" s="52" t="s">
        <v>1634</v>
      </c>
      <c r="E1127" s="52" t="s">
        <v>918</v>
      </c>
      <c r="F1127" s="52" t="s">
        <v>1827</v>
      </c>
      <c r="G1127" s="52">
        <v>2021</v>
      </c>
      <c r="H1127" s="52" t="s">
        <v>361</v>
      </c>
      <c r="I1127" s="52" t="s">
        <v>670</v>
      </c>
      <c r="J1127" s="60">
        <v>20000</v>
      </c>
      <c r="K1127" s="52">
        <v>20000</v>
      </c>
      <c r="L1127" s="56" t="str">
        <f>_xlfn.CONCAT(NFM3External!$B1127,"_",NFM3External!$C1127,"_",NFM3External!$E1127,"_",NFM3External!$G1127)</f>
        <v>Ghana_HIV_United Nations Development Programme (UNDP)_2021</v>
      </c>
    </row>
    <row r="1128" spans="1:12" x14ac:dyDescent="0.25">
      <c r="A1128" s="48" t="s">
        <v>1825</v>
      </c>
      <c r="B1128" s="49" t="s">
        <v>997</v>
      </c>
      <c r="C1128" s="49" t="s">
        <v>1645</v>
      </c>
      <c r="D1128" s="49" t="s">
        <v>1634</v>
      </c>
      <c r="E1128" s="49" t="s">
        <v>918</v>
      </c>
      <c r="F1128" s="49" t="s">
        <v>1827</v>
      </c>
      <c r="G1128" s="49">
        <v>2022</v>
      </c>
      <c r="H1128" s="49" t="s">
        <v>361</v>
      </c>
      <c r="I1128" s="49" t="s">
        <v>670</v>
      </c>
      <c r="J1128" s="59">
        <v>20000</v>
      </c>
      <c r="K1128" s="49">
        <v>20000</v>
      </c>
      <c r="L1128" s="55" t="str">
        <f>_xlfn.CONCAT(NFM3External!$B1128,"_",NFM3External!$C1128,"_",NFM3External!$E1128,"_",NFM3External!$G1128)</f>
        <v>Ghana_HIV_United Nations Development Programme (UNDP)_2022</v>
      </c>
    </row>
    <row r="1129" spans="1:12" x14ac:dyDescent="0.25">
      <c r="A1129" s="51" t="s">
        <v>1825</v>
      </c>
      <c r="B1129" s="52" t="s">
        <v>997</v>
      </c>
      <c r="C1129" s="52" t="s">
        <v>1645</v>
      </c>
      <c r="D1129" s="52" t="s">
        <v>1634</v>
      </c>
      <c r="E1129" s="52" t="s">
        <v>918</v>
      </c>
      <c r="F1129" s="52" t="s">
        <v>1827</v>
      </c>
      <c r="G1129" s="52">
        <v>2023</v>
      </c>
      <c r="H1129" s="52" t="s">
        <v>361</v>
      </c>
      <c r="I1129" s="52" t="s">
        <v>670</v>
      </c>
      <c r="J1129" s="60">
        <v>20000</v>
      </c>
      <c r="K1129" s="52">
        <v>20000</v>
      </c>
      <c r="L1129" s="56" t="str">
        <f>_xlfn.CONCAT(NFM3External!$B1129,"_",NFM3External!$C1129,"_",NFM3External!$E1129,"_",NFM3External!$G1129)</f>
        <v>Ghana_HIV_United Nations Development Programme (UNDP)_2023</v>
      </c>
    </row>
    <row r="1130" spans="1:12" x14ac:dyDescent="0.25">
      <c r="A1130" s="48" t="s">
        <v>1825</v>
      </c>
      <c r="B1130" s="49" t="s">
        <v>997</v>
      </c>
      <c r="C1130" s="49" t="s">
        <v>1645</v>
      </c>
      <c r="D1130" s="49" t="s">
        <v>1634</v>
      </c>
      <c r="E1130" s="49" t="s">
        <v>918</v>
      </c>
      <c r="F1130" s="49" t="s">
        <v>1827</v>
      </c>
      <c r="G1130" s="49">
        <v>2024</v>
      </c>
      <c r="H1130" s="49" t="s">
        <v>361</v>
      </c>
      <c r="I1130" s="49" t="s">
        <v>670</v>
      </c>
      <c r="J1130" s="59">
        <v>20000</v>
      </c>
      <c r="K1130" s="49">
        <v>20000</v>
      </c>
      <c r="L1130" s="55" t="str">
        <f>_xlfn.CONCAT(NFM3External!$B1130,"_",NFM3External!$C1130,"_",NFM3External!$E1130,"_",NFM3External!$G1130)</f>
        <v>Ghana_HIV_United Nations Development Programme (UNDP)_2024</v>
      </c>
    </row>
    <row r="1131" spans="1:12" x14ac:dyDescent="0.25">
      <c r="A1131" s="51" t="s">
        <v>1825</v>
      </c>
      <c r="B1131" s="52" t="s">
        <v>997</v>
      </c>
      <c r="C1131" s="52" t="s">
        <v>1645</v>
      </c>
      <c r="D1131" s="52" t="s">
        <v>1634</v>
      </c>
      <c r="E1131" s="52" t="s">
        <v>918</v>
      </c>
      <c r="F1131" s="52" t="s">
        <v>1827</v>
      </c>
      <c r="G1131" s="52">
        <v>2025</v>
      </c>
      <c r="H1131" s="52" t="s">
        <v>361</v>
      </c>
      <c r="I1131" s="52" t="s">
        <v>670</v>
      </c>
      <c r="J1131" s="60">
        <v>20000</v>
      </c>
      <c r="K1131" s="52">
        <v>20000</v>
      </c>
      <c r="L1131" s="56" t="str">
        <f>_xlfn.CONCAT(NFM3External!$B1131,"_",NFM3External!$C1131,"_",NFM3External!$E1131,"_",NFM3External!$G1131)</f>
        <v>Ghana_HIV_United Nations Development Programme (UNDP)_2025</v>
      </c>
    </row>
    <row r="1132" spans="1:12" x14ac:dyDescent="0.25">
      <c r="A1132" s="48" t="s">
        <v>1825</v>
      </c>
      <c r="B1132" s="49" t="s">
        <v>997</v>
      </c>
      <c r="C1132" s="49" t="s">
        <v>1645</v>
      </c>
      <c r="D1132" s="49" t="s">
        <v>1634</v>
      </c>
      <c r="E1132" s="49" t="s">
        <v>930</v>
      </c>
      <c r="F1132" s="49" t="s">
        <v>1828</v>
      </c>
      <c r="G1132" s="49">
        <v>2018</v>
      </c>
      <c r="H1132" s="49" t="s">
        <v>1635</v>
      </c>
      <c r="I1132" s="49" t="s">
        <v>670</v>
      </c>
      <c r="J1132" s="59">
        <v>20000</v>
      </c>
      <c r="K1132" s="49">
        <v>20000</v>
      </c>
      <c r="L1132" s="55" t="str">
        <f>_xlfn.CONCAT(NFM3External!$B1132,"_",NFM3External!$C1132,"_",NFM3External!$E1132,"_",NFM3External!$G1132)</f>
        <v>Ghana_HIV_United Nations Population Fund (UNFPA)_2018</v>
      </c>
    </row>
    <row r="1133" spans="1:12" x14ac:dyDescent="0.25">
      <c r="A1133" s="51" t="s">
        <v>1825</v>
      </c>
      <c r="B1133" s="52" t="s">
        <v>997</v>
      </c>
      <c r="C1133" s="52" t="s">
        <v>1645</v>
      </c>
      <c r="D1133" s="52" t="s">
        <v>1634</v>
      </c>
      <c r="E1133" s="52" t="s">
        <v>930</v>
      </c>
      <c r="F1133" s="52" t="s">
        <v>1828</v>
      </c>
      <c r="G1133" s="52">
        <v>2019</v>
      </c>
      <c r="H1133" s="52" t="s">
        <v>1635</v>
      </c>
      <c r="I1133" s="52" t="s">
        <v>670</v>
      </c>
      <c r="J1133" s="60">
        <v>20000</v>
      </c>
      <c r="K1133" s="52">
        <v>20000</v>
      </c>
      <c r="L1133" s="56" t="str">
        <f>_xlfn.CONCAT(NFM3External!$B1133,"_",NFM3External!$C1133,"_",NFM3External!$E1133,"_",NFM3External!$G1133)</f>
        <v>Ghana_HIV_United Nations Population Fund (UNFPA)_2019</v>
      </c>
    </row>
    <row r="1134" spans="1:12" x14ac:dyDescent="0.25">
      <c r="A1134" s="48" t="s">
        <v>1825</v>
      </c>
      <c r="B1134" s="49" t="s">
        <v>997</v>
      </c>
      <c r="C1134" s="49" t="s">
        <v>1645</v>
      </c>
      <c r="D1134" s="49" t="s">
        <v>1634</v>
      </c>
      <c r="E1134" s="49" t="s">
        <v>930</v>
      </c>
      <c r="F1134" s="49" t="s">
        <v>1828</v>
      </c>
      <c r="G1134" s="49">
        <v>2020</v>
      </c>
      <c r="H1134" s="49" t="s">
        <v>1635</v>
      </c>
      <c r="I1134" s="49" t="s">
        <v>670</v>
      </c>
      <c r="J1134" s="59">
        <v>20000</v>
      </c>
      <c r="K1134" s="49">
        <v>20000</v>
      </c>
      <c r="L1134" s="55" t="str">
        <f>_xlfn.CONCAT(NFM3External!$B1134,"_",NFM3External!$C1134,"_",NFM3External!$E1134,"_",NFM3External!$G1134)</f>
        <v>Ghana_HIV_United Nations Population Fund (UNFPA)_2020</v>
      </c>
    </row>
    <row r="1135" spans="1:12" x14ac:dyDescent="0.25">
      <c r="A1135" s="51" t="s">
        <v>1825</v>
      </c>
      <c r="B1135" s="52" t="s">
        <v>997</v>
      </c>
      <c r="C1135" s="52" t="s">
        <v>1645</v>
      </c>
      <c r="D1135" s="52" t="s">
        <v>1634</v>
      </c>
      <c r="E1135" s="52" t="s">
        <v>930</v>
      </c>
      <c r="F1135" s="52" t="s">
        <v>1828</v>
      </c>
      <c r="G1135" s="52">
        <v>2021</v>
      </c>
      <c r="H1135" s="52" t="s">
        <v>361</v>
      </c>
      <c r="I1135" s="52" t="s">
        <v>670</v>
      </c>
      <c r="J1135" s="60">
        <v>20000</v>
      </c>
      <c r="K1135" s="52">
        <v>20000</v>
      </c>
      <c r="L1135" s="56" t="str">
        <f>_xlfn.CONCAT(NFM3External!$B1135,"_",NFM3External!$C1135,"_",NFM3External!$E1135,"_",NFM3External!$G1135)</f>
        <v>Ghana_HIV_United Nations Population Fund (UNFPA)_2021</v>
      </c>
    </row>
    <row r="1136" spans="1:12" x14ac:dyDescent="0.25">
      <c r="A1136" s="48" t="s">
        <v>1825</v>
      </c>
      <c r="B1136" s="49" t="s">
        <v>997</v>
      </c>
      <c r="C1136" s="49" t="s">
        <v>1645</v>
      </c>
      <c r="D1136" s="49" t="s">
        <v>1634</v>
      </c>
      <c r="E1136" s="49" t="s">
        <v>930</v>
      </c>
      <c r="F1136" s="49" t="s">
        <v>1828</v>
      </c>
      <c r="G1136" s="49">
        <v>2022</v>
      </c>
      <c r="H1136" s="49" t="s">
        <v>361</v>
      </c>
      <c r="I1136" s="49" t="s">
        <v>670</v>
      </c>
      <c r="J1136" s="59">
        <v>20000</v>
      </c>
      <c r="K1136" s="49">
        <v>20000</v>
      </c>
      <c r="L1136" s="55" t="str">
        <f>_xlfn.CONCAT(NFM3External!$B1136,"_",NFM3External!$C1136,"_",NFM3External!$E1136,"_",NFM3External!$G1136)</f>
        <v>Ghana_HIV_United Nations Population Fund (UNFPA)_2022</v>
      </c>
    </row>
    <row r="1137" spans="1:12" x14ac:dyDescent="0.25">
      <c r="A1137" s="51" t="s">
        <v>1825</v>
      </c>
      <c r="B1137" s="52" t="s">
        <v>997</v>
      </c>
      <c r="C1137" s="52" t="s">
        <v>1645</v>
      </c>
      <c r="D1137" s="52" t="s">
        <v>1634</v>
      </c>
      <c r="E1137" s="52" t="s">
        <v>930</v>
      </c>
      <c r="F1137" s="52" t="s">
        <v>1828</v>
      </c>
      <c r="G1137" s="52">
        <v>2023</v>
      </c>
      <c r="H1137" s="52" t="s">
        <v>361</v>
      </c>
      <c r="I1137" s="52" t="s">
        <v>670</v>
      </c>
      <c r="J1137" s="60">
        <v>20000</v>
      </c>
      <c r="K1137" s="52">
        <v>20000</v>
      </c>
      <c r="L1137" s="56" t="str">
        <f>_xlfn.CONCAT(NFM3External!$B1137,"_",NFM3External!$C1137,"_",NFM3External!$E1137,"_",NFM3External!$G1137)</f>
        <v>Ghana_HIV_United Nations Population Fund (UNFPA)_2023</v>
      </c>
    </row>
    <row r="1138" spans="1:12" x14ac:dyDescent="0.25">
      <c r="A1138" s="48" t="s">
        <v>1825</v>
      </c>
      <c r="B1138" s="49" t="s">
        <v>997</v>
      </c>
      <c r="C1138" s="49" t="s">
        <v>1645</v>
      </c>
      <c r="D1138" s="49" t="s">
        <v>1634</v>
      </c>
      <c r="E1138" s="49" t="s">
        <v>930</v>
      </c>
      <c r="F1138" s="49" t="s">
        <v>1828</v>
      </c>
      <c r="G1138" s="49">
        <v>2024</v>
      </c>
      <c r="H1138" s="49" t="s">
        <v>361</v>
      </c>
      <c r="I1138" s="49" t="s">
        <v>670</v>
      </c>
      <c r="J1138" s="59">
        <v>20000</v>
      </c>
      <c r="K1138" s="49">
        <v>20000</v>
      </c>
      <c r="L1138" s="55" t="str">
        <f>_xlfn.CONCAT(NFM3External!$B1138,"_",NFM3External!$C1138,"_",NFM3External!$E1138,"_",NFM3External!$G1138)</f>
        <v>Ghana_HIV_United Nations Population Fund (UNFPA)_2024</v>
      </c>
    </row>
    <row r="1139" spans="1:12" x14ac:dyDescent="0.25">
      <c r="A1139" s="51" t="s">
        <v>1825</v>
      </c>
      <c r="B1139" s="52" t="s">
        <v>997</v>
      </c>
      <c r="C1139" s="52" t="s">
        <v>1645</v>
      </c>
      <c r="D1139" s="52" t="s">
        <v>1634</v>
      </c>
      <c r="E1139" s="52" t="s">
        <v>930</v>
      </c>
      <c r="F1139" s="52" t="s">
        <v>1828</v>
      </c>
      <c r="G1139" s="52">
        <v>2025</v>
      </c>
      <c r="H1139" s="52" t="s">
        <v>361</v>
      </c>
      <c r="I1139" s="52" t="s">
        <v>670</v>
      </c>
      <c r="J1139" s="60">
        <v>20000</v>
      </c>
      <c r="K1139" s="52">
        <v>20000</v>
      </c>
      <c r="L1139" s="56" t="str">
        <f>_xlfn.CONCAT(NFM3External!$B1139,"_",NFM3External!$C1139,"_",NFM3External!$E1139,"_",NFM3External!$G1139)</f>
        <v>Ghana_HIV_United Nations Population Fund (UNFPA)_2025</v>
      </c>
    </row>
    <row r="1140" spans="1:12" x14ac:dyDescent="0.25">
      <c r="A1140" s="48" t="s">
        <v>1825</v>
      </c>
      <c r="B1140" s="49" t="s">
        <v>997</v>
      </c>
      <c r="C1140" s="49" t="s">
        <v>1645</v>
      </c>
      <c r="D1140" s="49" t="s">
        <v>1634</v>
      </c>
      <c r="E1140" s="49" t="s">
        <v>934</v>
      </c>
      <c r="F1140" s="49" t="s">
        <v>1829</v>
      </c>
      <c r="G1140" s="49">
        <v>2018</v>
      </c>
      <c r="H1140" s="49" t="s">
        <v>1635</v>
      </c>
      <c r="I1140" s="49" t="s">
        <v>670</v>
      </c>
      <c r="J1140" s="59">
        <v>12900000</v>
      </c>
      <c r="K1140" s="49">
        <v>12900000</v>
      </c>
      <c r="L1140" s="55" t="str">
        <f>_xlfn.CONCAT(NFM3External!$B1140,"_",NFM3External!$C1140,"_",NFM3External!$E1140,"_",NFM3External!$G1140)</f>
        <v>Ghana_HIV_United States Government (USG)_2018</v>
      </c>
    </row>
    <row r="1141" spans="1:12" x14ac:dyDescent="0.25">
      <c r="A1141" s="51" t="s">
        <v>1825</v>
      </c>
      <c r="B1141" s="52" t="s">
        <v>997</v>
      </c>
      <c r="C1141" s="52" t="s">
        <v>1645</v>
      </c>
      <c r="D1141" s="52" t="s">
        <v>1634</v>
      </c>
      <c r="E1141" s="52" t="s">
        <v>934</v>
      </c>
      <c r="F1141" s="52" t="s">
        <v>1829</v>
      </c>
      <c r="G1141" s="52">
        <v>2019</v>
      </c>
      <c r="H1141" s="52" t="s">
        <v>1635</v>
      </c>
      <c r="I1141" s="52" t="s">
        <v>670</v>
      </c>
      <c r="J1141" s="60">
        <v>12900000</v>
      </c>
      <c r="K1141" s="52">
        <v>12900000</v>
      </c>
      <c r="L1141" s="56" t="str">
        <f>_xlfn.CONCAT(NFM3External!$B1141,"_",NFM3External!$C1141,"_",NFM3External!$E1141,"_",NFM3External!$G1141)</f>
        <v>Ghana_HIV_United States Government (USG)_2019</v>
      </c>
    </row>
    <row r="1142" spans="1:12" x14ac:dyDescent="0.25">
      <c r="A1142" s="48" t="s">
        <v>1825</v>
      </c>
      <c r="B1142" s="49" t="s">
        <v>997</v>
      </c>
      <c r="C1142" s="49" t="s">
        <v>1645</v>
      </c>
      <c r="D1142" s="49" t="s">
        <v>1634</v>
      </c>
      <c r="E1142" s="49" t="s">
        <v>934</v>
      </c>
      <c r="F1142" s="49" t="s">
        <v>1829</v>
      </c>
      <c r="G1142" s="49">
        <v>2020</v>
      </c>
      <c r="H1142" s="49" t="s">
        <v>1635</v>
      </c>
      <c r="I1142" s="49" t="s">
        <v>670</v>
      </c>
      <c r="J1142" s="59">
        <v>12900000</v>
      </c>
      <c r="K1142" s="49">
        <v>12900000</v>
      </c>
      <c r="L1142" s="55" t="str">
        <f>_xlfn.CONCAT(NFM3External!$B1142,"_",NFM3External!$C1142,"_",NFM3External!$E1142,"_",NFM3External!$G1142)</f>
        <v>Ghana_HIV_United States Government (USG)_2020</v>
      </c>
    </row>
    <row r="1143" spans="1:12" x14ac:dyDescent="0.25">
      <c r="A1143" s="51" t="s">
        <v>1825</v>
      </c>
      <c r="B1143" s="52" t="s">
        <v>997</v>
      </c>
      <c r="C1143" s="52" t="s">
        <v>1645</v>
      </c>
      <c r="D1143" s="52" t="s">
        <v>1634</v>
      </c>
      <c r="E1143" s="52" t="s">
        <v>934</v>
      </c>
      <c r="F1143" s="52" t="s">
        <v>1829</v>
      </c>
      <c r="G1143" s="52">
        <v>2021</v>
      </c>
      <c r="H1143" s="52" t="s">
        <v>361</v>
      </c>
      <c r="I1143" s="52" t="s">
        <v>670</v>
      </c>
      <c r="J1143" s="60">
        <v>12900000</v>
      </c>
      <c r="K1143" s="52">
        <v>12900000</v>
      </c>
      <c r="L1143" s="56" t="str">
        <f>_xlfn.CONCAT(NFM3External!$B1143,"_",NFM3External!$C1143,"_",NFM3External!$E1143,"_",NFM3External!$G1143)</f>
        <v>Ghana_HIV_United States Government (USG)_2021</v>
      </c>
    </row>
    <row r="1144" spans="1:12" x14ac:dyDescent="0.25">
      <c r="A1144" s="48" t="s">
        <v>1825</v>
      </c>
      <c r="B1144" s="49" t="s">
        <v>997</v>
      </c>
      <c r="C1144" s="49" t="s">
        <v>1645</v>
      </c>
      <c r="D1144" s="49" t="s">
        <v>1634</v>
      </c>
      <c r="E1144" s="49" t="s">
        <v>934</v>
      </c>
      <c r="F1144" s="49" t="s">
        <v>1829</v>
      </c>
      <c r="G1144" s="49">
        <v>2022</v>
      </c>
      <c r="H1144" s="49" t="s">
        <v>361</v>
      </c>
      <c r="I1144" s="49" t="s">
        <v>670</v>
      </c>
      <c r="J1144" s="59">
        <v>12900000</v>
      </c>
      <c r="K1144" s="49">
        <v>12900000</v>
      </c>
      <c r="L1144" s="55" t="str">
        <f>_xlfn.CONCAT(NFM3External!$B1144,"_",NFM3External!$C1144,"_",NFM3External!$E1144,"_",NFM3External!$G1144)</f>
        <v>Ghana_HIV_United States Government (USG)_2022</v>
      </c>
    </row>
    <row r="1145" spans="1:12" x14ac:dyDescent="0.25">
      <c r="A1145" s="51" t="s">
        <v>1825</v>
      </c>
      <c r="B1145" s="52" t="s">
        <v>997</v>
      </c>
      <c r="C1145" s="52" t="s">
        <v>1645</v>
      </c>
      <c r="D1145" s="52" t="s">
        <v>1634</v>
      </c>
      <c r="E1145" s="52" t="s">
        <v>934</v>
      </c>
      <c r="F1145" s="52" t="s">
        <v>1829</v>
      </c>
      <c r="G1145" s="52">
        <v>2023</v>
      </c>
      <c r="H1145" s="52" t="s">
        <v>361</v>
      </c>
      <c r="I1145" s="52" t="s">
        <v>670</v>
      </c>
      <c r="J1145" s="60">
        <v>12900000</v>
      </c>
      <c r="K1145" s="52">
        <v>12900000</v>
      </c>
      <c r="L1145" s="56" t="str">
        <f>_xlfn.CONCAT(NFM3External!$B1145,"_",NFM3External!$C1145,"_",NFM3External!$E1145,"_",NFM3External!$G1145)</f>
        <v>Ghana_HIV_United States Government (USG)_2023</v>
      </c>
    </row>
    <row r="1146" spans="1:12" x14ac:dyDescent="0.25">
      <c r="A1146" s="48" t="s">
        <v>1825</v>
      </c>
      <c r="B1146" s="49" t="s">
        <v>997</v>
      </c>
      <c r="C1146" s="49" t="s">
        <v>1645</v>
      </c>
      <c r="D1146" s="49" t="s">
        <v>1634</v>
      </c>
      <c r="E1146" s="49" t="s">
        <v>934</v>
      </c>
      <c r="F1146" s="49" t="s">
        <v>1829</v>
      </c>
      <c r="G1146" s="49">
        <v>2024</v>
      </c>
      <c r="H1146" s="49" t="s">
        <v>361</v>
      </c>
      <c r="I1146" s="49" t="s">
        <v>670</v>
      </c>
      <c r="J1146" s="59">
        <v>12900000</v>
      </c>
      <c r="K1146" s="49">
        <v>12900000</v>
      </c>
      <c r="L1146" s="55" t="str">
        <f>_xlfn.CONCAT(NFM3External!$B1146,"_",NFM3External!$C1146,"_",NFM3External!$E1146,"_",NFM3External!$G1146)</f>
        <v>Ghana_HIV_United States Government (USG)_2024</v>
      </c>
    </row>
    <row r="1147" spans="1:12" x14ac:dyDescent="0.25">
      <c r="A1147" s="51" t="s">
        <v>1825</v>
      </c>
      <c r="B1147" s="52" t="s">
        <v>997</v>
      </c>
      <c r="C1147" s="52" t="s">
        <v>1645</v>
      </c>
      <c r="D1147" s="52" t="s">
        <v>1634</v>
      </c>
      <c r="E1147" s="52" t="s">
        <v>934</v>
      </c>
      <c r="F1147" s="52" t="s">
        <v>1829</v>
      </c>
      <c r="G1147" s="52">
        <v>2025</v>
      </c>
      <c r="H1147" s="52" t="s">
        <v>361</v>
      </c>
      <c r="I1147" s="52" t="s">
        <v>670</v>
      </c>
      <c r="J1147" s="60">
        <v>12900000</v>
      </c>
      <c r="K1147" s="52">
        <v>12900000</v>
      </c>
      <c r="L1147" s="56" t="str">
        <f>_xlfn.CONCAT(NFM3External!$B1147,"_",NFM3External!$C1147,"_",NFM3External!$E1147,"_",NFM3External!$G1147)</f>
        <v>Ghana_HIV_United States Government (USG)_2025</v>
      </c>
    </row>
    <row r="1148" spans="1:12" x14ac:dyDescent="0.25">
      <c r="A1148" s="48" t="s">
        <v>1825</v>
      </c>
      <c r="B1148" s="49" t="s">
        <v>997</v>
      </c>
      <c r="C1148" s="49" t="s">
        <v>1645</v>
      </c>
      <c r="D1148" s="49" t="s">
        <v>1634</v>
      </c>
      <c r="E1148" s="49" t="s">
        <v>954</v>
      </c>
      <c r="F1148" s="49" t="s">
        <v>1830</v>
      </c>
      <c r="G1148" s="49">
        <v>2018</v>
      </c>
      <c r="H1148" s="49" t="s">
        <v>1635</v>
      </c>
      <c r="I1148" s="49" t="s">
        <v>670</v>
      </c>
      <c r="J1148" s="59">
        <v>50000</v>
      </c>
      <c r="K1148" s="49">
        <v>50000</v>
      </c>
      <c r="L1148" s="55" t="str">
        <f>_xlfn.CONCAT(NFM3External!$B1148,"_",NFM3External!$C1148,"_",NFM3External!$E1148,"_",NFM3External!$G1148)</f>
        <v>Ghana_HIV_Unspecified - not disagregated by sources _2018</v>
      </c>
    </row>
    <row r="1149" spans="1:12" x14ac:dyDescent="0.25">
      <c r="A1149" s="51" t="s">
        <v>1825</v>
      </c>
      <c r="B1149" s="52" t="s">
        <v>997</v>
      </c>
      <c r="C1149" s="52" t="s">
        <v>1645</v>
      </c>
      <c r="D1149" s="52" t="s">
        <v>1634</v>
      </c>
      <c r="E1149" s="52" t="s">
        <v>954</v>
      </c>
      <c r="F1149" s="52" t="s">
        <v>1830</v>
      </c>
      <c r="G1149" s="52">
        <v>2019</v>
      </c>
      <c r="H1149" s="52" t="s">
        <v>1635</v>
      </c>
      <c r="I1149" s="52" t="s">
        <v>670</v>
      </c>
      <c r="J1149" s="60">
        <v>50000</v>
      </c>
      <c r="K1149" s="52">
        <v>50000</v>
      </c>
      <c r="L1149" s="56" t="str">
        <f>_xlfn.CONCAT(NFM3External!$B1149,"_",NFM3External!$C1149,"_",NFM3External!$E1149,"_",NFM3External!$G1149)</f>
        <v>Ghana_HIV_Unspecified - not disagregated by sources _2019</v>
      </c>
    </row>
    <row r="1150" spans="1:12" x14ac:dyDescent="0.25">
      <c r="A1150" s="48" t="s">
        <v>1825</v>
      </c>
      <c r="B1150" s="49" t="s">
        <v>997</v>
      </c>
      <c r="C1150" s="49" t="s">
        <v>1645</v>
      </c>
      <c r="D1150" s="49" t="s">
        <v>1634</v>
      </c>
      <c r="E1150" s="49" t="s">
        <v>954</v>
      </c>
      <c r="F1150" s="49" t="s">
        <v>1830</v>
      </c>
      <c r="G1150" s="49">
        <v>2020</v>
      </c>
      <c r="H1150" s="49" t="s">
        <v>1635</v>
      </c>
      <c r="I1150" s="49" t="s">
        <v>670</v>
      </c>
      <c r="J1150" s="59">
        <v>50000</v>
      </c>
      <c r="K1150" s="49">
        <v>50000</v>
      </c>
      <c r="L1150" s="55" t="str">
        <f>_xlfn.CONCAT(NFM3External!$B1150,"_",NFM3External!$C1150,"_",NFM3External!$E1150,"_",NFM3External!$G1150)</f>
        <v>Ghana_HIV_Unspecified - not disagregated by sources _2020</v>
      </c>
    </row>
    <row r="1151" spans="1:12" x14ac:dyDescent="0.25">
      <c r="A1151" s="51" t="s">
        <v>1825</v>
      </c>
      <c r="B1151" s="52" t="s">
        <v>997</v>
      </c>
      <c r="C1151" s="52" t="s">
        <v>1645</v>
      </c>
      <c r="D1151" s="52" t="s">
        <v>1634</v>
      </c>
      <c r="E1151" s="52" t="s">
        <v>954</v>
      </c>
      <c r="F1151" s="52" t="s">
        <v>1830</v>
      </c>
      <c r="G1151" s="52">
        <v>2021</v>
      </c>
      <c r="H1151" s="52" t="s">
        <v>361</v>
      </c>
      <c r="I1151" s="52" t="s">
        <v>670</v>
      </c>
      <c r="J1151" s="60">
        <v>50000</v>
      </c>
      <c r="K1151" s="52">
        <v>50000</v>
      </c>
      <c r="L1151" s="56" t="str">
        <f>_xlfn.CONCAT(NFM3External!$B1151,"_",NFM3External!$C1151,"_",NFM3External!$E1151,"_",NFM3External!$G1151)</f>
        <v>Ghana_HIV_Unspecified - not disagregated by sources _2021</v>
      </c>
    </row>
    <row r="1152" spans="1:12" x14ac:dyDescent="0.25">
      <c r="A1152" s="48" t="s">
        <v>1825</v>
      </c>
      <c r="B1152" s="49" t="s">
        <v>997</v>
      </c>
      <c r="C1152" s="49" t="s">
        <v>1645</v>
      </c>
      <c r="D1152" s="49" t="s">
        <v>1634</v>
      </c>
      <c r="E1152" s="49" t="s">
        <v>954</v>
      </c>
      <c r="F1152" s="49" t="s">
        <v>1830</v>
      </c>
      <c r="G1152" s="49">
        <v>2022</v>
      </c>
      <c r="H1152" s="49" t="s">
        <v>361</v>
      </c>
      <c r="I1152" s="49" t="s">
        <v>670</v>
      </c>
      <c r="J1152" s="59">
        <v>50000</v>
      </c>
      <c r="K1152" s="49">
        <v>50000</v>
      </c>
      <c r="L1152" s="55" t="str">
        <f>_xlfn.CONCAT(NFM3External!$B1152,"_",NFM3External!$C1152,"_",NFM3External!$E1152,"_",NFM3External!$G1152)</f>
        <v>Ghana_HIV_Unspecified - not disagregated by sources _2022</v>
      </c>
    </row>
    <row r="1153" spans="1:12" x14ac:dyDescent="0.25">
      <c r="A1153" s="51" t="s">
        <v>1825</v>
      </c>
      <c r="B1153" s="52" t="s">
        <v>997</v>
      </c>
      <c r="C1153" s="52" t="s">
        <v>1645</v>
      </c>
      <c r="D1153" s="52" t="s">
        <v>1634</v>
      </c>
      <c r="E1153" s="52" t="s">
        <v>954</v>
      </c>
      <c r="F1153" s="52" t="s">
        <v>1830</v>
      </c>
      <c r="G1153" s="52">
        <v>2023</v>
      </c>
      <c r="H1153" s="52" t="s">
        <v>361</v>
      </c>
      <c r="I1153" s="52" t="s">
        <v>670</v>
      </c>
      <c r="J1153" s="60">
        <v>50000</v>
      </c>
      <c r="K1153" s="52">
        <v>50000</v>
      </c>
      <c r="L1153" s="56" t="str">
        <f>_xlfn.CONCAT(NFM3External!$B1153,"_",NFM3External!$C1153,"_",NFM3External!$E1153,"_",NFM3External!$G1153)</f>
        <v>Ghana_HIV_Unspecified - not disagregated by sources _2023</v>
      </c>
    </row>
    <row r="1154" spans="1:12" x14ac:dyDescent="0.25">
      <c r="A1154" s="48" t="s">
        <v>1825</v>
      </c>
      <c r="B1154" s="49" t="s">
        <v>997</v>
      </c>
      <c r="C1154" s="49" t="s">
        <v>1645</v>
      </c>
      <c r="D1154" s="49" t="s">
        <v>1634</v>
      </c>
      <c r="E1154" s="49" t="s">
        <v>954</v>
      </c>
      <c r="F1154" s="49" t="s">
        <v>1830</v>
      </c>
      <c r="G1154" s="49">
        <v>2024</v>
      </c>
      <c r="H1154" s="49" t="s">
        <v>361</v>
      </c>
      <c r="I1154" s="49" t="s">
        <v>670</v>
      </c>
      <c r="J1154" s="59">
        <v>50000</v>
      </c>
      <c r="K1154" s="49">
        <v>50000</v>
      </c>
      <c r="L1154" s="55" t="str">
        <f>_xlfn.CONCAT(NFM3External!$B1154,"_",NFM3External!$C1154,"_",NFM3External!$E1154,"_",NFM3External!$G1154)</f>
        <v>Ghana_HIV_Unspecified - not disagregated by sources _2024</v>
      </c>
    </row>
    <row r="1155" spans="1:12" x14ac:dyDescent="0.25">
      <c r="A1155" s="51" t="s">
        <v>1825</v>
      </c>
      <c r="B1155" s="52" t="s">
        <v>997</v>
      </c>
      <c r="C1155" s="52" t="s">
        <v>1645</v>
      </c>
      <c r="D1155" s="52" t="s">
        <v>1634</v>
      </c>
      <c r="E1155" s="52" t="s">
        <v>954</v>
      </c>
      <c r="F1155" s="52" t="s">
        <v>1830</v>
      </c>
      <c r="G1155" s="52">
        <v>2025</v>
      </c>
      <c r="H1155" s="52" t="s">
        <v>361</v>
      </c>
      <c r="I1155" s="52" t="s">
        <v>670</v>
      </c>
      <c r="J1155" s="60">
        <v>50000</v>
      </c>
      <c r="K1155" s="52">
        <v>50000</v>
      </c>
      <c r="L1155" s="56" t="str">
        <f>_xlfn.CONCAT(NFM3External!$B1155,"_",NFM3External!$C1155,"_",NFM3External!$E1155,"_",NFM3External!$G1155)</f>
        <v>Ghana_HIV_Unspecified - not disagregated by sources _2025</v>
      </c>
    </row>
    <row r="1156" spans="1:12" x14ac:dyDescent="0.25">
      <c r="A1156" s="48" t="s">
        <v>1825</v>
      </c>
      <c r="B1156" s="49" t="s">
        <v>997</v>
      </c>
      <c r="C1156" s="49" t="s">
        <v>1645</v>
      </c>
      <c r="D1156" s="49" t="s">
        <v>1634</v>
      </c>
      <c r="E1156" s="49" t="s">
        <v>945</v>
      </c>
      <c r="F1156" s="49" t="s">
        <v>1831</v>
      </c>
      <c r="G1156" s="49">
        <v>2018</v>
      </c>
      <c r="H1156" s="49" t="s">
        <v>1635</v>
      </c>
      <c r="I1156" s="49" t="s">
        <v>670</v>
      </c>
      <c r="J1156" s="59">
        <v>50000</v>
      </c>
      <c r="K1156" s="49">
        <v>50000</v>
      </c>
      <c r="L1156" s="55" t="str">
        <f>_xlfn.CONCAT(NFM3External!$B1156,"_",NFM3External!$C1156,"_",NFM3External!$E1156,"_",NFM3External!$G1156)</f>
        <v>Ghana_HIV_World Food Programme (WFP)_2018</v>
      </c>
    </row>
    <row r="1157" spans="1:12" x14ac:dyDescent="0.25">
      <c r="A1157" s="51" t="s">
        <v>1825</v>
      </c>
      <c r="B1157" s="52" t="s">
        <v>997</v>
      </c>
      <c r="C1157" s="52" t="s">
        <v>1645</v>
      </c>
      <c r="D1157" s="52" t="s">
        <v>1634</v>
      </c>
      <c r="E1157" s="52" t="s">
        <v>945</v>
      </c>
      <c r="F1157" s="52" t="s">
        <v>1831</v>
      </c>
      <c r="G1157" s="52">
        <v>2019</v>
      </c>
      <c r="H1157" s="52" t="s">
        <v>1635</v>
      </c>
      <c r="I1157" s="52" t="s">
        <v>670</v>
      </c>
      <c r="J1157" s="60">
        <v>50000</v>
      </c>
      <c r="K1157" s="52">
        <v>50000</v>
      </c>
      <c r="L1157" s="56" t="str">
        <f>_xlfn.CONCAT(NFM3External!$B1157,"_",NFM3External!$C1157,"_",NFM3External!$E1157,"_",NFM3External!$G1157)</f>
        <v>Ghana_HIV_World Food Programme (WFP)_2019</v>
      </c>
    </row>
    <row r="1158" spans="1:12" x14ac:dyDescent="0.25">
      <c r="A1158" s="48" t="s">
        <v>1825</v>
      </c>
      <c r="B1158" s="49" t="s">
        <v>997</v>
      </c>
      <c r="C1158" s="49" t="s">
        <v>1645</v>
      </c>
      <c r="D1158" s="49" t="s">
        <v>1634</v>
      </c>
      <c r="E1158" s="49" t="s">
        <v>945</v>
      </c>
      <c r="F1158" s="49" t="s">
        <v>1831</v>
      </c>
      <c r="G1158" s="49">
        <v>2020</v>
      </c>
      <c r="H1158" s="49" t="s">
        <v>1635</v>
      </c>
      <c r="I1158" s="49" t="s">
        <v>670</v>
      </c>
      <c r="J1158" s="59">
        <v>100000</v>
      </c>
      <c r="K1158" s="49">
        <v>100000</v>
      </c>
      <c r="L1158" s="55" t="str">
        <f>_xlfn.CONCAT(NFM3External!$B1158,"_",NFM3External!$C1158,"_",NFM3External!$E1158,"_",NFM3External!$G1158)</f>
        <v>Ghana_HIV_World Food Programme (WFP)_2020</v>
      </c>
    </row>
    <row r="1159" spans="1:12" x14ac:dyDescent="0.25">
      <c r="A1159" s="51" t="s">
        <v>1825</v>
      </c>
      <c r="B1159" s="52" t="s">
        <v>997</v>
      </c>
      <c r="C1159" s="52" t="s">
        <v>1645</v>
      </c>
      <c r="D1159" s="52" t="s">
        <v>1634</v>
      </c>
      <c r="E1159" s="52" t="s">
        <v>945</v>
      </c>
      <c r="F1159" s="52" t="s">
        <v>1831</v>
      </c>
      <c r="G1159" s="52">
        <v>2021</v>
      </c>
      <c r="H1159" s="52" t="s">
        <v>361</v>
      </c>
      <c r="I1159" s="52" t="s">
        <v>670</v>
      </c>
      <c r="J1159" s="60">
        <v>100000</v>
      </c>
      <c r="K1159" s="52">
        <v>100000</v>
      </c>
      <c r="L1159" s="56" t="str">
        <f>_xlfn.CONCAT(NFM3External!$B1159,"_",NFM3External!$C1159,"_",NFM3External!$E1159,"_",NFM3External!$G1159)</f>
        <v>Ghana_HIV_World Food Programme (WFP)_2021</v>
      </c>
    </row>
    <row r="1160" spans="1:12" x14ac:dyDescent="0.25">
      <c r="A1160" s="48" t="s">
        <v>1825</v>
      </c>
      <c r="B1160" s="49" t="s">
        <v>997</v>
      </c>
      <c r="C1160" s="49" t="s">
        <v>1645</v>
      </c>
      <c r="D1160" s="49" t="s">
        <v>1634</v>
      </c>
      <c r="E1160" s="49" t="s">
        <v>945</v>
      </c>
      <c r="F1160" s="49" t="s">
        <v>1831</v>
      </c>
      <c r="G1160" s="49">
        <v>2022</v>
      </c>
      <c r="H1160" s="49" t="s">
        <v>361</v>
      </c>
      <c r="I1160" s="49" t="s">
        <v>670</v>
      </c>
      <c r="J1160" s="59">
        <v>100000</v>
      </c>
      <c r="K1160" s="49">
        <v>100000</v>
      </c>
      <c r="L1160" s="55" t="str">
        <f>_xlfn.CONCAT(NFM3External!$B1160,"_",NFM3External!$C1160,"_",NFM3External!$E1160,"_",NFM3External!$G1160)</f>
        <v>Ghana_HIV_World Food Programme (WFP)_2022</v>
      </c>
    </row>
    <row r="1161" spans="1:12" x14ac:dyDescent="0.25">
      <c r="A1161" s="51" t="s">
        <v>1825</v>
      </c>
      <c r="B1161" s="52" t="s">
        <v>997</v>
      </c>
      <c r="C1161" s="52" t="s">
        <v>1645</v>
      </c>
      <c r="D1161" s="52" t="s">
        <v>1634</v>
      </c>
      <c r="E1161" s="52" t="s">
        <v>945</v>
      </c>
      <c r="F1161" s="52" t="s">
        <v>1831</v>
      </c>
      <c r="G1161" s="52">
        <v>2023</v>
      </c>
      <c r="H1161" s="52" t="s">
        <v>361</v>
      </c>
      <c r="I1161" s="52" t="s">
        <v>670</v>
      </c>
      <c r="J1161" s="60">
        <v>100000</v>
      </c>
      <c r="K1161" s="52">
        <v>100000</v>
      </c>
      <c r="L1161" s="56" t="str">
        <f>_xlfn.CONCAT(NFM3External!$B1161,"_",NFM3External!$C1161,"_",NFM3External!$E1161,"_",NFM3External!$G1161)</f>
        <v>Ghana_HIV_World Food Programme (WFP)_2023</v>
      </c>
    </row>
    <row r="1162" spans="1:12" x14ac:dyDescent="0.25">
      <c r="A1162" s="48" t="s">
        <v>1825</v>
      </c>
      <c r="B1162" s="49" t="s">
        <v>997</v>
      </c>
      <c r="C1162" s="49" t="s">
        <v>1645</v>
      </c>
      <c r="D1162" s="49" t="s">
        <v>1634</v>
      </c>
      <c r="E1162" s="49" t="s">
        <v>945</v>
      </c>
      <c r="F1162" s="49" t="s">
        <v>1831</v>
      </c>
      <c r="G1162" s="49">
        <v>2024</v>
      </c>
      <c r="H1162" s="49" t="s">
        <v>361</v>
      </c>
      <c r="I1162" s="49" t="s">
        <v>670</v>
      </c>
      <c r="J1162" s="59">
        <v>100000</v>
      </c>
      <c r="K1162" s="49">
        <v>100000</v>
      </c>
      <c r="L1162" s="55" t="str">
        <f>_xlfn.CONCAT(NFM3External!$B1162,"_",NFM3External!$C1162,"_",NFM3External!$E1162,"_",NFM3External!$G1162)</f>
        <v>Ghana_HIV_World Food Programme (WFP)_2024</v>
      </c>
    </row>
    <row r="1163" spans="1:12" x14ac:dyDescent="0.25">
      <c r="A1163" s="51" t="s">
        <v>1825</v>
      </c>
      <c r="B1163" s="52" t="s">
        <v>997</v>
      </c>
      <c r="C1163" s="52" t="s">
        <v>1645</v>
      </c>
      <c r="D1163" s="52" t="s">
        <v>1634</v>
      </c>
      <c r="E1163" s="52" t="s">
        <v>945</v>
      </c>
      <c r="F1163" s="52" t="s">
        <v>1831</v>
      </c>
      <c r="G1163" s="52">
        <v>2025</v>
      </c>
      <c r="H1163" s="52" t="s">
        <v>361</v>
      </c>
      <c r="I1163" s="52" t="s">
        <v>670</v>
      </c>
      <c r="J1163" s="60">
        <v>100000</v>
      </c>
      <c r="K1163" s="52">
        <v>100000</v>
      </c>
      <c r="L1163" s="56" t="str">
        <f>_xlfn.CONCAT(NFM3External!$B1163,"_",NFM3External!$C1163,"_",NFM3External!$E1163,"_",NFM3External!$G1163)</f>
        <v>Ghana_HIV_World Food Programme (WFP)_2025</v>
      </c>
    </row>
    <row r="1164" spans="1:12" x14ac:dyDescent="0.25">
      <c r="A1164" s="48" t="s">
        <v>1825</v>
      </c>
      <c r="B1164" s="49" t="s">
        <v>997</v>
      </c>
      <c r="C1164" s="49" t="s">
        <v>308</v>
      </c>
      <c r="D1164" s="49" t="s">
        <v>1634</v>
      </c>
      <c r="E1164" s="49" t="s">
        <v>934</v>
      </c>
      <c r="F1164" s="49" t="s">
        <v>1832</v>
      </c>
      <c r="G1164" s="49">
        <v>2018</v>
      </c>
      <c r="H1164" s="49" t="s">
        <v>1635</v>
      </c>
      <c r="I1164" s="49" t="s">
        <v>670</v>
      </c>
      <c r="J1164" s="59">
        <v>28000000</v>
      </c>
      <c r="K1164" s="49">
        <v>28000000</v>
      </c>
      <c r="L1164" s="55" t="str">
        <f>_xlfn.CONCAT(NFM3External!$B1164,"_",NFM3External!$C1164,"_",NFM3External!$E1164,"_",NFM3External!$G1164)</f>
        <v>Ghana_Malaria_United States Government (USG)_2018</v>
      </c>
    </row>
    <row r="1165" spans="1:12" x14ac:dyDescent="0.25">
      <c r="A1165" s="51" t="s">
        <v>1825</v>
      </c>
      <c r="B1165" s="52" t="s">
        <v>997</v>
      </c>
      <c r="C1165" s="52" t="s">
        <v>308</v>
      </c>
      <c r="D1165" s="52" t="s">
        <v>1634</v>
      </c>
      <c r="E1165" s="52" t="s">
        <v>934</v>
      </c>
      <c r="F1165" s="52" t="s">
        <v>1832</v>
      </c>
      <c r="G1165" s="52">
        <v>2019</v>
      </c>
      <c r="H1165" s="52" t="s">
        <v>1635</v>
      </c>
      <c r="I1165" s="52" t="s">
        <v>670</v>
      </c>
      <c r="J1165" s="60">
        <v>28000000</v>
      </c>
      <c r="K1165" s="52">
        <v>28000000</v>
      </c>
      <c r="L1165" s="56" t="str">
        <f>_xlfn.CONCAT(NFM3External!$B1165,"_",NFM3External!$C1165,"_",NFM3External!$E1165,"_",NFM3External!$G1165)</f>
        <v>Ghana_Malaria_United States Government (USG)_2019</v>
      </c>
    </row>
    <row r="1166" spans="1:12" x14ac:dyDescent="0.25">
      <c r="A1166" s="48" t="s">
        <v>1825</v>
      </c>
      <c r="B1166" s="49" t="s">
        <v>997</v>
      </c>
      <c r="C1166" s="49" t="s">
        <v>308</v>
      </c>
      <c r="D1166" s="49" t="s">
        <v>1634</v>
      </c>
      <c r="E1166" s="49" t="s">
        <v>934</v>
      </c>
      <c r="F1166" s="49" t="s">
        <v>1832</v>
      </c>
      <c r="G1166" s="49">
        <v>2020</v>
      </c>
      <c r="H1166" s="49" t="s">
        <v>1635</v>
      </c>
      <c r="I1166" s="49" t="s">
        <v>670</v>
      </c>
      <c r="J1166" s="59">
        <v>28000000</v>
      </c>
      <c r="K1166" s="49">
        <v>28000000</v>
      </c>
      <c r="L1166" s="55" t="str">
        <f>_xlfn.CONCAT(NFM3External!$B1166,"_",NFM3External!$C1166,"_",NFM3External!$E1166,"_",NFM3External!$G1166)</f>
        <v>Ghana_Malaria_United States Government (USG)_2020</v>
      </c>
    </row>
    <row r="1167" spans="1:12" x14ac:dyDescent="0.25">
      <c r="A1167" s="51" t="s">
        <v>1825</v>
      </c>
      <c r="B1167" s="52" t="s">
        <v>997</v>
      </c>
      <c r="C1167" s="52" t="s">
        <v>308</v>
      </c>
      <c r="D1167" s="52" t="s">
        <v>1634</v>
      </c>
      <c r="E1167" s="52" t="s">
        <v>934</v>
      </c>
      <c r="F1167" s="52" t="s">
        <v>1832</v>
      </c>
      <c r="G1167" s="52">
        <v>2021</v>
      </c>
      <c r="H1167" s="52" t="s">
        <v>361</v>
      </c>
      <c r="I1167" s="52" t="s">
        <v>670</v>
      </c>
      <c r="J1167" s="60">
        <v>28000000</v>
      </c>
      <c r="K1167" s="52">
        <v>28000000</v>
      </c>
      <c r="L1167" s="56" t="str">
        <f>_xlfn.CONCAT(NFM3External!$B1167,"_",NFM3External!$C1167,"_",NFM3External!$E1167,"_",NFM3External!$G1167)</f>
        <v>Ghana_Malaria_United States Government (USG)_2021</v>
      </c>
    </row>
    <row r="1168" spans="1:12" x14ac:dyDescent="0.25">
      <c r="A1168" s="48" t="s">
        <v>1825</v>
      </c>
      <c r="B1168" s="49" t="s">
        <v>997</v>
      </c>
      <c r="C1168" s="49" t="s">
        <v>308</v>
      </c>
      <c r="D1168" s="49" t="s">
        <v>1634</v>
      </c>
      <c r="E1168" s="49" t="s">
        <v>934</v>
      </c>
      <c r="F1168" s="49" t="s">
        <v>1832</v>
      </c>
      <c r="G1168" s="49">
        <v>2022</v>
      </c>
      <c r="H1168" s="49" t="s">
        <v>361</v>
      </c>
      <c r="I1168" s="49" t="s">
        <v>670</v>
      </c>
      <c r="J1168" s="59">
        <v>28000000</v>
      </c>
      <c r="K1168" s="49">
        <v>28000000</v>
      </c>
      <c r="L1168" s="55" t="str">
        <f>_xlfn.CONCAT(NFM3External!$B1168,"_",NFM3External!$C1168,"_",NFM3External!$E1168,"_",NFM3External!$G1168)</f>
        <v>Ghana_Malaria_United States Government (USG)_2022</v>
      </c>
    </row>
    <row r="1169" spans="1:12" x14ac:dyDescent="0.25">
      <c r="A1169" s="51" t="s">
        <v>1825</v>
      </c>
      <c r="B1169" s="52" t="s">
        <v>997</v>
      </c>
      <c r="C1169" s="52" t="s">
        <v>308</v>
      </c>
      <c r="D1169" s="52" t="s">
        <v>1634</v>
      </c>
      <c r="E1169" s="52" t="s">
        <v>934</v>
      </c>
      <c r="F1169" s="52" t="s">
        <v>1832</v>
      </c>
      <c r="G1169" s="52">
        <v>2023</v>
      </c>
      <c r="H1169" s="52" t="s">
        <v>361</v>
      </c>
      <c r="I1169" s="52" t="s">
        <v>670</v>
      </c>
      <c r="J1169" s="60">
        <v>28000000</v>
      </c>
      <c r="K1169" s="52">
        <v>28000000</v>
      </c>
      <c r="L1169" s="56" t="str">
        <f>_xlfn.CONCAT(NFM3External!$B1169,"_",NFM3External!$C1169,"_",NFM3External!$E1169,"_",NFM3External!$G1169)</f>
        <v>Ghana_Malaria_United States Government (USG)_2023</v>
      </c>
    </row>
    <row r="1170" spans="1:12" x14ac:dyDescent="0.25">
      <c r="A1170" s="48" t="s">
        <v>1825</v>
      </c>
      <c r="B1170" s="49" t="s">
        <v>997</v>
      </c>
      <c r="C1170" s="49" t="s">
        <v>308</v>
      </c>
      <c r="D1170" s="49" t="s">
        <v>1634</v>
      </c>
      <c r="E1170" s="49" t="s">
        <v>934</v>
      </c>
      <c r="F1170" s="49" t="s">
        <v>1832</v>
      </c>
      <c r="G1170" s="49">
        <v>2024</v>
      </c>
      <c r="H1170" s="49" t="s">
        <v>361</v>
      </c>
      <c r="I1170" s="49" t="s">
        <v>670</v>
      </c>
      <c r="J1170" s="59">
        <v>28000000</v>
      </c>
      <c r="K1170" s="49">
        <v>28000000</v>
      </c>
      <c r="L1170" s="55" t="str">
        <f>_xlfn.CONCAT(NFM3External!$B1170,"_",NFM3External!$C1170,"_",NFM3External!$E1170,"_",NFM3External!$G1170)</f>
        <v>Ghana_Malaria_United States Government (USG)_2024</v>
      </c>
    </row>
    <row r="1171" spans="1:12" x14ac:dyDescent="0.25">
      <c r="A1171" s="51" t="s">
        <v>1825</v>
      </c>
      <c r="B1171" s="52" t="s">
        <v>997</v>
      </c>
      <c r="C1171" s="52" t="s">
        <v>308</v>
      </c>
      <c r="D1171" s="52" t="s">
        <v>1634</v>
      </c>
      <c r="E1171" s="52" t="s">
        <v>934</v>
      </c>
      <c r="F1171" s="52" t="s">
        <v>1832</v>
      </c>
      <c r="G1171" s="52">
        <v>2025</v>
      </c>
      <c r="H1171" s="52" t="s">
        <v>361</v>
      </c>
      <c r="I1171" s="52" t="s">
        <v>670</v>
      </c>
      <c r="J1171" s="60">
        <v>28000000</v>
      </c>
      <c r="K1171" s="52">
        <v>28000000</v>
      </c>
      <c r="L1171" s="56" t="str">
        <f>_xlfn.CONCAT(NFM3External!$B1171,"_",NFM3External!$C1171,"_",NFM3External!$E1171,"_",NFM3External!$G1171)</f>
        <v>Ghana_Malaria_United States Government (USG)_2025</v>
      </c>
    </row>
    <row r="1172" spans="1:12" x14ac:dyDescent="0.25">
      <c r="A1172" s="48" t="s">
        <v>1825</v>
      </c>
      <c r="B1172" s="49" t="s">
        <v>997</v>
      </c>
      <c r="C1172" s="49" t="s">
        <v>308</v>
      </c>
      <c r="D1172" s="49" t="s">
        <v>1634</v>
      </c>
      <c r="E1172" s="49" t="s">
        <v>949</v>
      </c>
      <c r="F1172" s="49" t="s">
        <v>1833</v>
      </c>
      <c r="G1172" s="49">
        <v>2018</v>
      </c>
      <c r="H1172" s="49" t="s">
        <v>1635</v>
      </c>
      <c r="I1172" s="49" t="s">
        <v>670</v>
      </c>
      <c r="J1172" s="59">
        <v>120000</v>
      </c>
      <c r="K1172" s="49">
        <v>120000</v>
      </c>
      <c r="L1172" s="55" t="str">
        <f>_xlfn.CONCAT(NFM3External!$B1172,"_",NFM3External!$C1172,"_",NFM3External!$E1172,"_",NFM3External!$G1172)</f>
        <v>Ghana_Malaria_World Health Organization (WHO)_2018</v>
      </c>
    </row>
    <row r="1173" spans="1:12" x14ac:dyDescent="0.25">
      <c r="A1173" s="51" t="s">
        <v>1825</v>
      </c>
      <c r="B1173" s="52" t="s">
        <v>997</v>
      </c>
      <c r="C1173" s="52" t="s">
        <v>308</v>
      </c>
      <c r="D1173" s="52" t="s">
        <v>1634</v>
      </c>
      <c r="E1173" s="52" t="s">
        <v>949</v>
      </c>
      <c r="F1173" s="52" t="s">
        <v>1833</v>
      </c>
      <c r="G1173" s="52">
        <v>2019</v>
      </c>
      <c r="H1173" s="52" t="s">
        <v>1635</v>
      </c>
      <c r="I1173" s="52" t="s">
        <v>670</v>
      </c>
      <c r="J1173" s="60">
        <v>250000</v>
      </c>
      <c r="K1173" s="52">
        <v>250000</v>
      </c>
      <c r="L1173" s="56" t="str">
        <f>_xlfn.CONCAT(NFM3External!$B1173,"_",NFM3External!$C1173,"_",NFM3External!$E1173,"_",NFM3External!$G1173)</f>
        <v>Ghana_Malaria_World Health Organization (WHO)_2019</v>
      </c>
    </row>
    <row r="1174" spans="1:12" x14ac:dyDescent="0.25">
      <c r="A1174" s="48" t="s">
        <v>1825</v>
      </c>
      <c r="B1174" s="49" t="s">
        <v>997</v>
      </c>
      <c r="C1174" s="49" t="s">
        <v>308</v>
      </c>
      <c r="D1174" s="49" t="s">
        <v>1634</v>
      </c>
      <c r="E1174" s="49" t="s">
        <v>949</v>
      </c>
      <c r="F1174" s="49" t="s">
        <v>1833</v>
      </c>
      <c r="G1174" s="49">
        <v>2020</v>
      </c>
      <c r="H1174" s="49" t="s">
        <v>1635</v>
      </c>
      <c r="I1174" s="49" t="s">
        <v>670</v>
      </c>
      <c r="J1174" s="59">
        <v>300000</v>
      </c>
      <c r="K1174" s="49">
        <v>300000</v>
      </c>
      <c r="L1174" s="55" t="str">
        <f>_xlfn.CONCAT(NFM3External!$B1174,"_",NFM3External!$C1174,"_",NFM3External!$E1174,"_",NFM3External!$G1174)</f>
        <v>Ghana_Malaria_World Health Organization (WHO)_2020</v>
      </c>
    </row>
    <row r="1175" spans="1:12" x14ac:dyDescent="0.25">
      <c r="A1175" s="51" t="s">
        <v>1825</v>
      </c>
      <c r="B1175" s="52" t="s">
        <v>997</v>
      </c>
      <c r="C1175" s="52" t="s">
        <v>308</v>
      </c>
      <c r="D1175" s="52" t="s">
        <v>1634</v>
      </c>
      <c r="E1175" s="52" t="s">
        <v>949</v>
      </c>
      <c r="F1175" s="52" t="s">
        <v>1833</v>
      </c>
      <c r="G1175" s="52">
        <v>2021</v>
      </c>
      <c r="H1175" s="52" t="s">
        <v>361</v>
      </c>
      <c r="I1175" s="52" t="s">
        <v>670</v>
      </c>
      <c r="J1175" s="60">
        <v>300000</v>
      </c>
      <c r="K1175" s="52">
        <v>300000</v>
      </c>
      <c r="L1175" s="56" t="str">
        <f>_xlfn.CONCAT(NFM3External!$B1175,"_",NFM3External!$C1175,"_",NFM3External!$E1175,"_",NFM3External!$G1175)</f>
        <v>Ghana_Malaria_World Health Organization (WHO)_2021</v>
      </c>
    </row>
    <row r="1176" spans="1:12" x14ac:dyDescent="0.25">
      <c r="A1176" s="48" t="s">
        <v>1825</v>
      </c>
      <c r="B1176" s="49" t="s">
        <v>997</v>
      </c>
      <c r="C1176" s="49" t="s">
        <v>308</v>
      </c>
      <c r="D1176" s="49" t="s">
        <v>1634</v>
      </c>
      <c r="E1176" s="49" t="s">
        <v>949</v>
      </c>
      <c r="F1176" s="49" t="s">
        <v>1833</v>
      </c>
      <c r="G1176" s="49">
        <v>2022</v>
      </c>
      <c r="H1176" s="49" t="s">
        <v>361</v>
      </c>
      <c r="I1176" s="49" t="s">
        <v>670</v>
      </c>
      <c r="J1176" s="59">
        <v>300000</v>
      </c>
      <c r="K1176" s="49">
        <v>300000</v>
      </c>
      <c r="L1176" s="55" t="str">
        <f>_xlfn.CONCAT(NFM3External!$B1176,"_",NFM3External!$C1176,"_",NFM3External!$E1176,"_",NFM3External!$G1176)</f>
        <v>Ghana_Malaria_World Health Organization (WHO)_2022</v>
      </c>
    </row>
    <row r="1177" spans="1:12" x14ac:dyDescent="0.25">
      <c r="A1177" s="51" t="s">
        <v>1825</v>
      </c>
      <c r="B1177" s="52" t="s">
        <v>997</v>
      </c>
      <c r="C1177" s="52" t="s">
        <v>308</v>
      </c>
      <c r="D1177" s="52" t="s">
        <v>1634</v>
      </c>
      <c r="E1177" s="52" t="s">
        <v>949</v>
      </c>
      <c r="F1177" s="52" t="s">
        <v>1833</v>
      </c>
      <c r="G1177" s="52">
        <v>2023</v>
      </c>
      <c r="H1177" s="52" t="s">
        <v>361</v>
      </c>
      <c r="I1177" s="52" t="s">
        <v>670</v>
      </c>
      <c r="J1177" s="60">
        <v>300000</v>
      </c>
      <c r="K1177" s="52">
        <v>300000</v>
      </c>
      <c r="L1177" s="56" t="str">
        <f>_xlfn.CONCAT(NFM3External!$B1177,"_",NFM3External!$C1177,"_",NFM3External!$E1177,"_",NFM3External!$G1177)</f>
        <v>Ghana_Malaria_World Health Organization (WHO)_2023</v>
      </c>
    </row>
    <row r="1178" spans="1:12" x14ac:dyDescent="0.25">
      <c r="A1178" s="48" t="s">
        <v>1825</v>
      </c>
      <c r="B1178" s="49" t="s">
        <v>997</v>
      </c>
      <c r="C1178" s="49" t="s">
        <v>308</v>
      </c>
      <c r="D1178" s="49" t="s">
        <v>1634</v>
      </c>
      <c r="E1178" s="49" t="s">
        <v>949</v>
      </c>
      <c r="F1178" s="49" t="s">
        <v>1833</v>
      </c>
      <c r="G1178" s="49">
        <v>2024</v>
      </c>
      <c r="H1178" s="49" t="s">
        <v>361</v>
      </c>
      <c r="I1178" s="49" t="s">
        <v>670</v>
      </c>
      <c r="J1178" s="59">
        <v>300000</v>
      </c>
      <c r="K1178" s="49">
        <v>300000</v>
      </c>
      <c r="L1178" s="55" t="str">
        <f>_xlfn.CONCAT(NFM3External!$B1178,"_",NFM3External!$C1178,"_",NFM3External!$E1178,"_",NFM3External!$G1178)</f>
        <v>Ghana_Malaria_World Health Organization (WHO)_2024</v>
      </c>
    </row>
    <row r="1179" spans="1:12" x14ac:dyDescent="0.25">
      <c r="A1179" s="51" t="s">
        <v>1825</v>
      </c>
      <c r="B1179" s="52" t="s">
        <v>997</v>
      </c>
      <c r="C1179" s="52" t="s">
        <v>308</v>
      </c>
      <c r="D1179" s="52" t="s">
        <v>1634</v>
      </c>
      <c r="E1179" s="52" t="s">
        <v>949</v>
      </c>
      <c r="F1179" s="52" t="s">
        <v>1833</v>
      </c>
      <c r="G1179" s="52">
        <v>2025</v>
      </c>
      <c r="H1179" s="52" t="s">
        <v>361</v>
      </c>
      <c r="I1179" s="52" t="s">
        <v>670</v>
      </c>
      <c r="J1179" s="60">
        <v>300000</v>
      </c>
      <c r="K1179" s="52">
        <v>300000</v>
      </c>
      <c r="L1179" s="56" t="str">
        <f>_xlfn.CONCAT(NFM3External!$B1179,"_",NFM3External!$C1179,"_",NFM3External!$E1179,"_",NFM3External!$G1179)</f>
        <v>Ghana_Malaria_World Health Organization (WHO)_2025</v>
      </c>
    </row>
    <row r="1180" spans="1:12" x14ac:dyDescent="0.25">
      <c r="A1180" s="48" t="s">
        <v>1834</v>
      </c>
      <c r="B1180" s="49" t="s">
        <v>1010</v>
      </c>
      <c r="C1180" s="49" t="s">
        <v>1645</v>
      </c>
      <c r="D1180" s="49" t="s">
        <v>1634</v>
      </c>
      <c r="E1180" s="49" t="s">
        <v>805</v>
      </c>
      <c r="F1180" s="49" t="s">
        <v>1835</v>
      </c>
      <c r="G1180" s="49">
        <v>2018</v>
      </c>
      <c r="H1180" s="49" t="s">
        <v>1635</v>
      </c>
      <c r="I1180" s="49" t="s">
        <v>670</v>
      </c>
      <c r="J1180" s="59">
        <v>150147</v>
      </c>
      <c r="K1180" s="49">
        <v>150147</v>
      </c>
      <c r="L1180" s="55" t="str">
        <f>_xlfn.CONCAT(NFM3External!$B1180,"_",NFM3External!$C1180,"_",NFM3External!$E1180,"_",NFM3External!$G1180)</f>
        <v>Guinea_HIV_International Committee of the Red Cross (ICRC)_2018</v>
      </c>
    </row>
    <row r="1181" spans="1:12" x14ac:dyDescent="0.25">
      <c r="A1181" s="51" t="s">
        <v>1834</v>
      </c>
      <c r="B1181" s="52" t="s">
        <v>1010</v>
      </c>
      <c r="C1181" s="52" t="s">
        <v>1645</v>
      </c>
      <c r="D1181" s="52" t="s">
        <v>1634</v>
      </c>
      <c r="E1181" s="52" t="s">
        <v>805</v>
      </c>
      <c r="F1181" s="52" t="s">
        <v>1835</v>
      </c>
      <c r="G1181" s="52">
        <v>2019</v>
      </c>
      <c r="H1181" s="52" t="s">
        <v>1635</v>
      </c>
      <c r="I1181" s="52" t="s">
        <v>670</v>
      </c>
      <c r="J1181" s="60">
        <v>252159</v>
      </c>
      <c r="K1181" s="52">
        <v>252159</v>
      </c>
      <c r="L1181" s="56" t="str">
        <f>_xlfn.CONCAT(NFM3External!$B1181,"_",NFM3External!$C1181,"_",NFM3External!$E1181,"_",NFM3External!$G1181)</f>
        <v>Guinea_HIV_International Committee of the Red Cross (ICRC)_2019</v>
      </c>
    </row>
    <row r="1182" spans="1:12" x14ac:dyDescent="0.25">
      <c r="A1182" s="48" t="s">
        <v>1834</v>
      </c>
      <c r="B1182" s="49" t="s">
        <v>1010</v>
      </c>
      <c r="C1182" s="49" t="s">
        <v>1645</v>
      </c>
      <c r="D1182" s="49" t="s">
        <v>1634</v>
      </c>
      <c r="E1182" s="49" t="s">
        <v>805</v>
      </c>
      <c r="F1182" s="49" t="s">
        <v>1835</v>
      </c>
      <c r="G1182" s="49">
        <v>2020</v>
      </c>
      <c r="H1182" s="49" t="s">
        <v>1635</v>
      </c>
      <c r="I1182" s="49" t="s">
        <v>670</v>
      </c>
      <c r="J1182" s="59">
        <v>0</v>
      </c>
      <c r="K1182" s="49">
        <v>0</v>
      </c>
      <c r="L1182" s="55" t="str">
        <f>_xlfn.CONCAT(NFM3External!$B1182,"_",NFM3External!$C1182,"_",NFM3External!$E1182,"_",NFM3External!$G1182)</f>
        <v>Guinea_HIV_International Committee of the Red Cross (ICRC)_2020</v>
      </c>
    </row>
    <row r="1183" spans="1:12" x14ac:dyDescent="0.25">
      <c r="A1183" s="51" t="s">
        <v>1834</v>
      </c>
      <c r="B1183" s="52" t="s">
        <v>1010</v>
      </c>
      <c r="C1183" s="52" t="s">
        <v>1645</v>
      </c>
      <c r="D1183" s="52" t="s">
        <v>1634</v>
      </c>
      <c r="E1183" s="52" t="s">
        <v>832</v>
      </c>
      <c r="F1183" s="52" t="s">
        <v>1836</v>
      </c>
      <c r="G1183" s="52">
        <v>2018</v>
      </c>
      <c r="H1183" s="52" t="s">
        <v>1635</v>
      </c>
      <c r="I1183" s="52" t="s">
        <v>670</v>
      </c>
      <c r="J1183" s="60">
        <v>297993</v>
      </c>
      <c r="K1183" s="52">
        <v>297993</v>
      </c>
      <c r="L1183" s="56" t="str">
        <f>_xlfn.CONCAT(NFM3External!$B1183,"_",NFM3External!$C1183,"_",NFM3External!$E1183,"_",NFM3External!$G1183)</f>
        <v>Guinea_HIV_Italy_2018</v>
      </c>
    </row>
    <row r="1184" spans="1:12" x14ac:dyDescent="0.25">
      <c r="A1184" s="48" t="s">
        <v>1834</v>
      </c>
      <c r="B1184" s="49" t="s">
        <v>1010</v>
      </c>
      <c r="C1184" s="49" t="s">
        <v>1645</v>
      </c>
      <c r="D1184" s="49" t="s">
        <v>1634</v>
      </c>
      <c r="E1184" s="49" t="s">
        <v>832</v>
      </c>
      <c r="F1184" s="49" t="s">
        <v>1836</v>
      </c>
      <c r="G1184" s="49">
        <v>2019</v>
      </c>
      <c r="H1184" s="49" t="s">
        <v>1635</v>
      </c>
      <c r="I1184" s="49" t="s">
        <v>670</v>
      </c>
      <c r="J1184" s="59">
        <v>157430</v>
      </c>
      <c r="K1184" s="49">
        <v>157430</v>
      </c>
      <c r="L1184" s="55" t="str">
        <f>_xlfn.CONCAT(NFM3External!$B1184,"_",NFM3External!$C1184,"_",NFM3External!$E1184,"_",NFM3External!$G1184)</f>
        <v>Guinea_HIV_Italy_2019</v>
      </c>
    </row>
    <row r="1185" spans="1:12" x14ac:dyDescent="0.25">
      <c r="A1185" s="51" t="s">
        <v>1834</v>
      </c>
      <c r="B1185" s="52" t="s">
        <v>1010</v>
      </c>
      <c r="C1185" s="52" t="s">
        <v>1645</v>
      </c>
      <c r="D1185" s="52" t="s">
        <v>1634</v>
      </c>
      <c r="E1185" s="52" t="s">
        <v>832</v>
      </c>
      <c r="F1185" s="52" t="s">
        <v>1836</v>
      </c>
      <c r="G1185" s="52">
        <v>2020</v>
      </c>
      <c r="H1185" s="52" t="s">
        <v>1635</v>
      </c>
      <c r="I1185" s="52" t="s">
        <v>670</v>
      </c>
      <c r="J1185" s="60">
        <v>168675</v>
      </c>
      <c r="K1185" s="52">
        <v>168675</v>
      </c>
      <c r="L1185" s="56" t="str">
        <f>_xlfn.CONCAT(NFM3External!$B1185,"_",NFM3External!$C1185,"_",NFM3External!$E1185,"_",NFM3External!$G1185)</f>
        <v>Guinea_HIV_Italy_2020</v>
      </c>
    </row>
    <row r="1186" spans="1:12" x14ac:dyDescent="0.25">
      <c r="A1186" s="48" t="s">
        <v>1834</v>
      </c>
      <c r="B1186" s="49" t="s">
        <v>1010</v>
      </c>
      <c r="C1186" s="49" t="s">
        <v>1645</v>
      </c>
      <c r="D1186" s="49" t="s">
        <v>1634</v>
      </c>
      <c r="E1186" s="49" t="s">
        <v>832</v>
      </c>
      <c r="F1186" s="49" t="s">
        <v>1836</v>
      </c>
      <c r="G1186" s="49">
        <v>2021</v>
      </c>
      <c r="H1186" s="49" t="s">
        <v>361</v>
      </c>
      <c r="I1186" s="49" t="s">
        <v>670</v>
      </c>
      <c r="J1186" s="59">
        <v>341969</v>
      </c>
      <c r="K1186" s="49">
        <v>341969</v>
      </c>
      <c r="L1186" s="55" t="str">
        <f>_xlfn.CONCAT(NFM3External!$B1186,"_",NFM3External!$C1186,"_",NFM3External!$E1186,"_",NFM3External!$G1186)</f>
        <v>Guinea_HIV_Italy_2021</v>
      </c>
    </row>
    <row r="1187" spans="1:12" x14ac:dyDescent="0.25">
      <c r="A1187" s="51" t="s">
        <v>1834</v>
      </c>
      <c r="B1187" s="52" t="s">
        <v>1010</v>
      </c>
      <c r="C1187" s="52" t="s">
        <v>1645</v>
      </c>
      <c r="D1187" s="52" t="s">
        <v>1634</v>
      </c>
      <c r="E1187" s="52" t="s">
        <v>832</v>
      </c>
      <c r="F1187" s="52" t="s">
        <v>1836</v>
      </c>
      <c r="G1187" s="52">
        <v>2022</v>
      </c>
      <c r="H1187" s="52" t="s">
        <v>361</v>
      </c>
      <c r="I1187" s="52" t="s">
        <v>670</v>
      </c>
      <c r="J1187" s="60">
        <v>62176</v>
      </c>
      <c r="K1187" s="52">
        <v>62176</v>
      </c>
      <c r="L1187" s="56" t="str">
        <f>_xlfn.CONCAT(NFM3External!$B1187,"_",NFM3External!$C1187,"_",NFM3External!$E1187,"_",NFM3External!$G1187)</f>
        <v>Guinea_HIV_Italy_2022</v>
      </c>
    </row>
    <row r="1188" spans="1:12" x14ac:dyDescent="0.25">
      <c r="A1188" s="48" t="s">
        <v>1834</v>
      </c>
      <c r="B1188" s="49" t="s">
        <v>1010</v>
      </c>
      <c r="C1188" s="49" t="s">
        <v>1645</v>
      </c>
      <c r="D1188" s="49" t="s">
        <v>1634</v>
      </c>
      <c r="E1188" s="49" t="s">
        <v>832</v>
      </c>
      <c r="F1188" s="49" t="s">
        <v>1836</v>
      </c>
      <c r="G1188" s="49">
        <v>2023</v>
      </c>
      <c r="H1188" s="49" t="s">
        <v>361</v>
      </c>
      <c r="I1188" s="49" t="s">
        <v>670</v>
      </c>
      <c r="J1188" s="59">
        <v>0</v>
      </c>
      <c r="K1188" s="49">
        <v>0</v>
      </c>
      <c r="L1188" s="55" t="str">
        <f>_xlfn.CONCAT(NFM3External!$B1188,"_",NFM3External!$C1188,"_",NFM3External!$E1188,"_",NFM3External!$G1188)</f>
        <v>Guinea_HIV_Italy_2023</v>
      </c>
    </row>
    <row r="1189" spans="1:12" x14ac:dyDescent="0.25">
      <c r="A1189" s="51" t="s">
        <v>1834</v>
      </c>
      <c r="B1189" s="52" t="s">
        <v>1010</v>
      </c>
      <c r="C1189" s="52" t="s">
        <v>1645</v>
      </c>
      <c r="D1189" s="52" t="s">
        <v>1634</v>
      </c>
      <c r="E1189" s="52" t="s">
        <v>860</v>
      </c>
      <c r="F1189" s="52" t="s">
        <v>1836</v>
      </c>
      <c r="G1189" s="52">
        <v>2018</v>
      </c>
      <c r="H1189" s="52" t="s">
        <v>1635</v>
      </c>
      <c r="I1189" s="52" t="s">
        <v>670</v>
      </c>
      <c r="J1189" s="60">
        <v>4970785</v>
      </c>
      <c r="K1189" s="52">
        <v>4970785</v>
      </c>
      <c r="L1189" s="56" t="str">
        <f>_xlfn.CONCAT(NFM3External!$B1189,"_",NFM3External!$C1189,"_",NFM3External!$E1189,"_",NFM3External!$G1189)</f>
        <v>Guinea_HIV_Medicins Sans Frontiers (MSF)_2018</v>
      </c>
    </row>
    <row r="1190" spans="1:12" x14ac:dyDescent="0.25">
      <c r="A1190" s="48" t="s">
        <v>1834</v>
      </c>
      <c r="B1190" s="49" t="s">
        <v>1010</v>
      </c>
      <c r="C1190" s="49" t="s">
        <v>1645</v>
      </c>
      <c r="D1190" s="49" t="s">
        <v>1634</v>
      </c>
      <c r="E1190" s="49" t="s">
        <v>860</v>
      </c>
      <c r="F1190" s="49" t="s">
        <v>1836</v>
      </c>
      <c r="G1190" s="49">
        <v>2019</v>
      </c>
      <c r="H1190" s="49" t="s">
        <v>1635</v>
      </c>
      <c r="I1190" s="49" t="s">
        <v>670</v>
      </c>
      <c r="J1190" s="59">
        <v>4183818</v>
      </c>
      <c r="K1190" s="49">
        <v>4183818</v>
      </c>
      <c r="L1190" s="55" t="str">
        <f>_xlfn.CONCAT(NFM3External!$B1190,"_",NFM3External!$C1190,"_",NFM3External!$E1190,"_",NFM3External!$G1190)</f>
        <v>Guinea_HIV_Medicins Sans Frontiers (MSF)_2019</v>
      </c>
    </row>
    <row r="1191" spans="1:12" x14ac:dyDescent="0.25">
      <c r="A1191" s="51" t="s">
        <v>1834</v>
      </c>
      <c r="B1191" s="52" t="s">
        <v>1010</v>
      </c>
      <c r="C1191" s="52" t="s">
        <v>1645</v>
      </c>
      <c r="D1191" s="52" t="s">
        <v>1634</v>
      </c>
      <c r="E1191" s="52" t="s">
        <v>860</v>
      </c>
      <c r="F1191" s="52" t="s">
        <v>1836</v>
      </c>
      <c r="G1191" s="52">
        <v>2020</v>
      </c>
      <c r="H1191" s="52" t="s">
        <v>1635</v>
      </c>
      <c r="I1191" s="52" t="s">
        <v>670</v>
      </c>
      <c r="J1191" s="60">
        <v>4183818</v>
      </c>
      <c r="K1191" s="52">
        <v>4183818</v>
      </c>
      <c r="L1191" s="56" t="str">
        <f>_xlfn.CONCAT(NFM3External!$B1191,"_",NFM3External!$C1191,"_",NFM3External!$E1191,"_",NFM3External!$G1191)</f>
        <v>Guinea_HIV_Medicins Sans Frontiers (MSF)_2020</v>
      </c>
    </row>
    <row r="1192" spans="1:12" x14ac:dyDescent="0.25">
      <c r="A1192" s="48" t="s">
        <v>1834</v>
      </c>
      <c r="B1192" s="49" t="s">
        <v>1010</v>
      </c>
      <c r="C1192" s="49" t="s">
        <v>1645</v>
      </c>
      <c r="D1192" s="49" t="s">
        <v>1634</v>
      </c>
      <c r="E1192" s="49" t="s">
        <v>860</v>
      </c>
      <c r="F1192" s="49" t="s">
        <v>1836</v>
      </c>
      <c r="G1192" s="49">
        <v>2021</v>
      </c>
      <c r="H1192" s="49" t="s">
        <v>361</v>
      </c>
      <c r="I1192" s="49" t="s">
        <v>670</v>
      </c>
      <c r="J1192" s="59">
        <v>4642090</v>
      </c>
      <c r="K1192" s="49">
        <v>4642090</v>
      </c>
      <c r="L1192" s="55" t="str">
        <f>_xlfn.CONCAT(NFM3External!$B1192,"_",NFM3External!$C1192,"_",NFM3External!$E1192,"_",NFM3External!$G1192)</f>
        <v>Guinea_HIV_Medicins Sans Frontiers (MSF)_2021</v>
      </c>
    </row>
    <row r="1193" spans="1:12" x14ac:dyDescent="0.25">
      <c r="A1193" s="51" t="s">
        <v>1834</v>
      </c>
      <c r="B1193" s="52" t="s">
        <v>1010</v>
      </c>
      <c r="C1193" s="52" t="s">
        <v>1645</v>
      </c>
      <c r="D1193" s="52" t="s">
        <v>1634</v>
      </c>
      <c r="E1193" s="52" t="s">
        <v>860</v>
      </c>
      <c r="F1193" s="52" t="s">
        <v>1836</v>
      </c>
      <c r="G1193" s="52">
        <v>2022</v>
      </c>
      <c r="H1193" s="52" t="s">
        <v>361</v>
      </c>
      <c r="I1193" s="52" t="s">
        <v>670</v>
      </c>
      <c r="J1193" s="60">
        <v>4642090</v>
      </c>
      <c r="K1193" s="52">
        <v>4642090</v>
      </c>
      <c r="L1193" s="56" t="str">
        <f>_xlfn.CONCAT(NFM3External!$B1193,"_",NFM3External!$C1193,"_",NFM3External!$E1193,"_",NFM3External!$G1193)</f>
        <v>Guinea_HIV_Medicins Sans Frontiers (MSF)_2022</v>
      </c>
    </row>
    <row r="1194" spans="1:12" x14ac:dyDescent="0.25">
      <c r="A1194" s="48" t="s">
        <v>1834</v>
      </c>
      <c r="B1194" s="49" t="s">
        <v>1010</v>
      </c>
      <c r="C1194" s="49" t="s">
        <v>1645</v>
      </c>
      <c r="D1194" s="49" t="s">
        <v>1634</v>
      </c>
      <c r="E1194" s="49" t="s">
        <v>860</v>
      </c>
      <c r="F1194" s="49" t="s">
        <v>1836</v>
      </c>
      <c r="G1194" s="49">
        <v>2023</v>
      </c>
      <c r="H1194" s="49" t="s">
        <v>361</v>
      </c>
      <c r="I1194" s="49" t="s">
        <v>670</v>
      </c>
      <c r="J1194" s="59">
        <v>4642090</v>
      </c>
      <c r="K1194" s="49">
        <v>4642090</v>
      </c>
      <c r="L1194" s="55" t="str">
        <f>_xlfn.CONCAT(NFM3External!$B1194,"_",NFM3External!$C1194,"_",NFM3External!$E1194,"_",NFM3External!$G1194)</f>
        <v>Guinea_HIV_Medicins Sans Frontiers (MSF)_2023</v>
      </c>
    </row>
    <row r="1195" spans="1:12" x14ac:dyDescent="0.25">
      <c r="A1195" s="51" t="s">
        <v>1834</v>
      </c>
      <c r="B1195" s="52" t="s">
        <v>1010</v>
      </c>
      <c r="C1195" s="52" t="s">
        <v>1645</v>
      </c>
      <c r="D1195" s="52" t="s">
        <v>1634</v>
      </c>
      <c r="E1195" s="52" t="s">
        <v>901</v>
      </c>
      <c r="F1195" s="52" t="s">
        <v>1837</v>
      </c>
      <c r="G1195" s="52">
        <v>2018</v>
      </c>
      <c r="H1195" s="52" t="s">
        <v>1635</v>
      </c>
      <c r="I1195" s="52" t="s">
        <v>670</v>
      </c>
      <c r="J1195" s="60">
        <v>505000</v>
      </c>
      <c r="K1195" s="52">
        <v>505000</v>
      </c>
      <c r="L1195" s="56" t="str">
        <f>_xlfn.CONCAT(NFM3External!$B1195,"_",NFM3External!$C1195,"_",NFM3External!$E1195,"_",NFM3External!$G1195)</f>
        <v>Guinea_HIV_The United Nations Children's Fund (UNICEF)_2018</v>
      </c>
    </row>
    <row r="1196" spans="1:12" x14ac:dyDescent="0.25">
      <c r="A1196" s="48" t="s">
        <v>1834</v>
      </c>
      <c r="B1196" s="49" t="s">
        <v>1010</v>
      </c>
      <c r="C1196" s="49" t="s">
        <v>1645</v>
      </c>
      <c r="D1196" s="49" t="s">
        <v>1634</v>
      </c>
      <c r="E1196" s="49" t="s">
        <v>901</v>
      </c>
      <c r="F1196" s="49" t="s">
        <v>1837</v>
      </c>
      <c r="G1196" s="49">
        <v>2019</v>
      </c>
      <c r="H1196" s="49" t="s">
        <v>1635</v>
      </c>
      <c r="I1196" s="49" t="s">
        <v>670</v>
      </c>
      <c r="J1196" s="59">
        <v>570000</v>
      </c>
      <c r="K1196" s="49">
        <v>570000</v>
      </c>
      <c r="L1196" s="55" t="str">
        <f>_xlfn.CONCAT(NFM3External!$B1196,"_",NFM3External!$C1196,"_",NFM3External!$E1196,"_",NFM3External!$G1196)</f>
        <v>Guinea_HIV_The United Nations Children's Fund (UNICEF)_2019</v>
      </c>
    </row>
    <row r="1197" spans="1:12" x14ac:dyDescent="0.25">
      <c r="A1197" s="51" t="s">
        <v>1834</v>
      </c>
      <c r="B1197" s="52" t="s">
        <v>1010</v>
      </c>
      <c r="C1197" s="52" t="s">
        <v>1645</v>
      </c>
      <c r="D1197" s="52" t="s">
        <v>1634</v>
      </c>
      <c r="E1197" s="52" t="s">
        <v>901</v>
      </c>
      <c r="F1197" s="52" t="s">
        <v>1837</v>
      </c>
      <c r="G1197" s="52">
        <v>2020</v>
      </c>
      <c r="H1197" s="52" t="s">
        <v>1635</v>
      </c>
      <c r="I1197" s="52" t="s">
        <v>670</v>
      </c>
      <c r="J1197" s="60">
        <v>57000</v>
      </c>
      <c r="K1197" s="52">
        <v>57000</v>
      </c>
      <c r="L1197" s="56" t="str">
        <f>_xlfn.CONCAT(NFM3External!$B1197,"_",NFM3External!$C1197,"_",NFM3External!$E1197,"_",NFM3External!$G1197)</f>
        <v>Guinea_HIV_The United Nations Children's Fund (UNICEF)_2020</v>
      </c>
    </row>
    <row r="1198" spans="1:12" x14ac:dyDescent="0.25">
      <c r="A1198" s="48" t="s">
        <v>1834</v>
      </c>
      <c r="B1198" s="49" t="s">
        <v>1010</v>
      </c>
      <c r="C1198" s="49" t="s">
        <v>1645</v>
      </c>
      <c r="D1198" s="49" t="s">
        <v>1634</v>
      </c>
      <c r="E1198" s="49" t="s">
        <v>901</v>
      </c>
      <c r="F1198" s="49" t="s">
        <v>1837</v>
      </c>
      <c r="G1198" s="49">
        <v>2021</v>
      </c>
      <c r="H1198" s="49" t="s">
        <v>361</v>
      </c>
      <c r="I1198" s="49" t="s">
        <v>670</v>
      </c>
      <c r="J1198" s="59">
        <v>726058</v>
      </c>
      <c r="K1198" s="49">
        <v>726058</v>
      </c>
      <c r="L1198" s="55" t="str">
        <f>_xlfn.CONCAT(NFM3External!$B1198,"_",NFM3External!$C1198,"_",NFM3External!$E1198,"_",NFM3External!$G1198)</f>
        <v>Guinea_HIV_The United Nations Children's Fund (UNICEF)_2021</v>
      </c>
    </row>
    <row r="1199" spans="1:12" x14ac:dyDescent="0.25">
      <c r="A1199" s="51" t="s">
        <v>1834</v>
      </c>
      <c r="B1199" s="52" t="s">
        <v>1010</v>
      </c>
      <c r="C1199" s="52" t="s">
        <v>1645</v>
      </c>
      <c r="D1199" s="52" t="s">
        <v>1634</v>
      </c>
      <c r="E1199" s="52" t="s">
        <v>901</v>
      </c>
      <c r="F1199" s="52" t="s">
        <v>1837</v>
      </c>
      <c r="G1199" s="52">
        <v>2022</v>
      </c>
      <c r="H1199" s="52" t="s">
        <v>361</v>
      </c>
      <c r="I1199" s="52" t="s">
        <v>670</v>
      </c>
      <c r="J1199" s="60">
        <v>670208</v>
      </c>
      <c r="K1199" s="52">
        <v>670208</v>
      </c>
      <c r="L1199" s="56" t="str">
        <f>_xlfn.CONCAT(NFM3External!$B1199,"_",NFM3External!$C1199,"_",NFM3External!$E1199,"_",NFM3External!$G1199)</f>
        <v>Guinea_HIV_The United Nations Children's Fund (UNICEF)_2022</v>
      </c>
    </row>
    <row r="1200" spans="1:12" x14ac:dyDescent="0.25">
      <c r="A1200" s="48" t="s">
        <v>1834</v>
      </c>
      <c r="B1200" s="49" t="s">
        <v>1010</v>
      </c>
      <c r="C1200" s="49" t="s">
        <v>1645</v>
      </c>
      <c r="D1200" s="49" t="s">
        <v>1634</v>
      </c>
      <c r="E1200" s="49" t="s">
        <v>901</v>
      </c>
      <c r="F1200" s="49" t="s">
        <v>1837</v>
      </c>
      <c r="G1200" s="49">
        <v>2023</v>
      </c>
      <c r="H1200" s="49" t="s">
        <v>361</v>
      </c>
      <c r="I1200" s="49" t="s">
        <v>670</v>
      </c>
      <c r="J1200" s="59">
        <v>781909</v>
      </c>
      <c r="K1200" s="49">
        <v>781909</v>
      </c>
      <c r="L1200" s="55" t="str">
        <f>_xlfn.CONCAT(NFM3External!$B1200,"_",NFM3External!$C1200,"_",NFM3External!$E1200,"_",NFM3External!$G1200)</f>
        <v>Guinea_HIV_The United Nations Children's Fund (UNICEF)_2023</v>
      </c>
    </row>
    <row r="1201" spans="1:12" x14ac:dyDescent="0.25">
      <c r="A1201" s="51" t="s">
        <v>1834</v>
      </c>
      <c r="B1201" s="52" t="s">
        <v>1010</v>
      </c>
      <c r="C1201" s="52" t="s">
        <v>1645</v>
      </c>
      <c r="D1201" s="52" t="s">
        <v>1634</v>
      </c>
      <c r="E1201" s="52" t="s">
        <v>930</v>
      </c>
      <c r="F1201" s="52" t="s">
        <v>1838</v>
      </c>
      <c r="G1201" s="52">
        <v>2018</v>
      </c>
      <c r="H1201" s="52" t="s">
        <v>1635</v>
      </c>
      <c r="I1201" s="52" t="s">
        <v>670</v>
      </c>
      <c r="J1201" s="60">
        <v>859800</v>
      </c>
      <c r="K1201" s="52">
        <v>859800</v>
      </c>
      <c r="L1201" s="56" t="str">
        <f>_xlfn.CONCAT(NFM3External!$B1201,"_",NFM3External!$C1201,"_",NFM3External!$E1201,"_",NFM3External!$G1201)</f>
        <v>Guinea_HIV_United Nations Population Fund (UNFPA)_2018</v>
      </c>
    </row>
    <row r="1202" spans="1:12" x14ac:dyDescent="0.25">
      <c r="A1202" s="48" t="s">
        <v>1834</v>
      </c>
      <c r="B1202" s="49" t="s">
        <v>1010</v>
      </c>
      <c r="C1202" s="49" t="s">
        <v>1645</v>
      </c>
      <c r="D1202" s="49" t="s">
        <v>1634</v>
      </c>
      <c r="E1202" s="49" t="s">
        <v>930</v>
      </c>
      <c r="F1202" s="49" t="s">
        <v>1838</v>
      </c>
      <c r="G1202" s="49">
        <v>2019</v>
      </c>
      <c r="H1202" s="49" t="s">
        <v>1635</v>
      </c>
      <c r="I1202" s="49" t="s">
        <v>670</v>
      </c>
      <c r="J1202" s="59">
        <v>965601</v>
      </c>
      <c r="K1202" s="49">
        <v>965601</v>
      </c>
      <c r="L1202" s="55" t="str">
        <f>_xlfn.CONCAT(NFM3External!$B1202,"_",NFM3External!$C1202,"_",NFM3External!$E1202,"_",NFM3External!$G1202)</f>
        <v>Guinea_HIV_United Nations Population Fund (UNFPA)_2019</v>
      </c>
    </row>
    <row r="1203" spans="1:12" x14ac:dyDescent="0.25">
      <c r="A1203" s="51" t="s">
        <v>1834</v>
      </c>
      <c r="B1203" s="52" t="s">
        <v>1010</v>
      </c>
      <c r="C1203" s="52" t="s">
        <v>1645</v>
      </c>
      <c r="D1203" s="52" t="s">
        <v>1634</v>
      </c>
      <c r="E1203" s="52" t="s">
        <v>930</v>
      </c>
      <c r="F1203" s="52" t="s">
        <v>1838</v>
      </c>
      <c r="G1203" s="52">
        <v>2020</v>
      </c>
      <c r="H1203" s="52" t="s">
        <v>1635</v>
      </c>
      <c r="I1203" s="52" t="s">
        <v>670</v>
      </c>
      <c r="J1203" s="60">
        <v>965601</v>
      </c>
      <c r="K1203" s="52">
        <v>965601</v>
      </c>
      <c r="L1203" s="56" t="str">
        <f>_xlfn.CONCAT(NFM3External!$B1203,"_",NFM3External!$C1203,"_",NFM3External!$E1203,"_",NFM3External!$G1203)</f>
        <v>Guinea_HIV_United Nations Population Fund (UNFPA)_2020</v>
      </c>
    </row>
    <row r="1204" spans="1:12" x14ac:dyDescent="0.25">
      <c r="A1204" s="48" t="s">
        <v>1834</v>
      </c>
      <c r="B1204" s="49" t="s">
        <v>1010</v>
      </c>
      <c r="C1204" s="49" t="s">
        <v>1645</v>
      </c>
      <c r="D1204" s="49" t="s">
        <v>1634</v>
      </c>
      <c r="E1204" s="49" t="s">
        <v>930</v>
      </c>
      <c r="F1204" s="49" t="s">
        <v>1838</v>
      </c>
      <c r="G1204" s="49">
        <v>2021</v>
      </c>
      <c r="H1204" s="49" t="s">
        <v>361</v>
      </c>
      <c r="I1204" s="49" t="s">
        <v>670</v>
      </c>
      <c r="J1204" s="59">
        <v>1044407</v>
      </c>
      <c r="K1204" s="49">
        <v>1044407</v>
      </c>
      <c r="L1204" s="55" t="str">
        <f>_xlfn.CONCAT(NFM3External!$B1204,"_",NFM3External!$C1204,"_",NFM3External!$E1204,"_",NFM3External!$G1204)</f>
        <v>Guinea_HIV_United Nations Population Fund (UNFPA)_2021</v>
      </c>
    </row>
    <row r="1205" spans="1:12" x14ac:dyDescent="0.25">
      <c r="A1205" s="51" t="s">
        <v>1834</v>
      </c>
      <c r="B1205" s="52" t="s">
        <v>1010</v>
      </c>
      <c r="C1205" s="52" t="s">
        <v>1645</v>
      </c>
      <c r="D1205" s="52" t="s">
        <v>1634</v>
      </c>
      <c r="E1205" s="52" t="s">
        <v>930</v>
      </c>
      <c r="F1205" s="52" t="s">
        <v>1838</v>
      </c>
      <c r="G1205" s="52">
        <v>2022</v>
      </c>
      <c r="H1205" s="52" t="s">
        <v>361</v>
      </c>
      <c r="I1205" s="52" t="s">
        <v>670</v>
      </c>
      <c r="J1205" s="60">
        <v>1044407</v>
      </c>
      <c r="K1205" s="52">
        <v>1044407</v>
      </c>
      <c r="L1205" s="56" t="str">
        <f>_xlfn.CONCAT(NFM3External!$B1205,"_",NFM3External!$C1205,"_",NFM3External!$E1205,"_",NFM3External!$G1205)</f>
        <v>Guinea_HIV_United Nations Population Fund (UNFPA)_2022</v>
      </c>
    </row>
    <row r="1206" spans="1:12" x14ac:dyDescent="0.25">
      <c r="A1206" s="48" t="s">
        <v>1834</v>
      </c>
      <c r="B1206" s="49" t="s">
        <v>1010</v>
      </c>
      <c r="C1206" s="49" t="s">
        <v>1645</v>
      </c>
      <c r="D1206" s="49" t="s">
        <v>1634</v>
      </c>
      <c r="E1206" s="49" t="s">
        <v>930</v>
      </c>
      <c r="F1206" s="49" t="s">
        <v>1838</v>
      </c>
      <c r="G1206" s="49">
        <v>2023</v>
      </c>
      <c r="H1206" s="49" t="s">
        <v>361</v>
      </c>
      <c r="I1206" s="49" t="s">
        <v>670</v>
      </c>
      <c r="J1206" s="59">
        <v>1044407</v>
      </c>
      <c r="K1206" s="49">
        <v>1044407</v>
      </c>
      <c r="L1206" s="55" t="str">
        <f>_xlfn.CONCAT(NFM3External!$B1206,"_",NFM3External!$C1206,"_",NFM3External!$E1206,"_",NFM3External!$G1206)</f>
        <v>Guinea_HIV_United Nations Population Fund (UNFPA)_2023</v>
      </c>
    </row>
    <row r="1207" spans="1:12" x14ac:dyDescent="0.25">
      <c r="A1207" s="51" t="s">
        <v>1834</v>
      </c>
      <c r="B1207" s="52" t="s">
        <v>1010</v>
      </c>
      <c r="C1207" s="52" t="s">
        <v>1645</v>
      </c>
      <c r="D1207" s="52" t="s">
        <v>1634</v>
      </c>
      <c r="E1207" s="52" t="s">
        <v>954</v>
      </c>
      <c r="F1207" s="52" t="s">
        <v>1839</v>
      </c>
      <c r="G1207" s="52">
        <v>2021</v>
      </c>
      <c r="H1207" s="52" t="s">
        <v>361</v>
      </c>
      <c r="I1207" s="52" t="s">
        <v>670</v>
      </c>
      <c r="J1207" s="60">
        <v>12455</v>
      </c>
      <c r="K1207" s="52">
        <v>12455</v>
      </c>
      <c r="L1207" s="56" t="str">
        <f>_xlfn.CONCAT(NFM3External!$B1207,"_",NFM3External!$C1207,"_",NFM3External!$E1207,"_",NFM3External!$G1207)</f>
        <v>Guinea_HIV_Unspecified - not disagregated by sources _2021</v>
      </c>
    </row>
    <row r="1208" spans="1:12" x14ac:dyDescent="0.25">
      <c r="A1208" s="48" t="s">
        <v>1834</v>
      </c>
      <c r="B1208" s="49" t="s">
        <v>1010</v>
      </c>
      <c r="C1208" s="49" t="s">
        <v>1645</v>
      </c>
      <c r="D1208" s="49" t="s">
        <v>1634</v>
      </c>
      <c r="E1208" s="49" t="s">
        <v>954</v>
      </c>
      <c r="F1208" s="49" t="s">
        <v>1839</v>
      </c>
      <c r="G1208" s="49">
        <v>2022</v>
      </c>
      <c r="H1208" s="49" t="s">
        <v>361</v>
      </c>
      <c r="I1208" s="49" t="s">
        <v>670</v>
      </c>
      <c r="J1208" s="59">
        <v>12455</v>
      </c>
      <c r="K1208" s="49">
        <v>12455</v>
      </c>
      <c r="L1208" s="55" t="str">
        <f>_xlfn.CONCAT(NFM3External!$B1208,"_",NFM3External!$C1208,"_",NFM3External!$E1208,"_",NFM3External!$G1208)</f>
        <v>Guinea_HIV_Unspecified - not disagregated by sources _2022</v>
      </c>
    </row>
    <row r="1209" spans="1:12" x14ac:dyDescent="0.25">
      <c r="A1209" s="51" t="s">
        <v>1834</v>
      </c>
      <c r="B1209" s="52" t="s">
        <v>1010</v>
      </c>
      <c r="C1209" s="52" t="s">
        <v>1645</v>
      </c>
      <c r="D1209" s="52" t="s">
        <v>1634</v>
      </c>
      <c r="E1209" s="52" t="s">
        <v>954</v>
      </c>
      <c r="F1209" s="52" t="s">
        <v>1839</v>
      </c>
      <c r="G1209" s="52">
        <v>2023</v>
      </c>
      <c r="H1209" s="52" t="s">
        <v>361</v>
      </c>
      <c r="I1209" s="52" t="s">
        <v>670</v>
      </c>
      <c r="J1209" s="60">
        <v>13213</v>
      </c>
      <c r="K1209" s="52">
        <v>13213</v>
      </c>
      <c r="L1209" s="56" t="str">
        <f>_xlfn.CONCAT(NFM3External!$B1209,"_",NFM3External!$C1209,"_",NFM3External!$E1209,"_",NFM3External!$G1209)</f>
        <v>Guinea_HIV_Unspecified - not disagregated by sources _2023</v>
      </c>
    </row>
    <row r="1210" spans="1:12" x14ac:dyDescent="0.25">
      <c r="A1210" s="48" t="s">
        <v>1834</v>
      </c>
      <c r="B1210" s="49" t="s">
        <v>1010</v>
      </c>
      <c r="C1210" s="49" t="s">
        <v>1645</v>
      </c>
      <c r="D1210" s="49" t="s">
        <v>1634</v>
      </c>
      <c r="E1210" s="49" t="s">
        <v>945</v>
      </c>
      <c r="F1210" s="49" t="s">
        <v>1840</v>
      </c>
      <c r="G1210" s="49">
        <v>2018</v>
      </c>
      <c r="H1210" s="49" t="s">
        <v>1635</v>
      </c>
      <c r="I1210" s="49" t="s">
        <v>670</v>
      </c>
      <c r="J1210" s="59">
        <v>218579</v>
      </c>
      <c r="K1210" s="49">
        <v>218579</v>
      </c>
      <c r="L1210" s="55" t="str">
        <f>_xlfn.CONCAT(NFM3External!$B1210,"_",NFM3External!$C1210,"_",NFM3External!$E1210,"_",NFM3External!$G1210)</f>
        <v>Guinea_HIV_World Food Programme (WFP)_2018</v>
      </c>
    </row>
    <row r="1211" spans="1:12" x14ac:dyDescent="0.25">
      <c r="A1211" s="51" t="s">
        <v>1834</v>
      </c>
      <c r="B1211" s="52" t="s">
        <v>1010</v>
      </c>
      <c r="C1211" s="52" t="s">
        <v>1645</v>
      </c>
      <c r="D1211" s="52" t="s">
        <v>1634</v>
      </c>
      <c r="E1211" s="52" t="s">
        <v>945</v>
      </c>
      <c r="F1211" s="52" t="s">
        <v>1840</v>
      </c>
      <c r="G1211" s="52">
        <v>2019</v>
      </c>
      <c r="H1211" s="52" t="s">
        <v>1635</v>
      </c>
      <c r="I1211" s="52" t="s">
        <v>670</v>
      </c>
      <c r="J1211" s="60">
        <v>437155</v>
      </c>
      <c r="K1211" s="52">
        <v>437155</v>
      </c>
      <c r="L1211" s="56" t="str">
        <f>_xlfn.CONCAT(NFM3External!$B1211,"_",NFM3External!$C1211,"_",NFM3External!$E1211,"_",NFM3External!$G1211)</f>
        <v>Guinea_HIV_World Food Programme (WFP)_2019</v>
      </c>
    </row>
    <row r="1212" spans="1:12" x14ac:dyDescent="0.25">
      <c r="A1212" s="48" t="s">
        <v>1834</v>
      </c>
      <c r="B1212" s="49" t="s">
        <v>1010</v>
      </c>
      <c r="C1212" s="49" t="s">
        <v>308</v>
      </c>
      <c r="D1212" s="49" t="s">
        <v>1634</v>
      </c>
      <c r="E1212" s="49" t="s">
        <v>716</v>
      </c>
      <c r="F1212" s="49" t="s">
        <v>1841</v>
      </c>
      <c r="G1212" s="49">
        <v>2018</v>
      </c>
      <c r="H1212" s="49" t="s">
        <v>1635</v>
      </c>
      <c r="I1212" s="49" t="s">
        <v>670</v>
      </c>
      <c r="J1212" s="59">
        <v>425000</v>
      </c>
      <c r="K1212" s="49">
        <v>425000</v>
      </c>
      <c r="L1212" s="55" t="str">
        <f>_xlfn.CONCAT(NFM3External!$B1212,"_",NFM3External!$C1212,"_",NFM3External!$E1212,"_",NFM3External!$G1212)</f>
        <v>Guinea_Malaria_Canada_2018</v>
      </c>
    </row>
    <row r="1213" spans="1:12" x14ac:dyDescent="0.25">
      <c r="A1213" s="51" t="s">
        <v>1834</v>
      </c>
      <c r="B1213" s="52" t="s">
        <v>1010</v>
      </c>
      <c r="C1213" s="52" t="s">
        <v>308</v>
      </c>
      <c r="D1213" s="52" t="s">
        <v>1634</v>
      </c>
      <c r="E1213" s="52" t="s">
        <v>716</v>
      </c>
      <c r="F1213" s="52" t="s">
        <v>1841</v>
      </c>
      <c r="G1213" s="52">
        <v>2019</v>
      </c>
      <c r="H1213" s="52" t="s">
        <v>1635</v>
      </c>
      <c r="I1213" s="52" t="s">
        <v>670</v>
      </c>
      <c r="J1213" s="60">
        <v>425000</v>
      </c>
      <c r="K1213" s="52">
        <v>425000</v>
      </c>
      <c r="L1213" s="56" t="str">
        <f>_xlfn.CONCAT(NFM3External!$B1213,"_",NFM3External!$C1213,"_",NFM3External!$E1213,"_",NFM3External!$G1213)</f>
        <v>Guinea_Malaria_Canada_2019</v>
      </c>
    </row>
    <row r="1214" spans="1:12" x14ac:dyDescent="0.25">
      <c r="A1214" s="48" t="s">
        <v>1834</v>
      </c>
      <c r="B1214" s="49" t="s">
        <v>1010</v>
      </c>
      <c r="C1214" s="49" t="s">
        <v>308</v>
      </c>
      <c r="D1214" s="49" t="s">
        <v>1634</v>
      </c>
      <c r="E1214" s="49" t="s">
        <v>716</v>
      </c>
      <c r="F1214" s="49" t="s">
        <v>1841</v>
      </c>
      <c r="G1214" s="49">
        <v>2020</v>
      </c>
      <c r="H1214" s="49" t="s">
        <v>1635</v>
      </c>
      <c r="I1214" s="49" t="s">
        <v>670</v>
      </c>
      <c r="J1214" s="59">
        <v>425000</v>
      </c>
      <c r="K1214" s="49">
        <v>425000</v>
      </c>
      <c r="L1214" s="55" t="str">
        <f>_xlfn.CONCAT(NFM3External!$B1214,"_",NFM3External!$C1214,"_",NFM3External!$E1214,"_",NFM3External!$G1214)</f>
        <v>Guinea_Malaria_Canada_2020</v>
      </c>
    </row>
    <row r="1215" spans="1:12" x14ac:dyDescent="0.25">
      <c r="A1215" s="51" t="s">
        <v>1834</v>
      </c>
      <c r="B1215" s="52" t="s">
        <v>1010</v>
      </c>
      <c r="C1215" s="52" t="s">
        <v>308</v>
      </c>
      <c r="D1215" s="52" t="s">
        <v>1634</v>
      </c>
      <c r="E1215" s="52" t="s">
        <v>716</v>
      </c>
      <c r="F1215" s="52" t="s">
        <v>1841</v>
      </c>
      <c r="G1215" s="52">
        <v>2021</v>
      </c>
      <c r="H1215" s="52" t="s">
        <v>361</v>
      </c>
      <c r="I1215" s="52" t="s">
        <v>670</v>
      </c>
      <c r="J1215" s="60">
        <v>425000</v>
      </c>
      <c r="K1215" s="52">
        <v>425000</v>
      </c>
      <c r="L1215" s="56" t="str">
        <f>_xlfn.CONCAT(NFM3External!$B1215,"_",NFM3External!$C1215,"_",NFM3External!$E1215,"_",NFM3External!$G1215)</f>
        <v>Guinea_Malaria_Canada_2021</v>
      </c>
    </row>
    <row r="1216" spans="1:12" x14ac:dyDescent="0.25">
      <c r="A1216" s="48" t="s">
        <v>1834</v>
      </c>
      <c r="B1216" s="49" t="s">
        <v>1010</v>
      </c>
      <c r="C1216" s="49" t="s">
        <v>308</v>
      </c>
      <c r="D1216" s="49" t="s">
        <v>1634</v>
      </c>
      <c r="E1216" s="49" t="s">
        <v>716</v>
      </c>
      <c r="F1216" s="49" t="s">
        <v>1841</v>
      </c>
      <c r="G1216" s="49">
        <v>2022</v>
      </c>
      <c r="H1216" s="49" t="s">
        <v>361</v>
      </c>
      <c r="I1216" s="49" t="s">
        <v>670</v>
      </c>
      <c r="J1216" s="59">
        <v>425000</v>
      </c>
      <c r="K1216" s="49">
        <v>425000</v>
      </c>
      <c r="L1216" s="55" t="str">
        <f>_xlfn.CONCAT(NFM3External!$B1216,"_",NFM3External!$C1216,"_",NFM3External!$E1216,"_",NFM3External!$G1216)</f>
        <v>Guinea_Malaria_Canada_2022</v>
      </c>
    </row>
    <row r="1217" spans="1:12" x14ac:dyDescent="0.25">
      <c r="A1217" s="51" t="s">
        <v>1834</v>
      </c>
      <c r="B1217" s="52" t="s">
        <v>1010</v>
      </c>
      <c r="C1217" s="52" t="s">
        <v>308</v>
      </c>
      <c r="D1217" s="52" t="s">
        <v>1634</v>
      </c>
      <c r="E1217" s="52" t="s">
        <v>716</v>
      </c>
      <c r="F1217" s="52" t="s">
        <v>1841</v>
      </c>
      <c r="G1217" s="52">
        <v>2023</v>
      </c>
      <c r="H1217" s="52" t="s">
        <v>361</v>
      </c>
      <c r="I1217" s="52" t="s">
        <v>670</v>
      </c>
      <c r="J1217" s="60">
        <v>425000</v>
      </c>
      <c r="K1217" s="52">
        <v>425000</v>
      </c>
      <c r="L1217" s="56" t="str">
        <f>_xlfn.CONCAT(NFM3External!$B1217,"_",NFM3External!$C1217,"_",NFM3External!$E1217,"_",NFM3External!$G1217)</f>
        <v>Guinea_Malaria_Canada_2023</v>
      </c>
    </row>
    <row r="1218" spans="1:12" x14ac:dyDescent="0.25">
      <c r="A1218" s="48" t="s">
        <v>1834</v>
      </c>
      <c r="B1218" s="49" t="s">
        <v>1010</v>
      </c>
      <c r="C1218" s="49" t="s">
        <v>308</v>
      </c>
      <c r="D1218" s="49" t="s">
        <v>1634</v>
      </c>
      <c r="E1218" s="49" t="s">
        <v>860</v>
      </c>
      <c r="F1218" s="49" t="s">
        <v>1842</v>
      </c>
      <c r="G1218" s="49">
        <v>2018</v>
      </c>
      <c r="H1218" s="49" t="s">
        <v>1635</v>
      </c>
      <c r="I1218" s="49" t="s">
        <v>670</v>
      </c>
      <c r="J1218" s="59">
        <v>2691424</v>
      </c>
      <c r="K1218" s="49">
        <v>2691424</v>
      </c>
      <c r="L1218" s="55" t="str">
        <f>_xlfn.CONCAT(NFM3External!$B1218,"_",NFM3External!$C1218,"_",NFM3External!$E1218,"_",NFM3External!$G1218)</f>
        <v>Guinea_Malaria_Medicins Sans Frontiers (MSF)_2018</v>
      </c>
    </row>
    <row r="1219" spans="1:12" x14ac:dyDescent="0.25">
      <c r="A1219" s="51" t="s">
        <v>1834</v>
      </c>
      <c r="B1219" s="52" t="s">
        <v>1010</v>
      </c>
      <c r="C1219" s="52" t="s">
        <v>308</v>
      </c>
      <c r="D1219" s="52" t="s">
        <v>1634</v>
      </c>
      <c r="E1219" s="52" t="s">
        <v>860</v>
      </c>
      <c r="F1219" s="52" t="s">
        <v>1842</v>
      </c>
      <c r="G1219" s="52">
        <v>2019</v>
      </c>
      <c r="H1219" s="52" t="s">
        <v>1635</v>
      </c>
      <c r="I1219" s="52" t="s">
        <v>670</v>
      </c>
      <c r="J1219" s="60">
        <v>3243359</v>
      </c>
      <c r="K1219" s="52">
        <v>3243359</v>
      </c>
      <c r="L1219" s="56" t="str">
        <f>_xlfn.CONCAT(NFM3External!$B1219,"_",NFM3External!$C1219,"_",NFM3External!$E1219,"_",NFM3External!$G1219)</f>
        <v>Guinea_Malaria_Medicins Sans Frontiers (MSF)_2019</v>
      </c>
    </row>
    <row r="1220" spans="1:12" x14ac:dyDescent="0.25">
      <c r="A1220" s="48" t="s">
        <v>1834</v>
      </c>
      <c r="B1220" s="49" t="s">
        <v>1010</v>
      </c>
      <c r="C1220" s="49" t="s">
        <v>308</v>
      </c>
      <c r="D1220" s="49" t="s">
        <v>1634</v>
      </c>
      <c r="E1220" s="49" t="s">
        <v>860</v>
      </c>
      <c r="F1220" s="49" t="s">
        <v>1842</v>
      </c>
      <c r="G1220" s="49">
        <v>2020</v>
      </c>
      <c r="H1220" s="49" t="s">
        <v>1635</v>
      </c>
      <c r="I1220" s="49" t="s">
        <v>670</v>
      </c>
      <c r="J1220" s="59">
        <v>2963614</v>
      </c>
      <c r="K1220" s="49">
        <v>2963614</v>
      </c>
      <c r="L1220" s="55" t="str">
        <f>_xlfn.CONCAT(NFM3External!$B1220,"_",NFM3External!$C1220,"_",NFM3External!$E1220,"_",NFM3External!$G1220)</f>
        <v>Guinea_Malaria_Medicins Sans Frontiers (MSF)_2020</v>
      </c>
    </row>
    <row r="1221" spans="1:12" x14ac:dyDescent="0.25">
      <c r="A1221" s="51" t="s">
        <v>1834</v>
      </c>
      <c r="B1221" s="52" t="s">
        <v>1010</v>
      </c>
      <c r="C1221" s="52" t="s">
        <v>308</v>
      </c>
      <c r="D1221" s="52" t="s">
        <v>1634</v>
      </c>
      <c r="E1221" s="52" t="s">
        <v>860</v>
      </c>
      <c r="F1221" s="52" t="s">
        <v>1842</v>
      </c>
      <c r="G1221" s="52">
        <v>2021</v>
      </c>
      <c r="H1221" s="52" t="s">
        <v>361</v>
      </c>
      <c r="I1221" s="52" t="s">
        <v>670</v>
      </c>
      <c r="J1221" s="60">
        <v>2963614</v>
      </c>
      <c r="K1221" s="52">
        <v>2963614</v>
      </c>
      <c r="L1221" s="56" t="str">
        <f>_xlfn.CONCAT(NFM3External!$B1221,"_",NFM3External!$C1221,"_",NFM3External!$E1221,"_",NFM3External!$G1221)</f>
        <v>Guinea_Malaria_Medicins Sans Frontiers (MSF)_2021</v>
      </c>
    </row>
    <row r="1222" spans="1:12" x14ac:dyDescent="0.25">
      <c r="A1222" s="48" t="s">
        <v>1834</v>
      </c>
      <c r="B1222" s="49" t="s">
        <v>1010</v>
      </c>
      <c r="C1222" s="49" t="s">
        <v>308</v>
      </c>
      <c r="D1222" s="49" t="s">
        <v>1634</v>
      </c>
      <c r="E1222" s="49" t="s">
        <v>860</v>
      </c>
      <c r="F1222" s="49" t="s">
        <v>1842</v>
      </c>
      <c r="G1222" s="49">
        <v>2022</v>
      </c>
      <c r="H1222" s="49" t="s">
        <v>361</v>
      </c>
      <c r="I1222" s="49" t="s">
        <v>670</v>
      </c>
      <c r="J1222" s="59">
        <v>1481807</v>
      </c>
      <c r="K1222" s="49">
        <v>1481807</v>
      </c>
      <c r="L1222" s="55" t="str">
        <f>_xlfn.CONCAT(NFM3External!$B1222,"_",NFM3External!$C1222,"_",NFM3External!$E1222,"_",NFM3External!$G1222)</f>
        <v>Guinea_Malaria_Medicins Sans Frontiers (MSF)_2022</v>
      </c>
    </row>
    <row r="1223" spans="1:12" x14ac:dyDescent="0.25">
      <c r="A1223" s="51" t="s">
        <v>1834</v>
      </c>
      <c r="B1223" s="52" t="s">
        <v>1010</v>
      </c>
      <c r="C1223" s="52" t="s">
        <v>308</v>
      </c>
      <c r="D1223" s="52" t="s">
        <v>1634</v>
      </c>
      <c r="E1223" s="52" t="s">
        <v>901</v>
      </c>
      <c r="F1223" s="52" t="s">
        <v>1843</v>
      </c>
      <c r="G1223" s="52">
        <v>2018</v>
      </c>
      <c r="H1223" s="52" t="s">
        <v>1635</v>
      </c>
      <c r="I1223" s="52" t="s">
        <v>670</v>
      </c>
      <c r="J1223" s="60">
        <v>300000</v>
      </c>
      <c r="K1223" s="52">
        <v>300000</v>
      </c>
      <c r="L1223" s="56" t="str">
        <f>_xlfn.CONCAT(NFM3External!$B1223,"_",NFM3External!$C1223,"_",NFM3External!$E1223,"_",NFM3External!$G1223)</f>
        <v>Guinea_Malaria_The United Nations Children's Fund (UNICEF)_2018</v>
      </c>
    </row>
    <row r="1224" spans="1:12" x14ac:dyDescent="0.25">
      <c r="A1224" s="48" t="s">
        <v>1834</v>
      </c>
      <c r="B1224" s="49" t="s">
        <v>1010</v>
      </c>
      <c r="C1224" s="49" t="s">
        <v>308</v>
      </c>
      <c r="D1224" s="49" t="s">
        <v>1634</v>
      </c>
      <c r="E1224" s="49" t="s">
        <v>901</v>
      </c>
      <c r="F1224" s="49" t="s">
        <v>1843</v>
      </c>
      <c r="G1224" s="49">
        <v>2019</v>
      </c>
      <c r="H1224" s="49" t="s">
        <v>1635</v>
      </c>
      <c r="I1224" s="49" t="s">
        <v>670</v>
      </c>
      <c r="J1224" s="59">
        <v>300000</v>
      </c>
      <c r="K1224" s="49">
        <v>300000</v>
      </c>
      <c r="L1224" s="55" t="str">
        <f>_xlfn.CONCAT(NFM3External!$B1224,"_",NFM3External!$C1224,"_",NFM3External!$E1224,"_",NFM3External!$G1224)</f>
        <v>Guinea_Malaria_The United Nations Children's Fund (UNICEF)_2019</v>
      </c>
    </row>
    <row r="1225" spans="1:12" x14ac:dyDescent="0.25">
      <c r="A1225" s="51" t="s">
        <v>1834</v>
      </c>
      <c r="B1225" s="52" t="s">
        <v>1010</v>
      </c>
      <c r="C1225" s="52" t="s">
        <v>308</v>
      </c>
      <c r="D1225" s="52" t="s">
        <v>1634</v>
      </c>
      <c r="E1225" s="52" t="s">
        <v>901</v>
      </c>
      <c r="F1225" s="52" t="s">
        <v>1843</v>
      </c>
      <c r="G1225" s="52">
        <v>2020</v>
      </c>
      <c r="H1225" s="52" t="s">
        <v>1635</v>
      </c>
      <c r="I1225" s="52" t="s">
        <v>670</v>
      </c>
      <c r="J1225" s="60">
        <v>300000</v>
      </c>
      <c r="K1225" s="52">
        <v>300000</v>
      </c>
      <c r="L1225" s="56" t="str">
        <f>_xlfn.CONCAT(NFM3External!$B1225,"_",NFM3External!$C1225,"_",NFM3External!$E1225,"_",NFM3External!$G1225)</f>
        <v>Guinea_Malaria_The United Nations Children's Fund (UNICEF)_2020</v>
      </c>
    </row>
    <row r="1226" spans="1:12" x14ac:dyDescent="0.25">
      <c r="A1226" s="48" t="s">
        <v>1834</v>
      </c>
      <c r="B1226" s="49" t="s">
        <v>1010</v>
      </c>
      <c r="C1226" s="49" t="s">
        <v>308</v>
      </c>
      <c r="D1226" s="49" t="s">
        <v>1634</v>
      </c>
      <c r="E1226" s="49" t="s">
        <v>901</v>
      </c>
      <c r="F1226" s="49" t="s">
        <v>1843</v>
      </c>
      <c r="G1226" s="49">
        <v>2021</v>
      </c>
      <c r="H1226" s="49" t="s">
        <v>361</v>
      </c>
      <c r="I1226" s="49" t="s">
        <v>670</v>
      </c>
      <c r="J1226" s="59">
        <v>300000</v>
      </c>
      <c r="K1226" s="49">
        <v>300000</v>
      </c>
      <c r="L1226" s="55" t="str">
        <f>_xlfn.CONCAT(NFM3External!$B1226,"_",NFM3External!$C1226,"_",NFM3External!$E1226,"_",NFM3External!$G1226)</f>
        <v>Guinea_Malaria_The United Nations Children's Fund (UNICEF)_2021</v>
      </c>
    </row>
    <row r="1227" spans="1:12" x14ac:dyDescent="0.25">
      <c r="A1227" s="51" t="s">
        <v>1834</v>
      </c>
      <c r="B1227" s="52" t="s">
        <v>1010</v>
      </c>
      <c r="C1227" s="52" t="s">
        <v>308</v>
      </c>
      <c r="D1227" s="52" t="s">
        <v>1634</v>
      </c>
      <c r="E1227" s="52" t="s">
        <v>901</v>
      </c>
      <c r="F1227" s="52" t="s">
        <v>1843</v>
      </c>
      <c r="G1227" s="52">
        <v>2022</v>
      </c>
      <c r="H1227" s="52" t="s">
        <v>361</v>
      </c>
      <c r="I1227" s="52" t="s">
        <v>670</v>
      </c>
      <c r="J1227" s="60">
        <v>300000</v>
      </c>
      <c r="K1227" s="52">
        <v>300000</v>
      </c>
      <c r="L1227" s="56" t="str">
        <f>_xlfn.CONCAT(NFM3External!$B1227,"_",NFM3External!$C1227,"_",NFM3External!$E1227,"_",NFM3External!$G1227)</f>
        <v>Guinea_Malaria_The United Nations Children's Fund (UNICEF)_2022</v>
      </c>
    </row>
    <row r="1228" spans="1:12" x14ac:dyDescent="0.25">
      <c r="A1228" s="48" t="s">
        <v>1834</v>
      </c>
      <c r="B1228" s="49" t="s">
        <v>1010</v>
      </c>
      <c r="C1228" s="49" t="s">
        <v>308</v>
      </c>
      <c r="D1228" s="49" t="s">
        <v>1634</v>
      </c>
      <c r="E1228" s="49" t="s">
        <v>901</v>
      </c>
      <c r="F1228" s="49" t="s">
        <v>1843</v>
      </c>
      <c r="G1228" s="49">
        <v>2023</v>
      </c>
      <c r="H1228" s="49" t="s">
        <v>361</v>
      </c>
      <c r="I1228" s="49" t="s">
        <v>670</v>
      </c>
      <c r="J1228" s="59">
        <v>300000</v>
      </c>
      <c r="K1228" s="49">
        <v>300000</v>
      </c>
      <c r="L1228" s="55" t="str">
        <f>_xlfn.CONCAT(NFM3External!$B1228,"_",NFM3External!$C1228,"_",NFM3External!$E1228,"_",NFM3External!$G1228)</f>
        <v>Guinea_Malaria_The United Nations Children's Fund (UNICEF)_2023</v>
      </c>
    </row>
    <row r="1229" spans="1:12" x14ac:dyDescent="0.25">
      <c r="A1229" s="51" t="s">
        <v>1834</v>
      </c>
      <c r="B1229" s="52" t="s">
        <v>1010</v>
      </c>
      <c r="C1229" s="52" t="s">
        <v>308</v>
      </c>
      <c r="D1229" s="52" t="s">
        <v>1634</v>
      </c>
      <c r="E1229" s="52" t="s">
        <v>934</v>
      </c>
      <c r="F1229" s="52" t="s">
        <v>1844</v>
      </c>
      <c r="G1229" s="52">
        <v>2018</v>
      </c>
      <c r="H1229" s="52" t="s">
        <v>1635</v>
      </c>
      <c r="I1229" s="52" t="s">
        <v>670</v>
      </c>
      <c r="J1229" s="60">
        <v>15000000</v>
      </c>
      <c r="K1229" s="52">
        <v>15000000</v>
      </c>
      <c r="L1229" s="56" t="str">
        <f>_xlfn.CONCAT(NFM3External!$B1229,"_",NFM3External!$C1229,"_",NFM3External!$E1229,"_",NFM3External!$G1229)</f>
        <v>Guinea_Malaria_United States Government (USG)_2018</v>
      </c>
    </row>
    <row r="1230" spans="1:12" x14ac:dyDescent="0.25">
      <c r="A1230" s="48" t="s">
        <v>1834</v>
      </c>
      <c r="B1230" s="49" t="s">
        <v>1010</v>
      </c>
      <c r="C1230" s="49" t="s">
        <v>308</v>
      </c>
      <c r="D1230" s="49" t="s">
        <v>1634</v>
      </c>
      <c r="E1230" s="49" t="s">
        <v>934</v>
      </c>
      <c r="F1230" s="49" t="s">
        <v>1844</v>
      </c>
      <c r="G1230" s="49">
        <v>2019</v>
      </c>
      <c r="H1230" s="49" t="s">
        <v>1635</v>
      </c>
      <c r="I1230" s="49" t="s">
        <v>670</v>
      </c>
      <c r="J1230" s="59">
        <v>15000000</v>
      </c>
      <c r="K1230" s="49">
        <v>15000000</v>
      </c>
      <c r="L1230" s="55" t="str">
        <f>_xlfn.CONCAT(NFM3External!$B1230,"_",NFM3External!$C1230,"_",NFM3External!$E1230,"_",NFM3External!$G1230)</f>
        <v>Guinea_Malaria_United States Government (USG)_2019</v>
      </c>
    </row>
    <row r="1231" spans="1:12" x14ac:dyDescent="0.25">
      <c r="A1231" s="51" t="s">
        <v>1834</v>
      </c>
      <c r="B1231" s="52" t="s">
        <v>1010</v>
      </c>
      <c r="C1231" s="52" t="s">
        <v>308</v>
      </c>
      <c r="D1231" s="52" t="s">
        <v>1634</v>
      </c>
      <c r="E1231" s="52" t="s">
        <v>934</v>
      </c>
      <c r="F1231" s="52" t="s">
        <v>1844</v>
      </c>
      <c r="G1231" s="52">
        <v>2020</v>
      </c>
      <c r="H1231" s="52" t="s">
        <v>1635</v>
      </c>
      <c r="I1231" s="52" t="s">
        <v>670</v>
      </c>
      <c r="J1231" s="60">
        <v>15000000</v>
      </c>
      <c r="K1231" s="52">
        <v>15000000</v>
      </c>
      <c r="L1231" s="56" t="str">
        <f>_xlfn.CONCAT(NFM3External!$B1231,"_",NFM3External!$C1231,"_",NFM3External!$E1231,"_",NFM3External!$G1231)</f>
        <v>Guinea_Malaria_United States Government (USG)_2020</v>
      </c>
    </row>
    <row r="1232" spans="1:12" x14ac:dyDescent="0.25">
      <c r="A1232" s="48" t="s">
        <v>1834</v>
      </c>
      <c r="B1232" s="49" t="s">
        <v>1010</v>
      </c>
      <c r="C1232" s="49" t="s">
        <v>308</v>
      </c>
      <c r="D1232" s="49" t="s">
        <v>1634</v>
      </c>
      <c r="E1232" s="49" t="s">
        <v>934</v>
      </c>
      <c r="F1232" s="49" t="s">
        <v>1844</v>
      </c>
      <c r="G1232" s="49">
        <v>2021</v>
      </c>
      <c r="H1232" s="49" t="s">
        <v>361</v>
      </c>
      <c r="I1232" s="49" t="s">
        <v>670</v>
      </c>
      <c r="J1232" s="59">
        <v>16000000</v>
      </c>
      <c r="K1232" s="49">
        <v>16000000</v>
      </c>
      <c r="L1232" s="55" t="str">
        <f>_xlfn.CONCAT(NFM3External!$B1232,"_",NFM3External!$C1232,"_",NFM3External!$E1232,"_",NFM3External!$G1232)</f>
        <v>Guinea_Malaria_United States Government (USG)_2021</v>
      </c>
    </row>
    <row r="1233" spans="1:12" x14ac:dyDescent="0.25">
      <c r="A1233" s="51" t="s">
        <v>1834</v>
      </c>
      <c r="B1233" s="52" t="s">
        <v>1010</v>
      </c>
      <c r="C1233" s="52" t="s">
        <v>308</v>
      </c>
      <c r="D1233" s="52" t="s">
        <v>1634</v>
      </c>
      <c r="E1233" s="52" t="s">
        <v>934</v>
      </c>
      <c r="F1233" s="52" t="s">
        <v>1844</v>
      </c>
      <c r="G1233" s="52">
        <v>2022</v>
      </c>
      <c r="H1233" s="52" t="s">
        <v>361</v>
      </c>
      <c r="I1233" s="52" t="s">
        <v>670</v>
      </c>
      <c r="J1233" s="60">
        <v>16000000</v>
      </c>
      <c r="K1233" s="52">
        <v>16000000</v>
      </c>
      <c r="L1233" s="56" t="str">
        <f>_xlfn.CONCAT(NFM3External!$B1233,"_",NFM3External!$C1233,"_",NFM3External!$E1233,"_",NFM3External!$G1233)</f>
        <v>Guinea_Malaria_United States Government (USG)_2022</v>
      </c>
    </row>
    <row r="1234" spans="1:12" x14ac:dyDescent="0.25">
      <c r="A1234" s="48" t="s">
        <v>1834</v>
      </c>
      <c r="B1234" s="49" t="s">
        <v>1010</v>
      </c>
      <c r="C1234" s="49" t="s">
        <v>308</v>
      </c>
      <c r="D1234" s="49" t="s">
        <v>1634</v>
      </c>
      <c r="E1234" s="49" t="s">
        <v>934</v>
      </c>
      <c r="F1234" s="49" t="s">
        <v>1844</v>
      </c>
      <c r="G1234" s="49">
        <v>2023</v>
      </c>
      <c r="H1234" s="49" t="s">
        <v>361</v>
      </c>
      <c r="I1234" s="49" t="s">
        <v>670</v>
      </c>
      <c r="J1234" s="59">
        <v>16000000</v>
      </c>
      <c r="K1234" s="49">
        <v>16000000</v>
      </c>
      <c r="L1234" s="55" t="str">
        <f>_xlfn.CONCAT(NFM3External!$B1234,"_",NFM3External!$C1234,"_",NFM3External!$E1234,"_",NFM3External!$G1234)</f>
        <v>Guinea_Malaria_United States Government (USG)_2023</v>
      </c>
    </row>
    <row r="1235" spans="1:12" x14ac:dyDescent="0.25">
      <c r="A1235" s="51" t="s">
        <v>1834</v>
      </c>
      <c r="B1235" s="52" t="s">
        <v>1010</v>
      </c>
      <c r="C1235" s="52" t="s">
        <v>308</v>
      </c>
      <c r="D1235" s="52" t="s">
        <v>1634</v>
      </c>
      <c r="E1235" s="52" t="s">
        <v>939</v>
      </c>
      <c r="F1235" s="52" t="s">
        <v>1845</v>
      </c>
      <c r="G1235" s="52">
        <v>2018</v>
      </c>
      <c r="H1235" s="52" t="s">
        <v>1635</v>
      </c>
      <c r="I1235" s="52" t="s">
        <v>670</v>
      </c>
      <c r="J1235" s="60">
        <v>940526</v>
      </c>
      <c r="K1235" s="52">
        <v>940526</v>
      </c>
      <c r="L1235" s="56" t="str">
        <f>_xlfn.CONCAT(NFM3External!$B1235,"_",NFM3External!$C1235,"_",NFM3External!$E1235,"_",NFM3External!$G1235)</f>
        <v>Guinea_Malaria_World Bank (WB)_2018</v>
      </c>
    </row>
    <row r="1236" spans="1:12" x14ac:dyDescent="0.25">
      <c r="A1236" s="48" t="s">
        <v>1834</v>
      </c>
      <c r="B1236" s="49" t="s">
        <v>1010</v>
      </c>
      <c r="C1236" s="49" t="s">
        <v>308</v>
      </c>
      <c r="D1236" s="49" t="s">
        <v>1634</v>
      </c>
      <c r="E1236" s="49" t="s">
        <v>939</v>
      </c>
      <c r="F1236" s="49" t="s">
        <v>1845</v>
      </c>
      <c r="G1236" s="49">
        <v>2019</v>
      </c>
      <c r="H1236" s="49" t="s">
        <v>1635</v>
      </c>
      <c r="I1236" s="49" t="s">
        <v>670</v>
      </c>
      <c r="J1236" s="59">
        <v>2301525</v>
      </c>
      <c r="K1236" s="49">
        <v>2301525</v>
      </c>
      <c r="L1236" s="55" t="str">
        <f>_xlfn.CONCAT(NFM3External!$B1236,"_",NFM3External!$C1236,"_",NFM3External!$E1236,"_",NFM3External!$G1236)</f>
        <v>Guinea_Malaria_World Bank (WB)_2019</v>
      </c>
    </row>
    <row r="1237" spans="1:12" x14ac:dyDescent="0.25">
      <c r="A1237" s="51" t="s">
        <v>1834</v>
      </c>
      <c r="B1237" s="52" t="s">
        <v>1010</v>
      </c>
      <c r="C1237" s="52" t="s">
        <v>308</v>
      </c>
      <c r="D1237" s="52" t="s">
        <v>1634</v>
      </c>
      <c r="E1237" s="52" t="s">
        <v>939</v>
      </c>
      <c r="F1237" s="52" t="s">
        <v>1845</v>
      </c>
      <c r="G1237" s="52">
        <v>2020</v>
      </c>
      <c r="H1237" s="52" t="s">
        <v>1635</v>
      </c>
      <c r="I1237" s="52" t="s">
        <v>670</v>
      </c>
      <c r="J1237" s="60">
        <v>600000</v>
      </c>
      <c r="K1237" s="52">
        <v>600000</v>
      </c>
      <c r="L1237" s="56" t="str">
        <f>_xlfn.CONCAT(NFM3External!$B1237,"_",NFM3External!$C1237,"_",NFM3External!$E1237,"_",NFM3External!$G1237)</f>
        <v>Guinea_Malaria_World Bank (WB)_2020</v>
      </c>
    </row>
    <row r="1238" spans="1:12" x14ac:dyDescent="0.25">
      <c r="A1238" s="48" t="s">
        <v>1834</v>
      </c>
      <c r="B1238" s="49" t="s">
        <v>1010</v>
      </c>
      <c r="C1238" s="49" t="s">
        <v>308</v>
      </c>
      <c r="D1238" s="49" t="s">
        <v>1634</v>
      </c>
      <c r="E1238" s="49" t="s">
        <v>939</v>
      </c>
      <c r="F1238" s="49" t="s">
        <v>1845</v>
      </c>
      <c r="G1238" s="49">
        <v>2021</v>
      </c>
      <c r="H1238" s="49" t="s">
        <v>361</v>
      </c>
      <c r="I1238" s="49" t="s">
        <v>670</v>
      </c>
      <c r="J1238" s="59">
        <v>600000</v>
      </c>
      <c r="K1238" s="49">
        <v>600000</v>
      </c>
      <c r="L1238" s="55" t="str">
        <f>_xlfn.CONCAT(NFM3External!$B1238,"_",NFM3External!$C1238,"_",NFM3External!$E1238,"_",NFM3External!$G1238)</f>
        <v>Guinea_Malaria_World Bank (WB)_2021</v>
      </c>
    </row>
    <row r="1239" spans="1:12" x14ac:dyDescent="0.25">
      <c r="A1239" s="51" t="s">
        <v>1834</v>
      </c>
      <c r="B1239" s="52" t="s">
        <v>1010</v>
      </c>
      <c r="C1239" s="52" t="s">
        <v>308</v>
      </c>
      <c r="D1239" s="52" t="s">
        <v>1634</v>
      </c>
      <c r="E1239" s="52" t="s">
        <v>949</v>
      </c>
      <c r="F1239" s="52" t="s">
        <v>1846</v>
      </c>
      <c r="G1239" s="52">
        <v>2018</v>
      </c>
      <c r="H1239" s="52" t="s">
        <v>1635</v>
      </c>
      <c r="I1239" s="52" t="s">
        <v>670</v>
      </c>
      <c r="J1239" s="60">
        <v>132500</v>
      </c>
      <c r="K1239" s="52">
        <v>132500</v>
      </c>
      <c r="L1239" s="56" t="str">
        <f>_xlfn.CONCAT(NFM3External!$B1239,"_",NFM3External!$C1239,"_",NFM3External!$E1239,"_",NFM3External!$G1239)</f>
        <v>Guinea_Malaria_World Health Organization (WHO)_2018</v>
      </c>
    </row>
    <row r="1240" spans="1:12" x14ac:dyDescent="0.25">
      <c r="A1240" s="48" t="s">
        <v>1834</v>
      </c>
      <c r="B1240" s="49" t="s">
        <v>1010</v>
      </c>
      <c r="C1240" s="49" t="s">
        <v>308</v>
      </c>
      <c r="D1240" s="49" t="s">
        <v>1634</v>
      </c>
      <c r="E1240" s="49" t="s">
        <v>949</v>
      </c>
      <c r="F1240" s="49" t="s">
        <v>1846</v>
      </c>
      <c r="G1240" s="49">
        <v>2019</v>
      </c>
      <c r="H1240" s="49" t="s">
        <v>1635</v>
      </c>
      <c r="I1240" s="49" t="s">
        <v>670</v>
      </c>
      <c r="J1240" s="59">
        <v>132500</v>
      </c>
      <c r="K1240" s="49">
        <v>132500</v>
      </c>
      <c r="L1240" s="55" t="str">
        <f>_xlfn.CONCAT(NFM3External!$B1240,"_",NFM3External!$C1240,"_",NFM3External!$E1240,"_",NFM3External!$G1240)</f>
        <v>Guinea_Malaria_World Health Organization (WHO)_2019</v>
      </c>
    </row>
    <row r="1241" spans="1:12" x14ac:dyDescent="0.25">
      <c r="A1241" s="51" t="s">
        <v>1834</v>
      </c>
      <c r="B1241" s="52" t="s">
        <v>1010</v>
      </c>
      <c r="C1241" s="52" t="s">
        <v>308</v>
      </c>
      <c r="D1241" s="52" t="s">
        <v>1634</v>
      </c>
      <c r="E1241" s="52" t="s">
        <v>949</v>
      </c>
      <c r="F1241" s="52" t="s">
        <v>1846</v>
      </c>
      <c r="G1241" s="52">
        <v>2020</v>
      </c>
      <c r="H1241" s="52" t="s">
        <v>1635</v>
      </c>
      <c r="I1241" s="52" t="s">
        <v>670</v>
      </c>
      <c r="J1241" s="60">
        <v>132500</v>
      </c>
      <c r="K1241" s="52">
        <v>132500</v>
      </c>
      <c r="L1241" s="56" t="str">
        <f>_xlfn.CONCAT(NFM3External!$B1241,"_",NFM3External!$C1241,"_",NFM3External!$E1241,"_",NFM3External!$G1241)</f>
        <v>Guinea_Malaria_World Health Organization (WHO)_2020</v>
      </c>
    </row>
    <row r="1242" spans="1:12" x14ac:dyDescent="0.25">
      <c r="A1242" s="48" t="s">
        <v>1834</v>
      </c>
      <c r="B1242" s="49" t="s">
        <v>1010</v>
      </c>
      <c r="C1242" s="49" t="s">
        <v>308</v>
      </c>
      <c r="D1242" s="49" t="s">
        <v>1634</v>
      </c>
      <c r="E1242" s="49" t="s">
        <v>949</v>
      </c>
      <c r="F1242" s="49" t="s">
        <v>1846</v>
      </c>
      <c r="G1242" s="49">
        <v>2021</v>
      </c>
      <c r="H1242" s="49" t="s">
        <v>361</v>
      </c>
      <c r="I1242" s="49" t="s">
        <v>670</v>
      </c>
      <c r="J1242" s="59">
        <v>230000</v>
      </c>
      <c r="K1242" s="49">
        <v>230000</v>
      </c>
      <c r="L1242" s="55" t="str">
        <f>_xlfn.CONCAT(NFM3External!$B1242,"_",NFM3External!$C1242,"_",NFM3External!$E1242,"_",NFM3External!$G1242)</f>
        <v>Guinea_Malaria_World Health Organization (WHO)_2021</v>
      </c>
    </row>
    <row r="1243" spans="1:12" x14ac:dyDescent="0.25">
      <c r="A1243" s="51" t="s">
        <v>1834</v>
      </c>
      <c r="B1243" s="52" t="s">
        <v>1010</v>
      </c>
      <c r="C1243" s="52" t="s">
        <v>308</v>
      </c>
      <c r="D1243" s="52" t="s">
        <v>1634</v>
      </c>
      <c r="E1243" s="52" t="s">
        <v>949</v>
      </c>
      <c r="F1243" s="52" t="s">
        <v>1846</v>
      </c>
      <c r="G1243" s="52">
        <v>2022</v>
      </c>
      <c r="H1243" s="52" t="s">
        <v>361</v>
      </c>
      <c r="I1243" s="52" t="s">
        <v>670</v>
      </c>
      <c r="J1243" s="60">
        <v>185000</v>
      </c>
      <c r="K1243" s="52">
        <v>185000</v>
      </c>
      <c r="L1243" s="56" t="str">
        <f>_xlfn.CONCAT(NFM3External!$B1243,"_",NFM3External!$C1243,"_",NFM3External!$E1243,"_",NFM3External!$G1243)</f>
        <v>Guinea_Malaria_World Health Organization (WHO)_2022</v>
      </c>
    </row>
    <row r="1244" spans="1:12" x14ac:dyDescent="0.25">
      <c r="A1244" s="48" t="s">
        <v>1834</v>
      </c>
      <c r="B1244" s="49" t="s">
        <v>1010</v>
      </c>
      <c r="C1244" s="49" t="s">
        <v>308</v>
      </c>
      <c r="D1244" s="49" t="s">
        <v>1634</v>
      </c>
      <c r="E1244" s="49" t="s">
        <v>949</v>
      </c>
      <c r="F1244" s="49" t="s">
        <v>1846</v>
      </c>
      <c r="G1244" s="49">
        <v>2023</v>
      </c>
      <c r="H1244" s="49" t="s">
        <v>361</v>
      </c>
      <c r="I1244" s="49" t="s">
        <v>670</v>
      </c>
      <c r="J1244" s="59">
        <v>220000</v>
      </c>
      <c r="K1244" s="49">
        <v>220000</v>
      </c>
      <c r="L1244" s="55" t="str">
        <f>_xlfn.CONCAT(NFM3External!$B1244,"_",NFM3External!$C1244,"_",NFM3External!$E1244,"_",NFM3External!$G1244)</f>
        <v>Guinea_Malaria_World Health Organization (WHO)_2023</v>
      </c>
    </row>
    <row r="1245" spans="1:12" x14ac:dyDescent="0.25">
      <c r="A1245" s="51" t="s">
        <v>1834</v>
      </c>
      <c r="B1245" s="52" t="s">
        <v>1010</v>
      </c>
      <c r="C1245" s="52" t="s">
        <v>305</v>
      </c>
      <c r="D1245" s="52" t="s">
        <v>1634</v>
      </c>
      <c r="E1245" s="52" t="s">
        <v>676</v>
      </c>
      <c r="F1245" s="52" t="s">
        <v>1847</v>
      </c>
      <c r="G1245" s="52">
        <v>2018</v>
      </c>
      <c r="H1245" s="52" t="s">
        <v>1635</v>
      </c>
      <c r="I1245" s="52" t="s">
        <v>670</v>
      </c>
      <c r="J1245" s="60">
        <v>343528</v>
      </c>
      <c r="K1245" s="52">
        <v>343528</v>
      </c>
      <c r="L1245" s="56" t="str">
        <f>_xlfn.CONCAT(NFM3External!$B1245,"_",NFM3External!$C1245,"_",NFM3External!$E1245,"_",NFM3External!$G1245)</f>
        <v>Guinea_TB_Belgium_2018</v>
      </c>
    </row>
    <row r="1246" spans="1:12" x14ac:dyDescent="0.25">
      <c r="A1246" s="48" t="s">
        <v>1834</v>
      </c>
      <c r="B1246" s="49" t="s">
        <v>1010</v>
      </c>
      <c r="C1246" s="49" t="s">
        <v>305</v>
      </c>
      <c r="D1246" s="49" t="s">
        <v>1634</v>
      </c>
      <c r="E1246" s="49" t="s">
        <v>676</v>
      </c>
      <c r="F1246" s="49" t="s">
        <v>1847</v>
      </c>
      <c r="G1246" s="49">
        <v>2019</v>
      </c>
      <c r="H1246" s="49" t="s">
        <v>1635</v>
      </c>
      <c r="I1246" s="49" t="s">
        <v>670</v>
      </c>
      <c r="J1246" s="59">
        <v>352646</v>
      </c>
      <c r="K1246" s="49">
        <v>352646</v>
      </c>
      <c r="L1246" s="55" t="str">
        <f>_xlfn.CONCAT(NFM3External!$B1246,"_",NFM3External!$C1246,"_",NFM3External!$E1246,"_",NFM3External!$G1246)</f>
        <v>Guinea_TB_Belgium_2019</v>
      </c>
    </row>
    <row r="1247" spans="1:12" x14ac:dyDescent="0.25">
      <c r="A1247" s="51" t="s">
        <v>1834</v>
      </c>
      <c r="B1247" s="52" t="s">
        <v>1010</v>
      </c>
      <c r="C1247" s="52" t="s">
        <v>305</v>
      </c>
      <c r="D1247" s="52" t="s">
        <v>1634</v>
      </c>
      <c r="E1247" s="52" t="s">
        <v>676</v>
      </c>
      <c r="F1247" s="52" t="s">
        <v>1847</v>
      </c>
      <c r="G1247" s="52">
        <v>2020</v>
      </c>
      <c r="H1247" s="52" t="s">
        <v>1635</v>
      </c>
      <c r="I1247" s="52" t="s">
        <v>670</v>
      </c>
      <c r="J1247" s="60">
        <v>360722</v>
      </c>
      <c r="K1247" s="52">
        <v>360722</v>
      </c>
      <c r="L1247" s="56" t="str">
        <f>_xlfn.CONCAT(NFM3External!$B1247,"_",NFM3External!$C1247,"_",NFM3External!$E1247,"_",NFM3External!$G1247)</f>
        <v>Guinea_TB_Belgium_2020</v>
      </c>
    </row>
    <row r="1248" spans="1:12" x14ac:dyDescent="0.25">
      <c r="A1248" s="48" t="s">
        <v>1834</v>
      </c>
      <c r="B1248" s="49" t="s">
        <v>1010</v>
      </c>
      <c r="C1248" s="49" t="s">
        <v>305</v>
      </c>
      <c r="D1248" s="49" t="s">
        <v>1634</v>
      </c>
      <c r="E1248" s="49" t="s">
        <v>676</v>
      </c>
      <c r="F1248" s="49" t="s">
        <v>1847</v>
      </c>
      <c r="G1248" s="49">
        <v>2021</v>
      </c>
      <c r="H1248" s="49" t="s">
        <v>361</v>
      </c>
      <c r="I1248" s="49" t="s">
        <v>670</v>
      </c>
      <c r="J1248" s="59">
        <v>400000</v>
      </c>
      <c r="K1248" s="49">
        <v>400000</v>
      </c>
      <c r="L1248" s="55" t="str">
        <f>_xlfn.CONCAT(NFM3External!$B1248,"_",NFM3External!$C1248,"_",NFM3External!$E1248,"_",NFM3External!$G1248)</f>
        <v>Guinea_TB_Belgium_2021</v>
      </c>
    </row>
    <row r="1249" spans="1:12" x14ac:dyDescent="0.25">
      <c r="A1249" s="51" t="s">
        <v>1834</v>
      </c>
      <c r="B1249" s="52" t="s">
        <v>1010</v>
      </c>
      <c r="C1249" s="52" t="s">
        <v>305</v>
      </c>
      <c r="D1249" s="52" t="s">
        <v>1634</v>
      </c>
      <c r="E1249" s="52" t="s">
        <v>676</v>
      </c>
      <c r="F1249" s="52" t="s">
        <v>1847</v>
      </c>
      <c r="G1249" s="52">
        <v>2022</v>
      </c>
      <c r="H1249" s="52" t="s">
        <v>361</v>
      </c>
      <c r="I1249" s="52" t="s">
        <v>670</v>
      </c>
      <c r="J1249" s="60">
        <v>400000</v>
      </c>
      <c r="K1249" s="52">
        <v>400000</v>
      </c>
      <c r="L1249" s="56" t="str">
        <f>_xlfn.CONCAT(NFM3External!$B1249,"_",NFM3External!$C1249,"_",NFM3External!$E1249,"_",NFM3External!$G1249)</f>
        <v>Guinea_TB_Belgium_2022</v>
      </c>
    </row>
    <row r="1250" spans="1:12" x14ac:dyDescent="0.25">
      <c r="A1250" s="48" t="s">
        <v>1834</v>
      </c>
      <c r="B1250" s="49" t="s">
        <v>1010</v>
      </c>
      <c r="C1250" s="49" t="s">
        <v>305</v>
      </c>
      <c r="D1250" s="49" t="s">
        <v>1634</v>
      </c>
      <c r="E1250" s="49" t="s">
        <v>676</v>
      </c>
      <c r="F1250" s="49" t="s">
        <v>1847</v>
      </c>
      <c r="G1250" s="49">
        <v>2023</v>
      </c>
      <c r="H1250" s="49" t="s">
        <v>361</v>
      </c>
      <c r="I1250" s="49" t="s">
        <v>670</v>
      </c>
      <c r="J1250" s="59">
        <v>400000</v>
      </c>
      <c r="K1250" s="49">
        <v>400000</v>
      </c>
      <c r="L1250" s="55" t="str">
        <f>_xlfn.CONCAT(NFM3External!$B1250,"_",NFM3External!$C1250,"_",NFM3External!$E1250,"_",NFM3External!$G1250)</f>
        <v>Guinea_TB_Belgium_2023</v>
      </c>
    </row>
    <row r="1251" spans="1:12" x14ac:dyDescent="0.25">
      <c r="A1251" s="51" t="s">
        <v>1834</v>
      </c>
      <c r="B1251" s="52" t="s">
        <v>1010</v>
      </c>
      <c r="C1251" s="52" t="s">
        <v>305</v>
      </c>
      <c r="D1251" s="52" t="s">
        <v>1634</v>
      </c>
      <c r="E1251" s="52" t="s">
        <v>793</v>
      </c>
      <c r="F1251" s="52" t="s">
        <v>1848</v>
      </c>
      <c r="G1251" s="52">
        <v>2018</v>
      </c>
      <c r="H1251" s="52" t="s">
        <v>1635</v>
      </c>
      <c r="I1251" s="52" t="s">
        <v>670</v>
      </c>
      <c r="J1251" s="60">
        <v>150000</v>
      </c>
      <c r="K1251" s="52">
        <v>150000</v>
      </c>
      <c r="L1251" s="56" t="str">
        <f>_xlfn.CONCAT(NFM3External!$B1251,"_",NFM3External!$C1251,"_",NFM3External!$E1251,"_",NFM3External!$G1251)</f>
        <v>Guinea_TB_France_2018</v>
      </c>
    </row>
    <row r="1252" spans="1:12" x14ac:dyDescent="0.25">
      <c r="A1252" s="48" t="s">
        <v>1834</v>
      </c>
      <c r="B1252" s="49" t="s">
        <v>1010</v>
      </c>
      <c r="C1252" s="49" t="s">
        <v>305</v>
      </c>
      <c r="D1252" s="49" t="s">
        <v>1634</v>
      </c>
      <c r="E1252" s="49" t="s">
        <v>793</v>
      </c>
      <c r="F1252" s="49" t="s">
        <v>1848</v>
      </c>
      <c r="G1252" s="49">
        <v>2019</v>
      </c>
      <c r="H1252" s="49" t="s">
        <v>1635</v>
      </c>
      <c r="I1252" s="49" t="s">
        <v>670</v>
      </c>
      <c r="J1252" s="59">
        <v>150000</v>
      </c>
      <c r="K1252" s="49">
        <v>150000</v>
      </c>
      <c r="L1252" s="55" t="str">
        <f>_xlfn.CONCAT(NFM3External!$B1252,"_",NFM3External!$C1252,"_",NFM3External!$E1252,"_",NFM3External!$G1252)</f>
        <v>Guinea_TB_France_2019</v>
      </c>
    </row>
    <row r="1253" spans="1:12" x14ac:dyDescent="0.25">
      <c r="A1253" s="51" t="s">
        <v>1834</v>
      </c>
      <c r="B1253" s="52" t="s">
        <v>1010</v>
      </c>
      <c r="C1253" s="52" t="s">
        <v>305</v>
      </c>
      <c r="D1253" s="52" t="s">
        <v>1634</v>
      </c>
      <c r="E1253" s="52" t="s">
        <v>793</v>
      </c>
      <c r="F1253" s="52" t="s">
        <v>1848</v>
      </c>
      <c r="G1253" s="52">
        <v>2020</v>
      </c>
      <c r="H1253" s="52" t="s">
        <v>1635</v>
      </c>
      <c r="I1253" s="52" t="s">
        <v>670</v>
      </c>
      <c r="J1253" s="60">
        <v>150000</v>
      </c>
      <c r="K1253" s="52">
        <v>150000</v>
      </c>
      <c r="L1253" s="56" t="str">
        <f>_xlfn.CONCAT(NFM3External!$B1253,"_",NFM3External!$C1253,"_",NFM3External!$E1253,"_",NFM3External!$G1253)</f>
        <v>Guinea_TB_France_2020</v>
      </c>
    </row>
    <row r="1254" spans="1:12" x14ac:dyDescent="0.25">
      <c r="A1254" s="48" t="s">
        <v>1834</v>
      </c>
      <c r="B1254" s="49" t="s">
        <v>1010</v>
      </c>
      <c r="C1254" s="49" t="s">
        <v>305</v>
      </c>
      <c r="D1254" s="49" t="s">
        <v>1634</v>
      </c>
      <c r="E1254" s="49" t="s">
        <v>793</v>
      </c>
      <c r="F1254" s="49" t="s">
        <v>1848</v>
      </c>
      <c r="G1254" s="49">
        <v>2021</v>
      </c>
      <c r="H1254" s="49" t="s">
        <v>361</v>
      </c>
      <c r="I1254" s="49" t="s">
        <v>670</v>
      </c>
      <c r="J1254" s="59">
        <v>0</v>
      </c>
      <c r="K1254" s="49">
        <v>0</v>
      </c>
      <c r="L1254" s="55" t="str">
        <f>_xlfn.CONCAT(NFM3External!$B1254,"_",NFM3External!$C1254,"_",NFM3External!$E1254,"_",NFM3External!$G1254)</f>
        <v>Guinea_TB_France_2021</v>
      </c>
    </row>
    <row r="1255" spans="1:12" x14ac:dyDescent="0.25">
      <c r="A1255" s="51" t="s">
        <v>1834</v>
      </c>
      <c r="B1255" s="52" t="s">
        <v>1010</v>
      </c>
      <c r="C1255" s="52" t="s">
        <v>305</v>
      </c>
      <c r="D1255" s="52" t="s">
        <v>1634</v>
      </c>
      <c r="E1255" s="52" t="s">
        <v>793</v>
      </c>
      <c r="F1255" s="52" t="s">
        <v>1848</v>
      </c>
      <c r="G1255" s="52">
        <v>2022</v>
      </c>
      <c r="H1255" s="52" t="s">
        <v>361</v>
      </c>
      <c r="I1255" s="52" t="s">
        <v>670</v>
      </c>
      <c r="J1255" s="60">
        <v>0</v>
      </c>
      <c r="K1255" s="52">
        <v>0</v>
      </c>
      <c r="L1255" s="56" t="str">
        <f>_xlfn.CONCAT(NFM3External!$B1255,"_",NFM3External!$C1255,"_",NFM3External!$E1255,"_",NFM3External!$G1255)</f>
        <v>Guinea_TB_France_2022</v>
      </c>
    </row>
    <row r="1256" spans="1:12" x14ac:dyDescent="0.25">
      <c r="A1256" s="48" t="s">
        <v>1834</v>
      </c>
      <c r="B1256" s="49" t="s">
        <v>1010</v>
      </c>
      <c r="C1256" s="49" t="s">
        <v>305</v>
      </c>
      <c r="D1256" s="49" t="s">
        <v>1634</v>
      </c>
      <c r="E1256" s="49" t="s">
        <v>793</v>
      </c>
      <c r="F1256" s="49" t="s">
        <v>1848</v>
      </c>
      <c r="G1256" s="49">
        <v>2023</v>
      </c>
      <c r="H1256" s="49" t="s">
        <v>361</v>
      </c>
      <c r="I1256" s="49" t="s">
        <v>670</v>
      </c>
      <c r="J1256" s="59">
        <v>0</v>
      </c>
      <c r="K1256" s="49">
        <v>0</v>
      </c>
      <c r="L1256" s="55" t="str">
        <f>_xlfn.CONCAT(NFM3External!$B1256,"_",NFM3External!$C1256,"_",NFM3External!$E1256,"_",NFM3External!$G1256)</f>
        <v>Guinea_TB_France_2023</v>
      </c>
    </row>
    <row r="1257" spans="1:12" x14ac:dyDescent="0.25">
      <c r="A1257" s="51" t="s">
        <v>1834</v>
      </c>
      <c r="B1257" s="52" t="s">
        <v>1010</v>
      </c>
      <c r="C1257" s="52" t="s">
        <v>305</v>
      </c>
      <c r="D1257" s="52" t="s">
        <v>1634</v>
      </c>
      <c r="E1257" s="52" t="s">
        <v>949</v>
      </c>
      <c r="F1257" s="52" t="s">
        <v>1849</v>
      </c>
      <c r="G1257" s="52">
        <v>2018</v>
      </c>
      <c r="H1257" s="52" t="s">
        <v>1635</v>
      </c>
      <c r="I1257" s="52" t="s">
        <v>670</v>
      </c>
      <c r="J1257" s="60">
        <v>75000</v>
      </c>
      <c r="K1257" s="52">
        <v>75000</v>
      </c>
      <c r="L1257" s="56" t="str">
        <f>_xlfn.CONCAT(NFM3External!$B1257,"_",NFM3External!$C1257,"_",NFM3External!$E1257,"_",NFM3External!$G1257)</f>
        <v>Guinea_TB_World Health Organization (WHO)_2018</v>
      </c>
    </row>
    <row r="1258" spans="1:12" x14ac:dyDescent="0.25">
      <c r="A1258" s="48" t="s">
        <v>1834</v>
      </c>
      <c r="B1258" s="49" t="s">
        <v>1010</v>
      </c>
      <c r="C1258" s="49" t="s">
        <v>305</v>
      </c>
      <c r="D1258" s="49" t="s">
        <v>1634</v>
      </c>
      <c r="E1258" s="49" t="s">
        <v>949</v>
      </c>
      <c r="F1258" s="49" t="s">
        <v>1849</v>
      </c>
      <c r="G1258" s="49">
        <v>2019</v>
      </c>
      <c r="H1258" s="49" t="s">
        <v>1635</v>
      </c>
      <c r="I1258" s="49" t="s">
        <v>670</v>
      </c>
      <c r="J1258" s="59">
        <v>75000</v>
      </c>
      <c r="K1258" s="49">
        <v>75000</v>
      </c>
      <c r="L1258" s="55" t="str">
        <f>_xlfn.CONCAT(NFM3External!$B1258,"_",NFM3External!$C1258,"_",NFM3External!$E1258,"_",NFM3External!$G1258)</f>
        <v>Guinea_TB_World Health Organization (WHO)_2019</v>
      </c>
    </row>
    <row r="1259" spans="1:12" x14ac:dyDescent="0.25">
      <c r="A1259" s="51" t="s">
        <v>1834</v>
      </c>
      <c r="B1259" s="52" t="s">
        <v>1010</v>
      </c>
      <c r="C1259" s="52" t="s">
        <v>305</v>
      </c>
      <c r="D1259" s="52" t="s">
        <v>1634</v>
      </c>
      <c r="E1259" s="52" t="s">
        <v>949</v>
      </c>
      <c r="F1259" s="52" t="s">
        <v>1849</v>
      </c>
      <c r="G1259" s="52">
        <v>2020</v>
      </c>
      <c r="H1259" s="52" t="s">
        <v>1635</v>
      </c>
      <c r="I1259" s="52" t="s">
        <v>670</v>
      </c>
      <c r="J1259" s="60">
        <v>90000</v>
      </c>
      <c r="K1259" s="52">
        <v>90000</v>
      </c>
      <c r="L1259" s="56" t="str">
        <f>_xlfn.CONCAT(NFM3External!$B1259,"_",NFM3External!$C1259,"_",NFM3External!$E1259,"_",NFM3External!$G1259)</f>
        <v>Guinea_TB_World Health Organization (WHO)_2020</v>
      </c>
    </row>
    <row r="1260" spans="1:12" x14ac:dyDescent="0.25">
      <c r="A1260" s="48" t="s">
        <v>1834</v>
      </c>
      <c r="B1260" s="49" t="s">
        <v>1010</v>
      </c>
      <c r="C1260" s="49" t="s">
        <v>305</v>
      </c>
      <c r="D1260" s="49" t="s">
        <v>1634</v>
      </c>
      <c r="E1260" s="49" t="s">
        <v>949</v>
      </c>
      <c r="F1260" s="49" t="s">
        <v>1849</v>
      </c>
      <c r="G1260" s="49">
        <v>2021</v>
      </c>
      <c r="H1260" s="49" t="s">
        <v>361</v>
      </c>
      <c r="I1260" s="49" t="s">
        <v>670</v>
      </c>
      <c r="J1260" s="59">
        <v>195000</v>
      </c>
      <c r="K1260" s="49">
        <v>195000</v>
      </c>
      <c r="L1260" s="55" t="str">
        <f>_xlfn.CONCAT(NFM3External!$B1260,"_",NFM3External!$C1260,"_",NFM3External!$E1260,"_",NFM3External!$G1260)</f>
        <v>Guinea_TB_World Health Organization (WHO)_2021</v>
      </c>
    </row>
    <row r="1261" spans="1:12" x14ac:dyDescent="0.25">
      <c r="A1261" s="51" t="s">
        <v>1834</v>
      </c>
      <c r="B1261" s="52" t="s">
        <v>1010</v>
      </c>
      <c r="C1261" s="52" t="s">
        <v>305</v>
      </c>
      <c r="D1261" s="52" t="s">
        <v>1634</v>
      </c>
      <c r="E1261" s="52" t="s">
        <v>949</v>
      </c>
      <c r="F1261" s="52" t="s">
        <v>1849</v>
      </c>
      <c r="G1261" s="52">
        <v>2022</v>
      </c>
      <c r="H1261" s="52" t="s">
        <v>361</v>
      </c>
      <c r="I1261" s="52" t="s">
        <v>670</v>
      </c>
      <c r="J1261" s="60">
        <v>189000</v>
      </c>
      <c r="K1261" s="52">
        <v>189000</v>
      </c>
      <c r="L1261" s="56" t="str">
        <f>_xlfn.CONCAT(NFM3External!$B1261,"_",NFM3External!$C1261,"_",NFM3External!$E1261,"_",NFM3External!$G1261)</f>
        <v>Guinea_TB_World Health Organization (WHO)_2022</v>
      </c>
    </row>
    <row r="1262" spans="1:12" x14ac:dyDescent="0.25">
      <c r="A1262" s="48" t="s">
        <v>1834</v>
      </c>
      <c r="B1262" s="49" t="s">
        <v>1010</v>
      </c>
      <c r="C1262" s="49" t="s">
        <v>305</v>
      </c>
      <c r="D1262" s="49" t="s">
        <v>1634</v>
      </c>
      <c r="E1262" s="49" t="s">
        <v>949</v>
      </c>
      <c r="F1262" s="49" t="s">
        <v>1849</v>
      </c>
      <c r="G1262" s="49">
        <v>2023</v>
      </c>
      <c r="H1262" s="49" t="s">
        <v>361</v>
      </c>
      <c r="I1262" s="49" t="s">
        <v>670</v>
      </c>
      <c r="J1262" s="59">
        <v>260000</v>
      </c>
      <c r="K1262" s="49">
        <v>260000</v>
      </c>
      <c r="L1262" s="55" t="str">
        <f>_xlfn.CONCAT(NFM3External!$B1262,"_",NFM3External!$C1262,"_",NFM3External!$E1262,"_",NFM3External!$G1262)</f>
        <v>Guinea_TB_World Health Organization (WHO)_2023</v>
      </c>
    </row>
    <row r="1263" spans="1:12" x14ac:dyDescent="0.25">
      <c r="A1263" s="51" t="s">
        <v>1850</v>
      </c>
      <c r="B1263" s="52" t="s">
        <v>992</v>
      </c>
      <c r="C1263" s="52" t="s">
        <v>1645</v>
      </c>
      <c r="D1263" s="52" t="s">
        <v>1634</v>
      </c>
      <c r="E1263" s="52" t="s">
        <v>843</v>
      </c>
      <c r="F1263" s="52"/>
      <c r="G1263" s="52">
        <v>2018</v>
      </c>
      <c r="H1263" s="52" t="s">
        <v>1635</v>
      </c>
      <c r="I1263" s="52" t="s">
        <v>670</v>
      </c>
      <c r="J1263" s="60">
        <v>178685</v>
      </c>
      <c r="K1263" s="52">
        <v>178685</v>
      </c>
      <c r="L1263" s="56" t="str">
        <f>_xlfn.CONCAT(NFM3External!$B1263,"_",NFM3External!$C1263,"_",NFM3External!$E1263,"_",NFM3External!$G1263)</f>
        <v>Gambia_HIV_Joint United Nations Programme on HIV/AIDS (UNAIDS)_2018</v>
      </c>
    </row>
    <row r="1264" spans="1:12" x14ac:dyDescent="0.25">
      <c r="A1264" s="48" t="s">
        <v>1850</v>
      </c>
      <c r="B1264" s="49" t="s">
        <v>992</v>
      </c>
      <c r="C1264" s="49" t="s">
        <v>1645</v>
      </c>
      <c r="D1264" s="49" t="s">
        <v>1634</v>
      </c>
      <c r="E1264" s="49" t="s">
        <v>843</v>
      </c>
      <c r="F1264" s="49"/>
      <c r="G1264" s="49">
        <v>2019</v>
      </c>
      <c r="H1264" s="49" t="s">
        <v>1635</v>
      </c>
      <c r="I1264" s="49" t="s">
        <v>670</v>
      </c>
      <c r="J1264" s="59">
        <v>524330</v>
      </c>
      <c r="K1264" s="49">
        <v>524330</v>
      </c>
      <c r="L1264" s="55" t="str">
        <f>_xlfn.CONCAT(NFM3External!$B1264,"_",NFM3External!$C1264,"_",NFM3External!$E1264,"_",NFM3External!$G1264)</f>
        <v>Gambia_HIV_Joint United Nations Programme on HIV/AIDS (UNAIDS)_2019</v>
      </c>
    </row>
    <row r="1265" spans="1:12" x14ac:dyDescent="0.25">
      <c r="A1265" s="51" t="s">
        <v>1850</v>
      </c>
      <c r="B1265" s="52" t="s">
        <v>992</v>
      </c>
      <c r="C1265" s="52" t="s">
        <v>1645</v>
      </c>
      <c r="D1265" s="52" t="s">
        <v>1634</v>
      </c>
      <c r="E1265" s="52" t="s">
        <v>843</v>
      </c>
      <c r="F1265" s="52"/>
      <c r="G1265" s="52">
        <v>2020</v>
      </c>
      <c r="H1265" s="52" t="s">
        <v>1635</v>
      </c>
      <c r="I1265" s="52" t="s">
        <v>670</v>
      </c>
      <c r="J1265" s="60">
        <v>385626</v>
      </c>
      <c r="K1265" s="52">
        <v>385626</v>
      </c>
      <c r="L1265" s="56" t="str">
        <f>_xlfn.CONCAT(NFM3External!$B1265,"_",NFM3External!$C1265,"_",NFM3External!$E1265,"_",NFM3External!$G1265)</f>
        <v>Gambia_HIV_Joint United Nations Programme on HIV/AIDS (UNAIDS)_2020</v>
      </c>
    </row>
    <row r="1266" spans="1:12" x14ac:dyDescent="0.25">
      <c r="A1266" s="48" t="s">
        <v>1850</v>
      </c>
      <c r="B1266" s="49" t="s">
        <v>992</v>
      </c>
      <c r="C1266" s="49" t="s">
        <v>1645</v>
      </c>
      <c r="D1266" s="49" t="s">
        <v>1634</v>
      </c>
      <c r="E1266" s="49" t="s">
        <v>843</v>
      </c>
      <c r="F1266" s="49"/>
      <c r="G1266" s="49">
        <v>2021</v>
      </c>
      <c r="H1266" s="49" t="s">
        <v>361</v>
      </c>
      <c r="I1266" s="49" t="s">
        <v>670</v>
      </c>
      <c r="J1266" s="59">
        <v>228915</v>
      </c>
      <c r="K1266" s="49">
        <v>228915</v>
      </c>
      <c r="L1266" s="55" t="str">
        <f>_xlfn.CONCAT(NFM3External!$B1266,"_",NFM3External!$C1266,"_",NFM3External!$E1266,"_",NFM3External!$G1266)</f>
        <v>Gambia_HIV_Joint United Nations Programme on HIV/AIDS (UNAIDS)_2021</v>
      </c>
    </row>
    <row r="1267" spans="1:12" x14ac:dyDescent="0.25">
      <c r="A1267" s="51" t="s">
        <v>1850</v>
      </c>
      <c r="B1267" s="52" t="s">
        <v>992</v>
      </c>
      <c r="C1267" s="52" t="s">
        <v>1645</v>
      </c>
      <c r="D1267" s="52" t="s">
        <v>1634</v>
      </c>
      <c r="E1267" s="52" t="s">
        <v>843</v>
      </c>
      <c r="F1267" s="52"/>
      <c r="G1267" s="52">
        <v>2022</v>
      </c>
      <c r="H1267" s="52" t="s">
        <v>361</v>
      </c>
      <c r="I1267" s="52" t="s">
        <v>670</v>
      </c>
      <c r="J1267" s="60">
        <v>12843</v>
      </c>
      <c r="K1267" s="52">
        <v>12843</v>
      </c>
      <c r="L1267" s="56" t="str">
        <f>_xlfn.CONCAT(NFM3External!$B1267,"_",NFM3External!$C1267,"_",NFM3External!$E1267,"_",NFM3External!$G1267)</f>
        <v>Gambia_HIV_Joint United Nations Programme on HIV/AIDS (UNAIDS)_2022</v>
      </c>
    </row>
    <row r="1268" spans="1:12" x14ac:dyDescent="0.25">
      <c r="A1268" s="48" t="s">
        <v>1850</v>
      </c>
      <c r="B1268" s="49" t="s">
        <v>992</v>
      </c>
      <c r="C1268" s="49" t="s">
        <v>1645</v>
      </c>
      <c r="D1268" s="49" t="s">
        <v>1634</v>
      </c>
      <c r="E1268" s="49" t="s">
        <v>901</v>
      </c>
      <c r="F1268" s="49"/>
      <c r="G1268" s="49">
        <v>2018</v>
      </c>
      <c r="H1268" s="49" t="s">
        <v>1635</v>
      </c>
      <c r="I1268" s="49" t="s">
        <v>670</v>
      </c>
      <c r="J1268" s="59">
        <v>71500</v>
      </c>
      <c r="K1268" s="49">
        <v>71500</v>
      </c>
      <c r="L1268" s="55" t="str">
        <f>_xlfn.CONCAT(NFM3External!$B1268,"_",NFM3External!$C1268,"_",NFM3External!$E1268,"_",NFM3External!$G1268)</f>
        <v>Gambia_HIV_The United Nations Children's Fund (UNICEF)_2018</v>
      </c>
    </row>
    <row r="1269" spans="1:12" x14ac:dyDescent="0.25">
      <c r="A1269" s="51" t="s">
        <v>1850</v>
      </c>
      <c r="B1269" s="52" t="s">
        <v>992</v>
      </c>
      <c r="C1269" s="52" t="s">
        <v>1645</v>
      </c>
      <c r="D1269" s="52" t="s">
        <v>1634</v>
      </c>
      <c r="E1269" s="52" t="s">
        <v>901</v>
      </c>
      <c r="F1269" s="52"/>
      <c r="G1269" s="52">
        <v>2019</v>
      </c>
      <c r="H1269" s="52" t="s">
        <v>1635</v>
      </c>
      <c r="I1269" s="52" t="s">
        <v>670</v>
      </c>
      <c r="J1269" s="60">
        <v>116000</v>
      </c>
      <c r="K1269" s="52">
        <v>116000</v>
      </c>
      <c r="L1269" s="56" t="str">
        <f>_xlfn.CONCAT(NFM3External!$B1269,"_",NFM3External!$C1269,"_",NFM3External!$E1269,"_",NFM3External!$G1269)</f>
        <v>Gambia_HIV_The United Nations Children's Fund (UNICEF)_2019</v>
      </c>
    </row>
    <row r="1270" spans="1:12" x14ac:dyDescent="0.25">
      <c r="A1270" s="48" t="s">
        <v>1850</v>
      </c>
      <c r="B1270" s="49" t="s">
        <v>992</v>
      </c>
      <c r="C1270" s="49" t="s">
        <v>1645</v>
      </c>
      <c r="D1270" s="49" t="s">
        <v>1634</v>
      </c>
      <c r="E1270" s="49" t="s">
        <v>901</v>
      </c>
      <c r="F1270" s="49"/>
      <c r="G1270" s="49">
        <v>2020</v>
      </c>
      <c r="H1270" s="49" t="s">
        <v>1635</v>
      </c>
      <c r="I1270" s="49" t="s">
        <v>670</v>
      </c>
      <c r="J1270" s="59">
        <v>121000</v>
      </c>
      <c r="K1270" s="49">
        <v>121000</v>
      </c>
      <c r="L1270" s="55" t="str">
        <f>_xlfn.CONCAT(NFM3External!$B1270,"_",NFM3External!$C1270,"_",NFM3External!$E1270,"_",NFM3External!$G1270)</f>
        <v>Gambia_HIV_The United Nations Children's Fund (UNICEF)_2020</v>
      </c>
    </row>
    <row r="1271" spans="1:12" x14ac:dyDescent="0.25">
      <c r="A1271" s="51" t="s">
        <v>1850</v>
      </c>
      <c r="B1271" s="52" t="s">
        <v>992</v>
      </c>
      <c r="C1271" s="52" t="s">
        <v>1645</v>
      </c>
      <c r="D1271" s="52" t="s">
        <v>1634</v>
      </c>
      <c r="E1271" s="52" t="s">
        <v>918</v>
      </c>
      <c r="F1271" s="52"/>
      <c r="G1271" s="52">
        <v>2018</v>
      </c>
      <c r="H1271" s="52" t="s">
        <v>1635</v>
      </c>
      <c r="I1271" s="52" t="s">
        <v>670</v>
      </c>
      <c r="J1271" s="60">
        <v>14445</v>
      </c>
      <c r="K1271" s="52">
        <v>14445</v>
      </c>
      <c r="L1271" s="56" t="str">
        <f>_xlfn.CONCAT(NFM3External!$B1271,"_",NFM3External!$C1271,"_",NFM3External!$E1271,"_",NFM3External!$G1271)</f>
        <v>Gambia_HIV_United Nations Development Programme (UNDP)_2018</v>
      </c>
    </row>
    <row r="1272" spans="1:12" x14ac:dyDescent="0.25">
      <c r="A1272" s="48" t="s">
        <v>1850</v>
      </c>
      <c r="B1272" s="49" t="s">
        <v>992</v>
      </c>
      <c r="C1272" s="49" t="s">
        <v>1645</v>
      </c>
      <c r="D1272" s="49" t="s">
        <v>1634</v>
      </c>
      <c r="E1272" s="49" t="s">
        <v>918</v>
      </c>
      <c r="F1272" s="49"/>
      <c r="G1272" s="49">
        <v>2019</v>
      </c>
      <c r="H1272" s="49" t="s">
        <v>1635</v>
      </c>
      <c r="I1272" s="49" t="s">
        <v>670</v>
      </c>
      <c r="J1272" s="59">
        <v>40350</v>
      </c>
      <c r="K1272" s="49">
        <v>40350</v>
      </c>
      <c r="L1272" s="55" t="str">
        <f>_xlfn.CONCAT(NFM3External!$B1272,"_",NFM3External!$C1272,"_",NFM3External!$E1272,"_",NFM3External!$G1272)</f>
        <v>Gambia_HIV_United Nations Development Programme (UNDP)_2019</v>
      </c>
    </row>
    <row r="1273" spans="1:12" x14ac:dyDescent="0.25">
      <c r="A1273" s="51" t="s">
        <v>1850</v>
      </c>
      <c r="B1273" s="52" t="s">
        <v>992</v>
      </c>
      <c r="C1273" s="52" t="s">
        <v>1645</v>
      </c>
      <c r="D1273" s="52" t="s">
        <v>1634</v>
      </c>
      <c r="E1273" s="52" t="s">
        <v>918</v>
      </c>
      <c r="F1273" s="52"/>
      <c r="G1273" s="52">
        <v>2020</v>
      </c>
      <c r="H1273" s="52" t="s">
        <v>1635</v>
      </c>
      <c r="I1273" s="52" t="s">
        <v>670</v>
      </c>
      <c r="J1273" s="60">
        <v>20000</v>
      </c>
      <c r="K1273" s="52">
        <v>20000</v>
      </c>
      <c r="L1273" s="56" t="str">
        <f>_xlfn.CONCAT(NFM3External!$B1273,"_",NFM3External!$C1273,"_",NFM3External!$E1273,"_",NFM3External!$G1273)</f>
        <v>Gambia_HIV_United Nations Development Programme (UNDP)_2020</v>
      </c>
    </row>
    <row r="1274" spans="1:12" x14ac:dyDescent="0.25">
      <c r="A1274" s="48" t="s">
        <v>1850</v>
      </c>
      <c r="B1274" s="49" t="s">
        <v>992</v>
      </c>
      <c r="C1274" s="49" t="s">
        <v>1645</v>
      </c>
      <c r="D1274" s="49" t="s">
        <v>1634</v>
      </c>
      <c r="E1274" s="49" t="s">
        <v>918</v>
      </c>
      <c r="F1274" s="49"/>
      <c r="G1274" s="49">
        <v>2021</v>
      </c>
      <c r="H1274" s="49" t="s">
        <v>361</v>
      </c>
      <c r="I1274" s="49" t="s">
        <v>670</v>
      </c>
      <c r="J1274" s="59">
        <v>30000</v>
      </c>
      <c r="K1274" s="49">
        <v>30000</v>
      </c>
      <c r="L1274" s="55" t="str">
        <f>_xlfn.CONCAT(NFM3External!$B1274,"_",NFM3External!$C1274,"_",NFM3External!$E1274,"_",NFM3External!$G1274)</f>
        <v>Gambia_HIV_United Nations Development Programme (UNDP)_2021</v>
      </c>
    </row>
    <row r="1275" spans="1:12" x14ac:dyDescent="0.25">
      <c r="A1275" s="51" t="s">
        <v>1850</v>
      </c>
      <c r="B1275" s="52" t="s">
        <v>992</v>
      </c>
      <c r="C1275" s="52" t="s">
        <v>1645</v>
      </c>
      <c r="D1275" s="52" t="s">
        <v>1634</v>
      </c>
      <c r="E1275" s="52" t="s">
        <v>918</v>
      </c>
      <c r="F1275" s="52"/>
      <c r="G1275" s="52">
        <v>2022</v>
      </c>
      <c r="H1275" s="52" t="s">
        <v>361</v>
      </c>
      <c r="I1275" s="52" t="s">
        <v>670</v>
      </c>
      <c r="J1275" s="60">
        <v>30000</v>
      </c>
      <c r="K1275" s="52">
        <v>30000</v>
      </c>
      <c r="L1275" s="56" t="str">
        <f>_xlfn.CONCAT(NFM3External!$B1275,"_",NFM3External!$C1275,"_",NFM3External!$E1275,"_",NFM3External!$G1275)</f>
        <v>Gambia_HIV_United Nations Development Programme (UNDP)_2022</v>
      </c>
    </row>
    <row r="1276" spans="1:12" x14ac:dyDescent="0.25">
      <c r="A1276" s="48" t="s">
        <v>1850</v>
      </c>
      <c r="B1276" s="49" t="s">
        <v>992</v>
      </c>
      <c r="C1276" s="49" t="s">
        <v>1645</v>
      </c>
      <c r="D1276" s="49" t="s">
        <v>1634</v>
      </c>
      <c r="E1276" s="49" t="s">
        <v>918</v>
      </c>
      <c r="F1276" s="49"/>
      <c r="G1276" s="49">
        <v>2023</v>
      </c>
      <c r="H1276" s="49" t="s">
        <v>361</v>
      </c>
      <c r="I1276" s="49" t="s">
        <v>670</v>
      </c>
      <c r="J1276" s="59">
        <v>30000</v>
      </c>
      <c r="K1276" s="49">
        <v>30000</v>
      </c>
      <c r="L1276" s="55" t="str">
        <f>_xlfn.CONCAT(NFM3External!$B1276,"_",NFM3External!$C1276,"_",NFM3External!$E1276,"_",NFM3External!$G1276)</f>
        <v>Gambia_HIV_United Nations Development Programme (UNDP)_2023</v>
      </c>
    </row>
    <row r="1277" spans="1:12" x14ac:dyDescent="0.25">
      <c r="A1277" s="51" t="s">
        <v>1850</v>
      </c>
      <c r="B1277" s="52" t="s">
        <v>992</v>
      </c>
      <c r="C1277" s="52" t="s">
        <v>1645</v>
      </c>
      <c r="D1277" s="52" t="s">
        <v>1634</v>
      </c>
      <c r="E1277" s="52" t="s">
        <v>930</v>
      </c>
      <c r="F1277" s="52"/>
      <c r="G1277" s="52">
        <v>2018</v>
      </c>
      <c r="H1277" s="52" t="s">
        <v>1635</v>
      </c>
      <c r="I1277" s="52" t="s">
        <v>670</v>
      </c>
      <c r="J1277" s="60">
        <v>8668</v>
      </c>
      <c r="K1277" s="52">
        <v>8668</v>
      </c>
      <c r="L1277" s="56" t="str">
        <f>_xlfn.CONCAT(NFM3External!$B1277,"_",NFM3External!$C1277,"_",NFM3External!$E1277,"_",NFM3External!$G1277)</f>
        <v>Gambia_HIV_United Nations Population Fund (UNFPA)_2018</v>
      </c>
    </row>
    <row r="1278" spans="1:12" x14ac:dyDescent="0.25">
      <c r="A1278" s="48" t="s">
        <v>1850</v>
      </c>
      <c r="B1278" s="49" t="s">
        <v>992</v>
      </c>
      <c r="C1278" s="49" t="s">
        <v>1645</v>
      </c>
      <c r="D1278" s="49" t="s">
        <v>1634</v>
      </c>
      <c r="E1278" s="49" t="s">
        <v>930</v>
      </c>
      <c r="F1278" s="49"/>
      <c r="G1278" s="49">
        <v>2019</v>
      </c>
      <c r="H1278" s="49" t="s">
        <v>1635</v>
      </c>
      <c r="I1278" s="49" t="s">
        <v>670</v>
      </c>
      <c r="J1278" s="59">
        <v>4000</v>
      </c>
      <c r="K1278" s="49">
        <v>4000</v>
      </c>
      <c r="L1278" s="55" t="str">
        <f>_xlfn.CONCAT(NFM3External!$B1278,"_",NFM3External!$C1278,"_",NFM3External!$E1278,"_",NFM3External!$G1278)</f>
        <v>Gambia_HIV_United Nations Population Fund (UNFPA)_2019</v>
      </c>
    </row>
    <row r="1279" spans="1:12" x14ac:dyDescent="0.25">
      <c r="A1279" s="51" t="s">
        <v>1850</v>
      </c>
      <c r="B1279" s="52" t="s">
        <v>992</v>
      </c>
      <c r="C1279" s="52" t="s">
        <v>1645</v>
      </c>
      <c r="D1279" s="52" t="s">
        <v>1634</v>
      </c>
      <c r="E1279" s="52" t="s">
        <v>930</v>
      </c>
      <c r="F1279" s="52"/>
      <c r="G1279" s="52">
        <v>2020</v>
      </c>
      <c r="H1279" s="52" t="s">
        <v>1635</v>
      </c>
      <c r="I1279" s="52" t="s">
        <v>670</v>
      </c>
      <c r="J1279" s="60">
        <v>10000</v>
      </c>
      <c r="K1279" s="52">
        <v>10000</v>
      </c>
      <c r="L1279" s="56" t="str">
        <f>_xlfn.CONCAT(NFM3External!$B1279,"_",NFM3External!$C1279,"_",NFM3External!$E1279,"_",NFM3External!$G1279)</f>
        <v>Gambia_HIV_United Nations Population Fund (UNFPA)_2020</v>
      </c>
    </row>
    <row r="1280" spans="1:12" x14ac:dyDescent="0.25">
      <c r="A1280" s="48" t="s">
        <v>1850</v>
      </c>
      <c r="B1280" s="49" t="s">
        <v>992</v>
      </c>
      <c r="C1280" s="49" t="s">
        <v>1645</v>
      </c>
      <c r="D1280" s="49" t="s">
        <v>1634</v>
      </c>
      <c r="E1280" s="49" t="s">
        <v>930</v>
      </c>
      <c r="F1280" s="49"/>
      <c r="G1280" s="49">
        <v>2021</v>
      </c>
      <c r="H1280" s="49" t="s">
        <v>361</v>
      </c>
      <c r="I1280" s="49" t="s">
        <v>670</v>
      </c>
      <c r="J1280" s="59">
        <v>31000</v>
      </c>
      <c r="K1280" s="49">
        <v>31000</v>
      </c>
      <c r="L1280" s="55" t="str">
        <f>_xlfn.CONCAT(NFM3External!$B1280,"_",NFM3External!$C1280,"_",NFM3External!$E1280,"_",NFM3External!$G1280)</f>
        <v>Gambia_HIV_United Nations Population Fund (UNFPA)_2021</v>
      </c>
    </row>
    <row r="1281" spans="1:12" x14ac:dyDescent="0.25">
      <c r="A1281" s="51" t="s">
        <v>1850</v>
      </c>
      <c r="B1281" s="52" t="s">
        <v>992</v>
      </c>
      <c r="C1281" s="52" t="s">
        <v>1645</v>
      </c>
      <c r="D1281" s="52" t="s">
        <v>1634</v>
      </c>
      <c r="E1281" s="52" t="s">
        <v>930</v>
      </c>
      <c r="F1281" s="52"/>
      <c r="G1281" s="52">
        <v>2022</v>
      </c>
      <c r="H1281" s="52" t="s">
        <v>361</v>
      </c>
      <c r="I1281" s="52" t="s">
        <v>670</v>
      </c>
      <c r="J1281" s="60">
        <v>30000</v>
      </c>
      <c r="K1281" s="52">
        <v>30000</v>
      </c>
      <c r="L1281" s="56" t="str">
        <f>_xlfn.CONCAT(NFM3External!$B1281,"_",NFM3External!$C1281,"_",NFM3External!$E1281,"_",NFM3External!$G1281)</f>
        <v>Gambia_HIV_United Nations Population Fund (UNFPA)_2022</v>
      </c>
    </row>
    <row r="1282" spans="1:12" x14ac:dyDescent="0.25">
      <c r="A1282" s="48" t="s">
        <v>1850</v>
      </c>
      <c r="B1282" s="49" t="s">
        <v>992</v>
      </c>
      <c r="C1282" s="49" t="s">
        <v>1645</v>
      </c>
      <c r="D1282" s="49" t="s">
        <v>1634</v>
      </c>
      <c r="E1282" s="49" t="s">
        <v>930</v>
      </c>
      <c r="F1282" s="49"/>
      <c r="G1282" s="49">
        <v>2023</v>
      </c>
      <c r="H1282" s="49" t="s">
        <v>361</v>
      </c>
      <c r="I1282" s="49" t="s">
        <v>670</v>
      </c>
      <c r="J1282" s="59">
        <v>30000</v>
      </c>
      <c r="K1282" s="49">
        <v>30000</v>
      </c>
      <c r="L1282" s="55" t="str">
        <f>_xlfn.CONCAT(NFM3External!$B1282,"_",NFM3External!$C1282,"_",NFM3External!$E1282,"_",NFM3External!$G1282)</f>
        <v>Gambia_HIV_United Nations Population Fund (UNFPA)_2023</v>
      </c>
    </row>
    <row r="1283" spans="1:12" x14ac:dyDescent="0.25">
      <c r="A1283" s="51" t="s">
        <v>1850</v>
      </c>
      <c r="B1283" s="52" t="s">
        <v>992</v>
      </c>
      <c r="C1283" s="52" t="s">
        <v>1645</v>
      </c>
      <c r="D1283" s="52" t="s">
        <v>1634</v>
      </c>
      <c r="E1283" s="52" t="s">
        <v>949</v>
      </c>
      <c r="F1283" s="52"/>
      <c r="G1283" s="52">
        <v>2018</v>
      </c>
      <c r="H1283" s="52" t="s">
        <v>1635</v>
      </c>
      <c r="I1283" s="52" t="s">
        <v>670</v>
      </c>
      <c r="J1283" s="60">
        <v>81808</v>
      </c>
      <c r="K1283" s="52">
        <v>81808</v>
      </c>
      <c r="L1283" s="56" t="str">
        <f>_xlfn.CONCAT(NFM3External!$B1283,"_",NFM3External!$C1283,"_",NFM3External!$E1283,"_",NFM3External!$G1283)</f>
        <v>Gambia_HIV_World Health Organization (WHO)_2018</v>
      </c>
    </row>
    <row r="1284" spans="1:12" x14ac:dyDescent="0.25">
      <c r="A1284" s="48" t="s">
        <v>1850</v>
      </c>
      <c r="B1284" s="49" t="s">
        <v>992</v>
      </c>
      <c r="C1284" s="49" t="s">
        <v>1645</v>
      </c>
      <c r="D1284" s="49" t="s">
        <v>1634</v>
      </c>
      <c r="E1284" s="49" t="s">
        <v>949</v>
      </c>
      <c r="F1284" s="49"/>
      <c r="G1284" s="49">
        <v>2019</v>
      </c>
      <c r="H1284" s="49" t="s">
        <v>1635</v>
      </c>
      <c r="I1284" s="49" t="s">
        <v>670</v>
      </c>
      <c r="J1284" s="59">
        <v>35978</v>
      </c>
      <c r="K1284" s="49">
        <v>35978</v>
      </c>
      <c r="L1284" s="55" t="str">
        <f>_xlfn.CONCAT(NFM3External!$B1284,"_",NFM3External!$C1284,"_",NFM3External!$E1284,"_",NFM3External!$G1284)</f>
        <v>Gambia_HIV_World Health Organization (WHO)_2019</v>
      </c>
    </row>
    <row r="1285" spans="1:12" x14ac:dyDescent="0.25">
      <c r="A1285" s="51" t="s">
        <v>1850</v>
      </c>
      <c r="B1285" s="52" t="s">
        <v>992</v>
      </c>
      <c r="C1285" s="52" t="s">
        <v>1645</v>
      </c>
      <c r="D1285" s="52" t="s">
        <v>1634</v>
      </c>
      <c r="E1285" s="52" t="s">
        <v>949</v>
      </c>
      <c r="F1285" s="52"/>
      <c r="G1285" s="52">
        <v>2020</v>
      </c>
      <c r="H1285" s="52" t="s">
        <v>1635</v>
      </c>
      <c r="I1285" s="52" t="s">
        <v>670</v>
      </c>
      <c r="J1285" s="60">
        <v>37489</v>
      </c>
      <c r="K1285" s="52">
        <v>37489</v>
      </c>
      <c r="L1285" s="56" t="str">
        <f>_xlfn.CONCAT(NFM3External!$B1285,"_",NFM3External!$C1285,"_",NFM3External!$E1285,"_",NFM3External!$G1285)</f>
        <v>Gambia_HIV_World Health Organization (WHO)_2020</v>
      </c>
    </row>
    <row r="1286" spans="1:12" x14ac:dyDescent="0.25">
      <c r="A1286" s="48" t="s">
        <v>1850</v>
      </c>
      <c r="B1286" s="49" t="s">
        <v>992</v>
      </c>
      <c r="C1286" s="49" t="s">
        <v>1645</v>
      </c>
      <c r="D1286" s="49" t="s">
        <v>1634</v>
      </c>
      <c r="E1286" s="49" t="s">
        <v>949</v>
      </c>
      <c r="F1286" s="49"/>
      <c r="G1286" s="49">
        <v>2021</v>
      </c>
      <c r="H1286" s="49" t="s">
        <v>361</v>
      </c>
      <c r="I1286" s="49" t="s">
        <v>670</v>
      </c>
      <c r="J1286" s="59">
        <v>45810</v>
      </c>
      <c r="K1286" s="49">
        <v>45810</v>
      </c>
      <c r="L1286" s="55" t="str">
        <f>_xlfn.CONCAT(NFM3External!$B1286,"_",NFM3External!$C1286,"_",NFM3External!$E1286,"_",NFM3External!$G1286)</f>
        <v>Gambia_HIV_World Health Organization (WHO)_2021</v>
      </c>
    </row>
    <row r="1287" spans="1:12" x14ac:dyDescent="0.25">
      <c r="A1287" s="51" t="s">
        <v>1850</v>
      </c>
      <c r="B1287" s="52" t="s">
        <v>992</v>
      </c>
      <c r="C1287" s="52" t="s">
        <v>1645</v>
      </c>
      <c r="D1287" s="52" t="s">
        <v>1634</v>
      </c>
      <c r="E1287" s="52" t="s">
        <v>949</v>
      </c>
      <c r="F1287" s="52"/>
      <c r="G1287" s="52">
        <v>2022</v>
      </c>
      <c r="H1287" s="52" t="s">
        <v>361</v>
      </c>
      <c r="I1287" s="52" t="s">
        <v>670</v>
      </c>
      <c r="J1287" s="60">
        <v>45810</v>
      </c>
      <c r="K1287" s="52">
        <v>45810</v>
      </c>
      <c r="L1287" s="56" t="str">
        <f>_xlfn.CONCAT(NFM3External!$B1287,"_",NFM3External!$C1287,"_",NFM3External!$E1287,"_",NFM3External!$G1287)</f>
        <v>Gambia_HIV_World Health Organization (WHO)_2022</v>
      </c>
    </row>
    <row r="1288" spans="1:12" x14ac:dyDescent="0.25">
      <c r="A1288" s="48" t="s">
        <v>1850</v>
      </c>
      <c r="B1288" s="49" t="s">
        <v>992</v>
      </c>
      <c r="C1288" s="49" t="s">
        <v>1645</v>
      </c>
      <c r="D1288" s="49" t="s">
        <v>1634</v>
      </c>
      <c r="E1288" s="49" t="s">
        <v>949</v>
      </c>
      <c r="F1288" s="49"/>
      <c r="G1288" s="49">
        <v>2023</v>
      </c>
      <c r="H1288" s="49" t="s">
        <v>361</v>
      </c>
      <c r="I1288" s="49" t="s">
        <v>670</v>
      </c>
      <c r="J1288" s="59">
        <v>45810</v>
      </c>
      <c r="K1288" s="49">
        <v>45810</v>
      </c>
      <c r="L1288" s="55" t="str">
        <f>_xlfn.CONCAT(NFM3External!$B1288,"_",NFM3External!$C1288,"_",NFM3External!$E1288,"_",NFM3External!$G1288)</f>
        <v>Gambia_HIV_World Health Organization (WHO)_2023</v>
      </c>
    </row>
    <row r="1289" spans="1:12" x14ac:dyDescent="0.25">
      <c r="A1289" s="51" t="s">
        <v>1850</v>
      </c>
      <c r="B1289" s="52" t="s">
        <v>992</v>
      </c>
      <c r="C1289" s="52" t="s">
        <v>308</v>
      </c>
      <c r="D1289" s="52" t="s">
        <v>1634</v>
      </c>
      <c r="E1289" s="52" t="s">
        <v>901</v>
      </c>
      <c r="F1289" s="52" t="s">
        <v>1851</v>
      </c>
      <c r="G1289" s="52">
        <v>2018</v>
      </c>
      <c r="H1289" s="52" t="s">
        <v>1635</v>
      </c>
      <c r="I1289" s="52" t="s">
        <v>670</v>
      </c>
      <c r="J1289" s="60">
        <v>50414</v>
      </c>
      <c r="K1289" s="52">
        <v>50414</v>
      </c>
      <c r="L1289" s="56" t="str">
        <f>_xlfn.CONCAT(NFM3External!$B1289,"_",NFM3External!$C1289,"_",NFM3External!$E1289,"_",NFM3External!$G1289)</f>
        <v>Gambia_Malaria_The United Nations Children's Fund (UNICEF)_2018</v>
      </c>
    </row>
    <row r="1290" spans="1:12" x14ac:dyDescent="0.25">
      <c r="A1290" s="48" t="s">
        <v>1850</v>
      </c>
      <c r="B1290" s="49" t="s">
        <v>992</v>
      </c>
      <c r="C1290" s="49" t="s">
        <v>308</v>
      </c>
      <c r="D1290" s="49" t="s">
        <v>1634</v>
      </c>
      <c r="E1290" s="49" t="s">
        <v>901</v>
      </c>
      <c r="F1290" s="49" t="s">
        <v>1851</v>
      </c>
      <c r="G1290" s="49">
        <v>2019</v>
      </c>
      <c r="H1290" s="49" t="s">
        <v>1635</v>
      </c>
      <c r="I1290" s="49" t="s">
        <v>670</v>
      </c>
      <c r="J1290" s="59">
        <v>90000</v>
      </c>
      <c r="K1290" s="49">
        <v>90000</v>
      </c>
      <c r="L1290" s="55" t="str">
        <f>_xlfn.CONCAT(NFM3External!$B1290,"_",NFM3External!$C1290,"_",NFM3External!$E1290,"_",NFM3External!$G1290)</f>
        <v>Gambia_Malaria_The United Nations Children's Fund (UNICEF)_2019</v>
      </c>
    </row>
    <row r="1291" spans="1:12" x14ac:dyDescent="0.25">
      <c r="A1291" s="51" t="s">
        <v>1850</v>
      </c>
      <c r="B1291" s="52" t="s">
        <v>992</v>
      </c>
      <c r="C1291" s="52" t="s">
        <v>308</v>
      </c>
      <c r="D1291" s="52" t="s">
        <v>1634</v>
      </c>
      <c r="E1291" s="52" t="s">
        <v>954</v>
      </c>
      <c r="F1291" s="52" t="s">
        <v>1852</v>
      </c>
      <c r="G1291" s="52">
        <v>2018</v>
      </c>
      <c r="H1291" s="52" t="s">
        <v>1635</v>
      </c>
      <c r="I1291" s="52" t="s">
        <v>670</v>
      </c>
      <c r="J1291" s="60">
        <v>281987</v>
      </c>
      <c r="K1291" s="52">
        <v>281987</v>
      </c>
      <c r="L1291" s="56" t="str">
        <f>_xlfn.CONCAT(NFM3External!$B1291,"_",NFM3External!$C1291,"_",NFM3External!$E1291,"_",NFM3External!$G1291)</f>
        <v>Gambia_Malaria_Unspecified - not disagregated by sources _2018</v>
      </c>
    </row>
    <row r="1292" spans="1:12" x14ac:dyDescent="0.25">
      <c r="A1292" s="48" t="s">
        <v>1850</v>
      </c>
      <c r="B1292" s="49" t="s">
        <v>992</v>
      </c>
      <c r="C1292" s="49" t="s">
        <v>308</v>
      </c>
      <c r="D1292" s="49" t="s">
        <v>1634</v>
      </c>
      <c r="E1292" s="49" t="s">
        <v>954</v>
      </c>
      <c r="F1292" s="49" t="s">
        <v>1852</v>
      </c>
      <c r="G1292" s="49">
        <v>2019</v>
      </c>
      <c r="H1292" s="49" t="s">
        <v>1635</v>
      </c>
      <c r="I1292" s="49" t="s">
        <v>670</v>
      </c>
      <c r="J1292" s="59">
        <v>288646</v>
      </c>
      <c r="K1292" s="49">
        <v>288646</v>
      </c>
      <c r="L1292" s="55" t="str">
        <f>_xlfn.CONCAT(NFM3External!$B1292,"_",NFM3External!$C1292,"_",NFM3External!$E1292,"_",NFM3External!$G1292)</f>
        <v>Gambia_Malaria_Unspecified - not disagregated by sources _2019</v>
      </c>
    </row>
    <row r="1293" spans="1:12" x14ac:dyDescent="0.25">
      <c r="A1293" s="51" t="s">
        <v>1850</v>
      </c>
      <c r="B1293" s="52" t="s">
        <v>992</v>
      </c>
      <c r="C1293" s="52" t="s">
        <v>308</v>
      </c>
      <c r="D1293" s="52" t="s">
        <v>1634</v>
      </c>
      <c r="E1293" s="52" t="s">
        <v>954</v>
      </c>
      <c r="F1293" s="52" t="s">
        <v>1852</v>
      </c>
      <c r="G1293" s="52">
        <v>2020</v>
      </c>
      <c r="H1293" s="52" t="s">
        <v>1635</v>
      </c>
      <c r="I1293" s="52" t="s">
        <v>670</v>
      </c>
      <c r="J1293" s="60">
        <v>100000</v>
      </c>
      <c r="K1293" s="52">
        <v>100000</v>
      </c>
      <c r="L1293" s="56" t="str">
        <f>_xlfn.CONCAT(NFM3External!$B1293,"_",NFM3External!$C1293,"_",NFM3External!$E1293,"_",NFM3External!$G1293)</f>
        <v>Gambia_Malaria_Unspecified - not disagregated by sources _2020</v>
      </c>
    </row>
    <row r="1294" spans="1:12" x14ac:dyDescent="0.25">
      <c r="A1294" s="48" t="s">
        <v>1850</v>
      </c>
      <c r="B1294" s="49" t="s">
        <v>992</v>
      </c>
      <c r="C1294" s="49" t="s">
        <v>308</v>
      </c>
      <c r="D1294" s="49" t="s">
        <v>1634</v>
      </c>
      <c r="E1294" s="49" t="s">
        <v>954</v>
      </c>
      <c r="F1294" s="49" t="s">
        <v>1852</v>
      </c>
      <c r="G1294" s="49">
        <v>2021</v>
      </c>
      <c r="H1294" s="49" t="s">
        <v>361</v>
      </c>
      <c r="I1294" s="49" t="s">
        <v>670</v>
      </c>
      <c r="J1294" s="59">
        <v>90000</v>
      </c>
      <c r="K1294" s="49">
        <v>90000</v>
      </c>
      <c r="L1294" s="55" t="str">
        <f>_xlfn.CONCAT(NFM3External!$B1294,"_",NFM3External!$C1294,"_",NFM3External!$E1294,"_",NFM3External!$G1294)</f>
        <v>Gambia_Malaria_Unspecified - not disagregated by sources _2021</v>
      </c>
    </row>
    <row r="1295" spans="1:12" x14ac:dyDescent="0.25">
      <c r="A1295" s="51" t="s">
        <v>1850</v>
      </c>
      <c r="B1295" s="52" t="s">
        <v>992</v>
      </c>
      <c r="C1295" s="52" t="s">
        <v>308</v>
      </c>
      <c r="D1295" s="52" t="s">
        <v>1634</v>
      </c>
      <c r="E1295" s="52" t="s">
        <v>954</v>
      </c>
      <c r="F1295" s="52" t="s">
        <v>1852</v>
      </c>
      <c r="G1295" s="52">
        <v>2022</v>
      </c>
      <c r="H1295" s="52" t="s">
        <v>361</v>
      </c>
      <c r="I1295" s="52" t="s">
        <v>670</v>
      </c>
      <c r="J1295" s="60">
        <v>100000</v>
      </c>
      <c r="K1295" s="52">
        <v>100000</v>
      </c>
      <c r="L1295" s="56" t="str">
        <f>_xlfn.CONCAT(NFM3External!$B1295,"_",NFM3External!$C1295,"_",NFM3External!$E1295,"_",NFM3External!$G1295)</f>
        <v>Gambia_Malaria_Unspecified - not disagregated by sources _2022</v>
      </c>
    </row>
    <row r="1296" spans="1:12" x14ac:dyDescent="0.25">
      <c r="A1296" s="48" t="s">
        <v>1850</v>
      </c>
      <c r="B1296" s="49" t="s">
        <v>992</v>
      </c>
      <c r="C1296" s="49" t="s">
        <v>308</v>
      </c>
      <c r="D1296" s="49" t="s">
        <v>1634</v>
      </c>
      <c r="E1296" s="49" t="s">
        <v>954</v>
      </c>
      <c r="F1296" s="49" t="s">
        <v>1852</v>
      </c>
      <c r="G1296" s="49">
        <v>2023</v>
      </c>
      <c r="H1296" s="49" t="s">
        <v>361</v>
      </c>
      <c r="I1296" s="49" t="s">
        <v>670</v>
      </c>
      <c r="J1296" s="59">
        <v>110000</v>
      </c>
      <c r="K1296" s="49">
        <v>110000</v>
      </c>
      <c r="L1296" s="55" t="str">
        <f>_xlfn.CONCAT(NFM3External!$B1296,"_",NFM3External!$C1296,"_",NFM3External!$E1296,"_",NFM3External!$G1296)</f>
        <v>Gambia_Malaria_Unspecified - not disagregated by sources _2023</v>
      </c>
    </row>
    <row r="1297" spans="1:12" x14ac:dyDescent="0.25">
      <c r="A1297" s="51" t="s">
        <v>1850</v>
      </c>
      <c r="B1297" s="52" t="s">
        <v>992</v>
      </c>
      <c r="C1297" s="52" t="s">
        <v>308</v>
      </c>
      <c r="D1297" s="52" t="s">
        <v>1634</v>
      </c>
      <c r="E1297" s="52" t="s">
        <v>954</v>
      </c>
      <c r="F1297" s="52" t="s">
        <v>1852</v>
      </c>
      <c r="G1297" s="52">
        <v>2024</v>
      </c>
      <c r="H1297" s="52" t="s">
        <v>361</v>
      </c>
      <c r="I1297" s="52" t="s">
        <v>670</v>
      </c>
      <c r="J1297" s="60">
        <v>124000</v>
      </c>
      <c r="K1297" s="52">
        <v>124000</v>
      </c>
      <c r="L1297" s="56" t="str">
        <f>_xlfn.CONCAT(NFM3External!$B1297,"_",NFM3External!$C1297,"_",NFM3External!$E1297,"_",NFM3External!$G1297)</f>
        <v>Gambia_Malaria_Unspecified - not disagregated by sources _2024</v>
      </c>
    </row>
    <row r="1298" spans="1:12" x14ac:dyDescent="0.25">
      <c r="A1298" s="48" t="s">
        <v>1850</v>
      </c>
      <c r="B1298" s="49" t="s">
        <v>992</v>
      </c>
      <c r="C1298" s="49" t="s">
        <v>308</v>
      </c>
      <c r="D1298" s="49" t="s">
        <v>1634</v>
      </c>
      <c r="E1298" s="49" t="s">
        <v>954</v>
      </c>
      <c r="F1298" s="49" t="s">
        <v>1852</v>
      </c>
      <c r="G1298" s="49">
        <v>2025</v>
      </c>
      <c r="H1298" s="49" t="s">
        <v>361</v>
      </c>
      <c r="I1298" s="49" t="s">
        <v>670</v>
      </c>
      <c r="J1298" s="59">
        <v>130000</v>
      </c>
      <c r="K1298" s="49">
        <v>130000</v>
      </c>
      <c r="L1298" s="55" t="str">
        <f>_xlfn.CONCAT(NFM3External!$B1298,"_",NFM3External!$C1298,"_",NFM3External!$E1298,"_",NFM3External!$G1298)</f>
        <v>Gambia_Malaria_Unspecified - not disagregated by sources _2025</v>
      </c>
    </row>
    <row r="1299" spans="1:12" x14ac:dyDescent="0.25">
      <c r="A1299" s="51" t="s">
        <v>1850</v>
      </c>
      <c r="B1299" s="52" t="s">
        <v>992</v>
      </c>
      <c r="C1299" s="52" t="s">
        <v>308</v>
      </c>
      <c r="D1299" s="52" t="s">
        <v>1634</v>
      </c>
      <c r="E1299" s="52" t="s">
        <v>949</v>
      </c>
      <c r="F1299" s="52" t="s">
        <v>1853</v>
      </c>
      <c r="G1299" s="52">
        <v>2018</v>
      </c>
      <c r="H1299" s="52" t="s">
        <v>1635</v>
      </c>
      <c r="I1299" s="52" t="s">
        <v>670</v>
      </c>
      <c r="J1299" s="60">
        <v>39000</v>
      </c>
      <c r="K1299" s="52">
        <v>39000</v>
      </c>
      <c r="L1299" s="56" t="str">
        <f>_xlfn.CONCAT(NFM3External!$B1299,"_",NFM3External!$C1299,"_",NFM3External!$E1299,"_",NFM3External!$G1299)</f>
        <v>Gambia_Malaria_World Health Organization (WHO)_2018</v>
      </c>
    </row>
    <row r="1300" spans="1:12" x14ac:dyDescent="0.25">
      <c r="A1300" s="48" t="s">
        <v>1850</v>
      </c>
      <c r="B1300" s="49" t="s">
        <v>992</v>
      </c>
      <c r="C1300" s="49" t="s">
        <v>308</v>
      </c>
      <c r="D1300" s="49" t="s">
        <v>1634</v>
      </c>
      <c r="E1300" s="49" t="s">
        <v>949</v>
      </c>
      <c r="F1300" s="49" t="s">
        <v>1853</v>
      </c>
      <c r="G1300" s="49">
        <v>2019</v>
      </c>
      <c r="H1300" s="49" t="s">
        <v>1635</v>
      </c>
      <c r="I1300" s="49" t="s">
        <v>670</v>
      </c>
      <c r="J1300" s="59">
        <v>68000</v>
      </c>
      <c r="K1300" s="49">
        <v>68000</v>
      </c>
      <c r="L1300" s="55" t="str">
        <f>_xlfn.CONCAT(NFM3External!$B1300,"_",NFM3External!$C1300,"_",NFM3External!$E1300,"_",NFM3External!$G1300)</f>
        <v>Gambia_Malaria_World Health Organization (WHO)_2019</v>
      </c>
    </row>
    <row r="1301" spans="1:12" x14ac:dyDescent="0.25">
      <c r="A1301" s="51" t="s">
        <v>1850</v>
      </c>
      <c r="B1301" s="52" t="s">
        <v>992</v>
      </c>
      <c r="C1301" s="52" t="s">
        <v>308</v>
      </c>
      <c r="D1301" s="52" t="s">
        <v>1634</v>
      </c>
      <c r="E1301" s="52" t="s">
        <v>949</v>
      </c>
      <c r="F1301" s="52" t="s">
        <v>1853</v>
      </c>
      <c r="G1301" s="52">
        <v>2020</v>
      </c>
      <c r="H1301" s="52" t="s">
        <v>1635</v>
      </c>
      <c r="I1301" s="52" t="s">
        <v>670</v>
      </c>
      <c r="J1301" s="60">
        <v>45000</v>
      </c>
      <c r="K1301" s="52">
        <v>45000</v>
      </c>
      <c r="L1301" s="56" t="str">
        <f>_xlfn.CONCAT(NFM3External!$B1301,"_",NFM3External!$C1301,"_",NFM3External!$E1301,"_",NFM3External!$G1301)</f>
        <v>Gambia_Malaria_World Health Organization (WHO)_2020</v>
      </c>
    </row>
    <row r="1302" spans="1:12" x14ac:dyDescent="0.25">
      <c r="A1302" s="48" t="s">
        <v>1850</v>
      </c>
      <c r="B1302" s="49" t="s">
        <v>992</v>
      </c>
      <c r="C1302" s="49" t="s">
        <v>308</v>
      </c>
      <c r="D1302" s="49" t="s">
        <v>1634</v>
      </c>
      <c r="E1302" s="49" t="s">
        <v>949</v>
      </c>
      <c r="F1302" s="49" t="s">
        <v>1853</v>
      </c>
      <c r="G1302" s="49">
        <v>2021</v>
      </c>
      <c r="H1302" s="49" t="s">
        <v>361</v>
      </c>
      <c r="I1302" s="49" t="s">
        <v>670</v>
      </c>
      <c r="J1302" s="59">
        <v>45000</v>
      </c>
      <c r="K1302" s="49">
        <v>45000</v>
      </c>
      <c r="L1302" s="55" t="str">
        <f>_xlfn.CONCAT(NFM3External!$B1302,"_",NFM3External!$C1302,"_",NFM3External!$E1302,"_",NFM3External!$G1302)</f>
        <v>Gambia_Malaria_World Health Organization (WHO)_2021</v>
      </c>
    </row>
    <row r="1303" spans="1:12" x14ac:dyDescent="0.25">
      <c r="A1303" s="51" t="s">
        <v>1850</v>
      </c>
      <c r="B1303" s="52" t="s">
        <v>992</v>
      </c>
      <c r="C1303" s="52" t="s">
        <v>308</v>
      </c>
      <c r="D1303" s="52" t="s">
        <v>1634</v>
      </c>
      <c r="E1303" s="52" t="s">
        <v>949</v>
      </c>
      <c r="F1303" s="52" t="s">
        <v>1853</v>
      </c>
      <c r="G1303" s="52">
        <v>2022</v>
      </c>
      <c r="H1303" s="52" t="s">
        <v>361</v>
      </c>
      <c r="I1303" s="52" t="s">
        <v>670</v>
      </c>
      <c r="J1303" s="60">
        <v>50000</v>
      </c>
      <c r="K1303" s="52">
        <v>50000</v>
      </c>
      <c r="L1303" s="56" t="str">
        <f>_xlfn.CONCAT(NFM3External!$B1303,"_",NFM3External!$C1303,"_",NFM3External!$E1303,"_",NFM3External!$G1303)</f>
        <v>Gambia_Malaria_World Health Organization (WHO)_2022</v>
      </c>
    </row>
    <row r="1304" spans="1:12" x14ac:dyDescent="0.25">
      <c r="A1304" s="48" t="s">
        <v>1850</v>
      </c>
      <c r="B1304" s="49" t="s">
        <v>992</v>
      </c>
      <c r="C1304" s="49" t="s">
        <v>308</v>
      </c>
      <c r="D1304" s="49" t="s">
        <v>1634</v>
      </c>
      <c r="E1304" s="49" t="s">
        <v>949</v>
      </c>
      <c r="F1304" s="49" t="s">
        <v>1853</v>
      </c>
      <c r="G1304" s="49">
        <v>2023</v>
      </c>
      <c r="H1304" s="49" t="s">
        <v>361</v>
      </c>
      <c r="I1304" s="49" t="s">
        <v>670</v>
      </c>
      <c r="J1304" s="59">
        <v>50000</v>
      </c>
      <c r="K1304" s="49">
        <v>50000</v>
      </c>
      <c r="L1304" s="55" t="str">
        <f>_xlfn.CONCAT(NFM3External!$B1304,"_",NFM3External!$C1304,"_",NFM3External!$E1304,"_",NFM3External!$G1304)</f>
        <v>Gambia_Malaria_World Health Organization (WHO)_2023</v>
      </c>
    </row>
    <row r="1305" spans="1:12" x14ac:dyDescent="0.25">
      <c r="A1305" s="51" t="s">
        <v>1850</v>
      </c>
      <c r="B1305" s="52" t="s">
        <v>992</v>
      </c>
      <c r="C1305" s="52" t="s">
        <v>308</v>
      </c>
      <c r="D1305" s="52" t="s">
        <v>1634</v>
      </c>
      <c r="E1305" s="52" t="s">
        <v>949</v>
      </c>
      <c r="F1305" s="52" t="s">
        <v>1853</v>
      </c>
      <c r="G1305" s="52">
        <v>2024</v>
      </c>
      <c r="H1305" s="52" t="s">
        <v>361</v>
      </c>
      <c r="I1305" s="52" t="s">
        <v>670</v>
      </c>
      <c r="J1305" s="60">
        <v>50000</v>
      </c>
      <c r="K1305" s="52">
        <v>50000</v>
      </c>
      <c r="L1305" s="56" t="str">
        <f>_xlfn.CONCAT(NFM3External!$B1305,"_",NFM3External!$C1305,"_",NFM3External!$E1305,"_",NFM3External!$G1305)</f>
        <v>Gambia_Malaria_World Health Organization (WHO)_2024</v>
      </c>
    </row>
    <row r="1306" spans="1:12" x14ac:dyDescent="0.25">
      <c r="A1306" s="48" t="s">
        <v>1850</v>
      </c>
      <c r="B1306" s="49" t="s">
        <v>992</v>
      </c>
      <c r="C1306" s="49" t="s">
        <v>308</v>
      </c>
      <c r="D1306" s="49" t="s">
        <v>1634</v>
      </c>
      <c r="E1306" s="49" t="s">
        <v>949</v>
      </c>
      <c r="F1306" s="49" t="s">
        <v>1853</v>
      </c>
      <c r="G1306" s="49">
        <v>2025</v>
      </c>
      <c r="H1306" s="49" t="s">
        <v>361</v>
      </c>
      <c r="I1306" s="49" t="s">
        <v>670</v>
      </c>
      <c r="J1306" s="59">
        <v>50000</v>
      </c>
      <c r="K1306" s="49">
        <v>50000</v>
      </c>
      <c r="L1306" s="55" t="str">
        <f>_xlfn.CONCAT(NFM3External!$B1306,"_",NFM3External!$C1306,"_",NFM3External!$E1306,"_",NFM3External!$G1306)</f>
        <v>Gambia_Malaria_World Health Organization (WHO)_2025</v>
      </c>
    </row>
    <row r="1307" spans="1:12" x14ac:dyDescent="0.25">
      <c r="A1307" s="51" t="s">
        <v>1854</v>
      </c>
      <c r="B1307" s="52" t="s">
        <v>1012</v>
      </c>
      <c r="C1307" s="52" t="s">
        <v>1645</v>
      </c>
      <c r="D1307" s="52" t="s">
        <v>1634</v>
      </c>
      <c r="E1307" s="52" t="s">
        <v>1855</v>
      </c>
      <c r="F1307" s="52" t="s">
        <v>1855</v>
      </c>
      <c r="G1307" s="52">
        <v>2018</v>
      </c>
      <c r="H1307" s="52" t="s">
        <v>1635</v>
      </c>
      <c r="I1307" s="52" t="s">
        <v>682</v>
      </c>
      <c r="J1307" s="60">
        <v>178222</v>
      </c>
      <c r="K1307" s="52">
        <v>210376</v>
      </c>
      <c r="L1307" s="56" t="str">
        <f>_xlfn.CONCAT(NFM3External!$B1307,"_",NFM3External!$C1307,"_",NFM3External!$E1307,"_",NFM3External!$G1307)</f>
        <v>Guinea-Bissau_HIV_Plan Guine -Bissau_2018</v>
      </c>
    </row>
    <row r="1308" spans="1:12" x14ac:dyDescent="0.25">
      <c r="A1308" s="48" t="s">
        <v>1854</v>
      </c>
      <c r="B1308" s="49" t="s">
        <v>1012</v>
      </c>
      <c r="C1308" s="49" t="s">
        <v>1645</v>
      </c>
      <c r="D1308" s="49" t="s">
        <v>1634</v>
      </c>
      <c r="E1308" s="49" t="s">
        <v>1855</v>
      </c>
      <c r="F1308" s="49" t="s">
        <v>1855</v>
      </c>
      <c r="G1308" s="49">
        <v>2019</v>
      </c>
      <c r="H1308" s="49" t="s">
        <v>1635</v>
      </c>
      <c r="I1308" s="49" t="s">
        <v>682</v>
      </c>
      <c r="J1308" s="59">
        <v>867069</v>
      </c>
      <c r="K1308" s="49">
        <v>970649</v>
      </c>
      <c r="L1308" s="55" t="str">
        <f>_xlfn.CONCAT(NFM3External!$B1308,"_",NFM3External!$C1308,"_",NFM3External!$E1308,"_",NFM3External!$G1308)</f>
        <v>Guinea-Bissau_HIV_Plan Guine -Bissau_2019</v>
      </c>
    </row>
    <row r="1309" spans="1:12" x14ac:dyDescent="0.25">
      <c r="A1309" s="51" t="s">
        <v>1854</v>
      </c>
      <c r="B1309" s="52" t="s">
        <v>1012</v>
      </c>
      <c r="C1309" s="52" t="s">
        <v>1645</v>
      </c>
      <c r="D1309" s="52" t="s">
        <v>1634</v>
      </c>
      <c r="E1309" s="52" t="s">
        <v>1856</v>
      </c>
      <c r="F1309" s="52" t="s">
        <v>1856</v>
      </c>
      <c r="G1309" s="52">
        <v>2020</v>
      </c>
      <c r="H1309" s="52" t="s">
        <v>1635</v>
      </c>
      <c r="I1309" s="52" t="s">
        <v>682</v>
      </c>
      <c r="J1309" s="60">
        <v>653000</v>
      </c>
      <c r="K1309" s="52">
        <v>744181</v>
      </c>
      <c r="L1309" s="56" t="str">
        <f>_xlfn.CONCAT(NFM3External!$B1309,"_",NFM3External!$C1309,"_",NFM3External!$E1309,"_",NFM3External!$G1309)</f>
        <v>Guinea-Bissau_HIV_Expertise France/Initiative 5%_2020</v>
      </c>
    </row>
    <row r="1310" spans="1:12" x14ac:dyDescent="0.25">
      <c r="A1310" s="48" t="s">
        <v>1854</v>
      </c>
      <c r="B1310" s="49" t="s">
        <v>1012</v>
      </c>
      <c r="C1310" s="49" t="s">
        <v>1645</v>
      </c>
      <c r="D1310" s="49" t="s">
        <v>1634</v>
      </c>
      <c r="E1310" s="49" t="s">
        <v>1855</v>
      </c>
      <c r="F1310" s="49" t="s">
        <v>1855</v>
      </c>
      <c r="G1310" s="49">
        <v>2020</v>
      </c>
      <c r="H1310" s="49" t="s">
        <v>1635</v>
      </c>
      <c r="I1310" s="49" t="s">
        <v>682</v>
      </c>
      <c r="J1310" s="59">
        <v>569129</v>
      </c>
      <c r="K1310" s="49">
        <v>648598</v>
      </c>
      <c r="L1310" s="55" t="str">
        <f>_xlfn.CONCAT(NFM3External!$B1310,"_",NFM3External!$C1310,"_",NFM3External!$E1310,"_",NFM3External!$G1310)</f>
        <v>Guinea-Bissau_HIV_Plan Guine -Bissau_2020</v>
      </c>
    </row>
    <row r="1311" spans="1:12" x14ac:dyDescent="0.25">
      <c r="A1311" s="51" t="s">
        <v>1854</v>
      </c>
      <c r="B1311" s="52" t="s">
        <v>1012</v>
      </c>
      <c r="C1311" s="52" t="s">
        <v>1645</v>
      </c>
      <c r="D1311" s="52" t="s">
        <v>1634</v>
      </c>
      <c r="E1311" s="52" t="s">
        <v>1857</v>
      </c>
      <c r="F1311" s="52" t="s">
        <v>1857</v>
      </c>
      <c r="G1311" s="52">
        <v>2021</v>
      </c>
      <c r="H1311" s="52" t="s">
        <v>361</v>
      </c>
      <c r="I1311" s="52" t="s">
        <v>682</v>
      </c>
      <c r="J1311" s="60">
        <v>16445</v>
      </c>
      <c r="K1311" s="52">
        <v>19638</v>
      </c>
      <c r="L1311" s="56" t="str">
        <f>_xlfn.CONCAT(NFM3External!$B1311,"_",NFM3External!$C1311,"_",NFM3External!$E1311,"_",NFM3External!$G1311)</f>
        <v>Guinea-Bissau_HIV_DoD e ADPP GB_2021</v>
      </c>
    </row>
    <row r="1312" spans="1:12" x14ac:dyDescent="0.25">
      <c r="A1312" s="48" t="s">
        <v>1854</v>
      </c>
      <c r="B1312" s="49" t="s">
        <v>1012</v>
      </c>
      <c r="C1312" s="49" t="s">
        <v>1645</v>
      </c>
      <c r="D1312" s="49" t="s">
        <v>1634</v>
      </c>
      <c r="E1312" s="49" t="s">
        <v>1858</v>
      </c>
      <c r="F1312" s="49" t="s">
        <v>1858</v>
      </c>
      <c r="G1312" s="49">
        <v>2021</v>
      </c>
      <c r="H1312" s="49" t="s">
        <v>361</v>
      </c>
      <c r="I1312" s="49" t="s">
        <v>682</v>
      </c>
      <c r="J1312" s="59">
        <v>1413617</v>
      </c>
      <c r="K1312" s="49">
        <v>1688129</v>
      </c>
      <c r="L1312" s="55" t="str">
        <f>_xlfn.CONCAT(NFM3External!$B1312,"_",NFM3External!$C1312,"_",NFM3External!$E1312,"_",NFM3External!$G1312)</f>
        <v>Guinea-Bissau_HIV_EU, Instituto Camoes_2021</v>
      </c>
    </row>
    <row r="1313" spans="1:12" x14ac:dyDescent="0.25">
      <c r="A1313" s="51" t="s">
        <v>1854</v>
      </c>
      <c r="B1313" s="52" t="s">
        <v>1012</v>
      </c>
      <c r="C1313" s="52" t="s">
        <v>1645</v>
      </c>
      <c r="D1313" s="52" t="s">
        <v>1634</v>
      </c>
      <c r="E1313" s="52" t="s">
        <v>1859</v>
      </c>
      <c r="F1313" s="52" t="s">
        <v>1859</v>
      </c>
      <c r="G1313" s="52">
        <v>2021</v>
      </c>
      <c r="H1313" s="52" t="s">
        <v>361</v>
      </c>
      <c r="I1313" s="52" t="s">
        <v>682</v>
      </c>
      <c r="J1313" s="60">
        <v>16159</v>
      </c>
      <c r="K1313" s="52">
        <v>19297</v>
      </c>
      <c r="L1313" s="56" t="str">
        <f>_xlfn.CONCAT(NFM3External!$B1313,"_",NFM3External!$C1313,"_",NFM3External!$E1313,"_",NFM3External!$G1313)</f>
        <v>Guinea-Bissau_HIV_IFFP_2021</v>
      </c>
    </row>
    <row r="1314" spans="1:12" x14ac:dyDescent="0.25">
      <c r="A1314" s="48" t="s">
        <v>1854</v>
      </c>
      <c r="B1314" s="49" t="s">
        <v>1012</v>
      </c>
      <c r="C1314" s="49" t="s">
        <v>1645</v>
      </c>
      <c r="D1314" s="49" t="s">
        <v>1634</v>
      </c>
      <c r="E1314" s="49" t="s">
        <v>1860</v>
      </c>
      <c r="F1314" s="49" t="s">
        <v>1860</v>
      </c>
      <c r="G1314" s="49">
        <v>2021</v>
      </c>
      <c r="H1314" s="49" t="s">
        <v>361</v>
      </c>
      <c r="I1314" s="49" t="s">
        <v>682</v>
      </c>
      <c r="J1314" s="59">
        <v>36688</v>
      </c>
      <c r="K1314" s="49">
        <v>43812</v>
      </c>
      <c r="L1314" s="55" t="str">
        <f>_xlfn.CONCAT(NFM3External!$B1314,"_",NFM3External!$C1314,"_",NFM3External!$E1314,"_",NFM3External!$G1314)</f>
        <v>Guinea-Bissau_HIV_OOAS_2021</v>
      </c>
    </row>
    <row r="1315" spans="1:12" x14ac:dyDescent="0.25">
      <c r="A1315" s="51" t="s">
        <v>1854</v>
      </c>
      <c r="B1315" s="52" t="s">
        <v>1012</v>
      </c>
      <c r="C1315" s="52" t="s">
        <v>1645</v>
      </c>
      <c r="D1315" s="52" t="s">
        <v>1634</v>
      </c>
      <c r="E1315" s="52" t="s">
        <v>1855</v>
      </c>
      <c r="F1315" s="52" t="s">
        <v>1855</v>
      </c>
      <c r="G1315" s="52">
        <v>2021</v>
      </c>
      <c r="H1315" s="52" t="s">
        <v>361</v>
      </c>
      <c r="I1315" s="52" t="s">
        <v>682</v>
      </c>
      <c r="J1315" s="60">
        <v>740503</v>
      </c>
      <c r="K1315" s="52">
        <v>884302</v>
      </c>
      <c r="L1315" s="56" t="str">
        <f>_xlfn.CONCAT(NFM3External!$B1315,"_",NFM3External!$C1315,"_",NFM3External!$E1315,"_",NFM3External!$G1315)</f>
        <v>Guinea-Bissau_HIV_Plan Guine -Bissau_2021</v>
      </c>
    </row>
    <row r="1316" spans="1:12" x14ac:dyDescent="0.25">
      <c r="A1316" s="48" t="s">
        <v>1854</v>
      </c>
      <c r="B1316" s="49" t="s">
        <v>1012</v>
      </c>
      <c r="C1316" s="49" t="s">
        <v>1645</v>
      </c>
      <c r="D1316" s="49" t="s">
        <v>1634</v>
      </c>
      <c r="E1316" s="49" t="s">
        <v>1861</v>
      </c>
      <c r="F1316" s="49" t="s">
        <v>1861</v>
      </c>
      <c r="G1316" s="49">
        <v>2021</v>
      </c>
      <c r="H1316" s="49" t="s">
        <v>361</v>
      </c>
      <c r="I1316" s="49" t="s">
        <v>682</v>
      </c>
      <c r="J1316" s="59">
        <v>23924</v>
      </c>
      <c r="K1316" s="49">
        <v>28570</v>
      </c>
      <c r="L1316" s="55" t="str">
        <f>_xlfn.CONCAT(NFM3External!$B1316,"_",NFM3External!$C1316,"_",NFM3External!$E1316,"_",NFM3External!$G1316)</f>
        <v>Guinea-Bissau_HIV_UBRAF_2021</v>
      </c>
    </row>
    <row r="1317" spans="1:12" x14ac:dyDescent="0.25">
      <c r="A1317" s="51" t="s">
        <v>1854</v>
      </c>
      <c r="B1317" s="52" t="s">
        <v>1012</v>
      </c>
      <c r="C1317" s="52" t="s">
        <v>1645</v>
      </c>
      <c r="D1317" s="52" t="s">
        <v>1634</v>
      </c>
      <c r="E1317" s="52" t="s">
        <v>1855</v>
      </c>
      <c r="F1317" s="52" t="s">
        <v>1855</v>
      </c>
      <c r="G1317" s="52">
        <v>2022</v>
      </c>
      <c r="H1317" s="52" t="s">
        <v>361</v>
      </c>
      <c r="I1317" s="52" t="s">
        <v>682</v>
      </c>
      <c r="J1317" s="60">
        <v>118000</v>
      </c>
      <c r="K1317" s="52">
        <v>142491</v>
      </c>
      <c r="L1317" s="56" t="str">
        <f>_xlfn.CONCAT(NFM3External!$B1317,"_",NFM3External!$C1317,"_",NFM3External!$E1317,"_",NFM3External!$G1317)</f>
        <v>Guinea-Bissau_HIV_Plan Guine -Bissau_2022</v>
      </c>
    </row>
    <row r="1318" spans="1:12" x14ac:dyDescent="0.25">
      <c r="A1318" s="48" t="s">
        <v>1854</v>
      </c>
      <c r="B1318" s="49" t="s">
        <v>1012</v>
      </c>
      <c r="C1318" s="49" t="s">
        <v>1645</v>
      </c>
      <c r="D1318" s="49" t="s">
        <v>1634</v>
      </c>
      <c r="E1318" s="49" t="s">
        <v>949</v>
      </c>
      <c r="F1318" s="49"/>
      <c r="G1318" s="49">
        <v>2018</v>
      </c>
      <c r="H1318" s="49" t="s">
        <v>1635</v>
      </c>
      <c r="I1318" s="49" t="s">
        <v>682</v>
      </c>
      <c r="J1318" s="59">
        <v>18808</v>
      </c>
      <c r="K1318" s="49">
        <v>22201</v>
      </c>
      <c r="L1318" s="55" t="str">
        <f>_xlfn.CONCAT(NFM3External!$B1318,"_",NFM3External!$C1318,"_",NFM3External!$E1318,"_",NFM3External!$G1318)</f>
        <v>Guinea-Bissau_HIV_World Health Organization (WHO)_2018</v>
      </c>
    </row>
    <row r="1319" spans="1:12" x14ac:dyDescent="0.25">
      <c r="A1319" s="51" t="s">
        <v>1854</v>
      </c>
      <c r="B1319" s="52" t="s">
        <v>1012</v>
      </c>
      <c r="C1319" s="52" t="s">
        <v>1645</v>
      </c>
      <c r="D1319" s="52" t="s">
        <v>1634</v>
      </c>
      <c r="E1319" s="52" t="s">
        <v>949</v>
      </c>
      <c r="F1319" s="52"/>
      <c r="G1319" s="52">
        <v>2019</v>
      </c>
      <c r="H1319" s="52" t="s">
        <v>1635</v>
      </c>
      <c r="I1319" s="52" t="s">
        <v>682</v>
      </c>
      <c r="J1319" s="60">
        <v>18715</v>
      </c>
      <c r="K1319" s="52">
        <v>20951</v>
      </c>
      <c r="L1319" s="56" t="str">
        <f>_xlfn.CONCAT(NFM3External!$B1319,"_",NFM3External!$C1319,"_",NFM3External!$E1319,"_",NFM3External!$G1319)</f>
        <v>Guinea-Bissau_HIV_World Health Organization (WHO)_2019</v>
      </c>
    </row>
    <row r="1320" spans="1:12" x14ac:dyDescent="0.25">
      <c r="A1320" s="48" t="s">
        <v>1854</v>
      </c>
      <c r="B1320" s="49" t="s">
        <v>1012</v>
      </c>
      <c r="C1320" s="49" t="s">
        <v>1645</v>
      </c>
      <c r="D1320" s="49" t="s">
        <v>1634</v>
      </c>
      <c r="E1320" s="49" t="s">
        <v>949</v>
      </c>
      <c r="F1320" s="49"/>
      <c r="G1320" s="49">
        <v>2020</v>
      </c>
      <c r="H1320" s="49" t="s">
        <v>1635</v>
      </c>
      <c r="I1320" s="49" t="s">
        <v>682</v>
      </c>
      <c r="J1320" s="59">
        <v>18808</v>
      </c>
      <c r="K1320" s="49">
        <v>21434</v>
      </c>
      <c r="L1320" s="55" t="str">
        <f>_xlfn.CONCAT(NFM3External!$B1320,"_",NFM3External!$C1320,"_",NFM3External!$E1320,"_",NFM3External!$G1320)</f>
        <v>Guinea-Bissau_HIV_World Health Organization (WHO)_2020</v>
      </c>
    </row>
    <row r="1321" spans="1:12" x14ac:dyDescent="0.25">
      <c r="A1321" s="51" t="s">
        <v>1854</v>
      </c>
      <c r="B1321" s="52" t="s">
        <v>1012</v>
      </c>
      <c r="C1321" s="52" t="s">
        <v>1645</v>
      </c>
      <c r="D1321" s="52" t="s">
        <v>1634</v>
      </c>
      <c r="E1321" s="52" t="s">
        <v>949</v>
      </c>
      <c r="F1321" s="52"/>
      <c r="G1321" s="52">
        <v>2021</v>
      </c>
      <c r="H1321" s="52" t="s">
        <v>361</v>
      </c>
      <c r="I1321" s="52" t="s">
        <v>682</v>
      </c>
      <c r="J1321" s="60">
        <v>18715</v>
      </c>
      <c r="K1321" s="52">
        <v>22349</v>
      </c>
      <c r="L1321" s="56" t="str">
        <f>_xlfn.CONCAT(NFM3External!$B1321,"_",NFM3External!$C1321,"_",NFM3External!$E1321,"_",NFM3External!$G1321)</f>
        <v>Guinea-Bissau_HIV_World Health Organization (WHO)_2021</v>
      </c>
    </row>
    <row r="1322" spans="1:12" x14ac:dyDescent="0.25">
      <c r="A1322" s="48" t="s">
        <v>1854</v>
      </c>
      <c r="B1322" s="49" t="s">
        <v>1012</v>
      </c>
      <c r="C1322" s="49" t="s">
        <v>305</v>
      </c>
      <c r="D1322" s="49" t="s">
        <v>1634</v>
      </c>
      <c r="E1322" s="49" t="s">
        <v>949</v>
      </c>
      <c r="F1322" s="49"/>
      <c r="G1322" s="49">
        <v>2018</v>
      </c>
      <c r="H1322" s="49" t="s">
        <v>1635</v>
      </c>
      <c r="I1322" s="49" t="s">
        <v>682</v>
      </c>
      <c r="J1322" s="59">
        <v>4192</v>
      </c>
      <c r="K1322" s="49">
        <v>4948</v>
      </c>
      <c r="L1322" s="55" t="str">
        <f>_xlfn.CONCAT(NFM3External!$B1322,"_",NFM3External!$C1322,"_",NFM3External!$E1322,"_",NFM3External!$G1322)</f>
        <v>Guinea-Bissau_TB_World Health Organization (WHO)_2018</v>
      </c>
    </row>
    <row r="1323" spans="1:12" x14ac:dyDescent="0.25">
      <c r="A1323" s="51" t="s">
        <v>1854</v>
      </c>
      <c r="B1323" s="52" t="s">
        <v>1012</v>
      </c>
      <c r="C1323" s="52" t="s">
        <v>305</v>
      </c>
      <c r="D1323" s="52" t="s">
        <v>1634</v>
      </c>
      <c r="E1323" s="52" t="s">
        <v>949</v>
      </c>
      <c r="F1323" s="52"/>
      <c r="G1323" s="52">
        <v>2019</v>
      </c>
      <c r="H1323" s="52" t="s">
        <v>1635</v>
      </c>
      <c r="I1323" s="52" t="s">
        <v>682</v>
      </c>
      <c r="J1323" s="60">
        <v>4192</v>
      </c>
      <c r="K1323" s="52">
        <v>4693</v>
      </c>
      <c r="L1323" s="56" t="str">
        <f>_xlfn.CONCAT(NFM3External!$B1323,"_",NFM3External!$C1323,"_",NFM3External!$E1323,"_",NFM3External!$G1323)</f>
        <v>Guinea-Bissau_TB_World Health Organization (WHO)_2019</v>
      </c>
    </row>
    <row r="1324" spans="1:12" x14ac:dyDescent="0.25">
      <c r="A1324" s="48" t="s">
        <v>1854</v>
      </c>
      <c r="B1324" s="49" t="s">
        <v>1012</v>
      </c>
      <c r="C1324" s="49" t="s">
        <v>305</v>
      </c>
      <c r="D1324" s="49" t="s">
        <v>1634</v>
      </c>
      <c r="E1324" s="49" t="s">
        <v>949</v>
      </c>
      <c r="F1324" s="49"/>
      <c r="G1324" s="49">
        <v>2020</v>
      </c>
      <c r="H1324" s="49" t="s">
        <v>1635</v>
      </c>
      <c r="I1324" s="49" t="s">
        <v>682</v>
      </c>
      <c r="J1324" s="59">
        <v>4192</v>
      </c>
      <c r="K1324" s="49">
        <v>4777</v>
      </c>
      <c r="L1324" s="55" t="str">
        <f>_xlfn.CONCAT(NFM3External!$B1324,"_",NFM3External!$C1324,"_",NFM3External!$E1324,"_",NFM3External!$G1324)</f>
        <v>Guinea-Bissau_TB_World Health Organization (WHO)_2020</v>
      </c>
    </row>
    <row r="1325" spans="1:12" x14ac:dyDescent="0.25">
      <c r="A1325" s="51" t="s">
        <v>1854</v>
      </c>
      <c r="B1325" s="52" t="s">
        <v>1012</v>
      </c>
      <c r="C1325" s="52" t="s">
        <v>305</v>
      </c>
      <c r="D1325" s="52" t="s">
        <v>1634</v>
      </c>
      <c r="E1325" s="52" t="s">
        <v>949</v>
      </c>
      <c r="F1325" s="52"/>
      <c r="G1325" s="52">
        <v>2021</v>
      </c>
      <c r="H1325" s="52" t="s">
        <v>361</v>
      </c>
      <c r="I1325" s="52" t="s">
        <v>682</v>
      </c>
      <c r="J1325" s="60">
        <v>4192</v>
      </c>
      <c r="K1325" s="52">
        <v>5006</v>
      </c>
      <c r="L1325" s="56" t="str">
        <f>_xlfn.CONCAT(NFM3External!$B1325,"_",NFM3External!$C1325,"_",NFM3External!$E1325,"_",NFM3External!$G1325)</f>
        <v>Guinea-Bissau_TB_World Health Organization (WHO)_2021</v>
      </c>
    </row>
    <row r="1326" spans="1:12" x14ac:dyDescent="0.25">
      <c r="A1326" s="48" t="s">
        <v>1862</v>
      </c>
      <c r="B1326" s="49" t="s">
        <v>1009</v>
      </c>
      <c r="C1326" s="49" t="s">
        <v>1645</v>
      </c>
      <c r="D1326" s="49" t="s">
        <v>1634</v>
      </c>
      <c r="E1326" s="49" t="s">
        <v>843</v>
      </c>
      <c r="F1326" s="49" t="s">
        <v>1863</v>
      </c>
      <c r="G1326" s="49">
        <v>2018</v>
      </c>
      <c r="H1326" s="49" t="s">
        <v>1635</v>
      </c>
      <c r="I1326" s="49" t="s">
        <v>670</v>
      </c>
      <c r="J1326" s="59">
        <v>504730</v>
      </c>
      <c r="K1326" s="49">
        <v>504730</v>
      </c>
      <c r="L1326" s="55" t="str">
        <f>_xlfn.CONCAT(NFM3External!$B1326,"_",NFM3External!$C1326,"_",NFM3External!$E1326,"_",NFM3External!$G1326)</f>
        <v>Guatemala_HIV_Joint United Nations Programme on HIV/AIDS (UNAIDS)_2018</v>
      </c>
    </row>
    <row r="1327" spans="1:12" x14ac:dyDescent="0.25">
      <c r="A1327" s="51" t="s">
        <v>1862</v>
      </c>
      <c r="B1327" s="52" t="s">
        <v>1009</v>
      </c>
      <c r="C1327" s="52" t="s">
        <v>1645</v>
      </c>
      <c r="D1327" s="52" t="s">
        <v>1634</v>
      </c>
      <c r="E1327" s="52" t="s">
        <v>843</v>
      </c>
      <c r="F1327" s="52" t="s">
        <v>1863</v>
      </c>
      <c r="G1327" s="52">
        <v>2019</v>
      </c>
      <c r="H1327" s="52" t="s">
        <v>1635</v>
      </c>
      <c r="I1327" s="52" t="s">
        <v>670</v>
      </c>
      <c r="J1327" s="60">
        <v>460017</v>
      </c>
      <c r="K1327" s="52">
        <v>460017</v>
      </c>
      <c r="L1327" s="56" t="str">
        <f>_xlfn.CONCAT(NFM3External!$B1327,"_",NFM3External!$C1327,"_",NFM3External!$E1327,"_",NFM3External!$G1327)</f>
        <v>Guatemala_HIV_Joint United Nations Programme on HIV/AIDS (UNAIDS)_2019</v>
      </c>
    </row>
    <row r="1328" spans="1:12" x14ac:dyDescent="0.25">
      <c r="A1328" s="48" t="s">
        <v>1862</v>
      </c>
      <c r="B1328" s="49" t="s">
        <v>1009</v>
      </c>
      <c r="C1328" s="49" t="s">
        <v>1645</v>
      </c>
      <c r="D1328" s="49" t="s">
        <v>1634</v>
      </c>
      <c r="E1328" s="49" t="s">
        <v>843</v>
      </c>
      <c r="F1328" s="49" t="s">
        <v>1863</v>
      </c>
      <c r="G1328" s="49">
        <v>2020</v>
      </c>
      <c r="H1328" s="49" t="s">
        <v>1635</v>
      </c>
      <c r="I1328" s="49" t="s">
        <v>670</v>
      </c>
      <c r="J1328" s="59">
        <v>462203</v>
      </c>
      <c r="K1328" s="49">
        <v>462203</v>
      </c>
      <c r="L1328" s="55" t="str">
        <f>_xlfn.CONCAT(NFM3External!$B1328,"_",NFM3External!$C1328,"_",NFM3External!$E1328,"_",NFM3External!$G1328)</f>
        <v>Guatemala_HIV_Joint United Nations Programme on HIV/AIDS (UNAIDS)_2020</v>
      </c>
    </row>
    <row r="1329" spans="1:12" x14ac:dyDescent="0.25">
      <c r="A1329" s="51" t="s">
        <v>1862</v>
      </c>
      <c r="B1329" s="52" t="s">
        <v>1009</v>
      </c>
      <c r="C1329" s="52" t="s">
        <v>1645</v>
      </c>
      <c r="D1329" s="52" t="s">
        <v>1634</v>
      </c>
      <c r="E1329" s="52" t="s">
        <v>843</v>
      </c>
      <c r="F1329" s="52" t="s">
        <v>1863</v>
      </c>
      <c r="G1329" s="52">
        <v>2021</v>
      </c>
      <c r="H1329" s="52" t="s">
        <v>361</v>
      </c>
      <c r="I1329" s="52" t="s">
        <v>670</v>
      </c>
      <c r="J1329" s="60">
        <v>435173</v>
      </c>
      <c r="K1329" s="52">
        <v>435173</v>
      </c>
      <c r="L1329" s="56" t="str">
        <f>_xlfn.CONCAT(NFM3External!$B1329,"_",NFM3External!$C1329,"_",NFM3External!$E1329,"_",NFM3External!$G1329)</f>
        <v>Guatemala_HIV_Joint United Nations Programme on HIV/AIDS (UNAIDS)_2021</v>
      </c>
    </row>
    <row r="1330" spans="1:12" x14ac:dyDescent="0.25">
      <c r="A1330" s="48" t="s">
        <v>1862</v>
      </c>
      <c r="B1330" s="49" t="s">
        <v>1009</v>
      </c>
      <c r="C1330" s="49" t="s">
        <v>1645</v>
      </c>
      <c r="D1330" s="49" t="s">
        <v>1634</v>
      </c>
      <c r="E1330" s="49" t="s">
        <v>843</v>
      </c>
      <c r="F1330" s="49" t="s">
        <v>1863</v>
      </c>
      <c r="G1330" s="49">
        <v>2022</v>
      </c>
      <c r="H1330" s="49" t="s">
        <v>361</v>
      </c>
      <c r="I1330" s="49" t="s">
        <v>670</v>
      </c>
      <c r="J1330" s="59">
        <v>427869</v>
      </c>
      <c r="K1330" s="49">
        <v>427869</v>
      </c>
      <c r="L1330" s="55" t="str">
        <f>_xlfn.CONCAT(NFM3External!$B1330,"_",NFM3External!$C1330,"_",NFM3External!$E1330,"_",NFM3External!$G1330)</f>
        <v>Guatemala_HIV_Joint United Nations Programme on HIV/AIDS (UNAIDS)_2022</v>
      </c>
    </row>
    <row r="1331" spans="1:12" x14ac:dyDescent="0.25">
      <c r="A1331" s="51" t="s">
        <v>1862</v>
      </c>
      <c r="B1331" s="52" t="s">
        <v>1009</v>
      </c>
      <c r="C1331" s="52" t="s">
        <v>1645</v>
      </c>
      <c r="D1331" s="52" t="s">
        <v>1634</v>
      </c>
      <c r="E1331" s="52" t="s">
        <v>843</v>
      </c>
      <c r="F1331" s="52" t="s">
        <v>1863</v>
      </c>
      <c r="G1331" s="52">
        <v>2023</v>
      </c>
      <c r="H1331" s="52" t="s">
        <v>361</v>
      </c>
      <c r="I1331" s="52" t="s">
        <v>670</v>
      </c>
      <c r="J1331" s="60">
        <v>408708</v>
      </c>
      <c r="K1331" s="52">
        <v>408708</v>
      </c>
      <c r="L1331" s="56" t="str">
        <f>_xlfn.CONCAT(NFM3External!$B1331,"_",NFM3External!$C1331,"_",NFM3External!$E1331,"_",NFM3External!$G1331)</f>
        <v>Guatemala_HIV_Joint United Nations Programme on HIV/AIDS (UNAIDS)_2023</v>
      </c>
    </row>
    <row r="1332" spans="1:12" x14ac:dyDescent="0.25">
      <c r="A1332" s="48" t="s">
        <v>1862</v>
      </c>
      <c r="B1332" s="49" t="s">
        <v>1009</v>
      </c>
      <c r="C1332" s="49" t="s">
        <v>1645</v>
      </c>
      <c r="D1332" s="49" t="s">
        <v>1634</v>
      </c>
      <c r="E1332" s="49" t="s">
        <v>934</v>
      </c>
      <c r="F1332" s="49" t="s">
        <v>1863</v>
      </c>
      <c r="G1332" s="49">
        <v>2018</v>
      </c>
      <c r="H1332" s="49" t="s">
        <v>1635</v>
      </c>
      <c r="I1332" s="49" t="s">
        <v>670</v>
      </c>
      <c r="J1332" s="59">
        <v>5345799</v>
      </c>
      <c r="K1332" s="49">
        <v>5345799</v>
      </c>
      <c r="L1332" s="55" t="str">
        <f>_xlfn.CONCAT(NFM3External!$B1332,"_",NFM3External!$C1332,"_",NFM3External!$E1332,"_",NFM3External!$G1332)</f>
        <v>Guatemala_HIV_United States Government (USG)_2018</v>
      </c>
    </row>
    <row r="1333" spans="1:12" x14ac:dyDescent="0.25">
      <c r="A1333" s="51" t="s">
        <v>1862</v>
      </c>
      <c r="B1333" s="52" t="s">
        <v>1009</v>
      </c>
      <c r="C1333" s="52" t="s">
        <v>1645</v>
      </c>
      <c r="D1333" s="52" t="s">
        <v>1634</v>
      </c>
      <c r="E1333" s="52" t="s">
        <v>934</v>
      </c>
      <c r="F1333" s="52" t="s">
        <v>1863</v>
      </c>
      <c r="G1333" s="52">
        <v>2019</v>
      </c>
      <c r="H1333" s="52" t="s">
        <v>1635</v>
      </c>
      <c r="I1333" s="52" t="s">
        <v>670</v>
      </c>
      <c r="J1333" s="60">
        <v>5668168</v>
      </c>
      <c r="K1333" s="52">
        <v>5668168</v>
      </c>
      <c r="L1333" s="56" t="str">
        <f>_xlfn.CONCAT(NFM3External!$B1333,"_",NFM3External!$C1333,"_",NFM3External!$E1333,"_",NFM3External!$G1333)</f>
        <v>Guatemala_HIV_United States Government (USG)_2019</v>
      </c>
    </row>
    <row r="1334" spans="1:12" x14ac:dyDescent="0.25">
      <c r="A1334" s="48" t="s">
        <v>1862</v>
      </c>
      <c r="B1334" s="49" t="s">
        <v>1009</v>
      </c>
      <c r="C1334" s="49" t="s">
        <v>1645</v>
      </c>
      <c r="D1334" s="49" t="s">
        <v>1634</v>
      </c>
      <c r="E1334" s="49" t="s">
        <v>934</v>
      </c>
      <c r="F1334" s="49" t="s">
        <v>1863</v>
      </c>
      <c r="G1334" s="49">
        <v>2020</v>
      </c>
      <c r="H1334" s="49" t="s">
        <v>1635</v>
      </c>
      <c r="I1334" s="49" t="s">
        <v>670</v>
      </c>
      <c r="J1334" s="59">
        <v>6185171</v>
      </c>
      <c r="K1334" s="49">
        <v>6185171</v>
      </c>
      <c r="L1334" s="55" t="str">
        <f>_xlfn.CONCAT(NFM3External!$B1334,"_",NFM3External!$C1334,"_",NFM3External!$E1334,"_",NFM3External!$G1334)</f>
        <v>Guatemala_HIV_United States Government (USG)_2020</v>
      </c>
    </row>
    <row r="1335" spans="1:12" x14ac:dyDescent="0.25">
      <c r="A1335" s="51" t="s">
        <v>1862</v>
      </c>
      <c r="B1335" s="52" t="s">
        <v>1009</v>
      </c>
      <c r="C1335" s="52" t="s">
        <v>1645</v>
      </c>
      <c r="D1335" s="52" t="s">
        <v>1634</v>
      </c>
      <c r="E1335" s="52" t="s">
        <v>934</v>
      </c>
      <c r="F1335" s="52" t="s">
        <v>1863</v>
      </c>
      <c r="G1335" s="52">
        <v>2021</v>
      </c>
      <c r="H1335" s="52" t="s">
        <v>361</v>
      </c>
      <c r="I1335" s="52" t="s">
        <v>670</v>
      </c>
      <c r="J1335" s="60">
        <v>6621272</v>
      </c>
      <c r="K1335" s="52">
        <v>6621272</v>
      </c>
      <c r="L1335" s="56" t="str">
        <f>_xlfn.CONCAT(NFM3External!$B1335,"_",NFM3External!$C1335,"_",NFM3External!$E1335,"_",NFM3External!$G1335)</f>
        <v>Guatemala_HIV_United States Government (USG)_2021</v>
      </c>
    </row>
    <row r="1336" spans="1:12" x14ac:dyDescent="0.25">
      <c r="A1336" s="48" t="s">
        <v>1862</v>
      </c>
      <c r="B1336" s="49" t="s">
        <v>1009</v>
      </c>
      <c r="C1336" s="49" t="s">
        <v>1645</v>
      </c>
      <c r="D1336" s="49" t="s">
        <v>1634</v>
      </c>
      <c r="E1336" s="49" t="s">
        <v>934</v>
      </c>
      <c r="F1336" s="49" t="s">
        <v>1863</v>
      </c>
      <c r="G1336" s="49">
        <v>2022</v>
      </c>
      <c r="H1336" s="49" t="s">
        <v>361</v>
      </c>
      <c r="I1336" s="49" t="s">
        <v>670</v>
      </c>
      <c r="J1336" s="59">
        <v>7179221</v>
      </c>
      <c r="K1336" s="49">
        <v>7179221</v>
      </c>
      <c r="L1336" s="55" t="str">
        <f>_xlfn.CONCAT(NFM3External!$B1336,"_",NFM3External!$C1336,"_",NFM3External!$E1336,"_",NFM3External!$G1336)</f>
        <v>Guatemala_HIV_United States Government (USG)_2022</v>
      </c>
    </row>
    <row r="1337" spans="1:12" x14ac:dyDescent="0.25">
      <c r="A1337" s="51" t="s">
        <v>1862</v>
      </c>
      <c r="B1337" s="52" t="s">
        <v>1009</v>
      </c>
      <c r="C1337" s="52" t="s">
        <v>1645</v>
      </c>
      <c r="D1337" s="52" t="s">
        <v>1634</v>
      </c>
      <c r="E1337" s="52" t="s">
        <v>934</v>
      </c>
      <c r="F1337" s="52" t="s">
        <v>1863</v>
      </c>
      <c r="G1337" s="52">
        <v>2023</v>
      </c>
      <c r="H1337" s="52" t="s">
        <v>361</v>
      </c>
      <c r="I1337" s="52" t="s">
        <v>670</v>
      </c>
      <c r="J1337" s="60">
        <v>7718196</v>
      </c>
      <c r="K1337" s="52">
        <v>7718196</v>
      </c>
      <c r="L1337" s="56" t="str">
        <f>_xlfn.CONCAT(NFM3External!$B1337,"_",NFM3External!$C1337,"_",NFM3External!$E1337,"_",NFM3External!$G1337)</f>
        <v>Guatemala_HIV_United States Government (USG)_2023</v>
      </c>
    </row>
    <row r="1338" spans="1:12" x14ac:dyDescent="0.25">
      <c r="A1338" s="48" t="s">
        <v>1862</v>
      </c>
      <c r="B1338" s="49" t="s">
        <v>1009</v>
      </c>
      <c r="C1338" s="49" t="s">
        <v>1645</v>
      </c>
      <c r="D1338" s="49" t="s">
        <v>1634</v>
      </c>
      <c r="E1338" s="49" t="s">
        <v>949</v>
      </c>
      <c r="F1338" s="49" t="s">
        <v>1863</v>
      </c>
      <c r="G1338" s="49">
        <v>2018</v>
      </c>
      <c r="H1338" s="49" t="s">
        <v>1635</v>
      </c>
      <c r="I1338" s="49" t="s">
        <v>670</v>
      </c>
      <c r="J1338" s="59">
        <v>108348</v>
      </c>
      <c r="K1338" s="49">
        <v>108348</v>
      </c>
      <c r="L1338" s="55" t="str">
        <f>_xlfn.CONCAT(NFM3External!$B1338,"_",NFM3External!$C1338,"_",NFM3External!$E1338,"_",NFM3External!$G1338)</f>
        <v>Guatemala_HIV_World Health Organization (WHO)_2018</v>
      </c>
    </row>
    <row r="1339" spans="1:12" x14ac:dyDescent="0.25">
      <c r="A1339" s="51" t="s">
        <v>1862</v>
      </c>
      <c r="B1339" s="52" t="s">
        <v>1009</v>
      </c>
      <c r="C1339" s="52" t="s">
        <v>1645</v>
      </c>
      <c r="D1339" s="52" t="s">
        <v>1634</v>
      </c>
      <c r="E1339" s="52" t="s">
        <v>949</v>
      </c>
      <c r="F1339" s="52" t="s">
        <v>1863</v>
      </c>
      <c r="G1339" s="52">
        <v>2019</v>
      </c>
      <c r="H1339" s="52" t="s">
        <v>1635</v>
      </c>
      <c r="I1339" s="52" t="s">
        <v>670</v>
      </c>
      <c r="J1339" s="60">
        <v>117571</v>
      </c>
      <c r="K1339" s="52">
        <v>117571</v>
      </c>
      <c r="L1339" s="56" t="str">
        <f>_xlfn.CONCAT(NFM3External!$B1339,"_",NFM3External!$C1339,"_",NFM3External!$E1339,"_",NFM3External!$G1339)</f>
        <v>Guatemala_HIV_World Health Organization (WHO)_2019</v>
      </c>
    </row>
    <row r="1340" spans="1:12" x14ac:dyDescent="0.25">
      <c r="A1340" s="48" t="s">
        <v>1862</v>
      </c>
      <c r="B1340" s="49" t="s">
        <v>1009</v>
      </c>
      <c r="C1340" s="49" t="s">
        <v>1645</v>
      </c>
      <c r="D1340" s="49" t="s">
        <v>1634</v>
      </c>
      <c r="E1340" s="49" t="s">
        <v>949</v>
      </c>
      <c r="F1340" s="49" t="s">
        <v>1863</v>
      </c>
      <c r="G1340" s="49">
        <v>2020</v>
      </c>
      <c r="H1340" s="49" t="s">
        <v>1635</v>
      </c>
      <c r="I1340" s="49" t="s">
        <v>670</v>
      </c>
      <c r="J1340" s="59">
        <v>190092</v>
      </c>
      <c r="K1340" s="49">
        <v>190092</v>
      </c>
      <c r="L1340" s="55" t="str">
        <f>_xlfn.CONCAT(NFM3External!$B1340,"_",NFM3External!$C1340,"_",NFM3External!$E1340,"_",NFM3External!$G1340)</f>
        <v>Guatemala_HIV_World Health Organization (WHO)_2020</v>
      </c>
    </row>
    <row r="1341" spans="1:12" x14ac:dyDescent="0.25">
      <c r="A1341" s="51" t="s">
        <v>1862</v>
      </c>
      <c r="B1341" s="52" t="s">
        <v>1009</v>
      </c>
      <c r="C1341" s="52" t="s">
        <v>1645</v>
      </c>
      <c r="D1341" s="52" t="s">
        <v>1634</v>
      </c>
      <c r="E1341" s="52" t="s">
        <v>949</v>
      </c>
      <c r="F1341" s="52" t="s">
        <v>1863</v>
      </c>
      <c r="G1341" s="52">
        <v>2021</v>
      </c>
      <c r="H1341" s="52" t="s">
        <v>361</v>
      </c>
      <c r="I1341" s="52" t="s">
        <v>670</v>
      </c>
      <c r="J1341" s="60">
        <v>235597</v>
      </c>
      <c r="K1341" s="52">
        <v>235597</v>
      </c>
      <c r="L1341" s="56" t="str">
        <f>_xlfn.CONCAT(NFM3External!$B1341,"_",NFM3External!$C1341,"_",NFM3External!$E1341,"_",NFM3External!$G1341)</f>
        <v>Guatemala_HIV_World Health Organization (WHO)_2021</v>
      </c>
    </row>
    <row r="1342" spans="1:12" x14ac:dyDescent="0.25">
      <c r="A1342" s="48" t="s">
        <v>1862</v>
      </c>
      <c r="B1342" s="49" t="s">
        <v>1009</v>
      </c>
      <c r="C1342" s="49" t="s">
        <v>1645</v>
      </c>
      <c r="D1342" s="49" t="s">
        <v>1634</v>
      </c>
      <c r="E1342" s="49" t="s">
        <v>949</v>
      </c>
      <c r="F1342" s="49" t="s">
        <v>1863</v>
      </c>
      <c r="G1342" s="49">
        <v>2022</v>
      </c>
      <c r="H1342" s="49" t="s">
        <v>361</v>
      </c>
      <c r="I1342" s="49" t="s">
        <v>670</v>
      </c>
      <c r="J1342" s="59">
        <v>348616</v>
      </c>
      <c r="K1342" s="49">
        <v>348616</v>
      </c>
      <c r="L1342" s="55" t="str">
        <f>_xlfn.CONCAT(NFM3External!$B1342,"_",NFM3External!$C1342,"_",NFM3External!$E1342,"_",NFM3External!$G1342)</f>
        <v>Guatemala_HIV_World Health Organization (WHO)_2022</v>
      </c>
    </row>
    <row r="1343" spans="1:12" x14ac:dyDescent="0.25">
      <c r="A1343" s="51" t="s">
        <v>1862</v>
      </c>
      <c r="B1343" s="52" t="s">
        <v>1009</v>
      </c>
      <c r="C1343" s="52" t="s">
        <v>1645</v>
      </c>
      <c r="D1343" s="52" t="s">
        <v>1634</v>
      </c>
      <c r="E1343" s="52" t="s">
        <v>949</v>
      </c>
      <c r="F1343" s="52" t="s">
        <v>1863</v>
      </c>
      <c r="G1343" s="52">
        <v>2023</v>
      </c>
      <c r="H1343" s="52" t="s">
        <v>361</v>
      </c>
      <c r="I1343" s="52" t="s">
        <v>670</v>
      </c>
      <c r="J1343" s="60">
        <v>458365</v>
      </c>
      <c r="K1343" s="52">
        <v>458365</v>
      </c>
      <c r="L1343" s="56" t="str">
        <f>_xlfn.CONCAT(NFM3External!$B1343,"_",NFM3External!$C1343,"_",NFM3External!$E1343,"_",NFM3External!$G1343)</f>
        <v>Guatemala_HIV_World Health Organization (WHO)_2023</v>
      </c>
    </row>
    <row r="1344" spans="1:12" x14ac:dyDescent="0.25">
      <c r="A1344" s="48" t="s">
        <v>1862</v>
      </c>
      <c r="B1344" s="49" t="s">
        <v>1009</v>
      </c>
      <c r="C1344" s="49" t="s">
        <v>305</v>
      </c>
      <c r="D1344" s="49" t="s">
        <v>1634</v>
      </c>
      <c r="E1344" s="49" t="s">
        <v>1864</v>
      </c>
      <c r="F1344" s="49" t="s">
        <v>1864</v>
      </c>
      <c r="G1344" s="49">
        <v>2019</v>
      </c>
      <c r="H1344" s="49" t="s">
        <v>1635</v>
      </c>
      <c r="I1344" s="49" t="s">
        <v>670</v>
      </c>
      <c r="J1344" s="59">
        <v>101645</v>
      </c>
      <c r="K1344" s="49">
        <v>101645</v>
      </c>
      <c r="L1344" s="55" t="str">
        <f>_xlfn.CONCAT(NFM3External!$B1344,"_",NFM3External!$C1344,"_",NFM3External!$E1344,"_",NFM3External!$G1344)</f>
        <v>Guatemala_TB_The data was provided by the donor, Damian Foundation, in relation to its budget allocated to support Tuberculosis for the year 2019 onwards, the information was not sent by the donor, it is in the process of compilation. However, it is ..._2019</v>
      </c>
    </row>
    <row r="1345" spans="1:12" x14ac:dyDescent="0.25">
      <c r="A1345" s="51" t="s">
        <v>1862</v>
      </c>
      <c r="B1345" s="52" t="s">
        <v>1009</v>
      </c>
      <c r="C1345" s="52" t="s">
        <v>305</v>
      </c>
      <c r="D1345" s="52" t="s">
        <v>1634</v>
      </c>
      <c r="E1345" s="52" t="s">
        <v>1865</v>
      </c>
      <c r="F1345" s="52" t="s">
        <v>1865</v>
      </c>
      <c r="G1345" s="52">
        <v>2019</v>
      </c>
      <c r="H1345" s="52" t="s">
        <v>1635</v>
      </c>
      <c r="I1345" s="52" t="s">
        <v>670</v>
      </c>
      <c r="J1345" s="60">
        <v>155000</v>
      </c>
      <c r="K1345" s="52">
        <v>155000</v>
      </c>
      <c r="L1345" s="56" t="str">
        <f>_xlfn.CONCAT(NFM3External!$B1345,"_",NFM3External!$C1345,"_",NFM3External!$E1345,"_",NFM3External!$G1345)</f>
        <v>Guatemala_TB_The data were transferred through the PAHO Donor in its funding in support of Tuberculosis according to projection._2019</v>
      </c>
    </row>
    <row r="1346" spans="1:12" x14ac:dyDescent="0.25">
      <c r="A1346" s="48" t="s">
        <v>1862</v>
      </c>
      <c r="B1346" s="49" t="s">
        <v>1009</v>
      </c>
      <c r="C1346" s="49" t="s">
        <v>305</v>
      </c>
      <c r="D1346" s="49" t="s">
        <v>1634</v>
      </c>
      <c r="E1346" s="49" t="s">
        <v>1866</v>
      </c>
      <c r="F1346" s="49" t="s">
        <v>1866</v>
      </c>
      <c r="G1346" s="49">
        <v>2019</v>
      </c>
      <c r="H1346" s="49" t="s">
        <v>1635</v>
      </c>
      <c r="I1346" s="49" t="s">
        <v>670</v>
      </c>
      <c r="J1346" s="59">
        <v>568883</v>
      </c>
      <c r="K1346" s="49">
        <v>568883</v>
      </c>
      <c r="L1346" s="55" t="str">
        <f>_xlfn.CONCAT(NFM3External!$B1346,"_",NFM3External!$C1346,"_",NFM3External!$E1346,"_",NFM3External!$G1346)</f>
        <v>Guatemala_TB_The information was obtained through the Donor CDC (Center for Disease Control and Prevention) according to the budget allocated for the Tuberculosis Project for 2019 and 2021 onwards the information was not sent by the donor, it is in t..._2019</v>
      </c>
    </row>
    <row r="1347" spans="1:12" x14ac:dyDescent="0.25">
      <c r="A1347" s="51" t="s">
        <v>1862</v>
      </c>
      <c r="B1347" s="52" t="s">
        <v>1009</v>
      </c>
      <c r="C1347" s="52" t="s">
        <v>305</v>
      </c>
      <c r="D1347" s="52" t="s">
        <v>1634</v>
      </c>
      <c r="E1347" s="52" t="s">
        <v>1864</v>
      </c>
      <c r="F1347" s="52" t="s">
        <v>1864</v>
      </c>
      <c r="G1347" s="52">
        <v>2020</v>
      </c>
      <c r="H1347" s="52" t="s">
        <v>1635</v>
      </c>
      <c r="I1347" s="52" t="s">
        <v>670</v>
      </c>
      <c r="J1347" s="60">
        <v>101645</v>
      </c>
      <c r="K1347" s="52">
        <v>101645</v>
      </c>
      <c r="L1347" s="56" t="str">
        <f>_xlfn.CONCAT(NFM3External!$B1347,"_",NFM3External!$C1347,"_",NFM3External!$E1347,"_",NFM3External!$G1347)</f>
        <v>Guatemala_TB_The data was provided by the donor, Damian Foundation, in relation to its budget allocated to support Tuberculosis for the year 2019 onwards, the information was not sent by the donor, it is in the process of compilation. However, it is ..._2020</v>
      </c>
    </row>
    <row r="1348" spans="1:12" x14ac:dyDescent="0.25">
      <c r="A1348" s="48" t="s">
        <v>1862</v>
      </c>
      <c r="B1348" s="49" t="s">
        <v>1009</v>
      </c>
      <c r="C1348" s="49" t="s">
        <v>305</v>
      </c>
      <c r="D1348" s="49" t="s">
        <v>1634</v>
      </c>
      <c r="E1348" s="49" t="s">
        <v>1865</v>
      </c>
      <c r="F1348" s="49" t="s">
        <v>1865</v>
      </c>
      <c r="G1348" s="49">
        <v>2020</v>
      </c>
      <c r="H1348" s="49" t="s">
        <v>1635</v>
      </c>
      <c r="I1348" s="49" t="s">
        <v>670</v>
      </c>
      <c r="J1348" s="59">
        <v>165000</v>
      </c>
      <c r="K1348" s="49">
        <v>165000</v>
      </c>
      <c r="L1348" s="55" t="str">
        <f>_xlfn.CONCAT(NFM3External!$B1348,"_",NFM3External!$C1348,"_",NFM3External!$E1348,"_",NFM3External!$G1348)</f>
        <v>Guatemala_TB_The data were transferred through the PAHO Donor in its funding in support of Tuberculosis according to projection._2020</v>
      </c>
    </row>
    <row r="1349" spans="1:12" x14ac:dyDescent="0.25">
      <c r="A1349" s="51" t="s">
        <v>1862</v>
      </c>
      <c r="B1349" s="52" t="s">
        <v>1009</v>
      </c>
      <c r="C1349" s="52" t="s">
        <v>305</v>
      </c>
      <c r="D1349" s="52" t="s">
        <v>1634</v>
      </c>
      <c r="E1349" s="52" t="s">
        <v>1866</v>
      </c>
      <c r="F1349" s="52" t="s">
        <v>1866</v>
      </c>
      <c r="G1349" s="52">
        <v>2020</v>
      </c>
      <c r="H1349" s="52" t="s">
        <v>1635</v>
      </c>
      <c r="I1349" s="52" t="s">
        <v>670</v>
      </c>
      <c r="J1349" s="60">
        <v>809312</v>
      </c>
      <c r="K1349" s="52">
        <v>809312</v>
      </c>
      <c r="L1349" s="56" t="str">
        <f>_xlfn.CONCAT(NFM3External!$B1349,"_",NFM3External!$C1349,"_",NFM3External!$E1349,"_",NFM3External!$G1349)</f>
        <v>Guatemala_TB_The information was obtained through the Donor CDC (Center for Disease Control and Prevention) according to the budget allocated for the Tuberculosis Project for 2019 and 2021 onwards the information was not sent by the donor, it is in t..._2020</v>
      </c>
    </row>
    <row r="1350" spans="1:12" x14ac:dyDescent="0.25">
      <c r="A1350" s="48" t="s">
        <v>1862</v>
      </c>
      <c r="B1350" s="49" t="s">
        <v>1009</v>
      </c>
      <c r="C1350" s="49" t="s">
        <v>305</v>
      </c>
      <c r="D1350" s="49" t="s">
        <v>1634</v>
      </c>
      <c r="E1350" s="49" t="s">
        <v>1864</v>
      </c>
      <c r="F1350" s="49" t="s">
        <v>1864</v>
      </c>
      <c r="G1350" s="49">
        <v>2021</v>
      </c>
      <c r="H1350" s="49" t="s">
        <v>1635</v>
      </c>
      <c r="I1350" s="49" t="s">
        <v>670</v>
      </c>
      <c r="J1350" s="59">
        <v>101645</v>
      </c>
      <c r="K1350" s="49">
        <v>101645</v>
      </c>
      <c r="L1350" s="55" t="str">
        <f>_xlfn.CONCAT(NFM3External!$B1350,"_",NFM3External!$C1350,"_",NFM3External!$E1350,"_",NFM3External!$G1350)</f>
        <v>Guatemala_TB_The data was provided by the donor, Damian Foundation, in relation to its budget allocated to support Tuberculosis for the year 2019 onwards, the information was not sent by the donor, it is in the process of compilation. However, it is ..._2021</v>
      </c>
    </row>
    <row r="1351" spans="1:12" x14ac:dyDescent="0.25">
      <c r="A1351" s="51" t="s">
        <v>1862</v>
      </c>
      <c r="B1351" s="52" t="s">
        <v>1009</v>
      </c>
      <c r="C1351" s="52" t="s">
        <v>305</v>
      </c>
      <c r="D1351" s="52" t="s">
        <v>1634</v>
      </c>
      <c r="E1351" s="52" t="s">
        <v>1865</v>
      </c>
      <c r="F1351" s="52" t="s">
        <v>1865</v>
      </c>
      <c r="G1351" s="52">
        <v>2021</v>
      </c>
      <c r="H1351" s="52" t="s">
        <v>1635</v>
      </c>
      <c r="I1351" s="52" t="s">
        <v>670</v>
      </c>
      <c r="J1351" s="60">
        <v>175000</v>
      </c>
      <c r="K1351" s="52">
        <v>175000</v>
      </c>
      <c r="L1351" s="56" t="str">
        <f>_xlfn.CONCAT(NFM3External!$B1351,"_",NFM3External!$C1351,"_",NFM3External!$E1351,"_",NFM3External!$G1351)</f>
        <v>Guatemala_TB_The data were transferred through the PAHO Donor in its funding in support of Tuberculosis according to projection._2021</v>
      </c>
    </row>
    <row r="1352" spans="1:12" x14ac:dyDescent="0.25">
      <c r="A1352" s="48" t="s">
        <v>1862</v>
      </c>
      <c r="B1352" s="49" t="s">
        <v>1009</v>
      </c>
      <c r="C1352" s="49" t="s">
        <v>305</v>
      </c>
      <c r="D1352" s="49" t="s">
        <v>1634</v>
      </c>
      <c r="E1352" s="49" t="s">
        <v>1866</v>
      </c>
      <c r="F1352" s="49" t="s">
        <v>1866</v>
      </c>
      <c r="G1352" s="49">
        <v>2021</v>
      </c>
      <c r="H1352" s="49" t="s">
        <v>1635</v>
      </c>
      <c r="I1352" s="49" t="s">
        <v>670</v>
      </c>
      <c r="J1352" s="59">
        <v>1155472</v>
      </c>
      <c r="K1352" s="49">
        <v>1155472</v>
      </c>
      <c r="L1352" s="55" t="str">
        <f>_xlfn.CONCAT(NFM3External!$B1352,"_",NFM3External!$C1352,"_",NFM3External!$E1352,"_",NFM3External!$G1352)</f>
        <v>Guatemala_TB_The information was obtained through the Donor CDC (Center for Disease Control and Prevention) according to the budget allocated for the Tuberculosis Project for 2019 and 2021 onwards the information was not sent by the donor, it is in t..._2021</v>
      </c>
    </row>
    <row r="1353" spans="1:12" x14ac:dyDescent="0.25">
      <c r="A1353" s="51" t="s">
        <v>1862</v>
      </c>
      <c r="B1353" s="52" t="s">
        <v>1009</v>
      </c>
      <c r="C1353" s="52" t="s">
        <v>305</v>
      </c>
      <c r="D1353" s="52" t="s">
        <v>1634</v>
      </c>
      <c r="E1353" s="52" t="s">
        <v>1864</v>
      </c>
      <c r="F1353" s="52" t="s">
        <v>1864</v>
      </c>
      <c r="G1353" s="52">
        <v>2022</v>
      </c>
      <c r="H1353" s="52" t="s">
        <v>361</v>
      </c>
      <c r="I1353" s="52" t="s">
        <v>670</v>
      </c>
      <c r="J1353" s="60">
        <v>101645</v>
      </c>
      <c r="K1353" s="52">
        <v>101645</v>
      </c>
      <c r="L1353" s="56" t="str">
        <f>_xlfn.CONCAT(NFM3External!$B1353,"_",NFM3External!$C1353,"_",NFM3External!$E1353,"_",NFM3External!$G1353)</f>
        <v>Guatemala_TB_The data was provided by the donor, Damian Foundation, in relation to its budget allocated to support Tuberculosis for the year 2019 onwards, the information was not sent by the donor, it is in the process of compilation. However, it is ..._2022</v>
      </c>
    </row>
    <row r="1354" spans="1:12" x14ac:dyDescent="0.25">
      <c r="A1354" s="48" t="s">
        <v>1862</v>
      </c>
      <c r="B1354" s="49" t="s">
        <v>1009</v>
      </c>
      <c r="C1354" s="49" t="s">
        <v>305</v>
      </c>
      <c r="D1354" s="49" t="s">
        <v>1634</v>
      </c>
      <c r="E1354" s="49" t="s">
        <v>1865</v>
      </c>
      <c r="F1354" s="49" t="s">
        <v>1865</v>
      </c>
      <c r="G1354" s="49">
        <v>2022</v>
      </c>
      <c r="H1354" s="49" t="s">
        <v>361</v>
      </c>
      <c r="I1354" s="49" t="s">
        <v>670</v>
      </c>
      <c r="J1354" s="59">
        <v>185000</v>
      </c>
      <c r="K1354" s="49">
        <v>185000</v>
      </c>
      <c r="L1354" s="55" t="str">
        <f>_xlfn.CONCAT(NFM3External!$B1354,"_",NFM3External!$C1354,"_",NFM3External!$E1354,"_",NFM3External!$G1354)</f>
        <v>Guatemala_TB_The data were transferred through the PAHO Donor in its funding in support of Tuberculosis according to projection._2022</v>
      </c>
    </row>
    <row r="1355" spans="1:12" x14ac:dyDescent="0.25">
      <c r="A1355" s="51" t="s">
        <v>1862</v>
      </c>
      <c r="B1355" s="52" t="s">
        <v>1009</v>
      </c>
      <c r="C1355" s="52" t="s">
        <v>305</v>
      </c>
      <c r="D1355" s="52" t="s">
        <v>1634</v>
      </c>
      <c r="E1355" s="52" t="s">
        <v>1866</v>
      </c>
      <c r="F1355" s="52" t="s">
        <v>1866</v>
      </c>
      <c r="G1355" s="52">
        <v>2022</v>
      </c>
      <c r="H1355" s="52" t="s">
        <v>361</v>
      </c>
      <c r="I1355" s="52" t="s">
        <v>670</v>
      </c>
      <c r="J1355" s="60">
        <v>809312</v>
      </c>
      <c r="K1355" s="52">
        <v>809312</v>
      </c>
      <c r="L1355" s="56" t="str">
        <f>_xlfn.CONCAT(NFM3External!$B1355,"_",NFM3External!$C1355,"_",NFM3External!$E1355,"_",NFM3External!$G1355)</f>
        <v>Guatemala_TB_The information was obtained through the Donor CDC (Center for Disease Control and Prevention) according to the budget allocated for the Tuberculosis Project for 2019 and 2021 onwards the information was not sent by the donor, it is in t..._2022</v>
      </c>
    </row>
    <row r="1356" spans="1:12" x14ac:dyDescent="0.25">
      <c r="A1356" s="48" t="s">
        <v>1862</v>
      </c>
      <c r="B1356" s="49" t="s">
        <v>1009</v>
      </c>
      <c r="C1356" s="49" t="s">
        <v>305</v>
      </c>
      <c r="D1356" s="49" t="s">
        <v>1634</v>
      </c>
      <c r="E1356" s="49" t="s">
        <v>1864</v>
      </c>
      <c r="F1356" s="49" t="s">
        <v>1864</v>
      </c>
      <c r="G1356" s="49">
        <v>2023</v>
      </c>
      <c r="H1356" s="49" t="s">
        <v>361</v>
      </c>
      <c r="I1356" s="49" t="s">
        <v>670</v>
      </c>
      <c r="J1356" s="59">
        <v>101645</v>
      </c>
      <c r="K1356" s="49">
        <v>101645</v>
      </c>
      <c r="L1356" s="55" t="str">
        <f>_xlfn.CONCAT(NFM3External!$B1356,"_",NFM3External!$C1356,"_",NFM3External!$E1356,"_",NFM3External!$G1356)</f>
        <v>Guatemala_TB_The data was provided by the donor, Damian Foundation, in relation to its budget allocated to support Tuberculosis for the year 2019 onwards, the information was not sent by the donor, it is in the process of compilation. However, it is ..._2023</v>
      </c>
    </row>
    <row r="1357" spans="1:12" x14ac:dyDescent="0.25">
      <c r="A1357" s="51" t="s">
        <v>1862</v>
      </c>
      <c r="B1357" s="52" t="s">
        <v>1009</v>
      </c>
      <c r="C1357" s="52" t="s">
        <v>305</v>
      </c>
      <c r="D1357" s="52" t="s">
        <v>1634</v>
      </c>
      <c r="E1357" s="52" t="s">
        <v>1865</v>
      </c>
      <c r="F1357" s="52" t="s">
        <v>1865</v>
      </c>
      <c r="G1357" s="52">
        <v>2023</v>
      </c>
      <c r="H1357" s="52" t="s">
        <v>361</v>
      </c>
      <c r="I1357" s="52" t="s">
        <v>670</v>
      </c>
      <c r="J1357" s="60">
        <v>195000</v>
      </c>
      <c r="K1357" s="52">
        <v>195000</v>
      </c>
      <c r="L1357" s="56" t="str">
        <f>_xlfn.CONCAT(NFM3External!$B1357,"_",NFM3External!$C1357,"_",NFM3External!$E1357,"_",NFM3External!$G1357)</f>
        <v>Guatemala_TB_The data were transferred through the PAHO Donor in its funding in support of Tuberculosis according to projection._2023</v>
      </c>
    </row>
    <row r="1358" spans="1:12" x14ac:dyDescent="0.25">
      <c r="A1358" s="48" t="s">
        <v>1862</v>
      </c>
      <c r="B1358" s="49" t="s">
        <v>1009</v>
      </c>
      <c r="C1358" s="49" t="s">
        <v>305</v>
      </c>
      <c r="D1358" s="49" t="s">
        <v>1634</v>
      </c>
      <c r="E1358" s="49" t="s">
        <v>1866</v>
      </c>
      <c r="F1358" s="49" t="s">
        <v>1866</v>
      </c>
      <c r="G1358" s="49">
        <v>2023</v>
      </c>
      <c r="H1358" s="49" t="s">
        <v>361</v>
      </c>
      <c r="I1358" s="49" t="s">
        <v>670</v>
      </c>
      <c r="J1358" s="59">
        <v>809312</v>
      </c>
      <c r="K1358" s="49">
        <v>809312</v>
      </c>
      <c r="L1358" s="55" t="str">
        <f>_xlfn.CONCAT(NFM3External!$B1358,"_",NFM3External!$C1358,"_",NFM3External!$E1358,"_",NFM3External!$G1358)</f>
        <v>Guatemala_TB_The information was obtained through the Donor CDC (Center for Disease Control and Prevention) according to the budget allocated for the Tuberculosis Project for 2019 and 2021 onwards the information was not sent by the donor, it is in t..._2023</v>
      </c>
    </row>
    <row r="1359" spans="1:12" x14ac:dyDescent="0.25">
      <c r="A1359" s="51" t="s">
        <v>1862</v>
      </c>
      <c r="B1359" s="52" t="s">
        <v>1009</v>
      </c>
      <c r="C1359" s="52" t="s">
        <v>305</v>
      </c>
      <c r="D1359" s="52" t="s">
        <v>1634</v>
      </c>
      <c r="E1359" s="52" t="s">
        <v>1864</v>
      </c>
      <c r="F1359" s="52" t="s">
        <v>1864</v>
      </c>
      <c r="G1359" s="52">
        <v>2024</v>
      </c>
      <c r="H1359" s="52" t="s">
        <v>361</v>
      </c>
      <c r="I1359" s="52" t="s">
        <v>670</v>
      </c>
      <c r="J1359" s="60">
        <v>101645</v>
      </c>
      <c r="K1359" s="52">
        <v>101645</v>
      </c>
      <c r="L1359" s="56" t="str">
        <f>_xlfn.CONCAT(NFM3External!$B1359,"_",NFM3External!$C1359,"_",NFM3External!$E1359,"_",NFM3External!$G1359)</f>
        <v>Guatemala_TB_The data was provided by the donor, Damian Foundation, in relation to its budget allocated to support Tuberculosis for the year 2019 onwards, the information was not sent by the donor, it is in the process of compilation. However, it is ..._2024</v>
      </c>
    </row>
    <row r="1360" spans="1:12" x14ac:dyDescent="0.25">
      <c r="A1360" s="48" t="s">
        <v>1862</v>
      </c>
      <c r="B1360" s="49" t="s">
        <v>1009</v>
      </c>
      <c r="C1360" s="49" t="s">
        <v>305</v>
      </c>
      <c r="D1360" s="49" t="s">
        <v>1634</v>
      </c>
      <c r="E1360" s="49" t="s">
        <v>1865</v>
      </c>
      <c r="F1360" s="49" t="s">
        <v>1865</v>
      </c>
      <c r="G1360" s="49">
        <v>2024</v>
      </c>
      <c r="H1360" s="49" t="s">
        <v>361</v>
      </c>
      <c r="I1360" s="49" t="s">
        <v>670</v>
      </c>
      <c r="J1360" s="59">
        <v>205000</v>
      </c>
      <c r="K1360" s="49">
        <v>205000</v>
      </c>
      <c r="L1360" s="55" t="str">
        <f>_xlfn.CONCAT(NFM3External!$B1360,"_",NFM3External!$C1360,"_",NFM3External!$E1360,"_",NFM3External!$G1360)</f>
        <v>Guatemala_TB_The data were transferred through the PAHO Donor in its funding in support of Tuberculosis according to projection._2024</v>
      </c>
    </row>
    <row r="1361" spans="1:12" x14ac:dyDescent="0.25">
      <c r="A1361" s="51" t="s">
        <v>1862</v>
      </c>
      <c r="B1361" s="52" t="s">
        <v>1009</v>
      </c>
      <c r="C1361" s="52" t="s">
        <v>305</v>
      </c>
      <c r="D1361" s="52" t="s">
        <v>1634</v>
      </c>
      <c r="E1361" s="52" t="s">
        <v>1866</v>
      </c>
      <c r="F1361" s="52" t="s">
        <v>1866</v>
      </c>
      <c r="G1361" s="52">
        <v>2024</v>
      </c>
      <c r="H1361" s="52" t="s">
        <v>361</v>
      </c>
      <c r="I1361" s="52" t="s">
        <v>670</v>
      </c>
      <c r="J1361" s="60">
        <v>809312</v>
      </c>
      <c r="K1361" s="52">
        <v>809312</v>
      </c>
      <c r="L1361" s="56" t="str">
        <f>_xlfn.CONCAT(NFM3External!$B1361,"_",NFM3External!$C1361,"_",NFM3External!$E1361,"_",NFM3External!$G1361)</f>
        <v>Guatemala_TB_The information was obtained through the Donor CDC (Center for Disease Control and Prevention) according to the budget allocated for the Tuberculosis Project for 2019 and 2021 onwards the information was not sent by the donor, it is in t..._2024</v>
      </c>
    </row>
    <row r="1362" spans="1:12" x14ac:dyDescent="0.25">
      <c r="A1362" s="48" t="s">
        <v>1862</v>
      </c>
      <c r="B1362" s="49" t="s">
        <v>1009</v>
      </c>
      <c r="C1362" s="49" t="s">
        <v>305</v>
      </c>
      <c r="D1362" s="49" t="s">
        <v>1634</v>
      </c>
      <c r="E1362" s="49" t="s">
        <v>1864</v>
      </c>
      <c r="F1362" s="49" t="s">
        <v>1864</v>
      </c>
      <c r="G1362" s="49">
        <v>2025</v>
      </c>
      <c r="H1362" s="49" t="s">
        <v>361</v>
      </c>
      <c r="I1362" s="49" t="s">
        <v>670</v>
      </c>
      <c r="J1362" s="59">
        <v>101645</v>
      </c>
      <c r="K1362" s="49">
        <v>101645</v>
      </c>
      <c r="L1362" s="55" t="str">
        <f>_xlfn.CONCAT(NFM3External!$B1362,"_",NFM3External!$C1362,"_",NFM3External!$E1362,"_",NFM3External!$G1362)</f>
        <v>Guatemala_TB_The data was provided by the donor, Damian Foundation, in relation to its budget allocated to support Tuberculosis for the year 2019 onwards, the information was not sent by the donor, it is in the process of compilation. However, it is ..._2025</v>
      </c>
    </row>
    <row r="1363" spans="1:12" x14ac:dyDescent="0.25">
      <c r="A1363" s="51" t="s">
        <v>1862</v>
      </c>
      <c r="B1363" s="52" t="s">
        <v>1009</v>
      </c>
      <c r="C1363" s="52" t="s">
        <v>305</v>
      </c>
      <c r="D1363" s="52" t="s">
        <v>1634</v>
      </c>
      <c r="E1363" s="52" t="s">
        <v>1865</v>
      </c>
      <c r="F1363" s="52" t="s">
        <v>1865</v>
      </c>
      <c r="G1363" s="52">
        <v>2025</v>
      </c>
      <c r="H1363" s="52" t="s">
        <v>361</v>
      </c>
      <c r="I1363" s="52" t="s">
        <v>670</v>
      </c>
      <c r="J1363" s="60">
        <v>210000</v>
      </c>
      <c r="K1363" s="52">
        <v>210000</v>
      </c>
      <c r="L1363" s="56" t="str">
        <f>_xlfn.CONCAT(NFM3External!$B1363,"_",NFM3External!$C1363,"_",NFM3External!$E1363,"_",NFM3External!$G1363)</f>
        <v>Guatemala_TB_The data were transferred through the PAHO Donor in its funding in support of Tuberculosis according to projection._2025</v>
      </c>
    </row>
    <row r="1364" spans="1:12" x14ac:dyDescent="0.25">
      <c r="A1364" s="48" t="s">
        <v>1862</v>
      </c>
      <c r="B1364" s="49" t="s">
        <v>1009</v>
      </c>
      <c r="C1364" s="49" t="s">
        <v>305</v>
      </c>
      <c r="D1364" s="49" t="s">
        <v>1634</v>
      </c>
      <c r="E1364" s="49" t="s">
        <v>1866</v>
      </c>
      <c r="F1364" s="49" t="s">
        <v>1866</v>
      </c>
      <c r="G1364" s="49">
        <v>2025</v>
      </c>
      <c r="H1364" s="49" t="s">
        <v>361</v>
      </c>
      <c r="I1364" s="49" t="s">
        <v>670</v>
      </c>
      <c r="J1364" s="59">
        <v>809312</v>
      </c>
      <c r="K1364" s="49">
        <v>809312</v>
      </c>
      <c r="L1364" s="55" t="str">
        <f>_xlfn.CONCAT(NFM3External!$B1364,"_",NFM3External!$C1364,"_",NFM3External!$E1364,"_",NFM3External!$G1364)</f>
        <v>Guatemala_TB_The information was obtained through the Donor CDC (Center for Disease Control and Prevention) according to the budget allocated for the Tuberculosis Project for 2019 and 2021 onwards the information was not sent by the donor, it is in t..._2025</v>
      </c>
    </row>
    <row r="1365" spans="1:12" x14ac:dyDescent="0.25">
      <c r="A1365" s="51" t="s">
        <v>1862</v>
      </c>
      <c r="B1365" s="52" t="s">
        <v>1009</v>
      </c>
      <c r="C1365" s="52" t="s">
        <v>305</v>
      </c>
      <c r="D1365" s="52" t="s">
        <v>1634</v>
      </c>
      <c r="E1365" s="52" t="s">
        <v>1864</v>
      </c>
      <c r="F1365" s="52" t="s">
        <v>1864</v>
      </c>
      <c r="G1365" s="52">
        <v>2026</v>
      </c>
      <c r="H1365" s="52" t="s">
        <v>361</v>
      </c>
      <c r="I1365" s="52" t="s">
        <v>670</v>
      </c>
      <c r="J1365" s="60">
        <v>101645</v>
      </c>
      <c r="K1365" s="52">
        <v>101645</v>
      </c>
      <c r="L1365" s="56" t="str">
        <f>_xlfn.CONCAT(NFM3External!$B1365,"_",NFM3External!$C1365,"_",NFM3External!$E1365,"_",NFM3External!$G1365)</f>
        <v>Guatemala_TB_The data was provided by the donor, Damian Foundation, in relation to its budget allocated to support Tuberculosis for the year 2019 onwards, the information was not sent by the donor, it is in the process of compilation. However, it is ..._2026</v>
      </c>
    </row>
    <row r="1366" spans="1:12" x14ac:dyDescent="0.25">
      <c r="A1366" s="48" t="s">
        <v>1862</v>
      </c>
      <c r="B1366" s="49" t="s">
        <v>1009</v>
      </c>
      <c r="C1366" s="49" t="s">
        <v>305</v>
      </c>
      <c r="D1366" s="49" t="s">
        <v>1634</v>
      </c>
      <c r="E1366" s="49" t="s">
        <v>1865</v>
      </c>
      <c r="F1366" s="49" t="s">
        <v>1865</v>
      </c>
      <c r="G1366" s="49">
        <v>2026</v>
      </c>
      <c r="H1366" s="49" t="s">
        <v>361</v>
      </c>
      <c r="I1366" s="49" t="s">
        <v>670</v>
      </c>
      <c r="J1366" s="59">
        <v>210000</v>
      </c>
      <c r="K1366" s="49">
        <v>210000</v>
      </c>
      <c r="L1366" s="55" t="str">
        <f>_xlfn.CONCAT(NFM3External!$B1366,"_",NFM3External!$C1366,"_",NFM3External!$E1366,"_",NFM3External!$G1366)</f>
        <v>Guatemala_TB_The data were transferred through the PAHO Donor in its funding in support of Tuberculosis according to projection._2026</v>
      </c>
    </row>
    <row r="1367" spans="1:12" x14ac:dyDescent="0.25">
      <c r="A1367" s="51" t="s">
        <v>1862</v>
      </c>
      <c r="B1367" s="52" t="s">
        <v>1009</v>
      </c>
      <c r="C1367" s="52" t="s">
        <v>305</v>
      </c>
      <c r="D1367" s="52" t="s">
        <v>1634</v>
      </c>
      <c r="E1367" s="52" t="s">
        <v>1866</v>
      </c>
      <c r="F1367" s="52" t="s">
        <v>1866</v>
      </c>
      <c r="G1367" s="52">
        <v>2026</v>
      </c>
      <c r="H1367" s="52" t="s">
        <v>361</v>
      </c>
      <c r="I1367" s="52" t="s">
        <v>670</v>
      </c>
      <c r="J1367" s="60">
        <v>809312</v>
      </c>
      <c r="K1367" s="52">
        <v>809312</v>
      </c>
      <c r="L1367" s="56" t="str">
        <f>_xlfn.CONCAT(NFM3External!$B1367,"_",NFM3External!$C1367,"_",NFM3External!$E1367,"_",NFM3External!$G1367)</f>
        <v>Guatemala_TB_The information was obtained through the Donor CDC (Center for Disease Control and Prevention) according to the budget allocated for the Tuberculosis Project for 2019 and 2021 onwards the information was not sent by the donor, it is in t..._2026</v>
      </c>
    </row>
    <row r="1368" spans="1:12" x14ac:dyDescent="0.25">
      <c r="A1368" s="48" t="s">
        <v>1867</v>
      </c>
      <c r="B1368" s="49" t="s">
        <v>1015</v>
      </c>
      <c r="C1368" s="49" t="s">
        <v>1645</v>
      </c>
      <c r="D1368" s="49" t="s">
        <v>1634</v>
      </c>
      <c r="E1368" s="49"/>
      <c r="F1368" s="49" t="s">
        <v>1868</v>
      </c>
      <c r="G1368" s="49">
        <v>2020</v>
      </c>
      <c r="H1368" s="49" t="s">
        <v>1635</v>
      </c>
      <c r="I1368" s="49" t="s">
        <v>670</v>
      </c>
      <c r="J1368" s="59">
        <v>1065891</v>
      </c>
      <c r="K1368" s="49">
        <v>1065891</v>
      </c>
      <c r="L1368" s="55" t="str">
        <f>_xlfn.CONCAT(NFM3External!$B1368,"_",NFM3External!$C1368,"_",NFM3External!$E1368,"_",NFM3External!$G1368)</f>
        <v>Guyana_HIV__2020</v>
      </c>
    </row>
    <row r="1369" spans="1:12" x14ac:dyDescent="0.25">
      <c r="A1369" s="51" t="s">
        <v>1867</v>
      </c>
      <c r="B1369" s="52" t="s">
        <v>1015</v>
      </c>
      <c r="C1369" s="52" t="s">
        <v>1645</v>
      </c>
      <c r="D1369" s="52" t="s">
        <v>1634</v>
      </c>
      <c r="E1369" s="52"/>
      <c r="F1369" s="52" t="s">
        <v>1868</v>
      </c>
      <c r="G1369" s="52">
        <v>2021</v>
      </c>
      <c r="H1369" s="52" t="s">
        <v>1635</v>
      </c>
      <c r="I1369" s="52" t="s">
        <v>670</v>
      </c>
      <c r="J1369" s="60">
        <v>1200000</v>
      </c>
      <c r="K1369" s="52">
        <v>1200000</v>
      </c>
      <c r="L1369" s="56" t="str">
        <f>_xlfn.CONCAT(NFM3External!$B1369,"_",NFM3External!$C1369,"_",NFM3External!$E1369,"_",NFM3External!$G1369)</f>
        <v>Guyana_HIV__2021</v>
      </c>
    </row>
    <row r="1370" spans="1:12" x14ac:dyDescent="0.25">
      <c r="A1370" s="48" t="s">
        <v>1867</v>
      </c>
      <c r="B1370" s="49" t="s">
        <v>1015</v>
      </c>
      <c r="C1370" s="49" t="s">
        <v>1645</v>
      </c>
      <c r="D1370" s="49" t="s">
        <v>1634</v>
      </c>
      <c r="E1370" s="49"/>
      <c r="F1370" s="49" t="s">
        <v>1868</v>
      </c>
      <c r="G1370" s="49">
        <v>2022</v>
      </c>
      <c r="H1370" s="49" t="s">
        <v>361</v>
      </c>
      <c r="I1370" s="49" t="s">
        <v>670</v>
      </c>
      <c r="J1370" s="59">
        <v>800000</v>
      </c>
      <c r="K1370" s="49">
        <v>800000</v>
      </c>
      <c r="L1370" s="55" t="str">
        <f>_xlfn.CONCAT(NFM3External!$B1370,"_",NFM3External!$C1370,"_",NFM3External!$E1370,"_",NFM3External!$G1370)</f>
        <v>Guyana_HIV__2022</v>
      </c>
    </row>
    <row r="1371" spans="1:12" x14ac:dyDescent="0.25">
      <c r="A1371" s="51" t="s">
        <v>1867</v>
      </c>
      <c r="B1371" s="52" t="s">
        <v>1015</v>
      </c>
      <c r="C1371" s="52" t="s">
        <v>305</v>
      </c>
      <c r="D1371" s="52" t="s">
        <v>1634</v>
      </c>
      <c r="E1371" s="52"/>
      <c r="F1371" s="52" t="s">
        <v>1869</v>
      </c>
      <c r="G1371" s="52">
        <v>2019</v>
      </c>
      <c r="H1371" s="52" t="s">
        <v>1635</v>
      </c>
      <c r="I1371" s="52" t="s">
        <v>670</v>
      </c>
      <c r="J1371" s="60">
        <v>35062</v>
      </c>
      <c r="K1371" s="52">
        <v>35062</v>
      </c>
      <c r="L1371" s="56" t="str">
        <f>_xlfn.CONCAT(NFM3External!$B1371,"_",NFM3External!$C1371,"_",NFM3External!$E1371,"_",NFM3External!$G1371)</f>
        <v>Guyana_TB__2019</v>
      </c>
    </row>
    <row r="1372" spans="1:12" x14ac:dyDescent="0.25">
      <c r="A1372" s="48" t="s">
        <v>1867</v>
      </c>
      <c r="B1372" s="49" t="s">
        <v>1015</v>
      </c>
      <c r="C1372" s="49" t="s">
        <v>305</v>
      </c>
      <c r="D1372" s="49" t="s">
        <v>1634</v>
      </c>
      <c r="E1372" s="49"/>
      <c r="F1372" s="49" t="s">
        <v>1869</v>
      </c>
      <c r="G1372" s="49">
        <v>2020</v>
      </c>
      <c r="H1372" s="49" t="s">
        <v>1635</v>
      </c>
      <c r="I1372" s="49" t="s">
        <v>670</v>
      </c>
      <c r="J1372" s="59">
        <v>44347</v>
      </c>
      <c r="K1372" s="49">
        <v>44347</v>
      </c>
      <c r="L1372" s="55" t="str">
        <f>_xlfn.CONCAT(NFM3External!$B1372,"_",NFM3External!$C1372,"_",NFM3External!$E1372,"_",NFM3External!$G1372)</f>
        <v>Guyana_TB__2020</v>
      </c>
    </row>
    <row r="1373" spans="1:12" x14ac:dyDescent="0.25">
      <c r="A1373" s="51" t="s">
        <v>1867</v>
      </c>
      <c r="B1373" s="52" t="s">
        <v>1015</v>
      </c>
      <c r="C1373" s="52" t="s">
        <v>305</v>
      </c>
      <c r="D1373" s="52" t="s">
        <v>1634</v>
      </c>
      <c r="E1373" s="52"/>
      <c r="F1373" s="52" t="s">
        <v>1869</v>
      </c>
      <c r="G1373" s="52">
        <v>2021</v>
      </c>
      <c r="H1373" s="52" t="s">
        <v>1635</v>
      </c>
      <c r="I1373" s="52" t="s">
        <v>670</v>
      </c>
      <c r="J1373" s="60">
        <v>44347</v>
      </c>
      <c r="K1373" s="52">
        <v>44347</v>
      </c>
      <c r="L1373" s="56" t="str">
        <f>_xlfn.CONCAT(NFM3External!$B1373,"_",NFM3External!$C1373,"_",NFM3External!$E1373,"_",NFM3External!$G1373)</f>
        <v>Guyana_TB__2021</v>
      </c>
    </row>
    <row r="1374" spans="1:12" x14ac:dyDescent="0.25">
      <c r="A1374" s="48" t="s">
        <v>1870</v>
      </c>
      <c r="B1374" s="49" t="s">
        <v>1023</v>
      </c>
      <c r="C1374" s="49" t="s">
        <v>1645</v>
      </c>
      <c r="D1374" s="49" t="s">
        <v>1634</v>
      </c>
      <c r="E1374" s="49" t="s">
        <v>860</v>
      </c>
      <c r="F1374" s="49" t="s">
        <v>1871</v>
      </c>
      <c r="G1374" s="49">
        <v>2020</v>
      </c>
      <c r="H1374" s="49" t="s">
        <v>1635</v>
      </c>
      <c r="I1374" s="49" t="s">
        <v>670</v>
      </c>
      <c r="J1374" s="59">
        <v>91880</v>
      </c>
      <c r="K1374" s="49">
        <v>91880</v>
      </c>
      <c r="L1374" s="55" t="str">
        <f>_xlfn.CONCAT(NFM3External!$B1374,"_",NFM3External!$C1374,"_",NFM3External!$E1374,"_",NFM3External!$G1374)</f>
        <v>Honduras_HIV_Medicins Sans Frontiers (MSF)_2020</v>
      </c>
    </row>
    <row r="1375" spans="1:12" x14ac:dyDescent="0.25">
      <c r="A1375" s="51" t="s">
        <v>1870</v>
      </c>
      <c r="B1375" s="52" t="s">
        <v>1023</v>
      </c>
      <c r="C1375" s="52" t="s">
        <v>1645</v>
      </c>
      <c r="D1375" s="52" t="s">
        <v>1634</v>
      </c>
      <c r="E1375" s="52" t="s">
        <v>860</v>
      </c>
      <c r="F1375" s="52" t="s">
        <v>1871</v>
      </c>
      <c r="G1375" s="52">
        <v>2021</v>
      </c>
      <c r="H1375" s="52" t="s">
        <v>1635</v>
      </c>
      <c r="I1375" s="52" t="s">
        <v>670</v>
      </c>
      <c r="J1375" s="60">
        <v>93400</v>
      </c>
      <c r="K1375" s="52">
        <v>93400</v>
      </c>
      <c r="L1375" s="56" t="str">
        <f>_xlfn.CONCAT(NFM3External!$B1375,"_",NFM3External!$C1375,"_",NFM3External!$E1375,"_",NFM3External!$G1375)</f>
        <v>Honduras_HIV_Medicins Sans Frontiers (MSF)_2021</v>
      </c>
    </row>
    <row r="1376" spans="1:12" x14ac:dyDescent="0.25">
      <c r="A1376" s="48" t="s">
        <v>1870</v>
      </c>
      <c r="B1376" s="49" t="s">
        <v>1023</v>
      </c>
      <c r="C1376" s="49" t="s">
        <v>1645</v>
      </c>
      <c r="D1376" s="49" t="s">
        <v>1634</v>
      </c>
      <c r="E1376" s="49" t="s">
        <v>901</v>
      </c>
      <c r="F1376" s="49" t="s">
        <v>1872</v>
      </c>
      <c r="G1376" s="49">
        <v>2020</v>
      </c>
      <c r="H1376" s="49" t="s">
        <v>1635</v>
      </c>
      <c r="I1376" s="49" t="s">
        <v>670</v>
      </c>
      <c r="J1376" s="59">
        <v>47225</v>
      </c>
      <c r="K1376" s="49">
        <v>47225</v>
      </c>
      <c r="L1376" s="55" t="str">
        <f>_xlfn.CONCAT(NFM3External!$B1376,"_",NFM3External!$C1376,"_",NFM3External!$E1376,"_",NFM3External!$G1376)</f>
        <v>Honduras_HIV_The United Nations Children's Fund (UNICEF)_2020</v>
      </c>
    </row>
    <row r="1377" spans="1:12" x14ac:dyDescent="0.25">
      <c r="A1377" s="51" t="s">
        <v>1870</v>
      </c>
      <c r="B1377" s="52" t="s">
        <v>1023</v>
      </c>
      <c r="C1377" s="52" t="s">
        <v>1645</v>
      </c>
      <c r="D1377" s="52" t="s">
        <v>1634</v>
      </c>
      <c r="E1377" s="52" t="s">
        <v>934</v>
      </c>
      <c r="F1377" s="52" t="s">
        <v>1873</v>
      </c>
      <c r="G1377" s="52">
        <v>2019</v>
      </c>
      <c r="H1377" s="52" t="s">
        <v>1635</v>
      </c>
      <c r="I1377" s="52" t="s">
        <v>670</v>
      </c>
      <c r="J1377" s="60">
        <v>2284700</v>
      </c>
      <c r="K1377" s="52">
        <v>2284700</v>
      </c>
      <c r="L1377" s="56" t="str">
        <f>_xlfn.CONCAT(NFM3External!$B1377,"_",NFM3External!$C1377,"_",NFM3External!$E1377,"_",NFM3External!$G1377)</f>
        <v>Honduras_HIV_United States Government (USG)_2019</v>
      </c>
    </row>
    <row r="1378" spans="1:12" x14ac:dyDescent="0.25">
      <c r="A1378" s="48" t="s">
        <v>1870</v>
      </c>
      <c r="B1378" s="49" t="s">
        <v>1023</v>
      </c>
      <c r="C1378" s="49" t="s">
        <v>1645</v>
      </c>
      <c r="D1378" s="49" t="s">
        <v>1634</v>
      </c>
      <c r="E1378" s="49" t="s">
        <v>934</v>
      </c>
      <c r="F1378" s="49" t="s">
        <v>1873</v>
      </c>
      <c r="G1378" s="49">
        <v>2020</v>
      </c>
      <c r="H1378" s="49" t="s">
        <v>1635</v>
      </c>
      <c r="I1378" s="49" t="s">
        <v>670</v>
      </c>
      <c r="J1378" s="59">
        <v>7404144</v>
      </c>
      <c r="K1378" s="49">
        <v>7404144</v>
      </c>
      <c r="L1378" s="55" t="str">
        <f>_xlfn.CONCAT(NFM3External!$B1378,"_",NFM3External!$C1378,"_",NFM3External!$E1378,"_",NFM3External!$G1378)</f>
        <v>Honduras_HIV_United States Government (USG)_2020</v>
      </c>
    </row>
    <row r="1379" spans="1:12" x14ac:dyDescent="0.25">
      <c r="A1379" s="51" t="s">
        <v>1870</v>
      </c>
      <c r="B1379" s="52" t="s">
        <v>1023</v>
      </c>
      <c r="C1379" s="52" t="s">
        <v>1645</v>
      </c>
      <c r="D1379" s="52" t="s">
        <v>1634</v>
      </c>
      <c r="E1379" s="52" t="s">
        <v>934</v>
      </c>
      <c r="F1379" s="52" t="s">
        <v>1873</v>
      </c>
      <c r="G1379" s="52">
        <v>2021</v>
      </c>
      <c r="H1379" s="52" t="s">
        <v>1635</v>
      </c>
      <c r="I1379" s="52" t="s">
        <v>670</v>
      </c>
      <c r="J1379" s="60">
        <v>7719411</v>
      </c>
      <c r="K1379" s="52">
        <v>7719411</v>
      </c>
      <c r="L1379" s="56" t="str">
        <f>_xlfn.CONCAT(NFM3External!$B1379,"_",NFM3External!$C1379,"_",NFM3External!$E1379,"_",NFM3External!$G1379)</f>
        <v>Honduras_HIV_United States Government (USG)_2021</v>
      </c>
    </row>
    <row r="1380" spans="1:12" x14ac:dyDescent="0.25">
      <c r="A1380" s="48" t="s">
        <v>1870</v>
      </c>
      <c r="B1380" s="49" t="s">
        <v>1023</v>
      </c>
      <c r="C1380" s="49" t="s">
        <v>1645</v>
      </c>
      <c r="D1380" s="49" t="s">
        <v>1634</v>
      </c>
      <c r="E1380" s="49" t="s">
        <v>934</v>
      </c>
      <c r="F1380" s="49" t="s">
        <v>1873</v>
      </c>
      <c r="G1380" s="49">
        <v>2022</v>
      </c>
      <c r="H1380" s="49" t="s">
        <v>361</v>
      </c>
      <c r="I1380" s="49" t="s">
        <v>670</v>
      </c>
      <c r="J1380" s="59">
        <v>8452640</v>
      </c>
      <c r="K1380" s="49">
        <v>8452640</v>
      </c>
      <c r="L1380" s="55" t="str">
        <f>_xlfn.CONCAT(NFM3External!$B1380,"_",NFM3External!$C1380,"_",NFM3External!$E1380,"_",NFM3External!$G1380)</f>
        <v>Honduras_HIV_United States Government (USG)_2022</v>
      </c>
    </row>
    <row r="1381" spans="1:12" x14ac:dyDescent="0.25">
      <c r="A1381" s="51" t="s">
        <v>1870</v>
      </c>
      <c r="B1381" s="52" t="s">
        <v>1023</v>
      </c>
      <c r="C1381" s="52" t="s">
        <v>308</v>
      </c>
      <c r="D1381" s="52" t="s">
        <v>1634</v>
      </c>
      <c r="E1381" s="52" t="s">
        <v>686</v>
      </c>
      <c r="F1381" s="52" t="s">
        <v>1874</v>
      </c>
      <c r="G1381" s="52">
        <v>2020</v>
      </c>
      <c r="H1381" s="52" t="s">
        <v>1635</v>
      </c>
      <c r="I1381" s="52" t="s">
        <v>670</v>
      </c>
      <c r="J1381" s="60">
        <v>1397574</v>
      </c>
      <c r="K1381" s="52">
        <v>1397574</v>
      </c>
      <c r="L1381" s="56" t="str">
        <f>_xlfn.CONCAT(NFM3External!$B1381,"_",NFM3External!$C1381,"_",NFM3External!$E1381,"_",NFM3External!$G1381)</f>
        <v>Honduras_Malaria_Bill and Melinda Gates Foundation _2020</v>
      </c>
    </row>
    <row r="1382" spans="1:12" x14ac:dyDescent="0.25">
      <c r="A1382" s="48" t="s">
        <v>1870</v>
      </c>
      <c r="B1382" s="49" t="s">
        <v>1023</v>
      </c>
      <c r="C1382" s="49" t="s">
        <v>308</v>
      </c>
      <c r="D1382" s="49" t="s">
        <v>1634</v>
      </c>
      <c r="E1382" s="49" t="s">
        <v>686</v>
      </c>
      <c r="F1382" s="49" t="s">
        <v>1874</v>
      </c>
      <c r="G1382" s="49">
        <v>2021</v>
      </c>
      <c r="H1382" s="49" t="s">
        <v>361</v>
      </c>
      <c r="I1382" s="49" t="s">
        <v>670</v>
      </c>
      <c r="J1382" s="59">
        <v>598680</v>
      </c>
      <c r="K1382" s="49">
        <v>598680</v>
      </c>
      <c r="L1382" s="55" t="str">
        <f>_xlfn.CONCAT(NFM3External!$B1382,"_",NFM3External!$C1382,"_",NFM3External!$E1382,"_",NFM3External!$G1382)</f>
        <v>Honduras_Malaria_Bill and Melinda Gates Foundation _2021</v>
      </c>
    </row>
    <row r="1383" spans="1:12" x14ac:dyDescent="0.25">
      <c r="A1383" s="51" t="s">
        <v>1870</v>
      </c>
      <c r="B1383" s="52" t="s">
        <v>1023</v>
      </c>
      <c r="C1383" s="52" t="s">
        <v>308</v>
      </c>
      <c r="D1383" s="52" t="s">
        <v>1634</v>
      </c>
      <c r="E1383" s="52" t="s">
        <v>686</v>
      </c>
      <c r="F1383" s="52" t="s">
        <v>1874</v>
      </c>
      <c r="G1383" s="52">
        <v>2022</v>
      </c>
      <c r="H1383" s="52" t="s">
        <v>361</v>
      </c>
      <c r="I1383" s="52" t="s">
        <v>670</v>
      </c>
      <c r="J1383" s="60">
        <v>425924</v>
      </c>
      <c r="K1383" s="52">
        <v>425924</v>
      </c>
      <c r="L1383" s="56" t="str">
        <f>_xlfn.CONCAT(NFM3External!$B1383,"_",NFM3External!$C1383,"_",NFM3External!$E1383,"_",NFM3External!$G1383)</f>
        <v>Honduras_Malaria_Bill and Melinda Gates Foundation _2022</v>
      </c>
    </row>
    <row r="1384" spans="1:12" x14ac:dyDescent="0.25">
      <c r="A1384" s="48" t="s">
        <v>1870</v>
      </c>
      <c r="B1384" s="49" t="s">
        <v>1023</v>
      </c>
      <c r="C1384" s="49" t="s">
        <v>308</v>
      </c>
      <c r="D1384" s="49" t="s">
        <v>1634</v>
      </c>
      <c r="E1384" s="49" t="s">
        <v>738</v>
      </c>
      <c r="F1384" s="49" t="s">
        <v>1875</v>
      </c>
      <c r="G1384" s="49">
        <v>2018</v>
      </c>
      <c r="H1384" s="49" t="s">
        <v>1635</v>
      </c>
      <c r="I1384" s="49" t="s">
        <v>670</v>
      </c>
      <c r="J1384" s="59">
        <v>713453</v>
      </c>
      <c r="K1384" s="49">
        <v>713453</v>
      </c>
      <c r="L1384" s="55" t="str">
        <f>_xlfn.CONCAT(NFM3External!$B1384,"_",NFM3External!$C1384,"_",NFM3External!$E1384,"_",NFM3External!$G1384)</f>
        <v>Honduras_Malaria_Clinton Foundation_2018</v>
      </c>
    </row>
    <row r="1385" spans="1:12" x14ac:dyDescent="0.25">
      <c r="A1385" s="51" t="s">
        <v>1870</v>
      </c>
      <c r="B1385" s="52" t="s">
        <v>1023</v>
      </c>
      <c r="C1385" s="52" t="s">
        <v>308</v>
      </c>
      <c r="D1385" s="52" t="s">
        <v>1634</v>
      </c>
      <c r="E1385" s="52" t="s">
        <v>738</v>
      </c>
      <c r="F1385" s="52" t="s">
        <v>1875</v>
      </c>
      <c r="G1385" s="52">
        <v>2019</v>
      </c>
      <c r="H1385" s="52" t="s">
        <v>1635</v>
      </c>
      <c r="I1385" s="52" t="s">
        <v>670</v>
      </c>
      <c r="J1385" s="60">
        <v>538371</v>
      </c>
      <c r="K1385" s="52">
        <v>538371</v>
      </c>
      <c r="L1385" s="56" t="str">
        <f>_xlfn.CONCAT(NFM3External!$B1385,"_",NFM3External!$C1385,"_",NFM3External!$E1385,"_",NFM3External!$G1385)</f>
        <v>Honduras_Malaria_Clinton Foundation_2019</v>
      </c>
    </row>
    <row r="1386" spans="1:12" x14ac:dyDescent="0.25">
      <c r="A1386" s="48" t="s">
        <v>1870</v>
      </c>
      <c r="B1386" s="49" t="s">
        <v>1023</v>
      </c>
      <c r="C1386" s="49" t="s">
        <v>308</v>
      </c>
      <c r="D1386" s="49" t="s">
        <v>1634</v>
      </c>
      <c r="E1386" s="49" t="s">
        <v>738</v>
      </c>
      <c r="F1386" s="49" t="s">
        <v>1875</v>
      </c>
      <c r="G1386" s="49">
        <v>2020</v>
      </c>
      <c r="H1386" s="49" t="s">
        <v>1635</v>
      </c>
      <c r="I1386" s="49" t="s">
        <v>670</v>
      </c>
      <c r="J1386" s="59">
        <v>632185</v>
      </c>
      <c r="K1386" s="49">
        <v>632185</v>
      </c>
      <c r="L1386" s="55" t="str">
        <f>_xlfn.CONCAT(NFM3External!$B1386,"_",NFM3External!$C1386,"_",NFM3External!$E1386,"_",NFM3External!$G1386)</f>
        <v>Honduras_Malaria_Clinton Foundation_2020</v>
      </c>
    </row>
    <row r="1387" spans="1:12" x14ac:dyDescent="0.25">
      <c r="A1387" s="51" t="s">
        <v>1870</v>
      </c>
      <c r="B1387" s="52" t="s">
        <v>1023</v>
      </c>
      <c r="C1387" s="52" t="s">
        <v>308</v>
      </c>
      <c r="D1387" s="52" t="s">
        <v>1634</v>
      </c>
      <c r="E1387" s="52" t="s">
        <v>949</v>
      </c>
      <c r="F1387" s="52" t="s">
        <v>1876</v>
      </c>
      <c r="G1387" s="52">
        <v>2020</v>
      </c>
      <c r="H1387" s="52" t="s">
        <v>1635</v>
      </c>
      <c r="I1387" s="52" t="s">
        <v>670</v>
      </c>
      <c r="J1387" s="60">
        <v>110317</v>
      </c>
      <c r="K1387" s="52">
        <v>110317</v>
      </c>
      <c r="L1387" s="56" t="str">
        <f>_xlfn.CONCAT(NFM3External!$B1387,"_",NFM3External!$C1387,"_",NFM3External!$E1387,"_",NFM3External!$G1387)</f>
        <v>Honduras_Malaria_World Health Organization (WHO)_2020</v>
      </c>
    </row>
    <row r="1388" spans="1:12" x14ac:dyDescent="0.25">
      <c r="A1388" s="48" t="s">
        <v>1870</v>
      </c>
      <c r="B1388" s="49" t="s">
        <v>1023</v>
      </c>
      <c r="C1388" s="49" t="s">
        <v>308</v>
      </c>
      <c r="D1388" s="49" t="s">
        <v>1634</v>
      </c>
      <c r="E1388" s="49" t="s">
        <v>949</v>
      </c>
      <c r="F1388" s="49" t="s">
        <v>1876</v>
      </c>
      <c r="G1388" s="49">
        <v>2021</v>
      </c>
      <c r="H1388" s="49" t="s">
        <v>361</v>
      </c>
      <c r="I1388" s="49" t="s">
        <v>670</v>
      </c>
      <c r="J1388" s="59">
        <v>108000</v>
      </c>
      <c r="K1388" s="49">
        <v>108000</v>
      </c>
      <c r="L1388" s="55" t="str">
        <f>_xlfn.CONCAT(NFM3External!$B1388,"_",NFM3External!$C1388,"_",NFM3External!$E1388,"_",NFM3External!$G1388)</f>
        <v>Honduras_Malaria_World Health Organization (WHO)_2021</v>
      </c>
    </row>
    <row r="1389" spans="1:12" x14ac:dyDescent="0.25">
      <c r="A1389" s="51" t="s">
        <v>1870</v>
      </c>
      <c r="B1389" s="52" t="s">
        <v>1023</v>
      </c>
      <c r="C1389" s="52" t="s">
        <v>308</v>
      </c>
      <c r="D1389" s="52" t="s">
        <v>1634</v>
      </c>
      <c r="E1389" s="52" t="s">
        <v>949</v>
      </c>
      <c r="F1389" s="52" t="s">
        <v>1876</v>
      </c>
      <c r="G1389" s="52">
        <v>2022</v>
      </c>
      <c r="H1389" s="52" t="s">
        <v>361</v>
      </c>
      <c r="I1389" s="52" t="s">
        <v>670</v>
      </c>
      <c r="J1389" s="60">
        <v>105500</v>
      </c>
      <c r="K1389" s="52">
        <v>105500</v>
      </c>
      <c r="L1389" s="56" t="str">
        <f>_xlfn.CONCAT(NFM3External!$B1389,"_",NFM3External!$C1389,"_",NFM3External!$E1389,"_",NFM3External!$G1389)</f>
        <v>Honduras_Malaria_World Health Organization (WHO)_2022</v>
      </c>
    </row>
    <row r="1390" spans="1:12" x14ac:dyDescent="0.25">
      <c r="A1390" s="48" t="s">
        <v>1870</v>
      </c>
      <c r="B1390" s="49" t="s">
        <v>1023</v>
      </c>
      <c r="C1390" s="49" t="s">
        <v>308</v>
      </c>
      <c r="D1390" s="49" t="s">
        <v>1634</v>
      </c>
      <c r="E1390" s="49" t="s">
        <v>949</v>
      </c>
      <c r="F1390" s="49" t="s">
        <v>1876</v>
      </c>
      <c r="G1390" s="49">
        <v>2023</v>
      </c>
      <c r="H1390" s="49" t="s">
        <v>361</v>
      </c>
      <c r="I1390" s="49" t="s">
        <v>670</v>
      </c>
      <c r="J1390" s="59">
        <v>100500</v>
      </c>
      <c r="K1390" s="49">
        <v>100500</v>
      </c>
      <c r="L1390" s="55" t="str">
        <f>_xlfn.CONCAT(NFM3External!$B1390,"_",NFM3External!$C1390,"_",NFM3External!$E1390,"_",NFM3External!$G1390)</f>
        <v>Honduras_Malaria_World Health Organization (WHO)_2023</v>
      </c>
    </row>
    <row r="1391" spans="1:12" x14ac:dyDescent="0.25">
      <c r="A1391" s="51" t="s">
        <v>1877</v>
      </c>
      <c r="B1391" s="52" t="s">
        <v>1016</v>
      </c>
      <c r="C1391" s="52" t="s">
        <v>1645</v>
      </c>
      <c r="D1391" s="52" t="s">
        <v>1634</v>
      </c>
      <c r="E1391" s="52" t="s">
        <v>843</v>
      </c>
      <c r="F1391" s="52"/>
      <c r="G1391" s="52">
        <v>2018</v>
      </c>
      <c r="H1391" s="52" t="s">
        <v>1635</v>
      </c>
      <c r="I1391" s="52" t="s">
        <v>670</v>
      </c>
      <c r="J1391" s="60">
        <v>406765</v>
      </c>
      <c r="K1391" s="52">
        <v>406765</v>
      </c>
      <c r="L1391" s="56" t="str">
        <f>_xlfn.CONCAT(NFM3External!$B1391,"_",NFM3External!$C1391,"_",NFM3External!$E1391,"_",NFM3External!$G1391)</f>
        <v>Haiti_HIV_Joint United Nations Programme on HIV/AIDS (UNAIDS)_2018</v>
      </c>
    </row>
    <row r="1392" spans="1:12" x14ac:dyDescent="0.25">
      <c r="A1392" s="48" t="s">
        <v>1877</v>
      </c>
      <c r="B1392" s="49" t="s">
        <v>1016</v>
      </c>
      <c r="C1392" s="49" t="s">
        <v>1645</v>
      </c>
      <c r="D1392" s="49" t="s">
        <v>1634</v>
      </c>
      <c r="E1392" s="49" t="s">
        <v>843</v>
      </c>
      <c r="F1392" s="49"/>
      <c r="G1392" s="49">
        <v>2019</v>
      </c>
      <c r="H1392" s="49" t="s">
        <v>1635</v>
      </c>
      <c r="I1392" s="49" t="s">
        <v>670</v>
      </c>
      <c r="J1392" s="59">
        <v>190782</v>
      </c>
      <c r="K1392" s="49">
        <v>190782</v>
      </c>
      <c r="L1392" s="55" t="str">
        <f>_xlfn.CONCAT(NFM3External!$B1392,"_",NFM3External!$C1392,"_",NFM3External!$E1392,"_",NFM3External!$G1392)</f>
        <v>Haiti_HIV_Joint United Nations Programme on HIV/AIDS (UNAIDS)_2019</v>
      </c>
    </row>
    <row r="1393" spans="1:12" x14ac:dyDescent="0.25">
      <c r="A1393" s="51" t="s">
        <v>1877</v>
      </c>
      <c r="B1393" s="52" t="s">
        <v>1016</v>
      </c>
      <c r="C1393" s="52" t="s">
        <v>1645</v>
      </c>
      <c r="D1393" s="52" t="s">
        <v>1634</v>
      </c>
      <c r="E1393" s="52" t="s">
        <v>843</v>
      </c>
      <c r="F1393" s="52"/>
      <c r="G1393" s="52">
        <v>2020</v>
      </c>
      <c r="H1393" s="52" t="s">
        <v>1635</v>
      </c>
      <c r="I1393" s="52" t="s">
        <v>670</v>
      </c>
      <c r="J1393" s="60">
        <v>295068</v>
      </c>
      <c r="K1393" s="52">
        <v>295068</v>
      </c>
      <c r="L1393" s="56" t="str">
        <f>_xlfn.CONCAT(NFM3External!$B1393,"_",NFM3External!$C1393,"_",NFM3External!$E1393,"_",NFM3External!$G1393)</f>
        <v>Haiti_HIV_Joint United Nations Programme on HIV/AIDS (UNAIDS)_2020</v>
      </c>
    </row>
    <row r="1394" spans="1:12" x14ac:dyDescent="0.25">
      <c r="A1394" s="48" t="s">
        <v>1877</v>
      </c>
      <c r="B1394" s="49" t="s">
        <v>1016</v>
      </c>
      <c r="C1394" s="49" t="s">
        <v>1645</v>
      </c>
      <c r="D1394" s="49" t="s">
        <v>1634</v>
      </c>
      <c r="E1394" s="49" t="s">
        <v>843</v>
      </c>
      <c r="F1394" s="49"/>
      <c r="G1394" s="49">
        <v>2021</v>
      </c>
      <c r="H1394" s="49" t="s">
        <v>361</v>
      </c>
      <c r="I1394" s="49" t="s">
        <v>670</v>
      </c>
      <c r="J1394" s="59">
        <v>338749</v>
      </c>
      <c r="K1394" s="49">
        <v>338749</v>
      </c>
      <c r="L1394" s="55" t="str">
        <f>_xlfn.CONCAT(NFM3External!$B1394,"_",NFM3External!$C1394,"_",NFM3External!$E1394,"_",NFM3External!$G1394)</f>
        <v>Haiti_HIV_Joint United Nations Programme on HIV/AIDS (UNAIDS)_2021</v>
      </c>
    </row>
    <row r="1395" spans="1:12" x14ac:dyDescent="0.25">
      <c r="A1395" s="51" t="s">
        <v>1877</v>
      </c>
      <c r="B1395" s="52" t="s">
        <v>1016</v>
      </c>
      <c r="C1395" s="52" t="s">
        <v>1645</v>
      </c>
      <c r="D1395" s="52" t="s">
        <v>1634</v>
      </c>
      <c r="E1395" s="52" t="s">
        <v>843</v>
      </c>
      <c r="F1395" s="52"/>
      <c r="G1395" s="52">
        <v>2022</v>
      </c>
      <c r="H1395" s="52" t="s">
        <v>361</v>
      </c>
      <c r="I1395" s="52" t="s">
        <v>670</v>
      </c>
      <c r="J1395" s="60">
        <v>270476</v>
      </c>
      <c r="K1395" s="52">
        <v>270476</v>
      </c>
      <c r="L1395" s="56" t="str">
        <f>_xlfn.CONCAT(NFM3External!$B1395,"_",NFM3External!$C1395,"_",NFM3External!$E1395,"_",NFM3External!$G1395)</f>
        <v>Haiti_HIV_Joint United Nations Programme on HIV/AIDS (UNAIDS)_2022</v>
      </c>
    </row>
    <row r="1396" spans="1:12" x14ac:dyDescent="0.25">
      <c r="A1396" s="48" t="s">
        <v>1877</v>
      </c>
      <c r="B1396" s="49" t="s">
        <v>1016</v>
      </c>
      <c r="C1396" s="49" t="s">
        <v>1645</v>
      </c>
      <c r="D1396" s="49" t="s">
        <v>1634</v>
      </c>
      <c r="E1396" s="49" t="s">
        <v>843</v>
      </c>
      <c r="F1396" s="49"/>
      <c r="G1396" s="49">
        <v>2023</v>
      </c>
      <c r="H1396" s="49" t="s">
        <v>361</v>
      </c>
      <c r="I1396" s="49" t="s">
        <v>670</v>
      </c>
      <c r="J1396" s="59">
        <v>0</v>
      </c>
      <c r="K1396" s="49">
        <v>0</v>
      </c>
      <c r="L1396" s="55" t="str">
        <f>_xlfn.CONCAT(NFM3External!$B1396,"_",NFM3External!$C1396,"_",NFM3External!$E1396,"_",NFM3External!$G1396)</f>
        <v>Haiti_HIV_Joint United Nations Programme on HIV/AIDS (UNAIDS)_2023</v>
      </c>
    </row>
    <row r="1397" spans="1:12" x14ac:dyDescent="0.25">
      <c r="A1397" s="51" t="s">
        <v>1877</v>
      </c>
      <c r="B1397" s="52" t="s">
        <v>1016</v>
      </c>
      <c r="C1397" s="52" t="s">
        <v>1645</v>
      </c>
      <c r="D1397" s="52" t="s">
        <v>1634</v>
      </c>
      <c r="E1397" s="52" t="s">
        <v>934</v>
      </c>
      <c r="F1397" s="52"/>
      <c r="G1397" s="52">
        <v>2018</v>
      </c>
      <c r="H1397" s="52" t="s">
        <v>1635</v>
      </c>
      <c r="I1397" s="52" t="s">
        <v>670</v>
      </c>
      <c r="J1397" s="60">
        <v>100303273</v>
      </c>
      <c r="K1397" s="52">
        <v>100303273</v>
      </c>
      <c r="L1397" s="56" t="str">
        <f>_xlfn.CONCAT(NFM3External!$B1397,"_",NFM3External!$C1397,"_",NFM3External!$E1397,"_",NFM3External!$G1397)</f>
        <v>Haiti_HIV_United States Government (USG)_2018</v>
      </c>
    </row>
    <row r="1398" spans="1:12" x14ac:dyDescent="0.25">
      <c r="A1398" s="48" t="s">
        <v>1877</v>
      </c>
      <c r="B1398" s="49" t="s">
        <v>1016</v>
      </c>
      <c r="C1398" s="49" t="s">
        <v>1645</v>
      </c>
      <c r="D1398" s="49" t="s">
        <v>1634</v>
      </c>
      <c r="E1398" s="49" t="s">
        <v>934</v>
      </c>
      <c r="F1398" s="49"/>
      <c r="G1398" s="49">
        <v>2019</v>
      </c>
      <c r="H1398" s="49" t="s">
        <v>1635</v>
      </c>
      <c r="I1398" s="49" t="s">
        <v>670</v>
      </c>
      <c r="J1398" s="59">
        <v>83589531</v>
      </c>
      <c r="K1398" s="49">
        <v>83589531</v>
      </c>
      <c r="L1398" s="55" t="str">
        <f>_xlfn.CONCAT(NFM3External!$B1398,"_",NFM3External!$C1398,"_",NFM3External!$E1398,"_",NFM3External!$G1398)</f>
        <v>Haiti_HIV_United States Government (USG)_2019</v>
      </c>
    </row>
    <row r="1399" spans="1:12" x14ac:dyDescent="0.25">
      <c r="A1399" s="51" t="s">
        <v>1877</v>
      </c>
      <c r="B1399" s="52" t="s">
        <v>1016</v>
      </c>
      <c r="C1399" s="52" t="s">
        <v>1645</v>
      </c>
      <c r="D1399" s="52" t="s">
        <v>1634</v>
      </c>
      <c r="E1399" s="52" t="s">
        <v>934</v>
      </c>
      <c r="F1399" s="52"/>
      <c r="G1399" s="52">
        <v>2020</v>
      </c>
      <c r="H1399" s="52" t="s">
        <v>1635</v>
      </c>
      <c r="I1399" s="52" t="s">
        <v>670</v>
      </c>
      <c r="J1399" s="60">
        <v>106690637</v>
      </c>
      <c r="K1399" s="52">
        <v>106690637</v>
      </c>
      <c r="L1399" s="56" t="str">
        <f>_xlfn.CONCAT(NFM3External!$B1399,"_",NFM3External!$C1399,"_",NFM3External!$E1399,"_",NFM3External!$G1399)</f>
        <v>Haiti_HIV_United States Government (USG)_2020</v>
      </c>
    </row>
    <row r="1400" spans="1:12" x14ac:dyDescent="0.25">
      <c r="A1400" s="48" t="s">
        <v>1877</v>
      </c>
      <c r="B1400" s="49" t="s">
        <v>1016</v>
      </c>
      <c r="C1400" s="49" t="s">
        <v>1645</v>
      </c>
      <c r="D1400" s="49" t="s">
        <v>1634</v>
      </c>
      <c r="E1400" s="49" t="s">
        <v>934</v>
      </c>
      <c r="F1400" s="49"/>
      <c r="G1400" s="49">
        <v>2021</v>
      </c>
      <c r="H1400" s="49" t="s">
        <v>361</v>
      </c>
      <c r="I1400" s="49" t="s">
        <v>670</v>
      </c>
      <c r="J1400" s="59">
        <v>84594168</v>
      </c>
      <c r="K1400" s="49">
        <v>84594168</v>
      </c>
      <c r="L1400" s="55" t="str">
        <f>_xlfn.CONCAT(NFM3External!$B1400,"_",NFM3External!$C1400,"_",NFM3External!$E1400,"_",NFM3External!$G1400)</f>
        <v>Haiti_HIV_United States Government (USG)_2021</v>
      </c>
    </row>
    <row r="1401" spans="1:12" x14ac:dyDescent="0.25">
      <c r="A1401" s="51" t="s">
        <v>1877</v>
      </c>
      <c r="B1401" s="52" t="s">
        <v>1016</v>
      </c>
      <c r="C1401" s="52" t="s">
        <v>1645</v>
      </c>
      <c r="D1401" s="52" t="s">
        <v>1634</v>
      </c>
      <c r="E1401" s="52" t="s">
        <v>934</v>
      </c>
      <c r="F1401" s="52"/>
      <c r="G1401" s="52">
        <v>2022</v>
      </c>
      <c r="H1401" s="52" t="s">
        <v>361</v>
      </c>
      <c r="I1401" s="52" t="s">
        <v>670</v>
      </c>
      <c r="J1401" s="60">
        <v>79594168</v>
      </c>
      <c r="K1401" s="52">
        <v>79594168</v>
      </c>
      <c r="L1401" s="56" t="str">
        <f>_xlfn.CONCAT(NFM3External!$B1401,"_",NFM3External!$C1401,"_",NFM3External!$E1401,"_",NFM3External!$G1401)</f>
        <v>Haiti_HIV_United States Government (USG)_2022</v>
      </c>
    </row>
    <row r="1402" spans="1:12" x14ac:dyDescent="0.25">
      <c r="A1402" s="48" t="s">
        <v>1877</v>
      </c>
      <c r="B1402" s="49" t="s">
        <v>1016</v>
      </c>
      <c r="C1402" s="49" t="s">
        <v>1645</v>
      </c>
      <c r="D1402" s="49" t="s">
        <v>1634</v>
      </c>
      <c r="E1402" s="49" t="s">
        <v>934</v>
      </c>
      <c r="F1402" s="49"/>
      <c r="G1402" s="49">
        <v>2023</v>
      </c>
      <c r="H1402" s="49" t="s">
        <v>361</v>
      </c>
      <c r="I1402" s="49" t="s">
        <v>670</v>
      </c>
      <c r="J1402" s="59">
        <v>79594168</v>
      </c>
      <c r="K1402" s="49">
        <v>79594168</v>
      </c>
      <c r="L1402" s="55" t="str">
        <f>_xlfn.CONCAT(NFM3External!$B1402,"_",NFM3External!$C1402,"_",NFM3External!$E1402,"_",NFM3External!$G1402)</f>
        <v>Haiti_HIV_United States Government (USG)_2023</v>
      </c>
    </row>
    <row r="1403" spans="1:12" x14ac:dyDescent="0.25">
      <c r="A1403" s="51" t="s">
        <v>1877</v>
      </c>
      <c r="B1403" s="52" t="s">
        <v>1016</v>
      </c>
      <c r="C1403" s="52" t="s">
        <v>1645</v>
      </c>
      <c r="D1403" s="52" t="s">
        <v>1634</v>
      </c>
      <c r="E1403" s="52" t="s">
        <v>954</v>
      </c>
      <c r="F1403" s="52" t="s">
        <v>1878</v>
      </c>
      <c r="G1403" s="52">
        <v>2018</v>
      </c>
      <c r="H1403" s="52" t="s">
        <v>1635</v>
      </c>
      <c r="I1403" s="52" t="s">
        <v>670</v>
      </c>
      <c r="J1403" s="60">
        <v>798305</v>
      </c>
      <c r="K1403" s="52">
        <v>798305</v>
      </c>
      <c r="L1403" s="56" t="str">
        <f>_xlfn.CONCAT(NFM3External!$B1403,"_",NFM3External!$C1403,"_",NFM3External!$E1403,"_",NFM3External!$G1403)</f>
        <v>Haiti_HIV_Unspecified - not disagregated by sources _2018</v>
      </c>
    </row>
    <row r="1404" spans="1:12" x14ac:dyDescent="0.25">
      <c r="A1404" s="48" t="s">
        <v>1877</v>
      </c>
      <c r="B1404" s="49" t="s">
        <v>1016</v>
      </c>
      <c r="C1404" s="49" t="s">
        <v>1645</v>
      </c>
      <c r="D1404" s="49" t="s">
        <v>1634</v>
      </c>
      <c r="E1404" s="49" t="s">
        <v>954</v>
      </c>
      <c r="F1404" s="49" t="s">
        <v>1879</v>
      </c>
      <c r="G1404" s="49">
        <v>2018</v>
      </c>
      <c r="H1404" s="49" t="s">
        <v>1635</v>
      </c>
      <c r="I1404" s="49" t="s">
        <v>670</v>
      </c>
      <c r="J1404" s="59">
        <v>80000</v>
      </c>
      <c r="K1404" s="49">
        <v>80000</v>
      </c>
      <c r="L1404" s="55" t="str">
        <f>_xlfn.CONCAT(NFM3External!$B1404,"_",NFM3External!$C1404,"_",NFM3External!$E1404,"_",NFM3External!$G1404)</f>
        <v>Haiti_HIV_Unspecified - not disagregated by sources _2018</v>
      </c>
    </row>
    <row r="1405" spans="1:12" x14ac:dyDescent="0.25">
      <c r="A1405" s="51" t="s">
        <v>1877</v>
      </c>
      <c r="B1405" s="52" t="s">
        <v>1016</v>
      </c>
      <c r="C1405" s="52" t="s">
        <v>1645</v>
      </c>
      <c r="D1405" s="52" t="s">
        <v>1634</v>
      </c>
      <c r="E1405" s="52" t="s">
        <v>954</v>
      </c>
      <c r="F1405" s="52" t="s">
        <v>1878</v>
      </c>
      <c r="G1405" s="52">
        <v>2019</v>
      </c>
      <c r="H1405" s="52" t="s">
        <v>1635</v>
      </c>
      <c r="I1405" s="52" t="s">
        <v>670</v>
      </c>
      <c r="J1405" s="60">
        <v>788305</v>
      </c>
      <c r="K1405" s="52">
        <v>788305</v>
      </c>
      <c r="L1405" s="56" t="str">
        <f>_xlfn.CONCAT(NFM3External!$B1405,"_",NFM3External!$C1405,"_",NFM3External!$E1405,"_",NFM3External!$G1405)</f>
        <v>Haiti_HIV_Unspecified - not disagregated by sources _2019</v>
      </c>
    </row>
    <row r="1406" spans="1:12" x14ac:dyDescent="0.25">
      <c r="A1406" s="48" t="s">
        <v>1877</v>
      </c>
      <c r="B1406" s="49" t="s">
        <v>1016</v>
      </c>
      <c r="C1406" s="49" t="s">
        <v>1645</v>
      </c>
      <c r="D1406" s="49" t="s">
        <v>1634</v>
      </c>
      <c r="E1406" s="49" t="s">
        <v>954</v>
      </c>
      <c r="F1406" s="49" t="s">
        <v>1879</v>
      </c>
      <c r="G1406" s="49">
        <v>2019</v>
      </c>
      <c r="H1406" s="49" t="s">
        <v>1635</v>
      </c>
      <c r="I1406" s="49" t="s">
        <v>670</v>
      </c>
      <c r="J1406" s="59">
        <v>80000</v>
      </c>
      <c r="K1406" s="49">
        <v>80000</v>
      </c>
      <c r="L1406" s="55" t="str">
        <f>_xlfn.CONCAT(NFM3External!$B1406,"_",NFM3External!$C1406,"_",NFM3External!$E1406,"_",NFM3External!$G1406)</f>
        <v>Haiti_HIV_Unspecified - not disagregated by sources _2019</v>
      </c>
    </row>
    <row r="1407" spans="1:12" x14ac:dyDescent="0.25">
      <c r="A1407" s="51" t="s">
        <v>1877</v>
      </c>
      <c r="B1407" s="52" t="s">
        <v>1016</v>
      </c>
      <c r="C1407" s="52" t="s">
        <v>1645</v>
      </c>
      <c r="D1407" s="52" t="s">
        <v>1634</v>
      </c>
      <c r="E1407" s="52" t="s">
        <v>954</v>
      </c>
      <c r="F1407" s="52" t="s">
        <v>1878</v>
      </c>
      <c r="G1407" s="52">
        <v>2020</v>
      </c>
      <c r="H1407" s="52" t="s">
        <v>1635</v>
      </c>
      <c r="I1407" s="52" t="s">
        <v>670</v>
      </c>
      <c r="J1407" s="60">
        <v>786305</v>
      </c>
      <c r="K1407" s="52">
        <v>786305</v>
      </c>
      <c r="L1407" s="56" t="str">
        <f>_xlfn.CONCAT(NFM3External!$B1407,"_",NFM3External!$C1407,"_",NFM3External!$E1407,"_",NFM3External!$G1407)</f>
        <v>Haiti_HIV_Unspecified - not disagregated by sources _2020</v>
      </c>
    </row>
    <row r="1408" spans="1:12" x14ac:dyDescent="0.25">
      <c r="A1408" s="48" t="s">
        <v>1877</v>
      </c>
      <c r="B1408" s="49" t="s">
        <v>1016</v>
      </c>
      <c r="C1408" s="49" t="s">
        <v>1645</v>
      </c>
      <c r="D1408" s="49" t="s">
        <v>1634</v>
      </c>
      <c r="E1408" s="49" t="s">
        <v>954</v>
      </c>
      <c r="F1408" s="49" t="s">
        <v>1879</v>
      </c>
      <c r="G1408" s="49">
        <v>2020</v>
      </c>
      <c r="H1408" s="49" t="s">
        <v>1635</v>
      </c>
      <c r="I1408" s="49" t="s">
        <v>670</v>
      </c>
      <c r="J1408" s="59">
        <v>100000</v>
      </c>
      <c r="K1408" s="49">
        <v>100000</v>
      </c>
      <c r="L1408" s="55" t="str">
        <f>_xlfn.CONCAT(NFM3External!$B1408,"_",NFM3External!$C1408,"_",NFM3External!$E1408,"_",NFM3External!$G1408)</f>
        <v>Haiti_HIV_Unspecified - not disagregated by sources _2020</v>
      </c>
    </row>
    <row r="1409" spans="1:12" x14ac:dyDescent="0.25">
      <c r="A1409" s="51" t="s">
        <v>1877</v>
      </c>
      <c r="B1409" s="52" t="s">
        <v>1016</v>
      </c>
      <c r="C1409" s="52" t="s">
        <v>1645</v>
      </c>
      <c r="D1409" s="52" t="s">
        <v>1634</v>
      </c>
      <c r="E1409" s="52" t="s">
        <v>954</v>
      </c>
      <c r="F1409" s="52" t="s">
        <v>1878</v>
      </c>
      <c r="G1409" s="52">
        <v>2021</v>
      </c>
      <c r="H1409" s="52" t="s">
        <v>361</v>
      </c>
      <c r="I1409" s="52" t="s">
        <v>670</v>
      </c>
      <c r="J1409" s="60">
        <v>822830</v>
      </c>
      <c r="K1409" s="52">
        <v>822830</v>
      </c>
      <c r="L1409" s="56" t="str">
        <f>_xlfn.CONCAT(NFM3External!$B1409,"_",NFM3External!$C1409,"_",NFM3External!$E1409,"_",NFM3External!$G1409)</f>
        <v>Haiti_HIV_Unspecified - not disagregated by sources _2021</v>
      </c>
    </row>
    <row r="1410" spans="1:12" x14ac:dyDescent="0.25">
      <c r="A1410" s="48" t="s">
        <v>1877</v>
      </c>
      <c r="B1410" s="49" t="s">
        <v>1016</v>
      </c>
      <c r="C1410" s="49" t="s">
        <v>1645</v>
      </c>
      <c r="D1410" s="49" t="s">
        <v>1634</v>
      </c>
      <c r="E1410" s="49" t="s">
        <v>954</v>
      </c>
      <c r="F1410" s="49" t="s">
        <v>1879</v>
      </c>
      <c r="G1410" s="49">
        <v>2021</v>
      </c>
      <c r="H1410" s="49" t="s">
        <v>361</v>
      </c>
      <c r="I1410" s="49" t="s">
        <v>670</v>
      </c>
      <c r="J1410" s="59">
        <v>100000</v>
      </c>
      <c r="K1410" s="49">
        <v>100000</v>
      </c>
      <c r="L1410" s="55" t="str">
        <f>_xlfn.CONCAT(NFM3External!$B1410,"_",NFM3External!$C1410,"_",NFM3External!$E1410,"_",NFM3External!$G1410)</f>
        <v>Haiti_HIV_Unspecified - not disagregated by sources _2021</v>
      </c>
    </row>
    <row r="1411" spans="1:12" x14ac:dyDescent="0.25">
      <c r="A1411" s="51" t="s">
        <v>1877</v>
      </c>
      <c r="B1411" s="52" t="s">
        <v>1016</v>
      </c>
      <c r="C1411" s="52" t="s">
        <v>1645</v>
      </c>
      <c r="D1411" s="52" t="s">
        <v>1634</v>
      </c>
      <c r="E1411" s="52" t="s">
        <v>954</v>
      </c>
      <c r="F1411" s="52" t="s">
        <v>1878</v>
      </c>
      <c r="G1411" s="52">
        <v>2022</v>
      </c>
      <c r="H1411" s="52" t="s">
        <v>361</v>
      </c>
      <c r="I1411" s="52" t="s">
        <v>670</v>
      </c>
      <c r="J1411" s="60">
        <v>856915</v>
      </c>
      <c r="K1411" s="52">
        <v>856915</v>
      </c>
      <c r="L1411" s="56" t="str">
        <f>_xlfn.CONCAT(NFM3External!$B1411,"_",NFM3External!$C1411,"_",NFM3External!$E1411,"_",NFM3External!$G1411)</f>
        <v>Haiti_HIV_Unspecified - not disagregated by sources _2022</v>
      </c>
    </row>
    <row r="1412" spans="1:12" x14ac:dyDescent="0.25">
      <c r="A1412" s="48" t="s">
        <v>1877</v>
      </c>
      <c r="B1412" s="49" t="s">
        <v>1016</v>
      </c>
      <c r="C1412" s="49" t="s">
        <v>1645</v>
      </c>
      <c r="D1412" s="49" t="s">
        <v>1634</v>
      </c>
      <c r="E1412" s="49" t="s">
        <v>954</v>
      </c>
      <c r="F1412" s="49" t="s">
        <v>1879</v>
      </c>
      <c r="G1412" s="49">
        <v>2022</v>
      </c>
      <c r="H1412" s="49" t="s">
        <v>361</v>
      </c>
      <c r="I1412" s="49" t="s">
        <v>670</v>
      </c>
      <c r="J1412" s="59">
        <v>130000</v>
      </c>
      <c r="K1412" s="49">
        <v>130000</v>
      </c>
      <c r="L1412" s="55" t="str">
        <f>_xlfn.CONCAT(NFM3External!$B1412,"_",NFM3External!$C1412,"_",NFM3External!$E1412,"_",NFM3External!$G1412)</f>
        <v>Haiti_HIV_Unspecified - not disagregated by sources _2022</v>
      </c>
    </row>
    <row r="1413" spans="1:12" x14ac:dyDescent="0.25">
      <c r="A1413" s="51" t="s">
        <v>1877</v>
      </c>
      <c r="B1413" s="52" t="s">
        <v>1016</v>
      </c>
      <c r="C1413" s="52" t="s">
        <v>1645</v>
      </c>
      <c r="D1413" s="52" t="s">
        <v>1634</v>
      </c>
      <c r="E1413" s="52" t="s">
        <v>954</v>
      </c>
      <c r="F1413" s="52" t="s">
        <v>1878</v>
      </c>
      <c r="G1413" s="52">
        <v>2023</v>
      </c>
      <c r="H1413" s="52" t="s">
        <v>361</v>
      </c>
      <c r="I1413" s="52" t="s">
        <v>670</v>
      </c>
      <c r="J1413" s="60">
        <v>871722</v>
      </c>
      <c r="K1413" s="52">
        <v>871722</v>
      </c>
      <c r="L1413" s="56" t="str">
        <f>_xlfn.CONCAT(NFM3External!$B1413,"_",NFM3External!$C1413,"_",NFM3External!$E1413,"_",NFM3External!$G1413)</f>
        <v>Haiti_HIV_Unspecified - not disagregated by sources _2023</v>
      </c>
    </row>
    <row r="1414" spans="1:12" x14ac:dyDescent="0.25">
      <c r="A1414" s="48" t="s">
        <v>1877</v>
      </c>
      <c r="B1414" s="49" t="s">
        <v>1016</v>
      </c>
      <c r="C1414" s="49" t="s">
        <v>1645</v>
      </c>
      <c r="D1414" s="49" t="s">
        <v>1634</v>
      </c>
      <c r="E1414" s="49" t="s">
        <v>954</v>
      </c>
      <c r="F1414" s="49" t="s">
        <v>1879</v>
      </c>
      <c r="G1414" s="49">
        <v>2023</v>
      </c>
      <c r="H1414" s="49" t="s">
        <v>361</v>
      </c>
      <c r="I1414" s="49" t="s">
        <v>670</v>
      </c>
      <c r="J1414" s="59">
        <v>130000</v>
      </c>
      <c r="K1414" s="49">
        <v>130000</v>
      </c>
      <c r="L1414" s="55" t="str">
        <f>_xlfn.CONCAT(NFM3External!$B1414,"_",NFM3External!$C1414,"_",NFM3External!$E1414,"_",NFM3External!$G1414)</f>
        <v>Haiti_HIV_Unspecified - not disagregated by sources _2023</v>
      </c>
    </row>
    <row r="1415" spans="1:12" x14ac:dyDescent="0.25">
      <c r="A1415" s="51" t="s">
        <v>1877</v>
      </c>
      <c r="B1415" s="52" t="s">
        <v>1016</v>
      </c>
      <c r="C1415" s="52" t="s">
        <v>1645</v>
      </c>
      <c r="D1415" s="52" t="s">
        <v>1634</v>
      </c>
      <c r="E1415" s="52" t="s">
        <v>949</v>
      </c>
      <c r="F1415" s="52"/>
      <c r="G1415" s="52">
        <v>2018</v>
      </c>
      <c r="H1415" s="52" t="s">
        <v>1635</v>
      </c>
      <c r="I1415" s="52" t="s">
        <v>670</v>
      </c>
      <c r="J1415" s="60">
        <v>51726</v>
      </c>
      <c r="K1415" s="52">
        <v>51726</v>
      </c>
      <c r="L1415" s="56" t="str">
        <f>_xlfn.CONCAT(NFM3External!$B1415,"_",NFM3External!$C1415,"_",NFM3External!$E1415,"_",NFM3External!$G1415)</f>
        <v>Haiti_HIV_World Health Organization (WHO)_2018</v>
      </c>
    </row>
    <row r="1416" spans="1:12" x14ac:dyDescent="0.25">
      <c r="A1416" s="48" t="s">
        <v>1877</v>
      </c>
      <c r="B1416" s="49" t="s">
        <v>1016</v>
      </c>
      <c r="C1416" s="49" t="s">
        <v>1645</v>
      </c>
      <c r="D1416" s="49" t="s">
        <v>1634</v>
      </c>
      <c r="E1416" s="49" t="s">
        <v>949</v>
      </c>
      <c r="F1416" s="49"/>
      <c r="G1416" s="49">
        <v>2019</v>
      </c>
      <c r="H1416" s="49" t="s">
        <v>1635</v>
      </c>
      <c r="I1416" s="49" t="s">
        <v>670</v>
      </c>
      <c r="J1416" s="59">
        <v>51726</v>
      </c>
      <c r="K1416" s="49">
        <v>51726</v>
      </c>
      <c r="L1416" s="55" t="str">
        <f>_xlfn.CONCAT(NFM3External!$B1416,"_",NFM3External!$C1416,"_",NFM3External!$E1416,"_",NFM3External!$G1416)</f>
        <v>Haiti_HIV_World Health Organization (WHO)_2019</v>
      </c>
    </row>
    <row r="1417" spans="1:12" x14ac:dyDescent="0.25">
      <c r="A1417" s="51" t="s">
        <v>1877</v>
      </c>
      <c r="B1417" s="52" t="s">
        <v>1016</v>
      </c>
      <c r="C1417" s="52" t="s">
        <v>1645</v>
      </c>
      <c r="D1417" s="52" t="s">
        <v>1634</v>
      </c>
      <c r="E1417" s="52" t="s">
        <v>949</v>
      </c>
      <c r="F1417" s="52"/>
      <c r="G1417" s="52">
        <v>2020</v>
      </c>
      <c r="H1417" s="52" t="s">
        <v>1635</v>
      </c>
      <c r="I1417" s="52" t="s">
        <v>670</v>
      </c>
      <c r="J1417" s="60">
        <v>406472</v>
      </c>
      <c r="K1417" s="52">
        <v>406472</v>
      </c>
      <c r="L1417" s="56" t="str">
        <f>_xlfn.CONCAT(NFM3External!$B1417,"_",NFM3External!$C1417,"_",NFM3External!$E1417,"_",NFM3External!$G1417)</f>
        <v>Haiti_HIV_World Health Organization (WHO)_2020</v>
      </c>
    </row>
    <row r="1418" spans="1:12" x14ac:dyDescent="0.25">
      <c r="A1418" s="48" t="s">
        <v>1877</v>
      </c>
      <c r="B1418" s="49" t="s">
        <v>1016</v>
      </c>
      <c r="C1418" s="49" t="s">
        <v>1645</v>
      </c>
      <c r="D1418" s="49" t="s">
        <v>1634</v>
      </c>
      <c r="E1418" s="49" t="s">
        <v>949</v>
      </c>
      <c r="F1418" s="49"/>
      <c r="G1418" s="49">
        <v>2021</v>
      </c>
      <c r="H1418" s="49" t="s">
        <v>361</v>
      </c>
      <c r="I1418" s="49" t="s">
        <v>670</v>
      </c>
      <c r="J1418" s="59">
        <v>406472</v>
      </c>
      <c r="K1418" s="49">
        <v>406472</v>
      </c>
      <c r="L1418" s="55" t="str">
        <f>_xlfn.CONCAT(NFM3External!$B1418,"_",NFM3External!$C1418,"_",NFM3External!$E1418,"_",NFM3External!$G1418)</f>
        <v>Haiti_HIV_World Health Organization (WHO)_2021</v>
      </c>
    </row>
    <row r="1419" spans="1:12" x14ac:dyDescent="0.25">
      <c r="A1419" s="51" t="s">
        <v>1877</v>
      </c>
      <c r="B1419" s="52" t="s">
        <v>1016</v>
      </c>
      <c r="C1419" s="52" t="s">
        <v>1645</v>
      </c>
      <c r="D1419" s="52" t="s">
        <v>1634</v>
      </c>
      <c r="E1419" s="52" t="s">
        <v>949</v>
      </c>
      <c r="F1419" s="52"/>
      <c r="G1419" s="52">
        <v>2022</v>
      </c>
      <c r="H1419" s="52" t="s">
        <v>361</v>
      </c>
      <c r="I1419" s="52" t="s">
        <v>670</v>
      </c>
      <c r="J1419" s="60">
        <v>406472</v>
      </c>
      <c r="K1419" s="52">
        <v>406472</v>
      </c>
      <c r="L1419" s="56" t="str">
        <f>_xlfn.CONCAT(NFM3External!$B1419,"_",NFM3External!$C1419,"_",NFM3External!$E1419,"_",NFM3External!$G1419)</f>
        <v>Haiti_HIV_World Health Organization (WHO)_2022</v>
      </c>
    </row>
    <row r="1420" spans="1:12" x14ac:dyDescent="0.25">
      <c r="A1420" s="48" t="s">
        <v>1877</v>
      </c>
      <c r="B1420" s="49" t="s">
        <v>1016</v>
      </c>
      <c r="C1420" s="49" t="s">
        <v>1645</v>
      </c>
      <c r="D1420" s="49" t="s">
        <v>1634</v>
      </c>
      <c r="E1420" s="49" t="s">
        <v>949</v>
      </c>
      <c r="F1420" s="49"/>
      <c r="G1420" s="49">
        <v>2023</v>
      </c>
      <c r="H1420" s="49" t="s">
        <v>361</v>
      </c>
      <c r="I1420" s="49" t="s">
        <v>670</v>
      </c>
      <c r="J1420" s="59">
        <v>406472</v>
      </c>
      <c r="K1420" s="49">
        <v>406472</v>
      </c>
      <c r="L1420" s="55" t="str">
        <f>_xlfn.CONCAT(NFM3External!$B1420,"_",NFM3External!$C1420,"_",NFM3External!$E1420,"_",NFM3External!$G1420)</f>
        <v>Haiti_HIV_World Health Organization (WHO)_2023</v>
      </c>
    </row>
    <row r="1421" spans="1:12" x14ac:dyDescent="0.25">
      <c r="A1421" s="51" t="s">
        <v>1877</v>
      </c>
      <c r="B1421" s="52" t="s">
        <v>1016</v>
      </c>
      <c r="C1421" s="52" t="s">
        <v>308</v>
      </c>
      <c r="D1421" s="52" t="s">
        <v>1634</v>
      </c>
      <c r="E1421" s="52" t="s">
        <v>686</v>
      </c>
      <c r="F1421" s="52"/>
      <c r="G1421" s="52">
        <v>2018</v>
      </c>
      <c r="H1421" s="52" t="s">
        <v>1635</v>
      </c>
      <c r="I1421" s="52" t="s">
        <v>670</v>
      </c>
      <c r="J1421" s="60">
        <v>5213529</v>
      </c>
      <c r="K1421" s="52">
        <v>5213529</v>
      </c>
      <c r="L1421" s="56" t="str">
        <f>_xlfn.CONCAT(NFM3External!$B1421,"_",NFM3External!$C1421,"_",NFM3External!$E1421,"_",NFM3External!$G1421)</f>
        <v>Haiti_Malaria_Bill and Melinda Gates Foundation _2018</v>
      </c>
    </row>
    <row r="1422" spans="1:12" x14ac:dyDescent="0.25">
      <c r="A1422" s="48" t="s">
        <v>1877</v>
      </c>
      <c r="B1422" s="49" t="s">
        <v>1016</v>
      </c>
      <c r="C1422" s="49" t="s">
        <v>308</v>
      </c>
      <c r="D1422" s="49" t="s">
        <v>1634</v>
      </c>
      <c r="E1422" s="49" t="s">
        <v>686</v>
      </c>
      <c r="F1422" s="49"/>
      <c r="G1422" s="49">
        <v>2019</v>
      </c>
      <c r="H1422" s="49" t="s">
        <v>1635</v>
      </c>
      <c r="I1422" s="49" t="s">
        <v>670</v>
      </c>
      <c r="J1422" s="59">
        <v>5204449</v>
      </c>
      <c r="K1422" s="49">
        <v>5204449</v>
      </c>
      <c r="L1422" s="55" t="str">
        <f>_xlfn.CONCAT(NFM3External!$B1422,"_",NFM3External!$C1422,"_",NFM3External!$E1422,"_",NFM3External!$G1422)</f>
        <v>Haiti_Malaria_Bill and Melinda Gates Foundation _2019</v>
      </c>
    </row>
    <row r="1423" spans="1:12" x14ac:dyDescent="0.25">
      <c r="A1423" s="51" t="s">
        <v>1877</v>
      </c>
      <c r="B1423" s="52" t="s">
        <v>1016</v>
      </c>
      <c r="C1423" s="52" t="s">
        <v>308</v>
      </c>
      <c r="D1423" s="52" t="s">
        <v>1634</v>
      </c>
      <c r="E1423" s="52" t="s">
        <v>686</v>
      </c>
      <c r="F1423" s="52"/>
      <c r="G1423" s="52">
        <v>2020</v>
      </c>
      <c r="H1423" s="52" t="s">
        <v>1635</v>
      </c>
      <c r="I1423" s="52" t="s">
        <v>670</v>
      </c>
      <c r="J1423" s="60">
        <v>5910733</v>
      </c>
      <c r="K1423" s="52">
        <v>5910733</v>
      </c>
      <c r="L1423" s="56" t="str">
        <f>_xlfn.CONCAT(NFM3External!$B1423,"_",NFM3External!$C1423,"_",NFM3External!$E1423,"_",NFM3External!$G1423)</f>
        <v>Haiti_Malaria_Bill and Melinda Gates Foundation _2020</v>
      </c>
    </row>
    <row r="1424" spans="1:12" x14ac:dyDescent="0.25">
      <c r="A1424" s="48" t="s">
        <v>1877</v>
      </c>
      <c r="B1424" s="49" t="s">
        <v>1016</v>
      </c>
      <c r="C1424" s="49" t="s">
        <v>308</v>
      </c>
      <c r="D1424" s="49" t="s">
        <v>1634</v>
      </c>
      <c r="E1424" s="49" t="s">
        <v>686</v>
      </c>
      <c r="F1424" s="49"/>
      <c r="G1424" s="49">
        <v>2021</v>
      </c>
      <c r="H1424" s="49" t="s">
        <v>361</v>
      </c>
      <c r="I1424" s="49" t="s">
        <v>670</v>
      </c>
      <c r="J1424" s="59">
        <v>0</v>
      </c>
      <c r="K1424" s="49">
        <v>0</v>
      </c>
      <c r="L1424" s="55" t="str">
        <f>_xlfn.CONCAT(NFM3External!$B1424,"_",NFM3External!$C1424,"_",NFM3External!$E1424,"_",NFM3External!$G1424)</f>
        <v>Haiti_Malaria_Bill and Melinda Gates Foundation _2021</v>
      </c>
    </row>
    <row r="1425" spans="1:12" x14ac:dyDescent="0.25">
      <c r="A1425" s="51" t="s">
        <v>1877</v>
      </c>
      <c r="B1425" s="52" t="s">
        <v>1016</v>
      </c>
      <c r="C1425" s="52" t="s">
        <v>308</v>
      </c>
      <c r="D1425" s="52" t="s">
        <v>1634</v>
      </c>
      <c r="E1425" s="52" t="s">
        <v>686</v>
      </c>
      <c r="F1425" s="52"/>
      <c r="G1425" s="52">
        <v>2022</v>
      </c>
      <c r="H1425" s="52" t="s">
        <v>361</v>
      </c>
      <c r="I1425" s="52" t="s">
        <v>670</v>
      </c>
      <c r="J1425" s="60">
        <v>0</v>
      </c>
      <c r="K1425" s="52">
        <v>0</v>
      </c>
      <c r="L1425" s="56" t="str">
        <f>_xlfn.CONCAT(NFM3External!$B1425,"_",NFM3External!$C1425,"_",NFM3External!$E1425,"_",NFM3External!$G1425)</f>
        <v>Haiti_Malaria_Bill and Melinda Gates Foundation _2022</v>
      </c>
    </row>
    <row r="1426" spans="1:12" x14ac:dyDescent="0.25">
      <c r="A1426" s="48" t="s">
        <v>1877</v>
      </c>
      <c r="B1426" s="49" t="s">
        <v>1016</v>
      </c>
      <c r="C1426" s="49" t="s">
        <v>308</v>
      </c>
      <c r="D1426" s="49" t="s">
        <v>1634</v>
      </c>
      <c r="E1426" s="49" t="s">
        <v>686</v>
      </c>
      <c r="F1426" s="49"/>
      <c r="G1426" s="49">
        <v>2023</v>
      </c>
      <c r="H1426" s="49" t="s">
        <v>361</v>
      </c>
      <c r="I1426" s="49" t="s">
        <v>670</v>
      </c>
      <c r="J1426" s="59">
        <v>0</v>
      </c>
      <c r="K1426" s="49">
        <v>0</v>
      </c>
      <c r="L1426" s="55" t="str">
        <f>_xlfn.CONCAT(NFM3External!$B1426,"_",NFM3External!$C1426,"_",NFM3External!$E1426,"_",NFM3External!$G1426)</f>
        <v>Haiti_Malaria_Bill and Melinda Gates Foundation _2023</v>
      </c>
    </row>
    <row r="1427" spans="1:12" x14ac:dyDescent="0.25">
      <c r="A1427" s="51" t="s">
        <v>1877</v>
      </c>
      <c r="B1427" s="52" t="s">
        <v>1016</v>
      </c>
      <c r="C1427" s="52" t="s">
        <v>308</v>
      </c>
      <c r="D1427" s="52" t="s">
        <v>1634</v>
      </c>
      <c r="E1427" s="52" t="s">
        <v>738</v>
      </c>
      <c r="F1427" s="52"/>
      <c r="G1427" s="52">
        <v>2018</v>
      </c>
      <c r="H1427" s="52" t="s">
        <v>1635</v>
      </c>
      <c r="I1427" s="52" t="s">
        <v>670</v>
      </c>
      <c r="J1427" s="60">
        <v>0</v>
      </c>
      <c r="K1427" s="52">
        <v>0</v>
      </c>
      <c r="L1427" s="56" t="str">
        <f>_xlfn.CONCAT(NFM3External!$B1427,"_",NFM3External!$C1427,"_",NFM3External!$E1427,"_",NFM3External!$G1427)</f>
        <v>Haiti_Malaria_Clinton Foundation_2018</v>
      </c>
    </row>
    <row r="1428" spans="1:12" x14ac:dyDescent="0.25">
      <c r="A1428" s="48" t="s">
        <v>1877</v>
      </c>
      <c r="B1428" s="49" t="s">
        <v>1016</v>
      </c>
      <c r="C1428" s="49" t="s">
        <v>308</v>
      </c>
      <c r="D1428" s="49" t="s">
        <v>1634</v>
      </c>
      <c r="E1428" s="49" t="s">
        <v>738</v>
      </c>
      <c r="F1428" s="49"/>
      <c r="G1428" s="49">
        <v>2019</v>
      </c>
      <c r="H1428" s="49" t="s">
        <v>1635</v>
      </c>
      <c r="I1428" s="49" t="s">
        <v>670</v>
      </c>
      <c r="J1428" s="59">
        <v>14616</v>
      </c>
      <c r="K1428" s="49">
        <v>14616</v>
      </c>
      <c r="L1428" s="55" t="str">
        <f>_xlfn.CONCAT(NFM3External!$B1428,"_",NFM3External!$C1428,"_",NFM3External!$E1428,"_",NFM3External!$G1428)</f>
        <v>Haiti_Malaria_Clinton Foundation_2019</v>
      </c>
    </row>
    <row r="1429" spans="1:12" x14ac:dyDescent="0.25">
      <c r="A1429" s="51" t="s">
        <v>1877</v>
      </c>
      <c r="B1429" s="52" t="s">
        <v>1016</v>
      </c>
      <c r="C1429" s="52" t="s">
        <v>308</v>
      </c>
      <c r="D1429" s="52" t="s">
        <v>1634</v>
      </c>
      <c r="E1429" s="52" t="s">
        <v>738</v>
      </c>
      <c r="F1429" s="52"/>
      <c r="G1429" s="52">
        <v>2020</v>
      </c>
      <c r="H1429" s="52" t="s">
        <v>1635</v>
      </c>
      <c r="I1429" s="52" t="s">
        <v>670</v>
      </c>
      <c r="J1429" s="60">
        <v>53111</v>
      </c>
      <c r="K1429" s="52">
        <v>53111</v>
      </c>
      <c r="L1429" s="56" t="str">
        <f>_xlfn.CONCAT(NFM3External!$B1429,"_",NFM3External!$C1429,"_",NFM3External!$E1429,"_",NFM3External!$G1429)</f>
        <v>Haiti_Malaria_Clinton Foundation_2020</v>
      </c>
    </row>
    <row r="1430" spans="1:12" x14ac:dyDescent="0.25">
      <c r="A1430" s="48" t="s">
        <v>1877</v>
      </c>
      <c r="B1430" s="49" t="s">
        <v>1016</v>
      </c>
      <c r="C1430" s="49" t="s">
        <v>308</v>
      </c>
      <c r="D1430" s="49" t="s">
        <v>1634</v>
      </c>
      <c r="E1430" s="49" t="s">
        <v>738</v>
      </c>
      <c r="F1430" s="49"/>
      <c r="G1430" s="49">
        <v>2021</v>
      </c>
      <c r="H1430" s="49" t="s">
        <v>361</v>
      </c>
      <c r="I1430" s="49" t="s">
        <v>670</v>
      </c>
      <c r="J1430" s="59">
        <v>0</v>
      </c>
      <c r="K1430" s="49">
        <v>0</v>
      </c>
      <c r="L1430" s="55" t="str">
        <f>_xlfn.CONCAT(NFM3External!$B1430,"_",NFM3External!$C1430,"_",NFM3External!$E1430,"_",NFM3External!$G1430)</f>
        <v>Haiti_Malaria_Clinton Foundation_2021</v>
      </c>
    </row>
    <row r="1431" spans="1:12" x14ac:dyDescent="0.25">
      <c r="A1431" s="51" t="s">
        <v>1877</v>
      </c>
      <c r="B1431" s="52" t="s">
        <v>1016</v>
      </c>
      <c r="C1431" s="52" t="s">
        <v>308</v>
      </c>
      <c r="D1431" s="52" t="s">
        <v>1634</v>
      </c>
      <c r="E1431" s="52" t="s">
        <v>738</v>
      </c>
      <c r="F1431" s="52"/>
      <c r="G1431" s="52">
        <v>2022</v>
      </c>
      <c r="H1431" s="52" t="s">
        <v>361</v>
      </c>
      <c r="I1431" s="52" t="s">
        <v>670</v>
      </c>
      <c r="J1431" s="60">
        <v>0</v>
      </c>
      <c r="K1431" s="52">
        <v>0</v>
      </c>
      <c r="L1431" s="56" t="str">
        <f>_xlfn.CONCAT(NFM3External!$B1431,"_",NFM3External!$C1431,"_",NFM3External!$E1431,"_",NFM3External!$G1431)</f>
        <v>Haiti_Malaria_Clinton Foundation_2022</v>
      </c>
    </row>
    <row r="1432" spans="1:12" x14ac:dyDescent="0.25">
      <c r="A1432" s="48" t="s">
        <v>1877</v>
      </c>
      <c r="B1432" s="49" t="s">
        <v>1016</v>
      </c>
      <c r="C1432" s="49" t="s">
        <v>308</v>
      </c>
      <c r="D1432" s="49" t="s">
        <v>1634</v>
      </c>
      <c r="E1432" s="49" t="s">
        <v>738</v>
      </c>
      <c r="F1432" s="49"/>
      <c r="G1432" s="49">
        <v>2023</v>
      </c>
      <c r="H1432" s="49" t="s">
        <v>361</v>
      </c>
      <c r="I1432" s="49" t="s">
        <v>670</v>
      </c>
      <c r="J1432" s="59">
        <v>0</v>
      </c>
      <c r="K1432" s="49">
        <v>0</v>
      </c>
      <c r="L1432" s="55" t="str">
        <f>_xlfn.CONCAT(NFM3External!$B1432,"_",NFM3External!$C1432,"_",NFM3External!$E1432,"_",NFM3External!$G1432)</f>
        <v>Haiti_Malaria_Clinton Foundation_2023</v>
      </c>
    </row>
    <row r="1433" spans="1:12" x14ac:dyDescent="0.25">
      <c r="A1433" s="51" t="s">
        <v>1877</v>
      </c>
      <c r="B1433" s="52" t="s">
        <v>1016</v>
      </c>
      <c r="C1433" s="52" t="s">
        <v>308</v>
      </c>
      <c r="D1433" s="52" t="s">
        <v>1634</v>
      </c>
      <c r="E1433" s="52" t="s">
        <v>954</v>
      </c>
      <c r="F1433" s="52" t="s">
        <v>1880</v>
      </c>
      <c r="G1433" s="52">
        <v>2018</v>
      </c>
      <c r="H1433" s="52" t="s">
        <v>1635</v>
      </c>
      <c r="I1433" s="52" t="s">
        <v>670</v>
      </c>
      <c r="J1433" s="60">
        <v>500000</v>
      </c>
      <c r="K1433" s="52">
        <v>500000</v>
      </c>
      <c r="L1433" s="56" t="str">
        <f>_xlfn.CONCAT(NFM3External!$B1433,"_",NFM3External!$C1433,"_",NFM3External!$E1433,"_",NFM3External!$G1433)</f>
        <v>Haiti_Malaria_Unspecified - not disagregated by sources _2018</v>
      </c>
    </row>
    <row r="1434" spans="1:12" x14ac:dyDescent="0.25">
      <c r="A1434" s="48" t="s">
        <v>1877</v>
      </c>
      <c r="B1434" s="49" t="s">
        <v>1016</v>
      </c>
      <c r="C1434" s="49" t="s">
        <v>308</v>
      </c>
      <c r="D1434" s="49" t="s">
        <v>1634</v>
      </c>
      <c r="E1434" s="49" t="s">
        <v>954</v>
      </c>
      <c r="F1434" s="49" t="s">
        <v>1880</v>
      </c>
      <c r="G1434" s="49">
        <v>2019</v>
      </c>
      <c r="H1434" s="49" t="s">
        <v>1635</v>
      </c>
      <c r="I1434" s="49" t="s">
        <v>670</v>
      </c>
      <c r="J1434" s="59">
        <v>500000</v>
      </c>
      <c r="K1434" s="49">
        <v>500000</v>
      </c>
      <c r="L1434" s="55" t="str">
        <f>_xlfn.CONCAT(NFM3External!$B1434,"_",NFM3External!$C1434,"_",NFM3External!$E1434,"_",NFM3External!$G1434)</f>
        <v>Haiti_Malaria_Unspecified - not disagregated by sources _2019</v>
      </c>
    </row>
    <row r="1435" spans="1:12" x14ac:dyDescent="0.25">
      <c r="A1435" s="51" t="s">
        <v>1877</v>
      </c>
      <c r="B1435" s="52" t="s">
        <v>1016</v>
      </c>
      <c r="C1435" s="52" t="s">
        <v>308</v>
      </c>
      <c r="D1435" s="52" t="s">
        <v>1634</v>
      </c>
      <c r="E1435" s="52" t="s">
        <v>954</v>
      </c>
      <c r="F1435" s="52" t="s">
        <v>1880</v>
      </c>
      <c r="G1435" s="52">
        <v>2020</v>
      </c>
      <c r="H1435" s="52" t="s">
        <v>1635</v>
      </c>
      <c r="I1435" s="52" t="s">
        <v>670</v>
      </c>
      <c r="J1435" s="60">
        <v>500000</v>
      </c>
      <c r="K1435" s="52">
        <v>500000</v>
      </c>
      <c r="L1435" s="56" t="str">
        <f>_xlfn.CONCAT(NFM3External!$B1435,"_",NFM3External!$C1435,"_",NFM3External!$E1435,"_",NFM3External!$G1435)</f>
        <v>Haiti_Malaria_Unspecified - not disagregated by sources _2020</v>
      </c>
    </row>
    <row r="1436" spans="1:12" x14ac:dyDescent="0.25">
      <c r="A1436" s="48" t="s">
        <v>1877</v>
      </c>
      <c r="B1436" s="49" t="s">
        <v>1016</v>
      </c>
      <c r="C1436" s="49" t="s">
        <v>308</v>
      </c>
      <c r="D1436" s="49" t="s">
        <v>1634</v>
      </c>
      <c r="E1436" s="49" t="s">
        <v>954</v>
      </c>
      <c r="F1436" s="49" t="s">
        <v>1880</v>
      </c>
      <c r="G1436" s="49">
        <v>2021</v>
      </c>
      <c r="H1436" s="49" t="s">
        <v>361</v>
      </c>
      <c r="I1436" s="49" t="s">
        <v>670</v>
      </c>
      <c r="J1436" s="59">
        <v>500000</v>
      </c>
      <c r="K1436" s="49">
        <v>500000</v>
      </c>
      <c r="L1436" s="55" t="str">
        <f>_xlfn.CONCAT(NFM3External!$B1436,"_",NFM3External!$C1436,"_",NFM3External!$E1436,"_",NFM3External!$G1436)</f>
        <v>Haiti_Malaria_Unspecified - not disagregated by sources _2021</v>
      </c>
    </row>
    <row r="1437" spans="1:12" x14ac:dyDescent="0.25">
      <c r="A1437" s="51" t="s">
        <v>1877</v>
      </c>
      <c r="B1437" s="52" t="s">
        <v>1016</v>
      </c>
      <c r="C1437" s="52" t="s">
        <v>308</v>
      </c>
      <c r="D1437" s="52" t="s">
        <v>1634</v>
      </c>
      <c r="E1437" s="52" t="s">
        <v>954</v>
      </c>
      <c r="F1437" s="52" t="s">
        <v>1880</v>
      </c>
      <c r="G1437" s="52">
        <v>2022</v>
      </c>
      <c r="H1437" s="52" t="s">
        <v>361</v>
      </c>
      <c r="I1437" s="52" t="s">
        <v>670</v>
      </c>
      <c r="J1437" s="60">
        <v>500000</v>
      </c>
      <c r="K1437" s="52">
        <v>500000</v>
      </c>
      <c r="L1437" s="56" t="str">
        <f>_xlfn.CONCAT(NFM3External!$B1437,"_",NFM3External!$C1437,"_",NFM3External!$E1437,"_",NFM3External!$G1437)</f>
        <v>Haiti_Malaria_Unspecified - not disagregated by sources _2022</v>
      </c>
    </row>
    <row r="1438" spans="1:12" x14ac:dyDescent="0.25">
      <c r="A1438" s="48" t="s">
        <v>1877</v>
      </c>
      <c r="B1438" s="49" t="s">
        <v>1016</v>
      </c>
      <c r="C1438" s="49" t="s">
        <v>308</v>
      </c>
      <c r="D1438" s="49" t="s">
        <v>1634</v>
      </c>
      <c r="E1438" s="49" t="s">
        <v>954</v>
      </c>
      <c r="F1438" s="49" t="s">
        <v>1880</v>
      </c>
      <c r="G1438" s="49">
        <v>2023</v>
      </c>
      <c r="H1438" s="49" t="s">
        <v>361</v>
      </c>
      <c r="I1438" s="49" t="s">
        <v>670</v>
      </c>
      <c r="J1438" s="59">
        <v>500000</v>
      </c>
      <c r="K1438" s="49">
        <v>500000</v>
      </c>
      <c r="L1438" s="55" t="str">
        <f>_xlfn.CONCAT(NFM3External!$B1438,"_",NFM3External!$C1438,"_",NFM3External!$E1438,"_",NFM3External!$G1438)</f>
        <v>Haiti_Malaria_Unspecified - not disagregated by sources _2023</v>
      </c>
    </row>
    <row r="1439" spans="1:12" x14ac:dyDescent="0.25">
      <c r="A1439" s="51" t="s">
        <v>1877</v>
      </c>
      <c r="B1439" s="52" t="s">
        <v>1016</v>
      </c>
      <c r="C1439" s="52" t="s">
        <v>308</v>
      </c>
      <c r="D1439" s="52" t="s">
        <v>1634</v>
      </c>
      <c r="E1439" s="52" t="s">
        <v>949</v>
      </c>
      <c r="F1439" s="52"/>
      <c r="G1439" s="52">
        <v>2018</v>
      </c>
      <c r="H1439" s="52" t="s">
        <v>1635</v>
      </c>
      <c r="I1439" s="52" t="s">
        <v>670</v>
      </c>
      <c r="J1439" s="60">
        <v>168000</v>
      </c>
      <c r="K1439" s="52">
        <v>168000</v>
      </c>
      <c r="L1439" s="56" t="str">
        <f>_xlfn.CONCAT(NFM3External!$B1439,"_",NFM3External!$C1439,"_",NFM3External!$E1439,"_",NFM3External!$G1439)</f>
        <v>Haiti_Malaria_World Health Organization (WHO)_2018</v>
      </c>
    </row>
    <row r="1440" spans="1:12" x14ac:dyDescent="0.25">
      <c r="A1440" s="48" t="s">
        <v>1877</v>
      </c>
      <c r="B1440" s="49" t="s">
        <v>1016</v>
      </c>
      <c r="C1440" s="49" t="s">
        <v>308</v>
      </c>
      <c r="D1440" s="49" t="s">
        <v>1634</v>
      </c>
      <c r="E1440" s="49" t="s">
        <v>949</v>
      </c>
      <c r="F1440" s="49"/>
      <c r="G1440" s="49">
        <v>2019</v>
      </c>
      <c r="H1440" s="49" t="s">
        <v>1635</v>
      </c>
      <c r="I1440" s="49" t="s">
        <v>670</v>
      </c>
      <c r="J1440" s="59">
        <v>168000</v>
      </c>
      <c r="K1440" s="49">
        <v>168000</v>
      </c>
      <c r="L1440" s="55" t="str">
        <f>_xlfn.CONCAT(NFM3External!$B1440,"_",NFM3External!$C1440,"_",NFM3External!$E1440,"_",NFM3External!$G1440)</f>
        <v>Haiti_Malaria_World Health Organization (WHO)_2019</v>
      </c>
    </row>
    <row r="1441" spans="1:12" x14ac:dyDescent="0.25">
      <c r="A1441" s="51" t="s">
        <v>1877</v>
      </c>
      <c r="B1441" s="52" t="s">
        <v>1016</v>
      </c>
      <c r="C1441" s="52" t="s">
        <v>308</v>
      </c>
      <c r="D1441" s="52" t="s">
        <v>1634</v>
      </c>
      <c r="E1441" s="52" t="s">
        <v>949</v>
      </c>
      <c r="F1441" s="52"/>
      <c r="G1441" s="52">
        <v>2020</v>
      </c>
      <c r="H1441" s="52" t="s">
        <v>1635</v>
      </c>
      <c r="I1441" s="52" t="s">
        <v>670</v>
      </c>
      <c r="J1441" s="60">
        <v>168000</v>
      </c>
      <c r="K1441" s="52">
        <v>168000</v>
      </c>
      <c r="L1441" s="56" t="str">
        <f>_xlfn.CONCAT(NFM3External!$B1441,"_",NFM3External!$C1441,"_",NFM3External!$E1441,"_",NFM3External!$G1441)</f>
        <v>Haiti_Malaria_World Health Organization (WHO)_2020</v>
      </c>
    </row>
    <row r="1442" spans="1:12" x14ac:dyDescent="0.25">
      <c r="A1442" s="48" t="s">
        <v>1877</v>
      </c>
      <c r="B1442" s="49" t="s">
        <v>1016</v>
      </c>
      <c r="C1442" s="49" t="s">
        <v>308</v>
      </c>
      <c r="D1442" s="49" t="s">
        <v>1634</v>
      </c>
      <c r="E1442" s="49" t="s">
        <v>949</v>
      </c>
      <c r="F1442" s="49"/>
      <c r="G1442" s="49">
        <v>2021</v>
      </c>
      <c r="H1442" s="49" t="s">
        <v>361</v>
      </c>
      <c r="I1442" s="49" t="s">
        <v>670</v>
      </c>
      <c r="J1442" s="59">
        <v>168000</v>
      </c>
      <c r="K1442" s="49">
        <v>168000</v>
      </c>
      <c r="L1442" s="55" t="str">
        <f>_xlfn.CONCAT(NFM3External!$B1442,"_",NFM3External!$C1442,"_",NFM3External!$E1442,"_",NFM3External!$G1442)</f>
        <v>Haiti_Malaria_World Health Organization (WHO)_2021</v>
      </c>
    </row>
    <row r="1443" spans="1:12" x14ac:dyDescent="0.25">
      <c r="A1443" s="51" t="s">
        <v>1877</v>
      </c>
      <c r="B1443" s="52" t="s">
        <v>1016</v>
      </c>
      <c r="C1443" s="52" t="s">
        <v>308</v>
      </c>
      <c r="D1443" s="52" t="s">
        <v>1634</v>
      </c>
      <c r="E1443" s="52" t="s">
        <v>949</v>
      </c>
      <c r="F1443" s="52"/>
      <c r="G1443" s="52">
        <v>2022</v>
      </c>
      <c r="H1443" s="52" t="s">
        <v>361</v>
      </c>
      <c r="I1443" s="52" t="s">
        <v>670</v>
      </c>
      <c r="J1443" s="60">
        <v>168000</v>
      </c>
      <c r="K1443" s="52">
        <v>168000</v>
      </c>
      <c r="L1443" s="56" t="str">
        <f>_xlfn.CONCAT(NFM3External!$B1443,"_",NFM3External!$C1443,"_",NFM3External!$E1443,"_",NFM3External!$G1443)</f>
        <v>Haiti_Malaria_World Health Organization (WHO)_2022</v>
      </c>
    </row>
    <row r="1444" spans="1:12" x14ac:dyDescent="0.25">
      <c r="A1444" s="48" t="s">
        <v>1877</v>
      </c>
      <c r="B1444" s="49" t="s">
        <v>1016</v>
      </c>
      <c r="C1444" s="49" t="s">
        <v>308</v>
      </c>
      <c r="D1444" s="49" t="s">
        <v>1634</v>
      </c>
      <c r="E1444" s="49" t="s">
        <v>949</v>
      </c>
      <c r="F1444" s="49"/>
      <c r="G1444" s="49">
        <v>2023</v>
      </c>
      <c r="H1444" s="49" t="s">
        <v>361</v>
      </c>
      <c r="I1444" s="49" t="s">
        <v>670</v>
      </c>
      <c r="J1444" s="59">
        <v>168000</v>
      </c>
      <c r="K1444" s="49">
        <v>168000</v>
      </c>
      <c r="L1444" s="55" t="str">
        <f>_xlfn.CONCAT(NFM3External!$B1444,"_",NFM3External!$C1444,"_",NFM3External!$E1444,"_",NFM3External!$G1444)</f>
        <v>Haiti_Malaria_World Health Organization (WHO)_2023</v>
      </c>
    </row>
    <row r="1445" spans="1:12" x14ac:dyDescent="0.25">
      <c r="A1445" s="51" t="s">
        <v>1877</v>
      </c>
      <c r="B1445" s="52" t="s">
        <v>1016</v>
      </c>
      <c r="C1445" s="52" t="s">
        <v>305</v>
      </c>
      <c r="D1445" s="52" t="s">
        <v>1634</v>
      </c>
      <c r="E1445" s="52" t="s">
        <v>934</v>
      </c>
      <c r="F1445" s="52" t="s">
        <v>1881</v>
      </c>
      <c r="G1445" s="52">
        <v>2018</v>
      </c>
      <c r="H1445" s="52" t="s">
        <v>1635</v>
      </c>
      <c r="I1445" s="52" t="s">
        <v>670</v>
      </c>
      <c r="J1445" s="60">
        <v>950000</v>
      </c>
      <c r="K1445" s="52">
        <v>950000</v>
      </c>
      <c r="L1445" s="56" t="str">
        <f>_xlfn.CONCAT(NFM3External!$B1445,"_",NFM3External!$C1445,"_",NFM3External!$E1445,"_",NFM3External!$G1445)</f>
        <v>Haiti_TB_United States Government (USG)_2018</v>
      </c>
    </row>
    <row r="1446" spans="1:12" x14ac:dyDescent="0.25">
      <c r="A1446" s="48" t="s">
        <v>1877</v>
      </c>
      <c r="B1446" s="49" t="s">
        <v>1016</v>
      </c>
      <c r="C1446" s="49" t="s">
        <v>305</v>
      </c>
      <c r="D1446" s="49" t="s">
        <v>1634</v>
      </c>
      <c r="E1446" s="49" t="s">
        <v>934</v>
      </c>
      <c r="F1446" s="49" t="s">
        <v>1881</v>
      </c>
      <c r="G1446" s="49">
        <v>2019</v>
      </c>
      <c r="H1446" s="49" t="s">
        <v>1635</v>
      </c>
      <c r="I1446" s="49" t="s">
        <v>670</v>
      </c>
      <c r="J1446" s="59">
        <v>950000</v>
      </c>
      <c r="K1446" s="49">
        <v>950000</v>
      </c>
      <c r="L1446" s="55" t="str">
        <f>_xlfn.CONCAT(NFM3External!$B1446,"_",NFM3External!$C1446,"_",NFM3External!$E1446,"_",NFM3External!$G1446)</f>
        <v>Haiti_TB_United States Government (USG)_2019</v>
      </c>
    </row>
    <row r="1447" spans="1:12" x14ac:dyDescent="0.25">
      <c r="A1447" s="51" t="s">
        <v>1877</v>
      </c>
      <c r="B1447" s="52" t="s">
        <v>1016</v>
      </c>
      <c r="C1447" s="52" t="s">
        <v>305</v>
      </c>
      <c r="D1447" s="52" t="s">
        <v>1634</v>
      </c>
      <c r="E1447" s="52" t="s">
        <v>934</v>
      </c>
      <c r="F1447" s="52" t="s">
        <v>1881</v>
      </c>
      <c r="G1447" s="52">
        <v>2020</v>
      </c>
      <c r="H1447" s="52" t="s">
        <v>1635</v>
      </c>
      <c r="I1447" s="52" t="s">
        <v>670</v>
      </c>
      <c r="J1447" s="60">
        <v>400000</v>
      </c>
      <c r="K1447" s="52">
        <v>400000</v>
      </c>
      <c r="L1447" s="56" t="str">
        <f>_xlfn.CONCAT(NFM3External!$B1447,"_",NFM3External!$C1447,"_",NFM3External!$E1447,"_",NFM3External!$G1447)</f>
        <v>Haiti_TB_United States Government (USG)_2020</v>
      </c>
    </row>
    <row r="1448" spans="1:12" x14ac:dyDescent="0.25">
      <c r="A1448" s="48" t="s">
        <v>1877</v>
      </c>
      <c r="B1448" s="49" t="s">
        <v>1016</v>
      </c>
      <c r="C1448" s="49" t="s">
        <v>305</v>
      </c>
      <c r="D1448" s="49" t="s">
        <v>1634</v>
      </c>
      <c r="E1448" s="49" t="s">
        <v>934</v>
      </c>
      <c r="F1448" s="49" t="s">
        <v>1881</v>
      </c>
      <c r="G1448" s="49">
        <v>2021</v>
      </c>
      <c r="H1448" s="49" t="s">
        <v>361</v>
      </c>
      <c r="I1448" s="49" t="s">
        <v>670</v>
      </c>
      <c r="J1448" s="59">
        <v>400000</v>
      </c>
      <c r="K1448" s="49">
        <v>400000</v>
      </c>
      <c r="L1448" s="55" t="str">
        <f>_xlfn.CONCAT(NFM3External!$B1448,"_",NFM3External!$C1448,"_",NFM3External!$E1448,"_",NFM3External!$G1448)</f>
        <v>Haiti_TB_United States Government (USG)_2021</v>
      </c>
    </row>
    <row r="1449" spans="1:12" x14ac:dyDescent="0.25">
      <c r="A1449" s="51" t="s">
        <v>1877</v>
      </c>
      <c r="B1449" s="52" t="s">
        <v>1016</v>
      </c>
      <c r="C1449" s="52" t="s">
        <v>305</v>
      </c>
      <c r="D1449" s="52" t="s">
        <v>1634</v>
      </c>
      <c r="E1449" s="52" t="s">
        <v>934</v>
      </c>
      <c r="F1449" s="52" t="s">
        <v>1881</v>
      </c>
      <c r="G1449" s="52">
        <v>2022</v>
      </c>
      <c r="H1449" s="52" t="s">
        <v>361</v>
      </c>
      <c r="I1449" s="52" t="s">
        <v>670</v>
      </c>
      <c r="J1449" s="60">
        <v>400000</v>
      </c>
      <c r="K1449" s="52">
        <v>400000</v>
      </c>
      <c r="L1449" s="56" t="str">
        <f>_xlfn.CONCAT(NFM3External!$B1449,"_",NFM3External!$C1449,"_",NFM3External!$E1449,"_",NFM3External!$G1449)</f>
        <v>Haiti_TB_United States Government (USG)_2022</v>
      </c>
    </row>
    <row r="1450" spans="1:12" x14ac:dyDescent="0.25">
      <c r="A1450" s="48" t="s">
        <v>1877</v>
      </c>
      <c r="B1450" s="49" t="s">
        <v>1016</v>
      </c>
      <c r="C1450" s="49" t="s">
        <v>305</v>
      </c>
      <c r="D1450" s="49" t="s">
        <v>1634</v>
      </c>
      <c r="E1450" s="49" t="s">
        <v>934</v>
      </c>
      <c r="F1450" s="49" t="s">
        <v>1881</v>
      </c>
      <c r="G1450" s="49">
        <v>2023</v>
      </c>
      <c r="H1450" s="49" t="s">
        <v>361</v>
      </c>
      <c r="I1450" s="49" t="s">
        <v>670</v>
      </c>
      <c r="J1450" s="59">
        <v>400000</v>
      </c>
      <c r="K1450" s="49">
        <v>400000</v>
      </c>
      <c r="L1450" s="55" t="str">
        <f>_xlfn.CONCAT(NFM3External!$B1450,"_",NFM3External!$C1450,"_",NFM3External!$E1450,"_",NFM3External!$G1450)</f>
        <v>Haiti_TB_United States Government (USG)_2023</v>
      </c>
    </row>
    <row r="1451" spans="1:12" x14ac:dyDescent="0.25">
      <c r="A1451" s="51" t="s">
        <v>1877</v>
      </c>
      <c r="B1451" s="52" t="s">
        <v>1016</v>
      </c>
      <c r="C1451" s="52" t="s">
        <v>305</v>
      </c>
      <c r="D1451" s="52" t="s">
        <v>1634</v>
      </c>
      <c r="E1451" s="52" t="s">
        <v>954</v>
      </c>
      <c r="F1451" s="52" t="s">
        <v>1878</v>
      </c>
      <c r="G1451" s="52">
        <v>2018</v>
      </c>
      <c r="H1451" s="52" t="s">
        <v>1635</v>
      </c>
      <c r="I1451" s="52" t="s">
        <v>670</v>
      </c>
      <c r="J1451" s="60">
        <v>345077</v>
      </c>
      <c r="K1451" s="52">
        <v>345077</v>
      </c>
      <c r="L1451" s="56" t="str">
        <f>_xlfn.CONCAT(NFM3External!$B1451,"_",NFM3External!$C1451,"_",NFM3External!$E1451,"_",NFM3External!$G1451)</f>
        <v>Haiti_TB_Unspecified - not disagregated by sources _2018</v>
      </c>
    </row>
    <row r="1452" spans="1:12" x14ac:dyDescent="0.25">
      <c r="A1452" s="48" t="s">
        <v>1877</v>
      </c>
      <c r="B1452" s="49" t="s">
        <v>1016</v>
      </c>
      <c r="C1452" s="49" t="s">
        <v>305</v>
      </c>
      <c r="D1452" s="49" t="s">
        <v>1634</v>
      </c>
      <c r="E1452" s="49" t="s">
        <v>954</v>
      </c>
      <c r="F1452" s="49" t="s">
        <v>1878</v>
      </c>
      <c r="G1452" s="49">
        <v>2019</v>
      </c>
      <c r="H1452" s="49" t="s">
        <v>1635</v>
      </c>
      <c r="I1452" s="49" t="s">
        <v>670</v>
      </c>
      <c r="J1452" s="59">
        <v>345077</v>
      </c>
      <c r="K1452" s="49">
        <v>345077</v>
      </c>
      <c r="L1452" s="55" t="str">
        <f>_xlfn.CONCAT(NFM3External!$B1452,"_",NFM3External!$C1452,"_",NFM3External!$E1452,"_",NFM3External!$G1452)</f>
        <v>Haiti_TB_Unspecified - not disagregated by sources _2019</v>
      </c>
    </row>
    <row r="1453" spans="1:12" x14ac:dyDescent="0.25">
      <c r="A1453" s="51" t="s">
        <v>1877</v>
      </c>
      <c r="B1453" s="52" t="s">
        <v>1016</v>
      </c>
      <c r="C1453" s="52" t="s">
        <v>305</v>
      </c>
      <c r="D1453" s="52" t="s">
        <v>1634</v>
      </c>
      <c r="E1453" s="52" t="s">
        <v>954</v>
      </c>
      <c r="F1453" s="52" t="s">
        <v>1878</v>
      </c>
      <c r="G1453" s="52">
        <v>2020</v>
      </c>
      <c r="H1453" s="52" t="s">
        <v>1635</v>
      </c>
      <c r="I1453" s="52" t="s">
        <v>670</v>
      </c>
      <c r="J1453" s="60">
        <v>345077</v>
      </c>
      <c r="K1453" s="52">
        <v>345077</v>
      </c>
      <c r="L1453" s="56" t="str">
        <f>_xlfn.CONCAT(NFM3External!$B1453,"_",NFM3External!$C1453,"_",NFM3External!$E1453,"_",NFM3External!$G1453)</f>
        <v>Haiti_TB_Unspecified - not disagregated by sources _2020</v>
      </c>
    </row>
    <row r="1454" spans="1:12" x14ac:dyDescent="0.25">
      <c r="A1454" s="48" t="s">
        <v>1877</v>
      </c>
      <c r="B1454" s="49" t="s">
        <v>1016</v>
      </c>
      <c r="C1454" s="49" t="s">
        <v>305</v>
      </c>
      <c r="D1454" s="49" t="s">
        <v>1634</v>
      </c>
      <c r="E1454" s="49" t="s">
        <v>954</v>
      </c>
      <c r="F1454" s="49" t="s">
        <v>1878</v>
      </c>
      <c r="G1454" s="49">
        <v>2021</v>
      </c>
      <c r="H1454" s="49" t="s">
        <v>361</v>
      </c>
      <c r="I1454" s="49" t="s">
        <v>670</v>
      </c>
      <c r="J1454" s="59">
        <v>473150</v>
      </c>
      <c r="K1454" s="49">
        <v>473150</v>
      </c>
      <c r="L1454" s="55" t="str">
        <f>_xlfn.CONCAT(NFM3External!$B1454,"_",NFM3External!$C1454,"_",NFM3External!$E1454,"_",NFM3External!$G1454)</f>
        <v>Haiti_TB_Unspecified - not disagregated by sources _2021</v>
      </c>
    </row>
    <row r="1455" spans="1:12" x14ac:dyDescent="0.25">
      <c r="A1455" s="51" t="s">
        <v>1877</v>
      </c>
      <c r="B1455" s="52" t="s">
        <v>1016</v>
      </c>
      <c r="C1455" s="52" t="s">
        <v>305</v>
      </c>
      <c r="D1455" s="52" t="s">
        <v>1634</v>
      </c>
      <c r="E1455" s="52" t="s">
        <v>954</v>
      </c>
      <c r="F1455" s="52" t="s">
        <v>1878</v>
      </c>
      <c r="G1455" s="52">
        <v>2022</v>
      </c>
      <c r="H1455" s="52" t="s">
        <v>361</v>
      </c>
      <c r="I1455" s="52" t="s">
        <v>670</v>
      </c>
      <c r="J1455" s="60">
        <v>486444</v>
      </c>
      <c r="K1455" s="52">
        <v>486444</v>
      </c>
      <c r="L1455" s="56" t="str">
        <f>_xlfn.CONCAT(NFM3External!$B1455,"_",NFM3External!$C1455,"_",NFM3External!$E1455,"_",NFM3External!$G1455)</f>
        <v>Haiti_TB_Unspecified - not disagregated by sources _2022</v>
      </c>
    </row>
    <row r="1456" spans="1:12" x14ac:dyDescent="0.25">
      <c r="A1456" s="48" t="s">
        <v>1877</v>
      </c>
      <c r="B1456" s="49" t="s">
        <v>1016</v>
      </c>
      <c r="C1456" s="49" t="s">
        <v>305</v>
      </c>
      <c r="D1456" s="49" t="s">
        <v>1634</v>
      </c>
      <c r="E1456" s="49" t="s">
        <v>954</v>
      </c>
      <c r="F1456" s="49" t="s">
        <v>1878</v>
      </c>
      <c r="G1456" s="49">
        <v>2023</v>
      </c>
      <c r="H1456" s="49" t="s">
        <v>361</v>
      </c>
      <c r="I1456" s="49" t="s">
        <v>670</v>
      </c>
      <c r="J1456" s="59">
        <v>500138</v>
      </c>
      <c r="K1456" s="49">
        <v>500138</v>
      </c>
      <c r="L1456" s="55" t="str">
        <f>_xlfn.CONCAT(NFM3External!$B1456,"_",NFM3External!$C1456,"_",NFM3External!$E1456,"_",NFM3External!$G1456)</f>
        <v>Haiti_TB_Unspecified - not disagregated by sources _2023</v>
      </c>
    </row>
    <row r="1457" spans="1:12" x14ac:dyDescent="0.25">
      <c r="A1457" s="51" t="s">
        <v>1877</v>
      </c>
      <c r="B1457" s="52" t="s">
        <v>1016</v>
      </c>
      <c r="C1457" s="52" t="s">
        <v>305</v>
      </c>
      <c r="D1457" s="52" t="s">
        <v>1634</v>
      </c>
      <c r="E1457" s="52" t="s">
        <v>949</v>
      </c>
      <c r="F1457" s="52"/>
      <c r="G1457" s="52">
        <v>2018</v>
      </c>
      <c r="H1457" s="52" t="s">
        <v>1635</v>
      </c>
      <c r="I1457" s="52" t="s">
        <v>670</v>
      </c>
      <c r="J1457" s="60">
        <v>74856</v>
      </c>
      <c r="K1457" s="52">
        <v>74856</v>
      </c>
      <c r="L1457" s="56" t="str">
        <f>_xlfn.CONCAT(NFM3External!$B1457,"_",NFM3External!$C1457,"_",NFM3External!$E1457,"_",NFM3External!$G1457)</f>
        <v>Haiti_TB_World Health Organization (WHO)_2018</v>
      </c>
    </row>
    <row r="1458" spans="1:12" x14ac:dyDescent="0.25">
      <c r="A1458" s="48" t="s">
        <v>1877</v>
      </c>
      <c r="B1458" s="49" t="s">
        <v>1016</v>
      </c>
      <c r="C1458" s="49" t="s">
        <v>305</v>
      </c>
      <c r="D1458" s="49" t="s">
        <v>1634</v>
      </c>
      <c r="E1458" s="49" t="s">
        <v>949</v>
      </c>
      <c r="F1458" s="49"/>
      <c r="G1458" s="49">
        <v>2019</v>
      </c>
      <c r="H1458" s="49" t="s">
        <v>1635</v>
      </c>
      <c r="I1458" s="49" t="s">
        <v>670</v>
      </c>
      <c r="J1458" s="59">
        <v>74856</v>
      </c>
      <c r="K1458" s="49">
        <v>74856</v>
      </c>
      <c r="L1458" s="55" t="str">
        <f>_xlfn.CONCAT(NFM3External!$B1458,"_",NFM3External!$C1458,"_",NFM3External!$E1458,"_",NFM3External!$G1458)</f>
        <v>Haiti_TB_World Health Organization (WHO)_2019</v>
      </c>
    </row>
    <row r="1459" spans="1:12" x14ac:dyDescent="0.25">
      <c r="A1459" s="51" t="s">
        <v>1877</v>
      </c>
      <c r="B1459" s="52" t="s">
        <v>1016</v>
      </c>
      <c r="C1459" s="52" t="s">
        <v>305</v>
      </c>
      <c r="D1459" s="52" t="s">
        <v>1634</v>
      </c>
      <c r="E1459" s="52" t="s">
        <v>949</v>
      </c>
      <c r="F1459" s="52"/>
      <c r="G1459" s="52">
        <v>2020</v>
      </c>
      <c r="H1459" s="52" t="s">
        <v>1635</v>
      </c>
      <c r="I1459" s="52" t="s">
        <v>670</v>
      </c>
      <c r="J1459" s="60">
        <v>44410</v>
      </c>
      <c r="K1459" s="52">
        <v>44410</v>
      </c>
      <c r="L1459" s="56" t="str">
        <f>_xlfn.CONCAT(NFM3External!$B1459,"_",NFM3External!$C1459,"_",NFM3External!$E1459,"_",NFM3External!$G1459)</f>
        <v>Haiti_TB_World Health Organization (WHO)_2020</v>
      </c>
    </row>
    <row r="1460" spans="1:12" x14ac:dyDescent="0.25">
      <c r="A1460" s="48" t="s">
        <v>1877</v>
      </c>
      <c r="B1460" s="49" t="s">
        <v>1016</v>
      </c>
      <c r="C1460" s="49" t="s">
        <v>305</v>
      </c>
      <c r="D1460" s="49" t="s">
        <v>1634</v>
      </c>
      <c r="E1460" s="49" t="s">
        <v>949</v>
      </c>
      <c r="F1460" s="49"/>
      <c r="G1460" s="49">
        <v>2021</v>
      </c>
      <c r="H1460" s="49" t="s">
        <v>361</v>
      </c>
      <c r="I1460" s="49" t="s">
        <v>670</v>
      </c>
      <c r="J1460" s="59">
        <v>44410</v>
      </c>
      <c r="K1460" s="49">
        <v>44410</v>
      </c>
      <c r="L1460" s="55" t="str">
        <f>_xlfn.CONCAT(NFM3External!$B1460,"_",NFM3External!$C1460,"_",NFM3External!$E1460,"_",NFM3External!$G1460)</f>
        <v>Haiti_TB_World Health Organization (WHO)_2021</v>
      </c>
    </row>
    <row r="1461" spans="1:12" x14ac:dyDescent="0.25">
      <c r="A1461" s="51" t="s">
        <v>1877</v>
      </c>
      <c r="B1461" s="52" t="s">
        <v>1016</v>
      </c>
      <c r="C1461" s="52" t="s">
        <v>305</v>
      </c>
      <c r="D1461" s="52" t="s">
        <v>1634</v>
      </c>
      <c r="E1461" s="52" t="s">
        <v>949</v>
      </c>
      <c r="F1461" s="52"/>
      <c r="G1461" s="52">
        <v>2022</v>
      </c>
      <c r="H1461" s="52" t="s">
        <v>361</v>
      </c>
      <c r="I1461" s="52" t="s">
        <v>670</v>
      </c>
      <c r="J1461" s="60">
        <v>44410</v>
      </c>
      <c r="K1461" s="52">
        <v>44410</v>
      </c>
      <c r="L1461" s="56" t="str">
        <f>_xlfn.CONCAT(NFM3External!$B1461,"_",NFM3External!$C1461,"_",NFM3External!$E1461,"_",NFM3External!$G1461)</f>
        <v>Haiti_TB_World Health Organization (WHO)_2022</v>
      </c>
    </row>
    <row r="1462" spans="1:12" x14ac:dyDescent="0.25">
      <c r="A1462" s="48" t="s">
        <v>1877</v>
      </c>
      <c r="B1462" s="49" t="s">
        <v>1016</v>
      </c>
      <c r="C1462" s="49" t="s">
        <v>305</v>
      </c>
      <c r="D1462" s="49" t="s">
        <v>1634</v>
      </c>
      <c r="E1462" s="49" t="s">
        <v>949</v>
      </c>
      <c r="F1462" s="49"/>
      <c r="G1462" s="49">
        <v>2023</v>
      </c>
      <c r="H1462" s="49" t="s">
        <v>361</v>
      </c>
      <c r="I1462" s="49" t="s">
        <v>670</v>
      </c>
      <c r="J1462" s="59">
        <v>44410</v>
      </c>
      <c r="K1462" s="49">
        <v>44410</v>
      </c>
      <c r="L1462" s="55" t="str">
        <f>_xlfn.CONCAT(NFM3External!$B1462,"_",NFM3External!$C1462,"_",NFM3External!$E1462,"_",NFM3External!$G1462)</f>
        <v>Haiti_TB_World Health Organization (WHO)_2023</v>
      </c>
    </row>
    <row r="1463" spans="1:12" x14ac:dyDescent="0.25">
      <c r="A1463" s="51" t="s">
        <v>1882</v>
      </c>
      <c r="B1463" s="52" t="s">
        <v>1033</v>
      </c>
      <c r="C1463" s="52" t="s">
        <v>308</v>
      </c>
      <c r="D1463" s="52" t="s">
        <v>1634</v>
      </c>
      <c r="E1463" s="52" t="s">
        <v>901</v>
      </c>
      <c r="F1463" s="52"/>
      <c r="G1463" s="52">
        <v>2018</v>
      </c>
      <c r="H1463" s="52" t="s">
        <v>1635</v>
      </c>
      <c r="I1463" s="52" t="s">
        <v>670</v>
      </c>
      <c r="J1463" s="60">
        <v>1000000</v>
      </c>
      <c r="K1463" s="52">
        <v>1000000</v>
      </c>
      <c r="L1463" s="56" t="str">
        <f>_xlfn.CONCAT(NFM3External!$B1463,"_",NFM3External!$C1463,"_",NFM3External!$E1463,"_",NFM3External!$G1463)</f>
        <v>Indonesia_Malaria_The United Nations Children's Fund (UNICEF)_2018</v>
      </c>
    </row>
    <row r="1464" spans="1:12" x14ac:dyDescent="0.25">
      <c r="A1464" s="48" t="s">
        <v>1882</v>
      </c>
      <c r="B1464" s="49" t="s">
        <v>1033</v>
      </c>
      <c r="C1464" s="49" t="s">
        <v>308</v>
      </c>
      <c r="D1464" s="49" t="s">
        <v>1634</v>
      </c>
      <c r="E1464" s="49" t="s">
        <v>901</v>
      </c>
      <c r="F1464" s="49"/>
      <c r="G1464" s="49">
        <v>2019</v>
      </c>
      <c r="H1464" s="49" t="s">
        <v>1635</v>
      </c>
      <c r="I1464" s="49" t="s">
        <v>670</v>
      </c>
      <c r="J1464" s="59">
        <v>1000000</v>
      </c>
      <c r="K1464" s="49">
        <v>1000000</v>
      </c>
      <c r="L1464" s="55" t="str">
        <f>_xlfn.CONCAT(NFM3External!$B1464,"_",NFM3External!$C1464,"_",NFM3External!$E1464,"_",NFM3External!$G1464)</f>
        <v>Indonesia_Malaria_The United Nations Children's Fund (UNICEF)_2019</v>
      </c>
    </row>
    <row r="1465" spans="1:12" x14ac:dyDescent="0.25">
      <c r="A1465" s="51" t="s">
        <v>1882</v>
      </c>
      <c r="B1465" s="52" t="s">
        <v>1033</v>
      </c>
      <c r="C1465" s="52" t="s">
        <v>308</v>
      </c>
      <c r="D1465" s="52" t="s">
        <v>1634</v>
      </c>
      <c r="E1465" s="52" t="s">
        <v>901</v>
      </c>
      <c r="F1465" s="52"/>
      <c r="G1465" s="52">
        <v>2020</v>
      </c>
      <c r="H1465" s="52" t="s">
        <v>1635</v>
      </c>
      <c r="I1465" s="52" t="s">
        <v>670</v>
      </c>
      <c r="J1465" s="60">
        <v>1000000</v>
      </c>
      <c r="K1465" s="52">
        <v>1000000</v>
      </c>
      <c r="L1465" s="56" t="str">
        <f>_xlfn.CONCAT(NFM3External!$B1465,"_",NFM3External!$C1465,"_",NFM3External!$E1465,"_",NFM3External!$G1465)</f>
        <v>Indonesia_Malaria_The United Nations Children's Fund (UNICEF)_2020</v>
      </c>
    </row>
    <row r="1466" spans="1:12" x14ac:dyDescent="0.25">
      <c r="A1466" s="48" t="s">
        <v>1882</v>
      </c>
      <c r="B1466" s="49" t="s">
        <v>1033</v>
      </c>
      <c r="C1466" s="49" t="s">
        <v>308</v>
      </c>
      <c r="D1466" s="49" t="s">
        <v>1634</v>
      </c>
      <c r="E1466" s="49" t="s">
        <v>901</v>
      </c>
      <c r="F1466" s="49"/>
      <c r="G1466" s="49">
        <v>2021</v>
      </c>
      <c r="H1466" s="49" t="s">
        <v>361</v>
      </c>
      <c r="I1466" s="49" t="s">
        <v>670</v>
      </c>
      <c r="J1466" s="59">
        <v>1000000</v>
      </c>
      <c r="K1466" s="49">
        <v>1000000</v>
      </c>
      <c r="L1466" s="55" t="str">
        <f>_xlfn.CONCAT(NFM3External!$B1466,"_",NFM3External!$C1466,"_",NFM3External!$E1466,"_",NFM3External!$G1466)</f>
        <v>Indonesia_Malaria_The United Nations Children's Fund (UNICEF)_2021</v>
      </c>
    </row>
    <row r="1467" spans="1:12" x14ac:dyDescent="0.25">
      <c r="A1467" s="51" t="s">
        <v>1882</v>
      </c>
      <c r="B1467" s="52" t="s">
        <v>1033</v>
      </c>
      <c r="C1467" s="52" t="s">
        <v>308</v>
      </c>
      <c r="D1467" s="52" t="s">
        <v>1634</v>
      </c>
      <c r="E1467" s="52" t="s">
        <v>901</v>
      </c>
      <c r="F1467" s="52"/>
      <c r="G1467" s="52">
        <v>2022</v>
      </c>
      <c r="H1467" s="52" t="s">
        <v>361</v>
      </c>
      <c r="I1467" s="52" t="s">
        <v>670</v>
      </c>
      <c r="J1467" s="60">
        <v>1000000</v>
      </c>
      <c r="K1467" s="52">
        <v>1000000</v>
      </c>
      <c r="L1467" s="56" t="str">
        <f>_xlfn.CONCAT(NFM3External!$B1467,"_",NFM3External!$C1467,"_",NFM3External!$E1467,"_",NFM3External!$G1467)</f>
        <v>Indonesia_Malaria_The United Nations Children's Fund (UNICEF)_2022</v>
      </c>
    </row>
    <row r="1468" spans="1:12" x14ac:dyDescent="0.25">
      <c r="A1468" s="48" t="s">
        <v>1882</v>
      </c>
      <c r="B1468" s="49" t="s">
        <v>1033</v>
      </c>
      <c r="C1468" s="49" t="s">
        <v>308</v>
      </c>
      <c r="D1468" s="49" t="s">
        <v>1634</v>
      </c>
      <c r="E1468" s="49" t="s">
        <v>901</v>
      </c>
      <c r="F1468" s="49"/>
      <c r="G1468" s="49">
        <v>2023</v>
      </c>
      <c r="H1468" s="49" t="s">
        <v>361</v>
      </c>
      <c r="I1468" s="49" t="s">
        <v>670</v>
      </c>
      <c r="J1468" s="59">
        <v>1000000</v>
      </c>
      <c r="K1468" s="49">
        <v>1000000</v>
      </c>
      <c r="L1468" s="55" t="str">
        <f>_xlfn.CONCAT(NFM3External!$B1468,"_",NFM3External!$C1468,"_",NFM3External!$E1468,"_",NFM3External!$G1468)</f>
        <v>Indonesia_Malaria_The United Nations Children's Fund (UNICEF)_2023</v>
      </c>
    </row>
    <row r="1469" spans="1:12" x14ac:dyDescent="0.25">
      <c r="A1469" s="51" t="s">
        <v>1882</v>
      </c>
      <c r="B1469" s="52" t="s">
        <v>1033</v>
      </c>
      <c r="C1469" s="52" t="s">
        <v>308</v>
      </c>
      <c r="D1469" s="52" t="s">
        <v>1634</v>
      </c>
      <c r="E1469" s="52" t="s">
        <v>954</v>
      </c>
      <c r="F1469" s="52"/>
      <c r="G1469" s="52">
        <v>2021</v>
      </c>
      <c r="H1469" s="52" t="s">
        <v>361</v>
      </c>
      <c r="I1469" s="52" t="s">
        <v>670</v>
      </c>
      <c r="J1469" s="60">
        <v>300000</v>
      </c>
      <c r="K1469" s="52">
        <v>300000</v>
      </c>
      <c r="L1469" s="56" t="str">
        <f>_xlfn.CONCAT(NFM3External!$B1469,"_",NFM3External!$C1469,"_",NFM3External!$E1469,"_",NFM3External!$G1469)</f>
        <v>Indonesia_Malaria_Unspecified - not disagregated by sources _2021</v>
      </c>
    </row>
    <row r="1470" spans="1:12" x14ac:dyDescent="0.25">
      <c r="A1470" s="48" t="s">
        <v>1882</v>
      </c>
      <c r="B1470" s="49" t="s">
        <v>1033</v>
      </c>
      <c r="C1470" s="49" t="s">
        <v>308</v>
      </c>
      <c r="D1470" s="49" t="s">
        <v>1634</v>
      </c>
      <c r="E1470" s="49" t="s">
        <v>954</v>
      </c>
      <c r="F1470" s="49"/>
      <c r="G1470" s="49">
        <v>2022</v>
      </c>
      <c r="H1470" s="49" t="s">
        <v>361</v>
      </c>
      <c r="I1470" s="49" t="s">
        <v>670</v>
      </c>
      <c r="J1470" s="59">
        <v>300000</v>
      </c>
      <c r="K1470" s="49">
        <v>300000</v>
      </c>
      <c r="L1470" s="55" t="str">
        <f>_xlfn.CONCAT(NFM3External!$B1470,"_",NFM3External!$C1470,"_",NFM3External!$E1470,"_",NFM3External!$G1470)</f>
        <v>Indonesia_Malaria_Unspecified - not disagregated by sources _2022</v>
      </c>
    </row>
    <row r="1471" spans="1:12" x14ac:dyDescent="0.25">
      <c r="A1471" s="51" t="s">
        <v>1882</v>
      </c>
      <c r="B1471" s="52" t="s">
        <v>1033</v>
      </c>
      <c r="C1471" s="52" t="s">
        <v>308</v>
      </c>
      <c r="D1471" s="52" t="s">
        <v>1634</v>
      </c>
      <c r="E1471" s="52" t="s">
        <v>954</v>
      </c>
      <c r="F1471" s="52"/>
      <c r="G1471" s="52">
        <v>2023</v>
      </c>
      <c r="H1471" s="52" t="s">
        <v>361</v>
      </c>
      <c r="I1471" s="52" t="s">
        <v>670</v>
      </c>
      <c r="J1471" s="60">
        <v>300000</v>
      </c>
      <c r="K1471" s="52">
        <v>300000</v>
      </c>
      <c r="L1471" s="56" t="str">
        <f>_xlfn.CONCAT(NFM3External!$B1471,"_",NFM3External!$C1471,"_",NFM3External!$E1471,"_",NFM3External!$G1471)</f>
        <v>Indonesia_Malaria_Unspecified - not disagregated by sources _2023</v>
      </c>
    </row>
    <row r="1472" spans="1:12" x14ac:dyDescent="0.25">
      <c r="A1472" s="48" t="s">
        <v>1882</v>
      </c>
      <c r="B1472" s="49" t="s">
        <v>1033</v>
      </c>
      <c r="C1472" s="49" t="s">
        <v>308</v>
      </c>
      <c r="D1472" s="49" t="s">
        <v>1634</v>
      </c>
      <c r="E1472" s="49" t="s">
        <v>949</v>
      </c>
      <c r="F1472" s="49"/>
      <c r="G1472" s="49">
        <v>2018</v>
      </c>
      <c r="H1472" s="49" t="s">
        <v>1635</v>
      </c>
      <c r="I1472" s="49" t="s">
        <v>670</v>
      </c>
      <c r="J1472" s="59">
        <v>400000</v>
      </c>
      <c r="K1472" s="49">
        <v>400000</v>
      </c>
      <c r="L1472" s="55" t="str">
        <f>_xlfn.CONCAT(NFM3External!$B1472,"_",NFM3External!$C1472,"_",NFM3External!$E1472,"_",NFM3External!$G1472)</f>
        <v>Indonesia_Malaria_World Health Organization (WHO)_2018</v>
      </c>
    </row>
    <row r="1473" spans="1:12" x14ac:dyDescent="0.25">
      <c r="A1473" s="51" t="s">
        <v>1882</v>
      </c>
      <c r="B1473" s="52" t="s">
        <v>1033</v>
      </c>
      <c r="C1473" s="52" t="s">
        <v>308</v>
      </c>
      <c r="D1473" s="52" t="s">
        <v>1634</v>
      </c>
      <c r="E1473" s="52" t="s">
        <v>949</v>
      </c>
      <c r="F1473" s="52"/>
      <c r="G1473" s="52">
        <v>2019</v>
      </c>
      <c r="H1473" s="52" t="s">
        <v>1635</v>
      </c>
      <c r="I1473" s="52" t="s">
        <v>670</v>
      </c>
      <c r="J1473" s="60">
        <v>400000</v>
      </c>
      <c r="K1473" s="52">
        <v>400000</v>
      </c>
      <c r="L1473" s="56" t="str">
        <f>_xlfn.CONCAT(NFM3External!$B1473,"_",NFM3External!$C1473,"_",NFM3External!$E1473,"_",NFM3External!$G1473)</f>
        <v>Indonesia_Malaria_World Health Organization (WHO)_2019</v>
      </c>
    </row>
    <row r="1474" spans="1:12" x14ac:dyDescent="0.25">
      <c r="A1474" s="48" t="s">
        <v>1882</v>
      </c>
      <c r="B1474" s="49" t="s">
        <v>1033</v>
      </c>
      <c r="C1474" s="49" t="s">
        <v>308</v>
      </c>
      <c r="D1474" s="49" t="s">
        <v>1634</v>
      </c>
      <c r="E1474" s="49" t="s">
        <v>949</v>
      </c>
      <c r="F1474" s="49"/>
      <c r="G1474" s="49">
        <v>2020</v>
      </c>
      <c r="H1474" s="49" t="s">
        <v>1635</v>
      </c>
      <c r="I1474" s="49" t="s">
        <v>670</v>
      </c>
      <c r="J1474" s="59">
        <v>400000</v>
      </c>
      <c r="K1474" s="49">
        <v>400000</v>
      </c>
      <c r="L1474" s="55" t="str">
        <f>_xlfn.CONCAT(NFM3External!$B1474,"_",NFM3External!$C1474,"_",NFM3External!$E1474,"_",NFM3External!$G1474)</f>
        <v>Indonesia_Malaria_World Health Organization (WHO)_2020</v>
      </c>
    </row>
    <row r="1475" spans="1:12" x14ac:dyDescent="0.25">
      <c r="A1475" s="51" t="s">
        <v>1882</v>
      </c>
      <c r="B1475" s="52" t="s">
        <v>1033</v>
      </c>
      <c r="C1475" s="52" t="s">
        <v>308</v>
      </c>
      <c r="D1475" s="52" t="s">
        <v>1634</v>
      </c>
      <c r="E1475" s="52" t="s">
        <v>949</v>
      </c>
      <c r="F1475" s="52"/>
      <c r="G1475" s="52">
        <v>2021</v>
      </c>
      <c r="H1475" s="52" t="s">
        <v>361</v>
      </c>
      <c r="I1475" s="52" t="s">
        <v>670</v>
      </c>
      <c r="J1475" s="60">
        <v>400000</v>
      </c>
      <c r="K1475" s="52">
        <v>400000</v>
      </c>
      <c r="L1475" s="56" t="str">
        <f>_xlfn.CONCAT(NFM3External!$B1475,"_",NFM3External!$C1475,"_",NFM3External!$E1475,"_",NFM3External!$G1475)</f>
        <v>Indonesia_Malaria_World Health Organization (WHO)_2021</v>
      </c>
    </row>
    <row r="1476" spans="1:12" x14ac:dyDescent="0.25">
      <c r="A1476" s="48" t="s">
        <v>1882</v>
      </c>
      <c r="B1476" s="49" t="s">
        <v>1033</v>
      </c>
      <c r="C1476" s="49" t="s">
        <v>308</v>
      </c>
      <c r="D1476" s="49" t="s">
        <v>1634</v>
      </c>
      <c r="E1476" s="49" t="s">
        <v>949</v>
      </c>
      <c r="F1476" s="49"/>
      <c r="G1476" s="49">
        <v>2022</v>
      </c>
      <c r="H1476" s="49" t="s">
        <v>361</v>
      </c>
      <c r="I1476" s="49" t="s">
        <v>670</v>
      </c>
      <c r="J1476" s="59">
        <v>400000</v>
      </c>
      <c r="K1476" s="49">
        <v>400000</v>
      </c>
      <c r="L1476" s="55" t="str">
        <f>_xlfn.CONCAT(NFM3External!$B1476,"_",NFM3External!$C1476,"_",NFM3External!$E1476,"_",NFM3External!$G1476)</f>
        <v>Indonesia_Malaria_World Health Organization (WHO)_2022</v>
      </c>
    </row>
    <row r="1477" spans="1:12" x14ac:dyDescent="0.25">
      <c r="A1477" s="51" t="s">
        <v>1882</v>
      </c>
      <c r="B1477" s="52" t="s">
        <v>1033</v>
      </c>
      <c r="C1477" s="52" t="s">
        <v>308</v>
      </c>
      <c r="D1477" s="52" t="s">
        <v>1634</v>
      </c>
      <c r="E1477" s="52" t="s">
        <v>949</v>
      </c>
      <c r="F1477" s="52"/>
      <c r="G1477" s="52">
        <v>2023</v>
      </c>
      <c r="H1477" s="52" t="s">
        <v>361</v>
      </c>
      <c r="I1477" s="52" t="s">
        <v>670</v>
      </c>
      <c r="J1477" s="60">
        <v>400000</v>
      </c>
      <c r="K1477" s="52">
        <v>400000</v>
      </c>
      <c r="L1477" s="56" t="str">
        <f>_xlfn.CONCAT(NFM3External!$B1477,"_",NFM3External!$C1477,"_",NFM3External!$E1477,"_",NFM3External!$G1477)</f>
        <v>Indonesia_Malaria_World Health Organization (WHO)_2023</v>
      </c>
    </row>
    <row r="1478" spans="1:12" x14ac:dyDescent="0.25">
      <c r="A1478" s="48" t="s">
        <v>1883</v>
      </c>
      <c r="B1478" s="49" t="s">
        <v>1030</v>
      </c>
      <c r="C1478" s="49" t="s">
        <v>1645</v>
      </c>
      <c r="D1478" s="49" t="s">
        <v>1634</v>
      </c>
      <c r="E1478" s="49" t="s">
        <v>939</v>
      </c>
      <c r="F1478" s="49"/>
      <c r="G1478" s="49">
        <v>2018</v>
      </c>
      <c r="H1478" s="49" t="s">
        <v>1635</v>
      </c>
      <c r="I1478" s="49" t="s">
        <v>670</v>
      </c>
      <c r="J1478" s="59">
        <v>57515152</v>
      </c>
      <c r="K1478" s="49">
        <v>57515152</v>
      </c>
      <c r="L1478" s="55" t="str">
        <f>_xlfn.CONCAT(NFM3External!$B1478,"_",NFM3External!$C1478,"_",NFM3External!$E1478,"_",NFM3External!$G1478)</f>
        <v>India_HIV_World Bank (WB)_2018</v>
      </c>
    </row>
    <row r="1479" spans="1:12" x14ac:dyDescent="0.25">
      <c r="A1479" s="51" t="s">
        <v>1883</v>
      </c>
      <c r="B1479" s="52" t="s">
        <v>1030</v>
      </c>
      <c r="C1479" s="52" t="s">
        <v>1645</v>
      </c>
      <c r="D1479" s="52" t="s">
        <v>1634</v>
      </c>
      <c r="E1479" s="52" t="s">
        <v>939</v>
      </c>
      <c r="F1479" s="52"/>
      <c r="G1479" s="52">
        <v>2019</v>
      </c>
      <c r="H1479" s="52" t="s">
        <v>1635</v>
      </c>
      <c r="I1479" s="52" t="s">
        <v>670</v>
      </c>
      <c r="J1479" s="60">
        <v>108943210</v>
      </c>
      <c r="K1479" s="52">
        <v>108943210</v>
      </c>
      <c r="L1479" s="56" t="str">
        <f>_xlfn.CONCAT(NFM3External!$B1479,"_",NFM3External!$C1479,"_",NFM3External!$E1479,"_",NFM3External!$G1479)</f>
        <v>India_HIV_World Bank (WB)_2019</v>
      </c>
    </row>
    <row r="1480" spans="1:12" x14ac:dyDescent="0.25">
      <c r="A1480" s="48" t="s">
        <v>1883</v>
      </c>
      <c r="B1480" s="49" t="s">
        <v>1030</v>
      </c>
      <c r="C1480" s="49" t="s">
        <v>1645</v>
      </c>
      <c r="D1480" s="49" t="s">
        <v>1634</v>
      </c>
      <c r="E1480" s="49" t="s">
        <v>939</v>
      </c>
      <c r="F1480" s="49"/>
      <c r="G1480" s="49">
        <v>2020</v>
      </c>
      <c r="H1480" s="49" t="s">
        <v>1635</v>
      </c>
      <c r="I1480" s="49" t="s">
        <v>670</v>
      </c>
      <c r="J1480" s="59">
        <v>38636364</v>
      </c>
      <c r="K1480" s="49">
        <v>38636364</v>
      </c>
      <c r="L1480" s="55" t="str">
        <f>_xlfn.CONCAT(NFM3External!$B1480,"_",NFM3External!$C1480,"_",NFM3External!$E1480,"_",NFM3External!$G1480)</f>
        <v>India_HIV_World Bank (WB)_2020</v>
      </c>
    </row>
    <row r="1481" spans="1:12" x14ac:dyDescent="0.25">
      <c r="A1481" s="51" t="s">
        <v>1883</v>
      </c>
      <c r="B1481" s="52" t="s">
        <v>1030</v>
      </c>
      <c r="C1481" s="52" t="s">
        <v>1645</v>
      </c>
      <c r="D1481" s="52" t="s">
        <v>1634</v>
      </c>
      <c r="E1481" s="52" t="s">
        <v>939</v>
      </c>
      <c r="F1481" s="52"/>
      <c r="G1481" s="52">
        <v>2021</v>
      </c>
      <c r="H1481" s="52" t="s">
        <v>361</v>
      </c>
      <c r="I1481" s="52" t="s">
        <v>670</v>
      </c>
      <c r="J1481" s="60">
        <v>36126280</v>
      </c>
      <c r="K1481" s="52">
        <v>36126280</v>
      </c>
      <c r="L1481" s="56" t="str">
        <f>_xlfn.CONCAT(NFM3External!$B1481,"_",NFM3External!$C1481,"_",NFM3External!$E1481,"_",NFM3External!$G1481)</f>
        <v>India_HIV_World Bank (WB)_2021</v>
      </c>
    </row>
    <row r="1482" spans="1:12" x14ac:dyDescent="0.25">
      <c r="A1482" s="48" t="s">
        <v>1884</v>
      </c>
      <c r="B1482" s="49" t="s">
        <v>1036</v>
      </c>
      <c r="C1482" s="49" t="s">
        <v>1645</v>
      </c>
      <c r="D1482" s="49" t="s">
        <v>1634</v>
      </c>
      <c r="E1482" s="49" t="s">
        <v>843</v>
      </c>
      <c r="F1482" s="49" t="s">
        <v>1885</v>
      </c>
      <c r="G1482" s="49">
        <v>2018</v>
      </c>
      <c r="H1482" s="49" t="s">
        <v>1635</v>
      </c>
      <c r="I1482" s="49" t="s">
        <v>670</v>
      </c>
      <c r="J1482" s="59">
        <v>14900</v>
      </c>
      <c r="K1482" s="49">
        <v>14900</v>
      </c>
      <c r="L1482" s="55" t="str">
        <f>_xlfn.CONCAT(NFM3External!$B1482,"_",NFM3External!$C1482,"_",NFM3External!$E1482,"_",NFM3External!$G1482)</f>
        <v>Iran (Islamic Republic)_HIV_Joint United Nations Programme on HIV/AIDS (UNAIDS)_2018</v>
      </c>
    </row>
    <row r="1483" spans="1:12" x14ac:dyDescent="0.25">
      <c r="A1483" s="51" t="s">
        <v>1884</v>
      </c>
      <c r="B1483" s="52" t="s">
        <v>1036</v>
      </c>
      <c r="C1483" s="52" t="s">
        <v>1645</v>
      </c>
      <c r="D1483" s="52" t="s">
        <v>1634</v>
      </c>
      <c r="E1483" s="52" t="s">
        <v>843</v>
      </c>
      <c r="F1483" s="52" t="s">
        <v>1885</v>
      </c>
      <c r="G1483" s="52">
        <v>2019</v>
      </c>
      <c r="H1483" s="52" t="s">
        <v>1635</v>
      </c>
      <c r="I1483" s="52" t="s">
        <v>670</v>
      </c>
      <c r="J1483" s="60">
        <v>67002</v>
      </c>
      <c r="K1483" s="52">
        <v>67002</v>
      </c>
      <c r="L1483" s="56" t="str">
        <f>_xlfn.CONCAT(NFM3External!$B1483,"_",NFM3External!$C1483,"_",NFM3External!$E1483,"_",NFM3External!$G1483)</f>
        <v>Iran (Islamic Republic)_HIV_Joint United Nations Programme on HIV/AIDS (UNAIDS)_2019</v>
      </c>
    </row>
    <row r="1484" spans="1:12" x14ac:dyDescent="0.25">
      <c r="A1484" s="48" t="s">
        <v>1884</v>
      </c>
      <c r="B1484" s="49" t="s">
        <v>1036</v>
      </c>
      <c r="C1484" s="49" t="s">
        <v>1645</v>
      </c>
      <c r="D1484" s="49" t="s">
        <v>1634</v>
      </c>
      <c r="E1484" s="49" t="s">
        <v>843</v>
      </c>
      <c r="F1484" s="49" t="s">
        <v>1885</v>
      </c>
      <c r="G1484" s="49">
        <v>2020</v>
      </c>
      <c r="H1484" s="49" t="s">
        <v>1635</v>
      </c>
      <c r="I1484" s="49" t="s">
        <v>670</v>
      </c>
      <c r="J1484" s="59">
        <v>67002</v>
      </c>
      <c r="K1484" s="49">
        <v>67002</v>
      </c>
      <c r="L1484" s="55" t="str">
        <f>_xlfn.CONCAT(NFM3External!$B1484,"_",NFM3External!$C1484,"_",NFM3External!$E1484,"_",NFM3External!$G1484)</f>
        <v>Iran (Islamic Republic)_HIV_Joint United Nations Programme on HIV/AIDS (UNAIDS)_2020</v>
      </c>
    </row>
    <row r="1485" spans="1:12" x14ac:dyDescent="0.25">
      <c r="A1485" s="51" t="s">
        <v>1884</v>
      </c>
      <c r="B1485" s="52" t="s">
        <v>1036</v>
      </c>
      <c r="C1485" s="52" t="s">
        <v>1645</v>
      </c>
      <c r="D1485" s="52" t="s">
        <v>1634</v>
      </c>
      <c r="E1485" s="52" t="s">
        <v>843</v>
      </c>
      <c r="F1485" s="52" t="s">
        <v>1885</v>
      </c>
      <c r="G1485" s="52">
        <v>2021</v>
      </c>
      <c r="H1485" s="52" t="s">
        <v>361</v>
      </c>
      <c r="I1485" s="52" t="s">
        <v>670</v>
      </c>
      <c r="J1485" s="60">
        <v>67002</v>
      </c>
      <c r="K1485" s="52">
        <v>67002</v>
      </c>
      <c r="L1485" s="56" t="str">
        <f>_xlfn.CONCAT(NFM3External!$B1485,"_",NFM3External!$C1485,"_",NFM3External!$E1485,"_",NFM3External!$G1485)</f>
        <v>Iran (Islamic Republic)_HIV_Joint United Nations Programme on HIV/AIDS (UNAIDS)_2021</v>
      </c>
    </row>
    <row r="1486" spans="1:12" x14ac:dyDescent="0.25">
      <c r="A1486" s="48" t="s">
        <v>1884</v>
      </c>
      <c r="B1486" s="49" t="s">
        <v>1036</v>
      </c>
      <c r="C1486" s="49" t="s">
        <v>1645</v>
      </c>
      <c r="D1486" s="49" t="s">
        <v>1634</v>
      </c>
      <c r="E1486" s="49" t="s">
        <v>843</v>
      </c>
      <c r="F1486" s="49" t="s">
        <v>1885</v>
      </c>
      <c r="G1486" s="49">
        <v>2022</v>
      </c>
      <c r="H1486" s="49" t="s">
        <v>361</v>
      </c>
      <c r="I1486" s="49" t="s">
        <v>670</v>
      </c>
      <c r="J1486" s="59">
        <v>67002</v>
      </c>
      <c r="K1486" s="49">
        <v>67002</v>
      </c>
      <c r="L1486" s="55" t="str">
        <f>_xlfn.CONCAT(NFM3External!$B1486,"_",NFM3External!$C1486,"_",NFM3External!$E1486,"_",NFM3External!$G1486)</f>
        <v>Iran (Islamic Republic)_HIV_Joint United Nations Programme on HIV/AIDS (UNAIDS)_2022</v>
      </c>
    </row>
    <row r="1487" spans="1:12" x14ac:dyDescent="0.25">
      <c r="A1487" s="51" t="s">
        <v>1884</v>
      </c>
      <c r="B1487" s="52" t="s">
        <v>1036</v>
      </c>
      <c r="C1487" s="52" t="s">
        <v>1645</v>
      </c>
      <c r="D1487" s="52" t="s">
        <v>1634</v>
      </c>
      <c r="E1487" s="52" t="s">
        <v>843</v>
      </c>
      <c r="F1487" s="52" t="s">
        <v>1885</v>
      </c>
      <c r="G1487" s="52">
        <v>2023</v>
      </c>
      <c r="H1487" s="52" t="s">
        <v>361</v>
      </c>
      <c r="I1487" s="52" t="s">
        <v>670</v>
      </c>
      <c r="J1487" s="60">
        <v>67002</v>
      </c>
      <c r="K1487" s="52">
        <v>67002</v>
      </c>
      <c r="L1487" s="56" t="str">
        <f>_xlfn.CONCAT(NFM3External!$B1487,"_",NFM3External!$C1487,"_",NFM3External!$E1487,"_",NFM3External!$G1487)</f>
        <v>Iran (Islamic Republic)_HIV_Joint United Nations Programme on HIV/AIDS (UNAIDS)_2023</v>
      </c>
    </row>
    <row r="1488" spans="1:12" x14ac:dyDescent="0.25">
      <c r="A1488" s="48" t="s">
        <v>1884</v>
      </c>
      <c r="B1488" s="49" t="s">
        <v>1036</v>
      </c>
      <c r="C1488" s="49" t="s">
        <v>1645</v>
      </c>
      <c r="D1488" s="49" t="s">
        <v>1634</v>
      </c>
      <c r="E1488" s="49" t="s">
        <v>843</v>
      </c>
      <c r="F1488" s="49" t="s">
        <v>1885</v>
      </c>
      <c r="G1488" s="49">
        <v>2024</v>
      </c>
      <c r="H1488" s="49" t="s">
        <v>361</v>
      </c>
      <c r="I1488" s="49" t="s">
        <v>670</v>
      </c>
      <c r="J1488" s="59">
        <v>67002</v>
      </c>
      <c r="K1488" s="49">
        <v>67002</v>
      </c>
      <c r="L1488" s="55" t="str">
        <f>_xlfn.CONCAT(NFM3External!$B1488,"_",NFM3External!$C1488,"_",NFM3External!$E1488,"_",NFM3External!$G1488)</f>
        <v>Iran (Islamic Republic)_HIV_Joint United Nations Programme on HIV/AIDS (UNAIDS)_2024</v>
      </c>
    </row>
    <row r="1489" spans="1:12" x14ac:dyDescent="0.25">
      <c r="A1489" s="51" t="s">
        <v>1884</v>
      </c>
      <c r="B1489" s="52" t="s">
        <v>1036</v>
      </c>
      <c r="C1489" s="52" t="s">
        <v>1645</v>
      </c>
      <c r="D1489" s="52" t="s">
        <v>1634</v>
      </c>
      <c r="E1489" s="52" t="s">
        <v>843</v>
      </c>
      <c r="F1489" s="52" t="s">
        <v>1885</v>
      </c>
      <c r="G1489" s="52">
        <v>2025</v>
      </c>
      <c r="H1489" s="52" t="s">
        <v>361</v>
      </c>
      <c r="I1489" s="52" t="s">
        <v>670</v>
      </c>
      <c r="J1489" s="60">
        <v>67002</v>
      </c>
      <c r="K1489" s="52">
        <v>67002</v>
      </c>
      <c r="L1489" s="56" t="str">
        <f>_xlfn.CONCAT(NFM3External!$B1489,"_",NFM3External!$C1489,"_",NFM3External!$E1489,"_",NFM3External!$G1489)</f>
        <v>Iran (Islamic Republic)_HIV_Joint United Nations Programme on HIV/AIDS (UNAIDS)_2025</v>
      </c>
    </row>
    <row r="1490" spans="1:12" x14ac:dyDescent="0.25">
      <c r="A1490" s="48" t="s">
        <v>1884</v>
      </c>
      <c r="B1490" s="49" t="s">
        <v>1036</v>
      </c>
      <c r="C1490" s="49" t="s">
        <v>1645</v>
      </c>
      <c r="D1490" s="49" t="s">
        <v>1634</v>
      </c>
      <c r="E1490" s="49" t="s">
        <v>901</v>
      </c>
      <c r="F1490" s="49" t="s">
        <v>1885</v>
      </c>
      <c r="G1490" s="49">
        <v>2018</v>
      </c>
      <c r="H1490" s="49" t="s">
        <v>1635</v>
      </c>
      <c r="I1490" s="49" t="s">
        <v>670</v>
      </c>
      <c r="J1490" s="59">
        <v>413177</v>
      </c>
      <c r="K1490" s="49">
        <v>413177</v>
      </c>
      <c r="L1490" s="55" t="str">
        <f>_xlfn.CONCAT(NFM3External!$B1490,"_",NFM3External!$C1490,"_",NFM3External!$E1490,"_",NFM3External!$G1490)</f>
        <v>Iran (Islamic Republic)_HIV_The United Nations Children's Fund (UNICEF)_2018</v>
      </c>
    </row>
    <row r="1491" spans="1:12" x14ac:dyDescent="0.25">
      <c r="A1491" s="51" t="s">
        <v>1884</v>
      </c>
      <c r="B1491" s="52" t="s">
        <v>1036</v>
      </c>
      <c r="C1491" s="52" t="s">
        <v>1645</v>
      </c>
      <c r="D1491" s="52" t="s">
        <v>1634</v>
      </c>
      <c r="E1491" s="52" t="s">
        <v>901</v>
      </c>
      <c r="F1491" s="52" t="s">
        <v>1885</v>
      </c>
      <c r="G1491" s="52">
        <v>2019</v>
      </c>
      <c r="H1491" s="52" t="s">
        <v>1635</v>
      </c>
      <c r="I1491" s="52" t="s">
        <v>670</v>
      </c>
      <c r="J1491" s="60">
        <v>21395</v>
      </c>
      <c r="K1491" s="52">
        <v>21395</v>
      </c>
      <c r="L1491" s="56" t="str">
        <f>_xlfn.CONCAT(NFM3External!$B1491,"_",NFM3External!$C1491,"_",NFM3External!$E1491,"_",NFM3External!$G1491)</f>
        <v>Iran (Islamic Republic)_HIV_The United Nations Children's Fund (UNICEF)_2019</v>
      </c>
    </row>
    <row r="1492" spans="1:12" x14ac:dyDescent="0.25">
      <c r="A1492" s="48" t="s">
        <v>1884</v>
      </c>
      <c r="B1492" s="49" t="s">
        <v>1036</v>
      </c>
      <c r="C1492" s="49" t="s">
        <v>1645</v>
      </c>
      <c r="D1492" s="49" t="s">
        <v>1634</v>
      </c>
      <c r="E1492" s="49" t="s">
        <v>901</v>
      </c>
      <c r="F1492" s="49" t="s">
        <v>1885</v>
      </c>
      <c r="G1492" s="49">
        <v>2020</v>
      </c>
      <c r="H1492" s="49" t="s">
        <v>1635</v>
      </c>
      <c r="I1492" s="49" t="s">
        <v>670</v>
      </c>
      <c r="J1492" s="59">
        <v>21395</v>
      </c>
      <c r="K1492" s="49">
        <v>21395</v>
      </c>
      <c r="L1492" s="55" t="str">
        <f>_xlfn.CONCAT(NFM3External!$B1492,"_",NFM3External!$C1492,"_",NFM3External!$E1492,"_",NFM3External!$G1492)</f>
        <v>Iran (Islamic Republic)_HIV_The United Nations Children's Fund (UNICEF)_2020</v>
      </c>
    </row>
    <row r="1493" spans="1:12" x14ac:dyDescent="0.25">
      <c r="A1493" s="51" t="s">
        <v>1884</v>
      </c>
      <c r="B1493" s="52" t="s">
        <v>1036</v>
      </c>
      <c r="C1493" s="52" t="s">
        <v>1645</v>
      </c>
      <c r="D1493" s="52" t="s">
        <v>1634</v>
      </c>
      <c r="E1493" s="52" t="s">
        <v>901</v>
      </c>
      <c r="F1493" s="52" t="s">
        <v>1885</v>
      </c>
      <c r="G1493" s="52">
        <v>2021</v>
      </c>
      <c r="H1493" s="52" t="s">
        <v>361</v>
      </c>
      <c r="I1493" s="52" t="s">
        <v>670</v>
      </c>
      <c r="J1493" s="60">
        <v>21395</v>
      </c>
      <c r="K1493" s="52">
        <v>21395</v>
      </c>
      <c r="L1493" s="56" t="str">
        <f>_xlfn.CONCAT(NFM3External!$B1493,"_",NFM3External!$C1493,"_",NFM3External!$E1493,"_",NFM3External!$G1493)</f>
        <v>Iran (Islamic Republic)_HIV_The United Nations Children's Fund (UNICEF)_2021</v>
      </c>
    </row>
    <row r="1494" spans="1:12" x14ac:dyDescent="0.25">
      <c r="A1494" s="48" t="s">
        <v>1884</v>
      </c>
      <c r="B1494" s="49" t="s">
        <v>1036</v>
      </c>
      <c r="C1494" s="49" t="s">
        <v>1645</v>
      </c>
      <c r="D1494" s="49" t="s">
        <v>1634</v>
      </c>
      <c r="E1494" s="49" t="s">
        <v>901</v>
      </c>
      <c r="F1494" s="49" t="s">
        <v>1885</v>
      </c>
      <c r="G1494" s="49">
        <v>2022</v>
      </c>
      <c r="H1494" s="49" t="s">
        <v>361</v>
      </c>
      <c r="I1494" s="49" t="s">
        <v>670</v>
      </c>
      <c r="J1494" s="59">
        <v>21395</v>
      </c>
      <c r="K1494" s="49">
        <v>21395</v>
      </c>
      <c r="L1494" s="55" t="str">
        <f>_xlfn.CONCAT(NFM3External!$B1494,"_",NFM3External!$C1494,"_",NFM3External!$E1494,"_",NFM3External!$G1494)</f>
        <v>Iran (Islamic Republic)_HIV_The United Nations Children's Fund (UNICEF)_2022</v>
      </c>
    </row>
    <row r="1495" spans="1:12" x14ac:dyDescent="0.25">
      <c r="A1495" s="51" t="s">
        <v>1884</v>
      </c>
      <c r="B1495" s="52" t="s">
        <v>1036</v>
      </c>
      <c r="C1495" s="52" t="s">
        <v>1645</v>
      </c>
      <c r="D1495" s="52" t="s">
        <v>1634</v>
      </c>
      <c r="E1495" s="52" t="s">
        <v>901</v>
      </c>
      <c r="F1495" s="52" t="s">
        <v>1885</v>
      </c>
      <c r="G1495" s="52">
        <v>2023</v>
      </c>
      <c r="H1495" s="52" t="s">
        <v>361</v>
      </c>
      <c r="I1495" s="52" t="s">
        <v>670</v>
      </c>
      <c r="J1495" s="60">
        <v>21395</v>
      </c>
      <c r="K1495" s="52">
        <v>21395</v>
      </c>
      <c r="L1495" s="56" t="str">
        <f>_xlfn.CONCAT(NFM3External!$B1495,"_",NFM3External!$C1495,"_",NFM3External!$E1495,"_",NFM3External!$G1495)</f>
        <v>Iran (Islamic Republic)_HIV_The United Nations Children's Fund (UNICEF)_2023</v>
      </c>
    </row>
    <row r="1496" spans="1:12" x14ac:dyDescent="0.25">
      <c r="A1496" s="48" t="s">
        <v>1884</v>
      </c>
      <c r="B1496" s="49" t="s">
        <v>1036</v>
      </c>
      <c r="C1496" s="49" t="s">
        <v>1645</v>
      </c>
      <c r="D1496" s="49" t="s">
        <v>1634</v>
      </c>
      <c r="E1496" s="49" t="s">
        <v>901</v>
      </c>
      <c r="F1496" s="49" t="s">
        <v>1885</v>
      </c>
      <c r="G1496" s="49">
        <v>2024</v>
      </c>
      <c r="H1496" s="49" t="s">
        <v>361</v>
      </c>
      <c r="I1496" s="49" t="s">
        <v>670</v>
      </c>
      <c r="J1496" s="59">
        <v>21395</v>
      </c>
      <c r="K1496" s="49">
        <v>21395</v>
      </c>
      <c r="L1496" s="55" t="str">
        <f>_xlfn.CONCAT(NFM3External!$B1496,"_",NFM3External!$C1496,"_",NFM3External!$E1496,"_",NFM3External!$G1496)</f>
        <v>Iran (Islamic Republic)_HIV_The United Nations Children's Fund (UNICEF)_2024</v>
      </c>
    </row>
    <row r="1497" spans="1:12" x14ac:dyDescent="0.25">
      <c r="A1497" s="51" t="s">
        <v>1884</v>
      </c>
      <c r="B1497" s="52" t="s">
        <v>1036</v>
      </c>
      <c r="C1497" s="52" t="s">
        <v>1645</v>
      </c>
      <c r="D1497" s="52" t="s">
        <v>1634</v>
      </c>
      <c r="E1497" s="52" t="s">
        <v>901</v>
      </c>
      <c r="F1497" s="52" t="s">
        <v>1885</v>
      </c>
      <c r="G1497" s="52">
        <v>2025</v>
      </c>
      <c r="H1497" s="52" t="s">
        <v>361</v>
      </c>
      <c r="I1497" s="52" t="s">
        <v>670</v>
      </c>
      <c r="J1497" s="60">
        <v>21395</v>
      </c>
      <c r="K1497" s="52">
        <v>21395</v>
      </c>
      <c r="L1497" s="56" t="str">
        <f>_xlfn.CONCAT(NFM3External!$B1497,"_",NFM3External!$C1497,"_",NFM3External!$E1497,"_",NFM3External!$G1497)</f>
        <v>Iran (Islamic Republic)_HIV_The United Nations Children's Fund (UNICEF)_2025</v>
      </c>
    </row>
    <row r="1498" spans="1:12" x14ac:dyDescent="0.25">
      <c r="A1498" s="48" t="s">
        <v>1884</v>
      </c>
      <c r="B1498" s="49" t="s">
        <v>1036</v>
      </c>
      <c r="C1498" s="49" t="s">
        <v>1645</v>
      </c>
      <c r="D1498" s="49" t="s">
        <v>1634</v>
      </c>
      <c r="E1498" s="49" t="s">
        <v>918</v>
      </c>
      <c r="F1498" s="49" t="s">
        <v>1885</v>
      </c>
      <c r="G1498" s="49">
        <v>2018</v>
      </c>
      <c r="H1498" s="49" t="s">
        <v>1635</v>
      </c>
      <c r="I1498" s="49" t="s">
        <v>670</v>
      </c>
      <c r="J1498" s="59">
        <v>0</v>
      </c>
      <c r="K1498" s="49">
        <v>0</v>
      </c>
      <c r="L1498" s="55" t="str">
        <f>_xlfn.CONCAT(NFM3External!$B1498,"_",NFM3External!$C1498,"_",NFM3External!$E1498,"_",NFM3External!$G1498)</f>
        <v>Iran (Islamic Republic)_HIV_United Nations Development Programme (UNDP)_2018</v>
      </c>
    </row>
    <row r="1499" spans="1:12" x14ac:dyDescent="0.25">
      <c r="A1499" s="51" t="s">
        <v>1884</v>
      </c>
      <c r="B1499" s="52" t="s">
        <v>1036</v>
      </c>
      <c r="C1499" s="52" t="s">
        <v>1645</v>
      </c>
      <c r="D1499" s="52" t="s">
        <v>1634</v>
      </c>
      <c r="E1499" s="52" t="s">
        <v>918</v>
      </c>
      <c r="F1499" s="52" t="s">
        <v>1885</v>
      </c>
      <c r="G1499" s="52">
        <v>2019</v>
      </c>
      <c r="H1499" s="52" t="s">
        <v>1635</v>
      </c>
      <c r="I1499" s="52" t="s">
        <v>670</v>
      </c>
      <c r="J1499" s="60">
        <v>0</v>
      </c>
      <c r="K1499" s="52">
        <v>0</v>
      </c>
      <c r="L1499" s="56" t="str">
        <f>_xlfn.CONCAT(NFM3External!$B1499,"_",NFM3External!$C1499,"_",NFM3External!$E1499,"_",NFM3External!$G1499)</f>
        <v>Iran (Islamic Republic)_HIV_United Nations Development Programme (UNDP)_2019</v>
      </c>
    </row>
    <row r="1500" spans="1:12" x14ac:dyDescent="0.25">
      <c r="A1500" s="48" t="s">
        <v>1884</v>
      </c>
      <c r="B1500" s="49" t="s">
        <v>1036</v>
      </c>
      <c r="C1500" s="49" t="s">
        <v>1645</v>
      </c>
      <c r="D1500" s="49" t="s">
        <v>1634</v>
      </c>
      <c r="E1500" s="49" t="s">
        <v>918</v>
      </c>
      <c r="F1500" s="49" t="s">
        <v>1885</v>
      </c>
      <c r="G1500" s="49">
        <v>2020</v>
      </c>
      <c r="H1500" s="49" t="s">
        <v>1635</v>
      </c>
      <c r="I1500" s="49" t="s">
        <v>670</v>
      </c>
      <c r="J1500" s="59">
        <v>100000</v>
      </c>
      <c r="K1500" s="49">
        <v>100000</v>
      </c>
      <c r="L1500" s="55" t="str">
        <f>_xlfn.CONCAT(NFM3External!$B1500,"_",NFM3External!$C1500,"_",NFM3External!$E1500,"_",NFM3External!$G1500)</f>
        <v>Iran (Islamic Republic)_HIV_United Nations Development Programme (UNDP)_2020</v>
      </c>
    </row>
    <row r="1501" spans="1:12" x14ac:dyDescent="0.25">
      <c r="A1501" s="51" t="s">
        <v>1884</v>
      </c>
      <c r="B1501" s="52" t="s">
        <v>1036</v>
      </c>
      <c r="C1501" s="52" t="s">
        <v>1645</v>
      </c>
      <c r="D1501" s="52" t="s">
        <v>1634</v>
      </c>
      <c r="E1501" s="52" t="s">
        <v>918</v>
      </c>
      <c r="F1501" s="52" t="s">
        <v>1885</v>
      </c>
      <c r="G1501" s="52">
        <v>2021</v>
      </c>
      <c r="H1501" s="52" t="s">
        <v>361</v>
      </c>
      <c r="I1501" s="52" t="s">
        <v>670</v>
      </c>
      <c r="J1501" s="60">
        <v>0</v>
      </c>
      <c r="K1501" s="52">
        <v>0</v>
      </c>
      <c r="L1501" s="56" t="str">
        <f>_xlfn.CONCAT(NFM3External!$B1501,"_",NFM3External!$C1501,"_",NFM3External!$E1501,"_",NFM3External!$G1501)</f>
        <v>Iran (Islamic Republic)_HIV_United Nations Development Programme (UNDP)_2021</v>
      </c>
    </row>
    <row r="1502" spans="1:12" x14ac:dyDescent="0.25">
      <c r="A1502" s="48" t="s">
        <v>1884</v>
      </c>
      <c r="B1502" s="49" t="s">
        <v>1036</v>
      </c>
      <c r="C1502" s="49" t="s">
        <v>1645</v>
      </c>
      <c r="D1502" s="49" t="s">
        <v>1634</v>
      </c>
      <c r="E1502" s="49" t="s">
        <v>918</v>
      </c>
      <c r="F1502" s="49" t="s">
        <v>1885</v>
      </c>
      <c r="G1502" s="49">
        <v>2022</v>
      </c>
      <c r="H1502" s="49" t="s">
        <v>361</v>
      </c>
      <c r="I1502" s="49" t="s">
        <v>670</v>
      </c>
      <c r="J1502" s="59">
        <v>0</v>
      </c>
      <c r="K1502" s="49">
        <v>0</v>
      </c>
      <c r="L1502" s="55" t="str">
        <f>_xlfn.CONCAT(NFM3External!$B1502,"_",NFM3External!$C1502,"_",NFM3External!$E1502,"_",NFM3External!$G1502)</f>
        <v>Iran (Islamic Republic)_HIV_United Nations Development Programme (UNDP)_2022</v>
      </c>
    </row>
    <row r="1503" spans="1:12" x14ac:dyDescent="0.25">
      <c r="A1503" s="51" t="s">
        <v>1884</v>
      </c>
      <c r="B1503" s="52" t="s">
        <v>1036</v>
      </c>
      <c r="C1503" s="52" t="s">
        <v>1645</v>
      </c>
      <c r="D1503" s="52" t="s">
        <v>1634</v>
      </c>
      <c r="E1503" s="52" t="s">
        <v>918</v>
      </c>
      <c r="F1503" s="52" t="s">
        <v>1885</v>
      </c>
      <c r="G1503" s="52">
        <v>2023</v>
      </c>
      <c r="H1503" s="52" t="s">
        <v>361</v>
      </c>
      <c r="I1503" s="52" t="s">
        <v>670</v>
      </c>
      <c r="J1503" s="60">
        <v>0</v>
      </c>
      <c r="K1503" s="52">
        <v>0</v>
      </c>
      <c r="L1503" s="56" t="str">
        <f>_xlfn.CONCAT(NFM3External!$B1503,"_",NFM3External!$C1503,"_",NFM3External!$E1503,"_",NFM3External!$G1503)</f>
        <v>Iran (Islamic Republic)_HIV_United Nations Development Programme (UNDP)_2023</v>
      </c>
    </row>
    <row r="1504" spans="1:12" x14ac:dyDescent="0.25">
      <c r="A1504" s="48" t="s">
        <v>1884</v>
      </c>
      <c r="B1504" s="49" t="s">
        <v>1036</v>
      </c>
      <c r="C1504" s="49" t="s">
        <v>1645</v>
      </c>
      <c r="D1504" s="49" t="s">
        <v>1634</v>
      </c>
      <c r="E1504" s="49" t="s">
        <v>918</v>
      </c>
      <c r="F1504" s="49" t="s">
        <v>1885</v>
      </c>
      <c r="G1504" s="49">
        <v>2024</v>
      </c>
      <c r="H1504" s="49" t="s">
        <v>361</v>
      </c>
      <c r="I1504" s="49" t="s">
        <v>670</v>
      </c>
      <c r="J1504" s="59">
        <v>0</v>
      </c>
      <c r="K1504" s="49">
        <v>0</v>
      </c>
      <c r="L1504" s="55" t="str">
        <f>_xlfn.CONCAT(NFM3External!$B1504,"_",NFM3External!$C1504,"_",NFM3External!$E1504,"_",NFM3External!$G1504)</f>
        <v>Iran (Islamic Republic)_HIV_United Nations Development Programme (UNDP)_2024</v>
      </c>
    </row>
    <row r="1505" spans="1:12" x14ac:dyDescent="0.25">
      <c r="A1505" s="51" t="s">
        <v>1884</v>
      </c>
      <c r="B1505" s="52" t="s">
        <v>1036</v>
      </c>
      <c r="C1505" s="52" t="s">
        <v>1645</v>
      </c>
      <c r="D1505" s="52" t="s">
        <v>1634</v>
      </c>
      <c r="E1505" s="52" t="s">
        <v>918</v>
      </c>
      <c r="F1505" s="52" t="s">
        <v>1885</v>
      </c>
      <c r="G1505" s="52">
        <v>2025</v>
      </c>
      <c r="H1505" s="52" t="s">
        <v>361</v>
      </c>
      <c r="I1505" s="52" t="s">
        <v>670</v>
      </c>
      <c r="J1505" s="60">
        <v>0</v>
      </c>
      <c r="K1505" s="52">
        <v>0</v>
      </c>
      <c r="L1505" s="56" t="str">
        <f>_xlfn.CONCAT(NFM3External!$B1505,"_",NFM3External!$C1505,"_",NFM3External!$E1505,"_",NFM3External!$G1505)</f>
        <v>Iran (Islamic Republic)_HIV_United Nations Development Programme (UNDP)_2025</v>
      </c>
    </row>
    <row r="1506" spans="1:12" x14ac:dyDescent="0.25">
      <c r="A1506" s="48" t="s">
        <v>1884</v>
      </c>
      <c r="B1506" s="49" t="s">
        <v>1036</v>
      </c>
      <c r="C1506" s="49" t="s">
        <v>1645</v>
      </c>
      <c r="D1506" s="49" t="s">
        <v>1634</v>
      </c>
      <c r="E1506" s="49" t="s">
        <v>924</v>
      </c>
      <c r="F1506" s="49" t="s">
        <v>1885</v>
      </c>
      <c r="G1506" s="49">
        <v>2018</v>
      </c>
      <c r="H1506" s="49" t="s">
        <v>1635</v>
      </c>
      <c r="I1506" s="49" t="s">
        <v>670</v>
      </c>
      <c r="J1506" s="59">
        <v>0</v>
      </c>
      <c r="K1506" s="49">
        <v>0</v>
      </c>
      <c r="L1506" s="55" t="str">
        <f>_xlfn.CONCAT(NFM3External!$B1506,"_",NFM3External!$C1506,"_",NFM3External!$E1506,"_",NFM3External!$G1506)</f>
        <v>Iran (Islamic Republic)_HIV_United Nations High Commissioner for Refugees (UNHCR)_2018</v>
      </c>
    </row>
    <row r="1507" spans="1:12" x14ac:dyDescent="0.25">
      <c r="A1507" s="51" t="s">
        <v>1884</v>
      </c>
      <c r="B1507" s="52" t="s">
        <v>1036</v>
      </c>
      <c r="C1507" s="52" t="s">
        <v>1645</v>
      </c>
      <c r="D1507" s="52" t="s">
        <v>1634</v>
      </c>
      <c r="E1507" s="52" t="s">
        <v>924</v>
      </c>
      <c r="F1507" s="52" t="s">
        <v>1885</v>
      </c>
      <c r="G1507" s="52">
        <v>2019</v>
      </c>
      <c r="H1507" s="52" t="s">
        <v>1635</v>
      </c>
      <c r="I1507" s="52" t="s">
        <v>670</v>
      </c>
      <c r="J1507" s="60">
        <v>52044</v>
      </c>
      <c r="K1507" s="52">
        <v>52044</v>
      </c>
      <c r="L1507" s="56" t="str">
        <f>_xlfn.CONCAT(NFM3External!$B1507,"_",NFM3External!$C1507,"_",NFM3External!$E1507,"_",NFM3External!$G1507)</f>
        <v>Iran (Islamic Republic)_HIV_United Nations High Commissioner for Refugees (UNHCR)_2019</v>
      </c>
    </row>
    <row r="1508" spans="1:12" x14ac:dyDescent="0.25">
      <c r="A1508" s="48" t="s">
        <v>1884</v>
      </c>
      <c r="B1508" s="49" t="s">
        <v>1036</v>
      </c>
      <c r="C1508" s="49" t="s">
        <v>1645</v>
      </c>
      <c r="D1508" s="49" t="s">
        <v>1634</v>
      </c>
      <c r="E1508" s="49" t="s">
        <v>924</v>
      </c>
      <c r="F1508" s="49" t="s">
        <v>1885</v>
      </c>
      <c r="G1508" s="49">
        <v>2020</v>
      </c>
      <c r="H1508" s="49" t="s">
        <v>1635</v>
      </c>
      <c r="I1508" s="49" t="s">
        <v>670</v>
      </c>
      <c r="J1508" s="59">
        <v>52044</v>
      </c>
      <c r="K1508" s="49">
        <v>52044</v>
      </c>
      <c r="L1508" s="55" t="str">
        <f>_xlfn.CONCAT(NFM3External!$B1508,"_",NFM3External!$C1508,"_",NFM3External!$E1508,"_",NFM3External!$G1508)</f>
        <v>Iran (Islamic Republic)_HIV_United Nations High Commissioner for Refugees (UNHCR)_2020</v>
      </c>
    </row>
    <row r="1509" spans="1:12" x14ac:dyDescent="0.25">
      <c r="A1509" s="51" t="s">
        <v>1884</v>
      </c>
      <c r="B1509" s="52" t="s">
        <v>1036</v>
      </c>
      <c r="C1509" s="52" t="s">
        <v>1645</v>
      </c>
      <c r="D1509" s="52" t="s">
        <v>1634</v>
      </c>
      <c r="E1509" s="52" t="s">
        <v>924</v>
      </c>
      <c r="F1509" s="52" t="s">
        <v>1885</v>
      </c>
      <c r="G1509" s="52">
        <v>2021</v>
      </c>
      <c r="H1509" s="52" t="s">
        <v>361</v>
      </c>
      <c r="I1509" s="52" t="s">
        <v>670</v>
      </c>
      <c r="J1509" s="60">
        <v>52044</v>
      </c>
      <c r="K1509" s="52">
        <v>52044</v>
      </c>
      <c r="L1509" s="56" t="str">
        <f>_xlfn.CONCAT(NFM3External!$B1509,"_",NFM3External!$C1509,"_",NFM3External!$E1509,"_",NFM3External!$G1509)</f>
        <v>Iran (Islamic Republic)_HIV_United Nations High Commissioner for Refugees (UNHCR)_2021</v>
      </c>
    </row>
    <row r="1510" spans="1:12" x14ac:dyDescent="0.25">
      <c r="A1510" s="48" t="s">
        <v>1884</v>
      </c>
      <c r="B1510" s="49" t="s">
        <v>1036</v>
      </c>
      <c r="C1510" s="49" t="s">
        <v>1645</v>
      </c>
      <c r="D1510" s="49" t="s">
        <v>1634</v>
      </c>
      <c r="E1510" s="49" t="s">
        <v>924</v>
      </c>
      <c r="F1510" s="49" t="s">
        <v>1885</v>
      </c>
      <c r="G1510" s="49">
        <v>2022</v>
      </c>
      <c r="H1510" s="49" t="s">
        <v>361</v>
      </c>
      <c r="I1510" s="49" t="s">
        <v>670</v>
      </c>
      <c r="J1510" s="59">
        <v>52044</v>
      </c>
      <c r="K1510" s="49">
        <v>52044</v>
      </c>
      <c r="L1510" s="55" t="str">
        <f>_xlfn.CONCAT(NFM3External!$B1510,"_",NFM3External!$C1510,"_",NFM3External!$E1510,"_",NFM3External!$G1510)</f>
        <v>Iran (Islamic Republic)_HIV_United Nations High Commissioner for Refugees (UNHCR)_2022</v>
      </c>
    </row>
    <row r="1511" spans="1:12" x14ac:dyDescent="0.25">
      <c r="A1511" s="51" t="s">
        <v>1884</v>
      </c>
      <c r="B1511" s="52" t="s">
        <v>1036</v>
      </c>
      <c r="C1511" s="52" t="s">
        <v>1645</v>
      </c>
      <c r="D1511" s="52" t="s">
        <v>1634</v>
      </c>
      <c r="E1511" s="52" t="s">
        <v>924</v>
      </c>
      <c r="F1511" s="52" t="s">
        <v>1885</v>
      </c>
      <c r="G1511" s="52">
        <v>2023</v>
      </c>
      <c r="H1511" s="52" t="s">
        <v>361</v>
      </c>
      <c r="I1511" s="52" t="s">
        <v>670</v>
      </c>
      <c r="J1511" s="60">
        <v>52044</v>
      </c>
      <c r="K1511" s="52">
        <v>52044</v>
      </c>
      <c r="L1511" s="56" t="str">
        <f>_xlfn.CONCAT(NFM3External!$B1511,"_",NFM3External!$C1511,"_",NFM3External!$E1511,"_",NFM3External!$G1511)</f>
        <v>Iran (Islamic Republic)_HIV_United Nations High Commissioner for Refugees (UNHCR)_2023</v>
      </c>
    </row>
    <row r="1512" spans="1:12" x14ac:dyDescent="0.25">
      <c r="A1512" s="48" t="s">
        <v>1884</v>
      </c>
      <c r="B1512" s="49" t="s">
        <v>1036</v>
      </c>
      <c r="C1512" s="49" t="s">
        <v>1645</v>
      </c>
      <c r="D1512" s="49" t="s">
        <v>1634</v>
      </c>
      <c r="E1512" s="49" t="s">
        <v>924</v>
      </c>
      <c r="F1512" s="49" t="s">
        <v>1885</v>
      </c>
      <c r="G1512" s="49">
        <v>2024</v>
      </c>
      <c r="H1512" s="49" t="s">
        <v>361</v>
      </c>
      <c r="I1512" s="49" t="s">
        <v>670</v>
      </c>
      <c r="J1512" s="59">
        <v>52044</v>
      </c>
      <c r="K1512" s="49">
        <v>52044</v>
      </c>
      <c r="L1512" s="55" t="str">
        <f>_xlfn.CONCAT(NFM3External!$B1512,"_",NFM3External!$C1512,"_",NFM3External!$E1512,"_",NFM3External!$G1512)</f>
        <v>Iran (Islamic Republic)_HIV_United Nations High Commissioner for Refugees (UNHCR)_2024</v>
      </c>
    </row>
    <row r="1513" spans="1:12" x14ac:dyDescent="0.25">
      <c r="A1513" s="51" t="s">
        <v>1884</v>
      </c>
      <c r="B1513" s="52" t="s">
        <v>1036</v>
      </c>
      <c r="C1513" s="52" t="s">
        <v>1645</v>
      </c>
      <c r="D1513" s="52" t="s">
        <v>1634</v>
      </c>
      <c r="E1513" s="52" t="s">
        <v>924</v>
      </c>
      <c r="F1513" s="52" t="s">
        <v>1885</v>
      </c>
      <c r="G1513" s="52">
        <v>2025</v>
      </c>
      <c r="H1513" s="52" t="s">
        <v>361</v>
      </c>
      <c r="I1513" s="52" t="s">
        <v>670</v>
      </c>
      <c r="J1513" s="60">
        <v>52044</v>
      </c>
      <c r="K1513" s="52">
        <v>52044</v>
      </c>
      <c r="L1513" s="56" t="str">
        <f>_xlfn.CONCAT(NFM3External!$B1513,"_",NFM3External!$C1513,"_",NFM3External!$E1513,"_",NFM3External!$G1513)</f>
        <v>Iran (Islamic Republic)_HIV_United Nations High Commissioner for Refugees (UNHCR)_2025</v>
      </c>
    </row>
    <row r="1514" spans="1:12" x14ac:dyDescent="0.25">
      <c r="A1514" s="48" t="s">
        <v>1884</v>
      </c>
      <c r="B1514" s="49" t="s">
        <v>1036</v>
      </c>
      <c r="C1514" s="49" t="s">
        <v>1645</v>
      </c>
      <c r="D1514" s="49" t="s">
        <v>1634</v>
      </c>
      <c r="E1514" s="49" t="s">
        <v>930</v>
      </c>
      <c r="F1514" s="49" t="s">
        <v>1885</v>
      </c>
      <c r="G1514" s="49">
        <v>2018</v>
      </c>
      <c r="H1514" s="49" t="s">
        <v>1635</v>
      </c>
      <c r="I1514" s="49" t="s">
        <v>670</v>
      </c>
      <c r="J1514" s="59">
        <v>154567</v>
      </c>
      <c r="K1514" s="49">
        <v>154567</v>
      </c>
      <c r="L1514" s="55" t="str">
        <f>_xlfn.CONCAT(NFM3External!$B1514,"_",NFM3External!$C1514,"_",NFM3External!$E1514,"_",NFM3External!$G1514)</f>
        <v>Iran (Islamic Republic)_HIV_United Nations Population Fund (UNFPA)_2018</v>
      </c>
    </row>
    <row r="1515" spans="1:12" x14ac:dyDescent="0.25">
      <c r="A1515" s="51" t="s">
        <v>1884</v>
      </c>
      <c r="B1515" s="52" t="s">
        <v>1036</v>
      </c>
      <c r="C1515" s="52" t="s">
        <v>1645</v>
      </c>
      <c r="D1515" s="52" t="s">
        <v>1634</v>
      </c>
      <c r="E1515" s="52" t="s">
        <v>930</v>
      </c>
      <c r="F1515" s="52" t="s">
        <v>1885</v>
      </c>
      <c r="G1515" s="52">
        <v>2019</v>
      </c>
      <c r="H1515" s="52" t="s">
        <v>1635</v>
      </c>
      <c r="I1515" s="52" t="s">
        <v>670</v>
      </c>
      <c r="J1515" s="60">
        <v>213184</v>
      </c>
      <c r="K1515" s="52">
        <v>213184</v>
      </c>
      <c r="L1515" s="56" t="str">
        <f>_xlfn.CONCAT(NFM3External!$B1515,"_",NFM3External!$C1515,"_",NFM3External!$E1515,"_",NFM3External!$G1515)</f>
        <v>Iran (Islamic Republic)_HIV_United Nations Population Fund (UNFPA)_2019</v>
      </c>
    </row>
    <row r="1516" spans="1:12" x14ac:dyDescent="0.25">
      <c r="A1516" s="48" t="s">
        <v>1884</v>
      </c>
      <c r="B1516" s="49" t="s">
        <v>1036</v>
      </c>
      <c r="C1516" s="49" t="s">
        <v>1645</v>
      </c>
      <c r="D1516" s="49" t="s">
        <v>1634</v>
      </c>
      <c r="E1516" s="49" t="s">
        <v>930</v>
      </c>
      <c r="F1516" s="49" t="s">
        <v>1885</v>
      </c>
      <c r="G1516" s="49">
        <v>2020</v>
      </c>
      <c r="H1516" s="49" t="s">
        <v>1635</v>
      </c>
      <c r="I1516" s="49" t="s">
        <v>670</v>
      </c>
      <c r="J1516" s="59">
        <v>213184</v>
      </c>
      <c r="K1516" s="49">
        <v>213184</v>
      </c>
      <c r="L1516" s="55" t="str">
        <f>_xlfn.CONCAT(NFM3External!$B1516,"_",NFM3External!$C1516,"_",NFM3External!$E1516,"_",NFM3External!$G1516)</f>
        <v>Iran (Islamic Republic)_HIV_United Nations Population Fund (UNFPA)_2020</v>
      </c>
    </row>
    <row r="1517" spans="1:12" x14ac:dyDescent="0.25">
      <c r="A1517" s="51" t="s">
        <v>1884</v>
      </c>
      <c r="B1517" s="52" t="s">
        <v>1036</v>
      </c>
      <c r="C1517" s="52" t="s">
        <v>1645</v>
      </c>
      <c r="D1517" s="52" t="s">
        <v>1634</v>
      </c>
      <c r="E1517" s="52" t="s">
        <v>930</v>
      </c>
      <c r="F1517" s="52" t="s">
        <v>1885</v>
      </c>
      <c r="G1517" s="52">
        <v>2021</v>
      </c>
      <c r="H1517" s="52" t="s">
        <v>361</v>
      </c>
      <c r="I1517" s="52" t="s">
        <v>670</v>
      </c>
      <c r="J1517" s="60">
        <v>213184</v>
      </c>
      <c r="K1517" s="52">
        <v>213184</v>
      </c>
      <c r="L1517" s="56" t="str">
        <f>_xlfn.CONCAT(NFM3External!$B1517,"_",NFM3External!$C1517,"_",NFM3External!$E1517,"_",NFM3External!$G1517)</f>
        <v>Iran (Islamic Republic)_HIV_United Nations Population Fund (UNFPA)_2021</v>
      </c>
    </row>
    <row r="1518" spans="1:12" x14ac:dyDescent="0.25">
      <c r="A1518" s="48" t="s">
        <v>1884</v>
      </c>
      <c r="B1518" s="49" t="s">
        <v>1036</v>
      </c>
      <c r="C1518" s="49" t="s">
        <v>1645</v>
      </c>
      <c r="D1518" s="49" t="s">
        <v>1634</v>
      </c>
      <c r="E1518" s="49" t="s">
        <v>930</v>
      </c>
      <c r="F1518" s="49" t="s">
        <v>1885</v>
      </c>
      <c r="G1518" s="49">
        <v>2022</v>
      </c>
      <c r="H1518" s="49" t="s">
        <v>361</v>
      </c>
      <c r="I1518" s="49" t="s">
        <v>670</v>
      </c>
      <c r="J1518" s="59">
        <v>213184</v>
      </c>
      <c r="K1518" s="49">
        <v>213184</v>
      </c>
      <c r="L1518" s="55" t="str">
        <f>_xlfn.CONCAT(NFM3External!$B1518,"_",NFM3External!$C1518,"_",NFM3External!$E1518,"_",NFM3External!$G1518)</f>
        <v>Iran (Islamic Republic)_HIV_United Nations Population Fund (UNFPA)_2022</v>
      </c>
    </row>
    <row r="1519" spans="1:12" x14ac:dyDescent="0.25">
      <c r="A1519" s="51" t="s">
        <v>1884</v>
      </c>
      <c r="B1519" s="52" t="s">
        <v>1036</v>
      </c>
      <c r="C1519" s="52" t="s">
        <v>1645</v>
      </c>
      <c r="D1519" s="52" t="s">
        <v>1634</v>
      </c>
      <c r="E1519" s="52" t="s">
        <v>930</v>
      </c>
      <c r="F1519" s="52" t="s">
        <v>1885</v>
      </c>
      <c r="G1519" s="52">
        <v>2023</v>
      </c>
      <c r="H1519" s="52" t="s">
        <v>361</v>
      </c>
      <c r="I1519" s="52" t="s">
        <v>670</v>
      </c>
      <c r="J1519" s="60">
        <v>213184</v>
      </c>
      <c r="K1519" s="52">
        <v>213184</v>
      </c>
      <c r="L1519" s="56" t="str">
        <f>_xlfn.CONCAT(NFM3External!$B1519,"_",NFM3External!$C1519,"_",NFM3External!$E1519,"_",NFM3External!$G1519)</f>
        <v>Iran (Islamic Republic)_HIV_United Nations Population Fund (UNFPA)_2023</v>
      </c>
    </row>
    <row r="1520" spans="1:12" x14ac:dyDescent="0.25">
      <c r="A1520" s="48" t="s">
        <v>1884</v>
      </c>
      <c r="B1520" s="49" t="s">
        <v>1036</v>
      </c>
      <c r="C1520" s="49" t="s">
        <v>1645</v>
      </c>
      <c r="D1520" s="49" t="s">
        <v>1634</v>
      </c>
      <c r="E1520" s="49" t="s">
        <v>930</v>
      </c>
      <c r="F1520" s="49" t="s">
        <v>1885</v>
      </c>
      <c r="G1520" s="49">
        <v>2024</v>
      </c>
      <c r="H1520" s="49" t="s">
        <v>361</v>
      </c>
      <c r="I1520" s="49" t="s">
        <v>670</v>
      </c>
      <c r="J1520" s="59">
        <v>213184</v>
      </c>
      <c r="K1520" s="49">
        <v>213184</v>
      </c>
      <c r="L1520" s="55" t="str">
        <f>_xlfn.CONCAT(NFM3External!$B1520,"_",NFM3External!$C1520,"_",NFM3External!$E1520,"_",NFM3External!$G1520)</f>
        <v>Iran (Islamic Republic)_HIV_United Nations Population Fund (UNFPA)_2024</v>
      </c>
    </row>
    <row r="1521" spans="1:12" x14ac:dyDescent="0.25">
      <c r="A1521" s="51" t="s">
        <v>1884</v>
      </c>
      <c r="B1521" s="52" t="s">
        <v>1036</v>
      </c>
      <c r="C1521" s="52" t="s">
        <v>1645</v>
      </c>
      <c r="D1521" s="52" t="s">
        <v>1634</v>
      </c>
      <c r="E1521" s="52" t="s">
        <v>930</v>
      </c>
      <c r="F1521" s="52" t="s">
        <v>1885</v>
      </c>
      <c r="G1521" s="52">
        <v>2025</v>
      </c>
      <c r="H1521" s="52" t="s">
        <v>361</v>
      </c>
      <c r="I1521" s="52" t="s">
        <v>670</v>
      </c>
      <c r="J1521" s="60">
        <v>213184</v>
      </c>
      <c r="K1521" s="52">
        <v>213184</v>
      </c>
      <c r="L1521" s="56" t="str">
        <f>_xlfn.CONCAT(NFM3External!$B1521,"_",NFM3External!$C1521,"_",NFM3External!$E1521,"_",NFM3External!$G1521)</f>
        <v>Iran (Islamic Republic)_HIV_United Nations Population Fund (UNFPA)_2025</v>
      </c>
    </row>
    <row r="1522" spans="1:12" x14ac:dyDescent="0.25">
      <c r="A1522" s="48" t="s">
        <v>1884</v>
      </c>
      <c r="B1522" s="49" t="s">
        <v>1036</v>
      </c>
      <c r="C1522" s="49" t="s">
        <v>1645</v>
      </c>
      <c r="D1522" s="49" t="s">
        <v>1634</v>
      </c>
      <c r="E1522" s="49" t="s">
        <v>954</v>
      </c>
      <c r="F1522" s="49" t="s">
        <v>1886</v>
      </c>
      <c r="G1522" s="49">
        <v>2018</v>
      </c>
      <c r="H1522" s="49" t="s">
        <v>1635</v>
      </c>
      <c r="I1522" s="49" t="s">
        <v>670</v>
      </c>
      <c r="J1522" s="59">
        <v>82270</v>
      </c>
      <c r="K1522" s="49">
        <v>82270</v>
      </c>
      <c r="L1522" s="55" t="str">
        <f>_xlfn.CONCAT(NFM3External!$B1522,"_",NFM3External!$C1522,"_",NFM3External!$E1522,"_",NFM3External!$G1522)</f>
        <v>Iran (Islamic Republic)_HIV_Unspecified - not disagregated by sources _2018</v>
      </c>
    </row>
    <row r="1523" spans="1:12" x14ac:dyDescent="0.25">
      <c r="A1523" s="51" t="s">
        <v>1884</v>
      </c>
      <c r="B1523" s="52" t="s">
        <v>1036</v>
      </c>
      <c r="C1523" s="52" t="s">
        <v>1645</v>
      </c>
      <c r="D1523" s="52" t="s">
        <v>1634</v>
      </c>
      <c r="E1523" s="52" t="s">
        <v>954</v>
      </c>
      <c r="F1523" s="52" t="s">
        <v>1886</v>
      </c>
      <c r="G1523" s="52">
        <v>2019</v>
      </c>
      <c r="H1523" s="52" t="s">
        <v>1635</v>
      </c>
      <c r="I1523" s="52" t="s">
        <v>670</v>
      </c>
      <c r="J1523" s="60">
        <v>65270</v>
      </c>
      <c r="K1523" s="52">
        <v>65270</v>
      </c>
      <c r="L1523" s="56" t="str">
        <f>_xlfn.CONCAT(NFM3External!$B1523,"_",NFM3External!$C1523,"_",NFM3External!$E1523,"_",NFM3External!$G1523)</f>
        <v>Iran (Islamic Republic)_HIV_Unspecified - not disagregated by sources _2019</v>
      </c>
    </row>
    <row r="1524" spans="1:12" x14ac:dyDescent="0.25">
      <c r="A1524" s="48" t="s">
        <v>1884</v>
      </c>
      <c r="B1524" s="49" t="s">
        <v>1036</v>
      </c>
      <c r="C1524" s="49" t="s">
        <v>1645</v>
      </c>
      <c r="D1524" s="49" t="s">
        <v>1634</v>
      </c>
      <c r="E1524" s="49" t="s">
        <v>954</v>
      </c>
      <c r="F1524" s="49" t="s">
        <v>1886</v>
      </c>
      <c r="G1524" s="49">
        <v>2020</v>
      </c>
      <c r="H1524" s="49" t="s">
        <v>1635</v>
      </c>
      <c r="I1524" s="49" t="s">
        <v>670</v>
      </c>
      <c r="J1524" s="59">
        <v>65270</v>
      </c>
      <c r="K1524" s="49">
        <v>65270</v>
      </c>
      <c r="L1524" s="55" t="str">
        <f>_xlfn.CONCAT(NFM3External!$B1524,"_",NFM3External!$C1524,"_",NFM3External!$E1524,"_",NFM3External!$G1524)</f>
        <v>Iran (Islamic Republic)_HIV_Unspecified - not disagregated by sources _2020</v>
      </c>
    </row>
    <row r="1525" spans="1:12" x14ac:dyDescent="0.25">
      <c r="A1525" s="51" t="s">
        <v>1884</v>
      </c>
      <c r="B1525" s="52" t="s">
        <v>1036</v>
      </c>
      <c r="C1525" s="52" t="s">
        <v>1645</v>
      </c>
      <c r="D1525" s="52" t="s">
        <v>1634</v>
      </c>
      <c r="E1525" s="52" t="s">
        <v>954</v>
      </c>
      <c r="F1525" s="52" t="s">
        <v>1886</v>
      </c>
      <c r="G1525" s="52">
        <v>2021</v>
      </c>
      <c r="H1525" s="52" t="s">
        <v>361</v>
      </c>
      <c r="I1525" s="52" t="s">
        <v>670</v>
      </c>
      <c r="J1525" s="60">
        <v>65270</v>
      </c>
      <c r="K1525" s="52">
        <v>65270</v>
      </c>
      <c r="L1525" s="56" t="str">
        <f>_xlfn.CONCAT(NFM3External!$B1525,"_",NFM3External!$C1525,"_",NFM3External!$E1525,"_",NFM3External!$G1525)</f>
        <v>Iran (Islamic Republic)_HIV_Unspecified - not disagregated by sources _2021</v>
      </c>
    </row>
    <row r="1526" spans="1:12" x14ac:dyDescent="0.25">
      <c r="A1526" s="48" t="s">
        <v>1884</v>
      </c>
      <c r="B1526" s="49" t="s">
        <v>1036</v>
      </c>
      <c r="C1526" s="49" t="s">
        <v>1645</v>
      </c>
      <c r="D1526" s="49" t="s">
        <v>1634</v>
      </c>
      <c r="E1526" s="49" t="s">
        <v>954</v>
      </c>
      <c r="F1526" s="49" t="s">
        <v>1886</v>
      </c>
      <c r="G1526" s="49">
        <v>2022</v>
      </c>
      <c r="H1526" s="49" t="s">
        <v>361</v>
      </c>
      <c r="I1526" s="49" t="s">
        <v>670</v>
      </c>
      <c r="J1526" s="59">
        <v>65270</v>
      </c>
      <c r="K1526" s="49">
        <v>65270</v>
      </c>
      <c r="L1526" s="55" t="str">
        <f>_xlfn.CONCAT(NFM3External!$B1526,"_",NFM3External!$C1526,"_",NFM3External!$E1526,"_",NFM3External!$G1526)</f>
        <v>Iran (Islamic Republic)_HIV_Unspecified - not disagregated by sources _2022</v>
      </c>
    </row>
    <row r="1527" spans="1:12" x14ac:dyDescent="0.25">
      <c r="A1527" s="51" t="s">
        <v>1884</v>
      </c>
      <c r="B1527" s="52" t="s">
        <v>1036</v>
      </c>
      <c r="C1527" s="52" t="s">
        <v>1645</v>
      </c>
      <c r="D1527" s="52" t="s">
        <v>1634</v>
      </c>
      <c r="E1527" s="52" t="s">
        <v>954</v>
      </c>
      <c r="F1527" s="52" t="s">
        <v>1886</v>
      </c>
      <c r="G1527" s="52">
        <v>2023</v>
      </c>
      <c r="H1527" s="52" t="s">
        <v>361</v>
      </c>
      <c r="I1527" s="52" t="s">
        <v>670</v>
      </c>
      <c r="J1527" s="60">
        <v>65270</v>
      </c>
      <c r="K1527" s="52">
        <v>65270</v>
      </c>
      <c r="L1527" s="56" t="str">
        <f>_xlfn.CONCAT(NFM3External!$B1527,"_",NFM3External!$C1527,"_",NFM3External!$E1527,"_",NFM3External!$G1527)</f>
        <v>Iran (Islamic Republic)_HIV_Unspecified - not disagregated by sources _2023</v>
      </c>
    </row>
    <row r="1528" spans="1:12" x14ac:dyDescent="0.25">
      <c r="A1528" s="48" t="s">
        <v>1884</v>
      </c>
      <c r="B1528" s="49" t="s">
        <v>1036</v>
      </c>
      <c r="C1528" s="49" t="s">
        <v>1645</v>
      </c>
      <c r="D1528" s="49" t="s">
        <v>1634</v>
      </c>
      <c r="E1528" s="49" t="s">
        <v>954</v>
      </c>
      <c r="F1528" s="49" t="s">
        <v>1886</v>
      </c>
      <c r="G1528" s="49">
        <v>2024</v>
      </c>
      <c r="H1528" s="49" t="s">
        <v>361</v>
      </c>
      <c r="I1528" s="49" t="s">
        <v>670</v>
      </c>
      <c r="J1528" s="59">
        <v>65270</v>
      </c>
      <c r="K1528" s="49">
        <v>65270</v>
      </c>
      <c r="L1528" s="55" t="str">
        <f>_xlfn.CONCAT(NFM3External!$B1528,"_",NFM3External!$C1528,"_",NFM3External!$E1528,"_",NFM3External!$G1528)</f>
        <v>Iran (Islamic Republic)_HIV_Unspecified - not disagregated by sources _2024</v>
      </c>
    </row>
    <row r="1529" spans="1:12" x14ac:dyDescent="0.25">
      <c r="A1529" s="51" t="s">
        <v>1884</v>
      </c>
      <c r="B1529" s="52" t="s">
        <v>1036</v>
      </c>
      <c r="C1529" s="52" t="s">
        <v>1645</v>
      </c>
      <c r="D1529" s="52" t="s">
        <v>1634</v>
      </c>
      <c r="E1529" s="52" t="s">
        <v>954</v>
      </c>
      <c r="F1529" s="52" t="s">
        <v>1886</v>
      </c>
      <c r="G1529" s="52">
        <v>2025</v>
      </c>
      <c r="H1529" s="52" t="s">
        <v>361</v>
      </c>
      <c r="I1529" s="52" t="s">
        <v>670</v>
      </c>
      <c r="J1529" s="60">
        <v>65270</v>
      </c>
      <c r="K1529" s="52">
        <v>65270</v>
      </c>
      <c r="L1529" s="56" t="str">
        <f>_xlfn.CONCAT(NFM3External!$B1529,"_",NFM3External!$C1529,"_",NFM3External!$E1529,"_",NFM3External!$G1529)</f>
        <v>Iran (Islamic Republic)_HIV_Unspecified - not disagregated by sources _2025</v>
      </c>
    </row>
    <row r="1530" spans="1:12" x14ac:dyDescent="0.25">
      <c r="A1530" s="48" t="s">
        <v>1884</v>
      </c>
      <c r="B1530" s="49" t="s">
        <v>1036</v>
      </c>
      <c r="C1530" s="49" t="s">
        <v>1645</v>
      </c>
      <c r="D1530" s="49" t="s">
        <v>1634</v>
      </c>
      <c r="E1530" s="49" t="s">
        <v>949</v>
      </c>
      <c r="F1530" s="49" t="s">
        <v>1885</v>
      </c>
      <c r="G1530" s="49">
        <v>2018</v>
      </c>
      <c r="H1530" s="49" t="s">
        <v>1635</v>
      </c>
      <c r="I1530" s="49" t="s">
        <v>670</v>
      </c>
      <c r="J1530" s="59">
        <v>144619</v>
      </c>
      <c r="K1530" s="49">
        <v>144619</v>
      </c>
      <c r="L1530" s="55" t="str">
        <f>_xlfn.CONCAT(NFM3External!$B1530,"_",NFM3External!$C1530,"_",NFM3External!$E1530,"_",NFM3External!$G1530)</f>
        <v>Iran (Islamic Republic)_HIV_World Health Organization (WHO)_2018</v>
      </c>
    </row>
    <row r="1531" spans="1:12" x14ac:dyDescent="0.25">
      <c r="A1531" s="51" t="s">
        <v>1884</v>
      </c>
      <c r="B1531" s="52" t="s">
        <v>1036</v>
      </c>
      <c r="C1531" s="52" t="s">
        <v>1645</v>
      </c>
      <c r="D1531" s="52" t="s">
        <v>1634</v>
      </c>
      <c r="E1531" s="52" t="s">
        <v>949</v>
      </c>
      <c r="F1531" s="52" t="s">
        <v>1885</v>
      </c>
      <c r="G1531" s="52">
        <v>2019</v>
      </c>
      <c r="H1531" s="52" t="s">
        <v>1635</v>
      </c>
      <c r="I1531" s="52" t="s">
        <v>670</v>
      </c>
      <c r="J1531" s="60">
        <v>110531</v>
      </c>
      <c r="K1531" s="52">
        <v>110531</v>
      </c>
      <c r="L1531" s="56" t="str">
        <f>_xlfn.CONCAT(NFM3External!$B1531,"_",NFM3External!$C1531,"_",NFM3External!$E1531,"_",NFM3External!$G1531)</f>
        <v>Iran (Islamic Republic)_HIV_World Health Organization (WHO)_2019</v>
      </c>
    </row>
    <row r="1532" spans="1:12" x14ac:dyDescent="0.25">
      <c r="A1532" s="48" t="s">
        <v>1884</v>
      </c>
      <c r="B1532" s="49" t="s">
        <v>1036</v>
      </c>
      <c r="C1532" s="49" t="s">
        <v>1645</v>
      </c>
      <c r="D1532" s="49" t="s">
        <v>1634</v>
      </c>
      <c r="E1532" s="49" t="s">
        <v>949</v>
      </c>
      <c r="F1532" s="49" t="s">
        <v>1885</v>
      </c>
      <c r="G1532" s="49">
        <v>2020</v>
      </c>
      <c r="H1532" s="49" t="s">
        <v>1635</v>
      </c>
      <c r="I1532" s="49" t="s">
        <v>670</v>
      </c>
      <c r="J1532" s="59">
        <v>110531</v>
      </c>
      <c r="K1532" s="49">
        <v>110531</v>
      </c>
      <c r="L1532" s="55" t="str">
        <f>_xlfn.CONCAT(NFM3External!$B1532,"_",NFM3External!$C1532,"_",NFM3External!$E1532,"_",NFM3External!$G1532)</f>
        <v>Iran (Islamic Republic)_HIV_World Health Organization (WHO)_2020</v>
      </c>
    </row>
    <row r="1533" spans="1:12" x14ac:dyDescent="0.25">
      <c r="A1533" s="51" t="s">
        <v>1884</v>
      </c>
      <c r="B1533" s="52" t="s">
        <v>1036</v>
      </c>
      <c r="C1533" s="52" t="s">
        <v>1645</v>
      </c>
      <c r="D1533" s="52" t="s">
        <v>1634</v>
      </c>
      <c r="E1533" s="52" t="s">
        <v>949</v>
      </c>
      <c r="F1533" s="52" t="s">
        <v>1885</v>
      </c>
      <c r="G1533" s="52">
        <v>2021</v>
      </c>
      <c r="H1533" s="52" t="s">
        <v>361</v>
      </c>
      <c r="I1533" s="52" t="s">
        <v>670</v>
      </c>
      <c r="J1533" s="60">
        <v>110531</v>
      </c>
      <c r="K1533" s="52">
        <v>110531</v>
      </c>
      <c r="L1533" s="56" t="str">
        <f>_xlfn.CONCAT(NFM3External!$B1533,"_",NFM3External!$C1533,"_",NFM3External!$E1533,"_",NFM3External!$G1533)</f>
        <v>Iran (Islamic Republic)_HIV_World Health Organization (WHO)_2021</v>
      </c>
    </row>
    <row r="1534" spans="1:12" x14ac:dyDescent="0.25">
      <c r="A1534" s="48" t="s">
        <v>1884</v>
      </c>
      <c r="B1534" s="49" t="s">
        <v>1036</v>
      </c>
      <c r="C1534" s="49" t="s">
        <v>1645</v>
      </c>
      <c r="D1534" s="49" t="s">
        <v>1634</v>
      </c>
      <c r="E1534" s="49" t="s">
        <v>949</v>
      </c>
      <c r="F1534" s="49" t="s">
        <v>1885</v>
      </c>
      <c r="G1534" s="49">
        <v>2022</v>
      </c>
      <c r="H1534" s="49" t="s">
        <v>361</v>
      </c>
      <c r="I1534" s="49" t="s">
        <v>670</v>
      </c>
      <c r="J1534" s="59">
        <v>110531</v>
      </c>
      <c r="K1534" s="49">
        <v>110531</v>
      </c>
      <c r="L1534" s="55" t="str">
        <f>_xlfn.CONCAT(NFM3External!$B1534,"_",NFM3External!$C1534,"_",NFM3External!$E1534,"_",NFM3External!$G1534)</f>
        <v>Iran (Islamic Republic)_HIV_World Health Organization (WHO)_2022</v>
      </c>
    </row>
    <row r="1535" spans="1:12" x14ac:dyDescent="0.25">
      <c r="A1535" s="51" t="s">
        <v>1884</v>
      </c>
      <c r="B1535" s="52" t="s">
        <v>1036</v>
      </c>
      <c r="C1535" s="52" t="s">
        <v>1645</v>
      </c>
      <c r="D1535" s="52" t="s">
        <v>1634</v>
      </c>
      <c r="E1535" s="52" t="s">
        <v>949</v>
      </c>
      <c r="F1535" s="52" t="s">
        <v>1885</v>
      </c>
      <c r="G1535" s="52">
        <v>2023</v>
      </c>
      <c r="H1535" s="52" t="s">
        <v>361</v>
      </c>
      <c r="I1535" s="52" t="s">
        <v>670</v>
      </c>
      <c r="J1535" s="60">
        <v>110531</v>
      </c>
      <c r="K1535" s="52">
        <v>110531</v>
      </c>
      <c r="L1535" s="56" t="str">
        <f>_xlfn.CONCAT(NFM3External!$B1535,"_",NFM3External!$C1535,"_",NFM3External!$E1535,"_",NFM3External!$G1535)</f>
        <v>Iran (Islamic Republic)_HIV_World Health Organization (WHO)_2023</v>
      </c>
    </row>
    <row r="1536" spans="1:12" x14ac:dyDescent="0.25">
      <c r="A1536" s="48" t="s">
        <v>1884</v>
      </c>
      <c r="B1536" s="49" t="s">
        <v>1036</v>
      </c>
      <c r="C1536" s="49" t="s">
        <v>1645</v>
      </c>
      <c r="D1536" s="49" t="s">
        <v>1634</v>
      </c>
      <c r="E1536" s="49" t="s">
        <v>949</v>
      </c>
      <c r="F1536" s="49" t="s">
        <v>1885</v>
      </c>
      <c r="G1536" s="49">
        <v>2024</v>
      </c>
      <c r="H1536" s="49" t="s">
        <v>361</v>
      </c>
      <c r="I1536" s="49" t="s">
        <v>670</v>
      </c>
      <c r="J1536" s="59">
        <v>110531</v>
      </c>
      <c r="K1536" s="49">
        <v>110531</v>
      </c>
      <c r="L1536" s="55" t="str">
        <f>_xlfn.CONCAT(NFM3External!$B1536,"_",NFM3External!$C1536,"_",NFM3External!$E1536,"_",NFM3External!$G1536)</f>
        <v>Iran (Islamic Republic)_HIV_World Health Organization (WHO)_2024</v>
      </c>
    </row>
    <row r="1537" spans="1:12" x14ac:dyDescent="0.25">
      <c r="A1537" s="51" t="s">
        <v>1884</v>
      </c>
      <c r="B1537" s="52" t="s">
        <v>1036</v>
      </c>
      <c r="C1537" s="52" t="s">
        <v>1645</v>
      </c>
      <c r="D1537" s="52" t="s">
        <v>1634</v>
      </c>
      <c r="E1537" s="52" t="s">
        <v>949</v>
      </c>
      <c r="F1537" s="52" t="s">
        <v>1885</v>
      </c>
      <c r="G1537" s="52">
        <v>2025</v>
      </c>
      <c r="H1537" s="52" t="s">
        <v>361</v>
      </c>
      <c r="I1537" s="52" t="s">
        <v>670</v>
      </c>
      <c r="J1537" s="60">
        <v>110531</v>
      </c>
      <c r="K1537" s="52">
        <v>110531</v>
      </c>
      <c r="L1537" s="56" t="str">
        <f>_xlfn.CONCAT(NFM3External!$B1537,"_",NFM3External!$C1537,"_",NFM3External!$E1537,"_",NFM3External!$G1537)</f>
        <v>Iran (Islamic Republic)_HIV_World Health Organization (WHO)_2025</v>
      </c>
    </row>
    <row r="1538" spans="1:12" x14ac:dyDescent="0.25">
      <c r="A1538" s="48" t="s">
        <v>1887</v>
      </c>
      <c r="B1538" s="49" t="s">
        <v>1044</v>
      </c>
      <c r="C1538" s="49" t="s">
        <v>1645</v>
      </c>
      <c r="D1538" s="49" t="s">
        <v>1634</v>
      </c>
      <c r="E1538" s="49" t="s">
        <v>843</v>
      </c>
      <c r="F1538" s="49" t="s">
        <v>1888</v>
      </c>
      <c r="G1538" s="49">
        <v>2019</v>
      </c>
      <c r="H1538" s="49" t="s">
        <v>1635</v>
      </c>
      <c r="I1538" s="49" t="s">
        <v>670</v>
      </c>
      <c r="J1538" s="59">
        <v>153450</v>
      </c>
      <c r="K1538" s="49">
        <v>153450</v>
      </c>
      <c r="L1538" s="55" t="str">
        <f>_xlfn.CONCAT(NFM3External!$B1538,"_",NFM3External!$C1538,"_",NFM3External!$E1538,"_",NFM3External!$G1538)</f>
        <v>Jamaica_HIV_Joint United Nations Programme on HIV/AIDS (UNAIDS)_2019</v>
      </c>
    </row>
    <row r="1539" spans="1:12" x14ac:dyDescent="0.25">
      <c r="A1539" s="51" t="s">
        <v>1887</v>
      </c>
      <c r="B1539" s="52" t="s">
        <v>1044</v>
      </c>
      <c r="C1539" s="52" t="s">
        <v>1645</v>
      </c>
      <c r="D1539" s="52" t="s">
        <v>1634</v>
      </c>
      <c r="E1539" s="52" t="s">
        <v>843</v>
      </c>
      <c r="F1539" s="52" t="s">
        <v>1888</v>
      </c>
      <c r="G1539" s="52">
        <v>2020</v>
      </c>
      <c r="H1539" s="52" t="s">
        <v>1635</v>
      </c>
      <c r="I1539" s="52" t="s">
        <v>670</v>
      </c>
      <c r="J1539" s="60">
        <v>504500</v>
      </c>
      <c r="K1539" s="52">
        <v>504500</v>
      </c>
      <c r="L1539" s="56" t="str">
        <f>_xlfn.CONCAT(NFM3External!$B1539,"_",NFM3External!$C1539,"_",NFM3External!$E1539,"_",NFM3External!$G1539)</f>
        <v>Jamaica_HIV_Joint United Nations Programme on HIV/AIDS (UNAIDS)_2020</v>
      </c>
    </row>
    <row r="1540" spans="1:12" x14ac:dyDescent="0.25">
      <c r="A1540" s="48" t="s">
        <v>1887</v>
      </c>
      <c r="B1540" s="49" t="s">
        <v>1044</v>
      </c>
      <c r="C1540" s="49" t="s">
        <v>1645</v>
      </c>
      <c r="D1540" s="49" t="s">
        <v>1634</v>
      </c>
      <c r="E1540" s="49" t="s">
        <v>843</v>
      </c>
      <c r="F1540" s="49" t="s">
        <v>1888</v>
      </c>
      <c r="G1540" s="49">
        <v>2021</v>
      </c>
      <c r="H1540" s="49" t="s">
        <v>1635</v>
      </c>
      <c r="I1540" s="49" t="s">
        <v>670</v>
      </c>
      <c r="J1540" s="59">
        <v>500000</v>
      </c>
      <c r="K1540" s="49">
        <v>500000</v>
      </c>
      <c r="L1540" s="55" t="str">
        <f>_xlfn.CONCAT(NFM3External!$B1540,"_",NFM3External!$C1540,"_",NFM3External!$E1540,"_",NFM3External!$G1540)</f>
        <v>Jamaica_HIV_Joint United Nations Programme on HIV/AIDS (UNAIDS)_2021</v>
      </c>
    </row>
    <row r="1541" spans="1:12" x14ac:dyDescent="0.25">
      <c r="A1541" s="51" t="s">
        <v>1887</v>
      </c>
      <c r="B1541" s="52" t="s">
        <v>1044</v>
      </c>
      <c r="C1541" s="52" t="s">
        <v>1645</v>
      </c>
      <c r="D1541" s="52" t="s">
        <v>1634</v>
      </c>
      <c r="E1541" s="52" t="s">
        <v>843</v>
      </c>
      <c r="F1541" s="52" t="s">
        <v>1888</v>
      </c>
      <c r="G1541" s="52">
        <v>2022</v>
      </c>
      <c r="H1541" s="52" t="s">
        <v>361</v>
      </c>
      <c r="I1541" s="52" t="s">
        <v>670</v>
      </c>
      <c r="J1541" s="60">
        <v>500000</v>
      </c>
      <c r="K1541" s="52">
        <v>500000</v>
      </c>
      <c r="L1541" s="56" t="str">
        <f>_xlfn.CONCAT(NFM3External!$B1541,"_",NFM3External!$C1541,"_",NFM3External!$E1541,"_",NFM3External!$G1541)</f>
        <v>Jamaica_HIV_Joint United Nations Programme on HIV/AIDS (UNAIDS)_2022</v>
      </c>
    </row>
    <row r="1542" spans="1:12" x14ac:dyDescent="0.25">
      <c r="A1542" s="48" t="s">
        <v>1887</v>
      </c>
      <c r="B1542" s="49" t="s">
        <v>1044</v>
      </c>
      <c r="C1542" s="49" t="s">
        <v>1645</v>
      </c>
      <c r="D1542" s="49" t="s">
        <v>1634</v>
      </c>
      <c r="E1542" s="49" t="s">
        <v>843</v>
      </c>
      <c r="F1542" s="49" t="s">
        <v>1888</v>
      </c>
      <c r="G1542" s="49">
        <v>2023</v>
      </c>
      <c r="H1542" s="49" t="s">
        <v>361</v>
      </c>
      <c r="I1542" s="49" t="s">
        <v>670</v>
      </c>
      <c r="J1542" s="59">
        <v>500000</v>
      </c>
      <c r="K1542" s="49">
        <v>500000</v>
      </c>
      <c r="L1542" s="55" t="str">
        <f>_xlfn.CONCAT(NFM3External!$B1542,"_",NFM3External!$C1542,"_",NFM3External!$E1542,"_",NFM3External!$G1542)</f>
        <v>Jamaica_HIV_Joint United Nations Programme on HIV/AIDS (UNAIDS)_2023</v>
      </c>
    </row>
    <row r="1543" spans="1:12" x14ac:dyDescent="0.25">
      <c r="A1543" s="51" t="s">
        <v>1887</v>
      </c>
      <c r="B1543" s="52" t="s">
        <v>1044</v>
      </c>
      <c r="C1543" s="52" t="s">
        <v>1645</v>
      </c>
      <c r="D1543" s="52" t="s">
        <v>1634</v>
      </c>
      <c r="E1543" s="52" t="s">
        <v>843</v>
      </c>
      <c r="F1543" s="52" t="s">
        <v>1888</v>
      </c>
      <c r="G1543" s="52">
        <v>2024</v>
      </c>
      <c r="H1543" s="52" t="s">
        <v>361</v>
      </c>
      <c r="I1543" s="52" t="s">
        <v>670</v>
      </c>
      <c r="J1543" s="60">
        <v>500000</v>
      </c>
      <c r="K1543" s="52">
        <v>500000</v>
      </c>
      <c r="L1543" s="56" t="str">
        <f>_xlfn.CONCAT(NFM3External!$B1543,"_",NFM3External!$C1543,"_",NFM3External!$E1543,"_",NFM3External!$G1543)</f>
        <v>Jamaica_HIV_Joint United Nations Programme on HIV/AIDS (UNAIDS)_2024</v>
      </c>
    </row>
    <row r="1544" spans="1:12" x14ac:dyDescent="0.25">
      <c r="A1544" s="48" t="s">
        <v>1887</v>
      </c>
      <c r="B1544" s="49" t="s">
        <v>1044</v>
      </c>
      <c r="C1544" s="49" t="s">
        <v>1645</v>
      </c>
      <c r="D1544" s="49" t="s">
        <v>1634</v>
      </c>
      <c r="E1544" s="49" t="s">
        <v>901</v>
      </c>
      <c r="F1544" s="49" t="s">
        <v>1889</v>
      </c>
      <c r="G1544" s="49">
        <v>2019</v>
      </c>
      <c r="H1544" s="49" t="s">
        <v>1635</v>
      </c>
      <c r="I1544" s="49" t="s">
        <v>670</v>
      </c>
      <c r="J1544" s="59">
        <v>57538</v>
      </c>
      <c r="K1544" s="49">
        <v>57538</v>
      </c>
      <c r="L1544" s="55" t="str">
        <f>_xlfn.CONCAT(NFM3External!$B1544,"_",NFM3External!$C1544,"_",NFM3External!$E1544,"_",NFM3External!$G1544)</f>
        <v>Jamaica_HIV_The United Nations Children's Fund (UNICEF)_2019</v>
      </c>
    </row>
    <row r="1545" spans="1:12" x14ac:dyDescent="0.25">
      <c r="A1545" s="51" t="s">
        <v>1887</v>
      </c>
      <c r="B1545" s="52" t="s">
        <v>1044</v>
      </c>
      <c r="C1545" s="52" t="s">
        <v>1645</v>
      </c>
      <c r="D1545" s="52" t="s">
        <v>1634</v>
      </c>
      <c r="E1545" s="52" t="s">
        <v>901</v>
      </c>
      <c r="F1545" s="52" t="s">
        <v>1889</v>
      </c>
      <c r="G1545" s="52">
        <v>2020</v>
      </c>
      <c r="H1545" s="52" t="s">
        <v>1635</v>
      </c>
      <c r="I1545" s="52" t="s">
        <v>670</v>
      </c>
      <c r="J1545" s="60">
        <v>56175</v>
      </c>
      <c r="K1545" s="52">
        <v>56175</v>
      </c>
      <c r="L1545" s="56" t="str">
        <f>_xlfn.CONCAT(NFM3External!$B1545,"_",NFM3External!$C1545,"_",NFM3External!$E1545,"_",NFM3External!$G1545)</f>
        <v>Jamaica_HIV_The United Nations Children's Fund (UNICEF)_2020</v>
      </c>
    </row>
    <row r="1546" spans="1:12" x14ac:dyDescent="0.25">
      <c r="A1546" s="48" t="s">
        <v>1887</v>
      </c>
      <c r="B1546" s="49" t="s">
        <v>1044</v>
      </c>
      <c r="C1546" s="49" t="s">
        <v>1645</v>
      </c>
      <c r="D1546" s="49" t="s">
        <v>1634</v>
      </c>
      <c r="E1546" s="49" t="s">
        <v>901</v>
      </c>
      <c r="F1546" s="49" t="s">
        <v>1889</v>
      </c>
      <c r="G1546" s="49">
        <v>2021</v>
      </c>
      <c r="H1546" s="49" t="s">
        <v>1635</v>
      </c>
      <c r="I1546" s="49" t="s">
        <v>670</v>
      </c>
      <c r="J1546" s="59">
        <v>56175</v>
      </c>
      <c r="K1546" s="49">
        <v>56175</v>
      </c>
      <c r="L1546" s="55" t="str">
        <f>_xlfn.CONCAT(NFM3External!$B1546,"_",NFM3External!$C1546,"_",NFM3External!$E1546,"_",NFM3External!$G1546)</f>
        <v>Jamaica_HIV_The United Nations Children's Fund (UNICEF)_2021</v>
      </c>
    </row>
    <row r="1547" spans="1:12" x14ac:dyDescent="0.25">
      <c r="A1547" s="51" t="s">
        <v>1887</v>
      </c>
      <c r="B1547" s="52" t="s">
        <v>1044</v>
      </c>
      <c r="C1547" s="52" t="s">
        <v>1645</v>
      </c>
      <c r="D1547" s="52" t="s">
        <v>1634</v>
      </c>
      <c r="E1547" s="52" t="s">
        <v>901</v>
      </c>
      <c r="F1547" s="52" t="s">
        <v>1889</v>
      </c>
      <c r="G1547" s="52">
        <v>2022</v>
      </c>
      <c r="H1547" s="52" t="s">
        <v>361</v>
      </c>
      <c r="I1547" s="52" t="s">
        <v>670</v>
      </c>
      <c r="J1547" s="60">
        <v>58512</v>
      </c>
      <c r="K1547" s="52">
        <v>58512</v>
      </c>
      <c r="L1547" s="56" t="str">
        <f>_xlfn.CONCAT(NFM3External!$B1547,"_",NFM3External!$C1547,"_",NFM3External!$E1547,"_",NFM3External!$G1547)</f>
        <v>Jamaica_HIV_The United Nations Children's Fund (UNICEF)_2022</v>
      </c>
    </row>
    <row r="1548" spans="1:12" x14ac:dyDescent="0.25">
      <c r="A1548" s="48" t="s">
        <v>1887</v>
      </c>
      <c r="B1548" s="49" t="s">
        <v>1044</v>
      </c>
      <c r="C1548" s="49" t="s">
        <v>1645</v>
      </c>
      <c r="D1548" s="49" t="s">
        <v>1634</v>
      </c>
      <c r="E1548" s="49" t="s">
        <v>901</v>
      </c>
      <c r="F1548" s="49" t="s">
        <v>1889</v>
      </c>
      <c r="G1548" s="49">
        <v>2023</v>
      </c>
      <c r="H1548" s="49" t="s">
        <v>361</v>
      </c>
      <c r="I1548" s="49" t="s">
        <v>670</v>
      </c>
      <c r="J1548" s="59">
        <v>60946</v>
      </c>
      <c r="K1548" s="49">
        <v>60946</v>
      </c>
      <c r="L1548" s="55" t="str">
        <f>_xlfn.CONCAT(NFM3External!$B1548,"_",NFM3External!$C1548,"_",NFM3External!$E1548,"_",NFM3External!$G1548)</f>
        <v>Jamaica_HIV_The United Nations Children's Fund (UNICEF)_2023</v>
      </c>
    </row>
    <row r="1549" spans="1:12" x14ac:dyDescent="0.25">
      <c r="A1549" s="51" t="s">
        <v>1887</v>
      </c>
      <c r="B1549" s="52" t="s">
        <v>1044</v>
      </c>
      <c r="C1549" s="52" t="s">
        <v>1645</v>
      </c>
      <c r="D1549" s="52" t="s">
        <v>1634</v>
      </c>
      <c r="E1549" s="52" t="s">
        <v>901</v>
      </c>
      <c r="F1549" s="52" t="s">
        <v>1889</v>
      </c>
      <c r="G1549" s="52">
        <v>2024</v>
      </c>
      <c r="H1549" s="52" t="s">
        <v>361</v>
      </c>
      <c r="I1549" s="52" t="s">
        <v>670</v>
      </c>
      <c r="J1549" s="60">
        <v>63481</v>
      </c>
      <c r="K1549" s="52">
        <v>63481</v>
      </c>
      <c r="L1549" s="56" t="str">
        <f>_xlfn.CONCAT(NFM3External!$B1549,"_",NFM3External!$C1549,"_",NFM3External!$E1549,"_",NFM3External!$G1549)</f>
        <v>Jamaica_HIV_The United Nations Children's Fund (UNICEF)_2024</v>
      </c>
    </row>
    <row r="1550" spans="1:12" x14ac:dyDescent="0.25">
      <c r="A1550" s="48" t="s">
        <v>1887</v>
      </c>
      <c r="B1550" s="49" t="s">
        <v>1044</v>
      </c>
      <c r="C1550" s="49" t="s">
        <v>1645</v>
      </c>
      <c r="D1550" s="49" t="s">
        <v>1634</v>
      </c>
      <c r="E1550" s="49" t="s">
        <v>918</v>
      </c>
      <c r="F1550" s="49" t="s">
        <v>1890</v>
      </c>
      <c r="G1550" s="49">
        <v>2019</v>
      </c>
      <c r="H1550" s="49" t="s">
        <v>1635</v>
      </c>
      <c r="I1550" s="49" t="s">
        <v>670</v>
      </c>
      <c r="J1550" s="59">
        <v>75706</v>
      </c>
      <c r="K1550" s="49">
        <v>75706</v>
      </c>
      <c r="L1550" s="55" t="str">
        <f>_xlfn.CONCAT(NFM3External!$B1550,"_",NFM3External!$C1550,"_",NFM3External!$E1550,"_",NFM3External!$G1550)</f>
        <v>Jamaica_HIV_United Nations Development Programme (UNDP)_2019</v>
      </c>
    </row>
    <row r="1551" spans="1:12" x14ac:dyDescent="0.25">
      <c r="A1551" s="51" t="s">
        <v>1887</v>
      </c>
      <c r="B1551" s="52" t="s">
        <v>1044</v>
      </c>
      <c r="C1551" s="52" t="s">
        <v>1645</v>
      </c>
      <c r="D1551" s="52" t="s">
        <v>1634</v>
      </c>
      <c r="E1551" s="52" t="s">
        <v>918</v>
      </c>
      <c r="F1551" s="52" t="s">
        <v>1890</v>
      </c>
      <c r="G1551" s="52">
        <v>2020</v>
      </c>
      <c r="H1551" s="52" t="s">
        <v>1635</v>
      </c>
      <c r="I1551" s="52" t="s">
        <v>670</v>
      </c>
      <c r="J1551" s="60">
        <v>48055</v>
      </c>
      <c r="K1551" s="52">
        <v>48055</v>
      </c>
      <c r="L1551" s="56" t="str">
        <f>_xlfn.CONCAT(NFM3External!$B1551,"_",NFM3External!$C1551,"_",NFM3External!$E1551,"_",NFM3External!$G1551)</f>
        <v>Jamaica_HIV_United Nations Development Programme (UNDP)_2020</v>
      </c>
    </row>
    <row r="1552" spans="1:12" x14ac:dyDescent="0.25">
      <c r="A1552" s="48" t="s">
        <v>1887</v>
      </c>
      <c r="B1552" s="49" t="s">
        <v>1044</v>
      </c>
      <c r="C1552" s="49" t="s">
        <v>1645</v>
      </c>
      <c r="D1552" s="49" t="s">
        <v>1634</v>
      </c>
      <c r="E1552" s="49" t="s">
        <v>918</v>
      </c>
      <c r="F1552" s="49" t="s">
        <v>1890</v>
      </c>
      <c r="G1552" s="49">
        <v>2021</v>
      </c>
      <c r="H1552" s="49" t="s">
        <v>1635</v>
      </c>
      <c r="I1552" s="49" t="s">
        <v>670</v>
      </c>
      <c r="J1552" s="59">
        <v>48055</v>
      </c>
      <c r="K1552" s="49">
        <v>48055</v>
      </c>
      <c r="L1552" s="55" t="str">
        <f>_xlfn.CONCAT(NFM3External!$B1552,"_",NFM3External!$C1552,"_",NFM3External!$E1552,"_",NFM3External!$G1552)</f>
        <v>Jamaica_HIV_United Nations Development Programme (UNDP)_2021</v>
      </c>
    </row>
    <row r="1553" spans="1:12" x14ac:dyDescent="0.25">
      <c r="A1553" s="51" t="s">
        <v>1887</v>
      </c>
      <c r="B1553" s="52" t="s">
        <v>1044</v>
      </c>
      <c r="C1553" s="52" t="s">
        <v>1645</v>
      </c>
      <c r="D1553" s="52" t="s">
        <v>1634</v>
      </c>
      <c r="E1553" s="52" t="s">
        <v>930</v>
      </c>
      <c r="F1553" s="52" t="s">
        <v>1891</v>
      </c>
      <c r="G1553" s="52">
        <v>2019</v>
      </c>
      <c r="H1553" s="52" t="s">
        <v>1635</v>
      </c>
      <c r="I1553" s="52" t="s">
        <v>670</v>
      </c>
      <c r="J1553" s="60">
        <v>52556</v>
      </c>
      <c r="K1553" s="52">
        <v>52556</v>
      </c>
      <c r="L1553" s="56" t="str">
        <f>_xlfn.CONCAT(NFM3External!$B1553,"_",NFM3External!$C1553,"_",NFM3External!$E1553,"_",NFM3External!$G1553)</f>
        <v>Jamaica_HIV_United Nations Population Fund (UNFPA)_2019</v>
      </c>
    </row>
    <row r="1554" spans="1:12" x14ac:dyDescent="0.25">
      <c r="A1554" s="48" t="s">
        <v>1887</v>
      </c>
      <c r="B1554" s="49" t="s">
        <v>1044</v>
      </c>
      <c r="C1554" s="49" t="s">
        <v>1645</v>
      </c>
      <c r="D1554" s="49" t="s">
        <v>1634</v>
      </c>
      <c r="E1554" s="49" t="s">
        <v>930</v>
      </c>
      <c r="F1554" s="49" t="s">
        <v>1891</v>
      </c>
      <c r="G1554" s="49">
        <v>2020</v>
      </c>
      <c r="H1554" s="49" t="s">
        <v>1635</v>
      </c>
      <c r="I1554" s="49" t="s">
        <v>670</v>
      </c>
      <c r="J1554" s="59">
        <v>107092</v>
      </c>
      <c r="K1554" s="49">
        <v>107092</v>
      </c>
      <c r="L1554" s="55" t="str">
        <f>_xlfn.CONCAT(NFM3External!$B1554,"_",NFM3External!$C1554,"_",NFM3External!$E1554,"_",NFM3External!$G1554)</f>
        <v>Jamaica_HIV_United Nations Population Fund (UNFPA)_2020</v>
      </c>
    </row>
    <row r="1555" spans="1:12" x14ac:dyDescent="0.25">
      <c r="A1555" s="51" t="s">
        <v>1887</v>
      </c>
      <c r="B1555" s="52" t="s">
        <v>1044</v>
      </c>
      <c r="C1555" s="52" t="s">
        <v>1645</v>
      </c>
      <c r="D1555" s="52" t="s">
        <v>1634</v>
      </c>
      <c r="E1555" s="52" t="s">
        <v>930</v>
      </c>
      <c r="F1555" s="52" t="s">
        <v>1891</v>
      </c>
      <c r="G1555" s="52">
        <v>2021</v>
      </c>
      <c r="H1555" s="52" t="s">
        <v>1635</v>
      </c>
      <c r="I1555" s="52" t="s">
        <v>670</v>
      </c>
      <c r="J1555" s="60">
        <v>195769</v>
      </c>
      <c r="K1555" s="52">
        <v>195769</v>
      </c>
      <c r="L1555" s="56" t="str">
        <f>_xlfn.CONCAT(NFM3External!$B1555,"_",NFM3External!$C1555,"_",NFM3External!$E1555,"_",NFM3External!$G1555)</f>
        <v>Jamaica_HIV_United Nations Population Fund (UNFPA)_2021</v>
      </c>
    </row>
    <row r="1556" spans="1:12" x14ac:dyDescent="0.25">
      <c r="A1556" s="48" t="s">
        <v>1887</v>
      </c>
      <c r="B1556" s="49" t="s">
        <v>1044</v>
      </c>
      <c r="C1556" s="49" t="s">
        <v>1645</v>
      </c>
      <c r="D1556" s="49" t="s">
        <v>1634</v>
      </c>
      <c r="E1556" s="49" t="s">
        <v>934</v>
      </c>
      <c r="F1556" s="49" t="s">
        <v>1892</v>
      </c>
      <c r="G1556" s="49">
        <v>2019</v>
      </c>
      <c r="H1556" s="49" t="s">
        <v>1635</v>
      </c>
      <c r="I1556" s="49" t="s">
        <v>670</v>
      </c>
      <c r="J1556" s="59">
        <v>7947854</v>
      </c>
      <c r="K1556" s="49">
        <v>7947854</v>
      </c>
      <c r="L1556" s="55" t="str">
        <f>_xlfn.CONCAT(NFM3External!$B1556,"_",NFM3External!$C1556,"_",NFM3External!$E1556,"_",NFM3External!$G1556)</f>
        <v>Jamaica_HIV_United States Government (USG)_2019</v>
      </c>
    </row>
    <row r="1557" spans="1:12" x14ac:dyDescent="0.25">
      <c r="A1557" s="51" t="s">
        <v>1887</v>
      </c>
      <c r="B1557" s="52" t="s">
        <v>1044</v>
      </c>
      <c r="C1557" s="52" t="s">
        <v>1645</v>
      </c>
      <c r="D1557" s="52" t="s">
        <v>1634</v>
      </c>
      <c r="E1557" s="52" t="s">
        <v>934</v>
      </c>
      <c r="F1557" s="52" t="s">
        <v>1892</v>
      </c>
      <c r="G1557" s="52">
        <v>2020</v>
      </c>
      <c r="H1557" s="52" t="s">
        <v>1635</v>
      </c>
      <c r="I1557" s="52" t="s">
        <v>670</v>
      </c>
      <c r="J1557" s="60">
        <v>8592839</v>
      </c>
      <c r="K1557" s="52">
        <v>8592839</v>
      </c>
      <c r="L1557" s="56" t="str">
        <f>_xlfn.CONCAT(NFM3External!$B1557,"_",NFM3External!$C1557,"_",NFM3External!$E1557,"_",NFM3External!$G1557)</f>
        <v>Jamaica_HIV_United States Government (USG)_2020</v>
      </c>
    </row>
    <row r="1558" spans="1:12" x14ac:dyDescent="0.25">
      <c r="A1558" s="48" t="s">
        <v>1887</v>
      </c>
      <c r="B1558" s="49" t="s">
        <v>1044</v>
      </c>
      <c r="C1558" s="49" t="s">
        <v>1645</v>
      </c>
      <c r="D1558" s="49" t="s">
        <v>1634</v>
      </c>
      <c r="E1558" s="49" t="s">
        <v>934</v>
      </c>
      <c r="F1558" s="49" t="s">
        <v>1892</v>
      </c>
      <c r="G1558" s="49">
        <v>2021</v>
      </c>
      <c r="H1558" s="49" t="s">
        <v>1635</v>
      </c>
      <c r="I1558" s="49" t="s">
        <v>670</v>
      </c>
      <c r="J1558" s="59">
        <v>9438442</v>
      </c>
      <c r="K1558" s="49">
        <v>9438442</v>
      </c>
      <c r="L1558" s="55" t="str">
        <f>_xlfn.CONCAT(NFM3External!$B1558,"_",NFM3External!$C1558,"_",NFM3External!$E1558,"_",NFM3External!$G1558)</f>
        <v>Jamaica_HIV_United States Government (USG)_2021</v>
      </c>
    </row>
    <row r="1559" spans="1:12" x14ac:dyDescent="0.25">
      <c r="A1559" s="51" t="s">
        <v>1887</v>
      </c>
      <c r="B1559" s="52" t="s">
        <v>1044</v>
      </c>
      <c r="C1559" s="52" t="s">
        <v>1645</v>
      </c>
      <c r="D1559" s="52" t="s">
        <v>1634</v>
      </c>
      <c r="E1559" s="52" t="s">
        <v>934</v>
      </c>
      <c r="F1559" s="52" t="s">
        <v>1892</v>
      </c>
      <c r="G1559" s="52">
        <v>2022</v>
      </c>
      <c r="H1559" s="52" t="s">
        <v>361</v>
      </c>
      <c r="I1559" s="52" t="s">
        <v>670</v>
      </c>
      <c r="J1559" s="60">
        <v>10382286</v>
      </c>
      <c r="K1559" s="52">
        <v>10382286</v>
      </c>
      <c r="L1559" s="56" t="str">
        <f>_xlfn.CONCAT(NFM3External!$B1559,"_",NFM3External!$C1559,"_",NFM3External!$E1559,"_",NFM3External!$G1559)</f>
        <v>Jamaica_HIV_United States Government (USG)_2022</v>
      </c>
    </row>
    <row r="1560" spans="1:12" x14ac:dyDescent="0.25">
      <c r="A1560" s="48" t="s">
        <v>1887</v>
      </c>
      <c r="B1560" s="49" t="s">
        <v>1044</v>
      </c>
      <c r="C1560" s="49" t="s">
        <v>1645</v>
      </c>
      <c r="D1560" s="49" t="s">
        <v>1634</v>
      </c>
      <c r="E1560" s="49" t="s">
        <v>934</v>
      </c>
      <c r="F1560" s="49" t="s">
        <v>1892</v>
      </c>
      <c r="G1560" s="49">
        <v>2023</v>
      </c>
      <c r="H1560" s="49" t="s">
        <v>361</v>
      </c>
      <c r="I1560" s="49" t="s">
        <v>670</v>
      </c>
      <c r="J1560" s="59">
        <v>11420515</v>
      </c>
      <c r="K1560" s="49">
        <v>11420515</v>
      </c>
      <c r="L1560" s="55" t="str">
        <f>_xlfn.CONCAT(NFM3External!$B1560,"_",NFM3External!$C1560,"_",NFM3External!$E1560,"_",NFM3External!$G1560)</f>
        <v>Jamaica_HIV_United States Government (USG)_2023</v>
      </c>
    </row>
    <row r="1561" spans="1:12" x14ac:dyDescent="0.25">
      <c r="A1561" s="51" t="s">
        <v>1887</v>
      </c>
      <c r="B1561" s="52" t="s">
        <v>1044</v>
      </c>
      <c r="C1561" s="52" t="s">
        <v>1645</v>
      </c>
      <c r="D1561" s="52" t="s">
        <v>1634</v>
      </c>
      <c r="E1561" s="52" t="s">
        <v>934</v>
      </c>
      <c r="F1561" s="52" t="s">
        <v>1892</v>
      </c>
      <c r="G1561" s="52">
        <v>2024</v>
      </c>
      <c r="H1561" s="52" t="s">
        <v>361</v>
      </c>
      <c r="I1561" s="52" t="s">
        <v>670</v>
      </c>
      <c r="J1561" s="60">
        <v>12562567</v>
      </c>
      <c r="K1561" s="52">
        <v>12562567</v>
      </c>
      <c r="L1561" s="56" t="str">
        <f>_xlfn.CONCAT(NFM3External!$B1561,"_",NFM3External!$C1561,"_",NFM3External!$E1561,"_",NFM3External!$G1561)</f>
        <v>Jamaica_HIV_United States Government (USG)_2024</v>
      </c>
    </row>
    <row r="1562" spans="1:12" x14ac:dyDescent="0.25">
      <c r="A1562" s="48" t="s">
        <v>1887</v>
      </c>
      <c r="B1562" s="49" t="s">
        <v>1044</v>
      </c>
      <c r="C1562" s="49" t="s">
        <v>1645</v>
      </c>
      <c r="D1562" s="49" t="s">
        <v>1634</v>
      </c>
      <c r="E1562" s="49" t="s">
        <v>954</v>
      </c>
      <c r="F1562" s="49" t="s">
        <v>1893</v>
      </c>
      <c r="G1562" s="49">
        <v>2019</v>
      </c>
      <c r="H1562" s="49" t="s">
        <v>1635</v>
      </c>
      <c r="I1562" s="49" t="s">
        <v>670</v>
      </c>
      <c r="J1562" s="59">
        <v>1056439</v>
      </c>
      <c r="K1562" s="49">
        <v>1056439</v>
      </c>
      <c r="L1562" s="55" t="str">
        <f>_xlfn.CONCAT(NFM3External!$B1562,"_",NFM3External!$C1562,"_",NFM3External!$E1562,"_",NFM3External!$G1562)</f>
        <v>Jamaica_HIV_Unspecified - not disagregated by sources _2019</v>
      </c>
    </row>
    <row r="1563" spans="1:12" x14ac:dyDescent="0.25">
      <c r="A1563" s="51" t="s">
        <v>1887</v>
      </c>
      <c r="B1563" s="52" t="s">
        <v>1044</v>
      </c>
      <c r="C1563" s="52" t="s">
        <v>1645</v>
      </c>
      <c r="D1563" s="52" t="s">
        <v>1634</v>
      </c>
      <c r="E1563" s="52" t="s">
        <v>954</v>
      </c>
      <c r="F1563" s="52" t="s">
        <v>1893</v>
      </c>
      <c r="G1563" s="52">
        <v>2020</v>
      </c>
      <c r="H1563" s="52" t="s">
        <v>1635</v>
      </c>
      <c r="I1563" s="52" t="s">
        <v>670</v>
      </c>
      <c r="J1563" s="60">
        <v>1277527</v>
      </c>
      <c r="K1563" s="52">
        <v>1277527</v>
      </c>
      <c r="L1563" s="56" t="str">
        <f>_xlfn.CONCAT(NFM3External!$B1563,"_",NFM3External!$C1563,"_",NFM3External!$E1563,"_",NFM3External!$G1563)</f>
        <v>Jamaica_HIV_Unspecified - not disagregated by sources _2020</v>
      </c>
    </row>
    <row r="1564" spans="1:12" x14ac:dyDescent="0.25">
      <c r="A1564" s="48" t="s">
        <v>1887</v>
      </c>
      <c r="B1564" s="49" t="s">
        <v>1044</v>
      </c>
      <c r="C1564" s="49" t="s">
        <v>1645</v>
      </c>
      <c r="D1564" s="49" t="s">
        <v>1634</v>
      </c>
      <c r="E1564" s="49" t="s">
        <v>954</v>
      </c>
      <c r="F1564" s="49" t="s">
        <v>1893</v>
      </c>
      <c r="G1564" s="49">
        <v>2021</v>
      </c>
      <c r="H1564" s="49" t="s">
        <v>1635</v>
      </c>
      <c r="I1564" s="49" t="s">
        <v>670</v>
      </c>
      <c r="J1564" s="59">
        <v>1682265</v>
      </c>
      <c r="K1564" s="49">
        <v>1682265</v>
      </c>
      <c r="L1564" s="55" t="str">
        <f>_xlfn.CONCAT(NFM3External!$B1564,"_",NFM3External!$C1564,"_",NFM3External!$E1564,"_",NFM3External!$G1564)</f>
        <v>Jamaica_HIV_Unspecified - not disagregated by sources _2021</v>
      </c>
    </row>
    <row r="1565" spans="1:12" x14ac:dyDescent="0.25">
      <c r="A1565" s="51" t="s">
        <v>1887</v>
      </c>
      <c r="B1565" s="52" t="s">
        <v>1044</v>
      </c>
      <c r="C1565" s="52" t="s">
        <v>1645</v>
      </c>
      <c r="D1565" s="52" t="s">
        <v>1634</v>
      </c>
      <c r="E1565" s="52" t="s">
        <v>954</v>
      </c>
      <c r="F1565" s="52" t="s">
        <v>1893</v>
      </c>
      <c r="G1565" s="52">
        <v>2022</v>
      </c>
      <c r="H1565" s="52" t="s">
        <v>361</v>
      </c>
      <c r="I1565" s="52" t="s">
        <v>670</v>
      </c>
      <c r="J1565" s="60">
        <v>1682265</v>
      </c>
      <c r="K1565" s="52">
        <v>1682265</v>
      </c>
      <c r="L1565" s="56" t="str">
        <f>_xlfn.CONCAT(NFM3External!$B1565,"_",NFM3External!$C1565,"_",NFM3External!$E1565,"_",NFM3External!$G1565)</f>
        <v>Jamaica_HIV_Unspecified - not disagregated by sources _2022</v>
      </c>
    </row>
    <row r="1566" spans="1:12" x14ac:dyDescent="0.25">
      <c r="A1566" s="48" t="s">
        <v>1887</v>
      </c>
      <c r="B1566" s="49" t="s">
        <v>1044</v>
      </c>
      <c r="C1566" s="49" t="s">
        <v>1645</v>
      </c>
      <c r="D1566" s="49" t="s">
        <v>1634</v>
      </c>
      <c r="E1566" s="49" t="s">
        <v>954</v>
      </c>
      <c r="F1566" s="49" t="s">
        <v>1893</v>
      </c>
      <c r="G1566" s="49">
        <v>2023</v>
      </c>
      <c r="H1566" s="49" t="s">
        <v>361</v>
      </c>
      <c r="I1566" s="49" t="s">
        <v>670</v>
      </c>
      <c r="J1566" s="59">
        <v>1682265</v>
      </c>
      <c r="K1566" s="49">
        <v>1682265</v>
      </c>
      <c r="L1566" s="55" t="str">
        <f>_xlfn.CONCAT(NFM3External!$B1566,"_",NFM3External!$C1566,"_",NFM3External!$E1566,"_",NFM3External!$G1566)</f>
        <v>Jamaica_HIV_Unspecified - not disagregated by sources _2023</v>
      </c>
    </row>
    <row r="1567" spans="1:12" x14ac:dyDescent="0.25">
      <c r="A1567" s="51" t="s">
        <v>1887</v>
      </c>
      <c r="B1567" s="52" t="s">
        <v>1044</v>
      </c>
      <c r="C1567" s="52" t="s">
        <v>1645</v>
      </c>
      <c r="D1567" s="52" t="s">
        <v>1634</v>
      </c>
      <c r="E1567" s="52" t="s">
        <v>954</v>
      </c>
      <c r="F1567" s="52" t="s">
        <v>1893</v>
      </c>
      <c r="G1567" s="52">
        <v>2024</v>
      </c>
      <c r="H1567" s="52" t="s">
        <v>361</v>
      </c>
      <c r="I1567" s="52" t="s">
        <v>670</v>
      </c>
      <c r="J1567" s="60">
        <v>1682265</v>
      </c>
      <c r="K1567" s="52">
        <v>1682265</v>
      </c>
      <c r="L1567" s="56" t="str">
        <f>_xlfn.CONCAT(NFM3External!$B1567,"_",NFM3External!$C1567,"_",NFM3External!$E1567,"_",NFM3External!$G1567)</f>
        <v>Jamaica_HIV_Unspecified - not disagregated by sources _2024</v>
      </c>
    </row>
    <row r="1568" spans="1:12" x14ac:dyDescent="0.25">
      <c r="A1568" s="48" t="s">
        <v>1887</v>
      </c>
      <c r="B1568" s="49" t="s">
        <v>1044</v>
      </c>
      <c r="C1568" s="49" t="s">
        <v>1645</v>
      </c>
      <c r="D1568" s="49" t="s">
        <v>1634</v>
      </c>
      <c r="E1568" s="49" t="s">
        <v>949</v>
      </c>
      <c r="F1568" s="49" t="s">
        <v>1894</v>
      </c>
      <c r="G1568" s="49">
        <v>2019</v>
      </c>
      <c r="H1568" s="49" t="s">
        <v>1635</v>
      </c>
      <c r="I1568" s="49" t="s">
        <v>670</v>
      </c>
      <c r="J1568" s="59">
        <v>100000</v>
      </c>
      <c r="K1568" s="49">
        <v>100000</v>
      </c>
      <c r="L1568" s="55" t="str">
        <f>_xlfn.CONCAT(NFM3External!$B1568,"_",NFM3External!$C1568,"_",NFM3External!$E1568,"_",NFM3External!$G1568)</f>
        <v>Jamaica_HIV_World Health Organization (WHO)_2019</v>
      </c>
    </row>
    <row r="1569" spans="1:12" x14ac:dyDescent="0.25">
      <c r="A1569" s="51" t="s">
        <v>1887</v>
      </c>
      <c r="B1569" s="52" t="s">
        <v>1044</v>
      </c>
      <c r="C1569" s="52" t="s">
        <v>1645</v>
      </c>
      <c r="D1569" s="52" t="s">
        <v>1634</v>
      </c>
      <c r="E1569" s="52" t="s">
        <v>949</v>
      </c>
      <c r="F1569" s="52" t="s">
        <v>1894</v>
      </c>
      <c r="G1569" s="52">
        <v>2020</v>
      </c>
      <c r="H1569" s="52" t="s">
        <v>1635</v>
      </c>
      <c r="I1569" s="52" t="s">
        <v>670</v>
      </c>
      <c r="J1569" s="60">
        <v>184976</v>
      </c>
      <c r="K1569" s="52">
        <v>184976</v>
      </c>
      <c r="L1569" s="56" t="str">
        <f>_xlfn.CONCAT(NFM3External!$B1569,"_",NFM3External!$C1569,"_",NFM3External!$E1569,"_",NFM3External!$G1569)</f>
        <v>Jamaica_HIV_World Health Organization (WHO)_2020</v>
      </c>
    </row>
    <row r="1570" spans="1:12" x14ac:dyDescent="0.25">
      <c r="A1570" s="48" t="s">
        <v>1887</v>
      </c>
      <c r="B1570" s="49" t="s">
        <v>1044</v>
      </c>
      <c r="C1570" s="49" t="s">
        <v>1645</v>
      </c>
      <c r="D1570" s="49" t="s">
        <v>1634</v>
      </c>
      <c r="E1570" s="49" t="s">
        <v>949</v>
      </c>
      <c r="F1570" s="49" t="s">
        <v>1894</v>
      </c>
      <c r="G1570" s="49">
        <v>2021</v>
      </c>
      <c r="H1570" s="49" t="s">
        <v>1635</v>
      </c>
      <c r="I1570" s="49" t="s">
        <v>670</v>
      </c>
      <c r="J1570" s="59">
        <v>0</v>
      </c>
      <c r="K1570" s="49">
        <v>0</v>
      </c>
      <c r="L1570" s="55" t="str">
        <f>_xlfn.CONCAT(NFM3External!$B1570,"_",NFM3External!$C1570,"_",NFM3External!$E1570,"_",NFM3External!$G1570)</f>
        <v>Jamaica_HIV_World Health Organization (WHO)_2021</v>
      </c>
    </row>
    <row r="1571" spans="1:12" x14ac:dyDescent="0.25">
      <c r="A1571" s="51" t="s">
        <v>1895</v>
      </c>
      <c r="B1571" s="52" t="s">
        <v>1049</v>
      </c>
      <c r="C1571" s="52" t="s">
        <v>1645</v>
      </c>
      <c r="D1571" s="52" t="s">
        <v>1634</v>
      </c>
      <c r="E1571" s="52" t="s">
        <v>1896</v>
      </c>
      <c r="F1571" s="52" t="s">
        <v>1896</v>
      </c>
      <c r="G1571" s="52">
        <v>2018</v>
      </c>
      <c r="H1571" s="52" t="s">
        <v>1635</v>
      </c>
      <c r="I1571" s="52" t="s">
        <v>670</v>
      </c>
      <c r="J1571" s="60">
        <v>531557</v>
      </c>
      <c r="K1571" s="52">
        <v>531557</v>
      </c>
      <c r="L1571" s="56" t="str">
        <f>_xlfn.CONCAT(NFM3External!$B1571,"_",NFM3External!$C1571,"_",NFM3External!$E1571,"_",NFM3External!$G1571)</f>
        <v>Kazakhstan_HIV_Source: 2018 GAM 8.1 MOH/QSCDID. Includes all consolidated state budget resources (central-level budget and oblast-level budgets)_2018</v>
      </c>
    </row>
    <row r="1572" spans="1:12" x14ac:dyDescent="0.25">
      <c r="A1572" s="48" t="s">
        <v>1895</v>
      </c>
      <c r="B1572" s="49" t="s">
        <v>1049</v>
      </c>
      <c r="C1572" s="49" t="s">
        <v>1645</v>
      </c>
      <c r="D1572" s="49" t="s">
        <v>1634</v>
      </c>
      <c r="E1572" s="49" t="s">
        <v>1897</v>
      </c>
      <c r="F1572" s="49" t="s">
        <v>1897</v>
      </c>
      <c r="G1572" s="49">
        <v>2018</v>
      </c>
      <c r="H1572" s="49" t="s">
        <v>1635</v>
      </c>
      <c r="I1572" s="49" t="s">
        <v>670</v>
      </c>
      <c r="J1572" s="59">
        <v>225767</v>
      </c>
      <c r="K1572" s="49">
        <v>225767</v>
      </c>
      <c r="L1572" s="55" t="str">
        <f>_xlfn.CONCAT(NFM3External!$B1572,"_",NFM3External!$C1572,"_",NFM3External!$E1572,"_",NFM3External!$G1572)</f>
        <v>Kazakhstan_HIV_Source: UBRAF Kazakhstan_2018</v>
      </c>
    </row>
    <row r="1573" spans="1:12" x14ac:dyDescent="0.25">
      <c r="A1573" s="51" t="s">
        <v>1895</v>
      </c>
      <c r="B1573" s="52" t="s">
        <v>1049</v>
      </c>
      <c r="C1573" s="52" t="s">
        <v>1645</v>
      </c>
      <c r="D1573" s="52" t="s">
        <v>1634</v>
      </c>
      <c r="E1573" s="52" t="s">
        <v>1897</v>
      </c>
      <c r="F1573" s="52" t="s">
        <v>1897</v>
      </c>
      <c r="G1573" s="52">
        <v>2018</v>
      </c>
      <c r="H1573" s="52" t="s">
        <v>1635</v>
      </c>
      <c r="I1573" s="52" t="s">
        <v>670</v>
      </c>
      <c r="J1573" s="60">
        <v>37001</v>
      </c>
      <c r="K1573" s="52">
        <v>37001</v>
      </c>
      <c r="L1573" s="56" t="str">
        <f>_xlfn.CONCAT(NFM3External!$B1573,"_",NFM3External!$C1573,"_",NFM3External!$E1573,"_",NFM3External!$G1573)</f>
        <v>Kazakhstan_HIV_Source: UBRAF Kazakhstan_2018</v>
      </c>
    </row>
    <row r="1574" spans="1:12" x14ac:dyDescent="0.25">
      <c r="A1574" s="48" t="s">
        <v>1895</v>
      </c>
      <c r="B1574" s="49" t="s">
        <v>1049</v>
      </c>
      <c r="C1574" s="49" t="s">
        <v>1645</v>
      </c>
      <c r="D1574" s="49" t="s">
        <v>1634</v>
      </c>
      <c r="E1574" s="49" t="s">
        <v>1898</v>
      </c>
      <c r="F1574" s="49" t="s">
        <v>1898</v>
      </c>
      <c r="G1574" s="49">
        <v>2018</v>
      </c>
      <c r="H1574" s="49" t="s">
        <v>1635</v>
      </c>
      <c r="I1574" s="49" t="s">
        <v>670</v>
      </c>
      <c r="J1574" s="59">
        <v>16000</v>
      </c>
      <c r="K1574" s="49">
        <v>16000</v>
      </c>
      <c r="L1574" s="55" t="str">
        <f>_xlfn.CONCAT(NFM3External!$B1574,"_",NFM3External!$C1574,"_",NFM3External!$E1574,"_",NFM3External!$G1574)</f>
        <v>Kazakhstan_HIV_Source: UBRAF Kazakhstan (UNESCO and Elton John AIDS Foundation)_2018</v>
      </c>
    </row>
    <row r="1575" spans="1:12" x14ac:dyDescent="0.25">
      <c r="A1575" s="51" t="s">
        <v>1895</v>
      </c>
      <c r="B1575" s="52" t="s">
        <v>1049</v>
      </c>
      <c r="C1575" s="52" t="s">
        <v>1645</v>
      </c>
      <c r="D1575" s="52" t="s">
        <v>1634</v>
      </c>
      <c r="E1575" s="52" t="s">
        <v>1899</v>
      </c>
      <c r="F1575" s="52" t="s">
        <v>1899</v>
      </c>
      <c r="G1575" s="52">
        <v>2018</v>
      </c>
      <c r="H1575" s="52" t="s">
        <v>1635</v>
      </c>
      <c r="I1575" s="52" t="s">
        <v>670</v>
      </c>
      <c r="J1575" s="60">
        <v>67000</v>
      </c>
      <c r="K1575" s="52">
        <v>67000</v>
      </c>
      <c r="L1575" s="56" t="str">
        <f>_xlfn.CONCAT(NFM3External!$B1575,"_",NFM3External!$C1575,"_",NFM3External!$E1575,"_",NFM3External!$G1575)</f>
        <v>Kazakhstan_HIV_Source: UBRAF Kazakhstan, FHI360 -EPiC_2018</v>
      </c>
    </row>
    <row r="1576" spans="1:12" x14ac:dyDescent="0.25">
      <c r="A1576" s="48" t="s">
        <v>1895</v>
      </c>
      <c r="B1576" s="49" t="s">
        <v>1049</v>
      </c>
      <c r="C1576" s="49" t="s">
        <v>1645</v>
      </c>
      <c r="D1576" s="49" t="s">
        <v>1634</v>
      </c>
      <c r="E1576" s="49" t="s">
        <v>1900</v>
      </c>
      <c r="F1576" s="49" t="s">
        <v>1900</v>
      </c>
      <c r="G1576" s="49">
        <v>2018</v>
      </c>
      <c r="H1576" s="49" t="s">
        <v>1635</v>
      </c>
      <c r="I1576" s="49" t="s">
        <v>670</v>
      </c>
      <c r="J1576" s="59">
        <v>127269</v>
      </c>
      <c r="K1576" s="49">
        <v>127269</v>
      </c>
      <c r="L1576" s="55" t="str">
        <f>_xlfn.CONCAT(NFM3External!$B1576,"_",NFM3External!$C1576,"_",NFM3External!$E1576,"_",NFM3External!$G1576)</f>
        <v>Kazakhstan_HIV_Source: UBRAF Kazakhstan, UNDP, UNFPA_2018</v>
      </c>
    </row>
    <row r="1577" spans="1:12" x14ac:dyDescent="0.25">
      <c r="A1577" s="51" t="s">
        <v>1895</v>
      </c>
      <c r="B1577" s="52" t="s">
        <v>1049</v>
      </c>
      <c r="C1577" s="52" t="s">
        <v>1645</v>
      </c>
      <c r="D1577" s="52" t="s">
        <v>1634</v>
      </c>
      <c r="E1577" s="52" t="s">
        <v>1896</v>
      </c>
      <c r="F1577" s="52" t="s">
        <v>1896</v>
      </c>
      <c r="G1577" s="52">
        <v>2019</v>
      </c>
      <c r="H1577" s="52" t="s">
        <v>1635</v>
      </c>
      <c r="I1577" s="52" t="s">
        <v>670</v>
      </c>
      <c r="J1577" s="60">
        <v>972395</v>
      </c>
      <c r="K1577" s="52">
        <v>972395</v>
      </c>
      <c r="L1577" s="56" t="str">
        <f>_xlfn.CONCAT(NFM3External!$B1577,"_",NFM3External!$C1577,"_",NFM3External!$E1577,"_",NFM3External!$G1577)</f>
        <v>Kazakhstan_HIV_Source: 2018 GAM 8.1 MOH/QSCDID. Includes all consolidated state budget resources (central-level budget and oblast-level budgets)_2019</v>
      </c>
    </row>
    <row r="1578" spans="1:12" x14ac:dyDescent="0.25">
      <c r="A1578" s="48" t="s">
        <v>1895</v>
      </c>
      <c r="B1578" s="49" t="s">
        <v>1049</v>
      </c>
      <c r="C1578" s="49" t="s">
        <v>1645</v>
      </c>
      <c r="D1578" s="49" t="s">
        <v>1634</v>
      </c>
      <c r="E1578" s="49" t="s">
        <v>1897</v>
      </c>
      <c r="F1578" s="49" t="s">
        <v>1897</v>
      </c>
      <c r="G1578" s="49">
        <v>2019</v>
      </c>
      <c r="H1578" s="49" t="s">
        <v>1635</v>
      </c>
      <c r="I1578" s="49" t="s">
        <v>670</v>
      </c>
      <c r="J1578" s="59">
        <v>200000</v>
      </c>
      <c r="K1578" s="49">
        <v>200000</v>
      </c>
      <c r="L1578" s="55" t="str">
        <f>_xlfn.CONCAT(NFM3External!$B1578,"_",NFM3External!$C1578,"_",NFM3External!$E1578,"_",NFM3External!$G1578)</f>
        <v>Kazakhstan_HIV_Source: UBRAF Kazakhstan_2019</v>
      </c>
    </row>
    <row r="1579" spans="1:12" x14ac:dyDescent="0.25">
      <c r="A1579" s="51" t="s">
        <v>1895</v>
      </c>
      <c r="B1579" s="52" t="s">
        <v>1049</v>
      </c>
      <c r="C1579" s="52" t="s">
        <v>1645</v>
      </c>
      <c r="D1579" s="52" t="s">
        <v>1634</v>
      </c>
      <c r="E1579" s="52" t="s">
        <v>1897</v>
      </c>
      <c r="F1579" s="52" t="s">
        <v>1897</v>
      </c>
      <c r="G1579" s="52">
        <v>2019</v>
      </c>
      <c r="H1579" s="52" t="s">
        <v>1635</v>
      </c>
      <c r="I1579" s="52" t="s">
        <v>670</v>
      </c>
      <c r="J1579" s="60">
        <v>0</v>
      </c>
      <c r="K1579" s="52">
        <v>0</v>
      </c>
      <c r="L1579" s="56" t="str">
        <f>_xlfn.CONCAT(NFM3External!$B1579,"_",NFM3External!$C1579,"_",NFM3External!$E1579,"_",NFM3External!$G1579)</f>
        <v>Kazakhstan_HIV_Source: UBRAF Kazakhstan_2019</v>
      </c>
    </row>
    <row r="1580" spans="1:12" x14ac:dyDescent="0.25">
      <c r="A1580" s="48" t="s">
        <v>1895</v>
      </c>
      <c r="B1580" s="49" t="s">
        <v>1049</v>
      </c>
      <c r="C1580" s="49" t="s">
        <v>1645</v>
      </c>
      <c r="D1580" s="49" t="s">
        <v>1634</v>
      </c>
      <c r="E1580" s="49" t="s">
        <v>1898</v>
      </c>
      <c r="F1580" s="49" t="s">
        <v>1898</v>
      </c>
      <c r="G1580" s="49">
        <v>2019</v>
      </c>
      <c r="H1580" s="49" t="s">
        <v>1635</v>
      </c>
      <c r="I1580" s="49" t="s">
        <v>670</v>
      </c>
      <c r="J1580" s="59">
        <v>18349</v>
      </c>
      <c r="K1580" s="49">
        <v>18349</v>
      </c>
      <c r="L1580" s="55" t="str">
        <f>_xlfn.CONCAT(NFM3External!$B1580,"_",NFM3External!$C1580,"_",NFM3External!$E1580,"_",NFM3External!$G1580)</f>
        <v>Kazakhstan_HIV_Source: UBRAF Kazakhstan (UNESCO and Elton John AIDS Foundation)_2019</v>
      </c>
    </row>
    <row r="1581" spans="1:12" x14ac:dyDescent="0.25">
      <c r="A1581" s="51" t="s">
        <v>1895</v>
      </c>
      <c r="B1581" s="52" t="s">
        <v>1049</v>
      </c>
      <c r="C1581" s="52" t="s">
        <v>1645</v>
      </c>
      <c r="D1581" s="52" t="s">
        <v>1634</v>
      </c>
      <c r="E1581" s="52" t="s">
        <v>1899</v>
      </c>
      <c r="F1581" s="52" t="s">
        <v>1899</v>
      </c>
      <c r="G1581" s="52">
        <v>2019</v>
      </c>
      <c r="H1581" s="52" t="s">
        <v>1635</v>
      </c>
      <c r="I1581" s="52" t="s">
        <v>670</v>
      </c>
      <c r="J1581" s="60">
        <v>62000</v>
      </c>
      <c r="K1581" s="52">
        <v>62000</v>
      </c>
      <c r="L1581" s="56" t="str">
        <f>_xlfn.CONCAT(NFM3External!$B1581,"_",NFM3External!$C1581,"_",NFM3External!$E1581,"_",NFM3External!$G1581)</f>
        <v>Kazakhstan_HIV_Source: UBRAF Kazakhstan, FHI360 -EPiC_2019</v>
      </c>
    </row>
    <row r="1582" spans="1:12" x14ac:dyDescent="0.25">
      <c r="A1582" s="48" t="s">
        <v>1895</v>
      </c>
      <c r="B1582" s="49" t="s">
        <v>1049</v>
      </c>
      <c r="C1582" s="49" t="s">
        <v>1645</v>
      </c>
      <c r="D1582" s="49" t="s">
        <v>1634</v>
      </c>
      <c r="E1582" s="49" t="s">
        <v>1900</v>
      </c>
      <c r="F1582" s="49" t="s">
        <v>1900</v>
      </c>
      <c r="G1582" s="49">
        <v>2019</v>
      </c>
      <c r="H1582" s="49" t="s">
        <v>1635</v>
      </c>
      <c r="I1582" s="49" t="s">
        <v>670</v>
      </c>
      <c r="J1582" s="59">
        <v>10930</v>
      </c>
      <c r="K1582" s="49">
        <v>10930</v>
      </c>
      <c r="L1582" s="55" t="str">
        <f>_xlfn.CONCAT(NFM3External!$B1582,"_",NFM3External!$C1582,"_",NFM3External!$E1582,"_",NFM3External!$G1582)</f>
        <v>Kazakhstan_HIV_Source: UBRAF Kazakhstan, UNDP, UNFPA_2019</v>
      </c>
    </row>
    <row r="1583" spans="1:12" x14ac:dyDescent="0.25">
      <c r="A1583" s="51" t="s">
        <v>1895</v>
      </c>
      <c r="B1583" s="52" t="s">
        <v>1049</v>
      </c>
      <c r="C1583" s="52" t="s">
        <v>1645</v>
      </c>
      <c r="D1583" s="52" t="s">
        <v>1634</v>
      </c>
      <c r="E1583" s="52" t="s">
        <v>1897</v>
      </c>
      <c r="F1583" s="52" t="s">
        <v>1897</v>
      </c>
      <c r="G1583" s="52">
        <v>2020</v>
      </c>
      <c r="H1583" s="52" t="s">
        <v>1635</v>
      </c>
      <c r="I1583" s="52" t="s">
        <v>670</v>
      </c>
      <c r="J1583" s="60">
        <v>282767</v>
      </c>
      <c r="K1583" s="52">
        <v>282767</v>
      </c>
      <c r="L1583" s="56" t="str">
        <f>_xlfn.CONCAT(NFM3External!$B1583,"_",NFM3External!$C1583,"_",NFM3External!$E1583,"_",NFM3External!$G1583)</f>
        <v>Kazakhstan_HIV_Source: UBRAF Kazakhstan_2020</v>
      </c>
    </row>
    <row r="1584" spans="1:12" x14ac:dyDescent="0.25">
      <c r="A1584" s="48" t="s">
        <v>1895</v>
      </c>
      <c r="B1584" s="49" t="s">
        <v>1049</v>
      </c>
      <c r="C1584" s="49" t="s">
        <v>1645</v>
      </c>
      <c r="D1584" s="49" t="s">
        <v>1634</v>
      </c>
      <c r="E1584" s="49" t="s">
        <v>1897</v>
      </c>
      <c r="F1584" s="49" t="s">
        <v>1897</v>
      </c>
      <c r="G1584" s="49">
        <v>2020</v>
      </c>
      <c r="H1584" s="49" t="s">
        <v>1635</v>
      </c>
      <c r="I1584" s="49" t="s">
        <v>670</v>
      </c>
      <c r="J1584" s="59">
        <v>160327</v>
      </c>
      <c r="K1584" s="49">
        <v>160327</v>
      </c>
      <c r="L1584" s="55" t="str">
        <f>_xlfn.CONCAT(NFM3External!$B1584,"_",NFM3External!$C1584,"_",NFM3External!$E1584,"_",NFM3External!$G1584)</f>
        <v>Kazakhstan_HIV_Source: UBRAF Kazakhstan_2020</v>
      </c>
    </row>
    <row r="1585" spans="1:12" x14ac:dyDescent="0.25">
      <c r="A1585" s="51" t="s">
        <v>1895</v>
      </c>
      <c r="B1585" s="52" t="s">
        <v>1049</v>
      </c>
      <c r="C1585" s="52" t="s">
        <v>1645</v>
      </c>
      <c r="D1585" s="52" t="s">
        <v>1634</v>
      </c>
      <c r="E1585" s="52" t="s">
        <v>1898</v>
      </c>
      <c r="F1585" s="52" t="s">
        <v>1898</v>
      </c>
      <c r="G1585" s="52">
        <v>2020</v>
      </c>
      <c r="H1585" s="52" t="s">
        <v>1635</v>
      </c>
      <c r="I1585" s="52" t="s">
        <v>670</v>
      </c>
      <c r="J1585" s="60">
        <v>1719290</v>
      </c>
      <c r="K1585" s="52">
        <v>1719290</v>
      </c>
      <c r="L1585" s="56" t="str">
        <f>_xlfn.CONCAT(NFM3External!$B1585,"_",NFM3External!$C1585,"_",NFM3External!$E1585,"_",NFM3External!$G1585)</f>
        <v>Kazakhstan_HIV_Source: UBRAF Kazakhstan (UNESCO and Elton John AIDS Foundation)_2020</v>
      </c>
    </row>
    <row r="1586" spans="1:12" x14ac:dyDescent="0.25">
      <c r="A1586" s="48" t="s">
        <v>1895</v>
      </c>
      <c r="B1586" s="49" t="s">
        <v>1049</v>
      </c>
      <c r="C1586" s="49" t="s">
        <v>1645</v>
      </c>
      <c r="D1586" s="49" t="s">
        <v>1634</v>
      </c>
      <c r="E1586" s="49" t="s">
        <v>1899</v>
      </c>
      <c r="F1586" s="49" t="s">
        <v>1899</v>
      </c>
      <c r="G1586" s="49">
        <v>2020</v>
      </c>
      <c r="H1586" s="49" t="s">
        <v>1635</v>
      </c>
      <c r="I1586" s="49" t="s">
        <v>670</v>
      </c>
      <c r="J1586" s="59">
        <v>831327</v>
      </c>
      <c r="K1586" s="49">
        <v>831327</v>
      </c>
      <c r="L1586" s="55" t="str">
        <f>_xlfn.CONCAT(NFM3External!$B1586,"_",NFM3External!$C1586,"_",NFM3External!$E1586,"_",NFM3External!$G1586)</f>
        <v>Kazakhstan_HIV_Source: UBRAF Kazakhstan, FHI360 -EPiC_2020</v>
      </c>
    </row>
    <row r="1587" spans="1:12" x14ac:dyDescent="0.25">
      <c r="A1587" s="51" t="s">
        <v>1895</v>
      </c>
      <c r="B1587" s="52" t="s">
        <v>1049</v>
      </c>
      <c r="C1587" s="52" t="s">
        <v>1645</v>
      </c>
      <c r="D1587" s="52" t="s">
        <v>1634</v>
      </c>
      <c r="E1587" s="52" t="s">
        <v>1900</v>
      </c>
      <c r="F1587" s="52" t="s">
        <v>1900</v>
      </c>
      <c r="G1587" s="52">
        <v>2020</v>
      </c>
      <c r="H1587" s="52" t="s">
        <v>1635</v>
      </c>
      <c r="I1587" s="52" t="s">
        <v>670</v>
      </c>
      <c r="J1587" s="60">
        <v>111780</v>
      </c>
      <c r="K1587" s="52">
        <v>111780</v>
      </c>
      <c r="L1587" s="56" t="str">
        <f>_xlfn.CONCAT(NFM3External!$B1587,"_",NFM3External!$C1587,"_",NFM3External!$E1587,"_",NFM3External!$G1587)</f>
        <v>Kazakhstan_HIV_Source: UBRAF Kazakhstan, UNDP, UNFPA_2020</v>
      </c>
    </row>
    <row r="1588" spans="1:12" x14ac:dyDescent="0.25">
      <c r="A1588" s="48" t="s">
        <v>1895</v>
      </c>
      <c r="B1588" s="49" t="s">
        <v>1049</v>
      </c>
      <c r="C1588" s="49" t="s">
        <v>1645</v>
      </c>
      <c r="D1588" s="49" t="s">
        <v>1634</v>
      </c>
      <c r="E1588" s="49" t="s">
        <v>1897</v>
      </c>
      <c r="F1588" s="49" t="s">
        <v>1897</v>
      </c>
      <c r="G1588" s="49">
        <v>2021</v>
      </c>
      <c r="H1588" s="49" t="s">
        <v>361</v>
      </c>
      <c r="I1588" s="49" t="s">
        <v>670</v>
      </c>
      <c r="J1588" s="59">
        <v>200000</v>
      </c>
      <c r="K1588" s="49">
        <v>200000</v>
      </c>
      <c r="L1588" s="55" t="str">
        <f>_xlfn.CONCAT(NFM3External!$B1588,"_",NFM3External!$C1588,"_",NFM3External!$E1588,"_",NFM3External!$G1588)</f>
        <v>Kazakhstan_HIV_Source: UBRAF Kazakhstan_2021</v>
      </c>
    </row>
    <row r="1589" spans="1:12" x14ac:dyDescent="0.25">
      <c r="A1589" s="51" t="s">
        <v>1895</v>
      </c>
      <c r="B1589" s="52" t="s">
        <v>1049</v>
      </c>
      <c r="C1589" s="52" t="s">
        <v>1645</v>
      </c>
      <c r="D1589" s="52" t="s">
        <v>1634</v>
      </c>
      <c r="E1589" s="52" t="s">
        <v>1897</v>
      </c>
      <c r="F1589" s="52" t="s">
        <v>1897</v>
      </c>
      <c r="G1589" s="52">
        <v>2021</v>
      </c>
      <c r="H1589" s="52" t="s">
        <v>361</v>
      </c>
      <c r="I1589" s="52" t="s">
        <v>670</v>
      </c>
      <c r="J1589" s="60">
        <v>160327</v>
      </c>
      <c r="K1589" s="52">
        <v>160327</v>
      </c>
      <c r="L1589" s="56" t="str">
        <f>_xlfn.CONCAT(NFM3External!$B1589,"_",NFM3External!$C1589,"_",NFM3External!$E1589,"_",NFM3External!$G1589)</f>
        <v>Kazakhstan_HIV_Source: UBRAF Kazakhstan_2021</v>
      </c>
    </row>
    <row r="1590" spans="1:12" x14ac:dyDescent="0.25">
      <c r="A1590" s="48" t="s">
        <v>1895</v>
      </c>
      <c r="B1590" s="49" t="s">
        <v>1049</v>
      </c>
      <c r="C1590" s="49" t="s">
        <v>1645</v>
      </c>
      <c r="D1590" s="49" t="s">
        <v>1634</v>
      </c>
      <c r="E1590" s="49" t="s">
        <v>1898</v>
      </c>
      <c r="F1590" s="49" t="s">
        <v>1898</v>
      </c>
      <c r="G1590" s="49">
        <v>2021</v>
      </c>
      <c r="H1590" s="49" t="s">
        <v>361</v>
      </c>
      <c r="I1590" s="49" t="s">
        <v>670</v>
      </c>
      <c r="J1590" s="59">
        <v>1719290</v>
      </c>
      <c r="K1590" s="49">
        <v>1719290</v>
      </c>
      <c r="L1590" s="55" t="str">
        <f>_xlfn.CONCAT(NFM3External!$B1590,"_",NFM3External!$C1590,"_",NFM3External!$E1590,"_",NFM3External!$G1590)</f>
        <v>Kazakhstan_HIV_Source: UBRAF Kazakhstan (UNESCO and Elton John AIDS Foundation)_2021</v>
      </c>
    </row>
    <row r="1591" spans="1:12" x14ac:dyDescent="0.25">
      <c r="A1591" s="51" t="s">
        <v>1895</v>
      </c>
      <c r="B1591" s="52" t="s">
        <v>1049</v>
      </c>
      <c r="C1591" s="52" t="s">
        <v>1645</v>
      </c>
      <c r="D1591" s="52" t="s">
        <v>1634</v>
      </c>
      <c r="E1591" s="52" t="s">
        <v>1899</v>
      </c>
      <c r="F1591" s="52" t="s">
        <v>1899</v>
      </c>
      <c r="G1591" s="52">
        <v>2021</v>
      </c>
      <c r="H1591" s="52" t="s">
        <v>361</v>
      </c>
      <c r="I1591" s="52" t="s">
        <v>670</v>
      </c>
      <c r="J1591" s="60">
        <v>831327</v>
      </c>
      <c r="K1591" s="52">
        <v>831327</v>
      </c>
      <c r="L1591" s="56" t="str">
        <f>_xlfn.CONCAT(NFM3External!$B1591,"_",NFM3External!$C1591,"_",NFM3External!$E1591,"_",NFM3External!$G1591)</f>
        <v>Kazakhstan_HIV_Source: UBRAF Kazakhstan, FHI360 -EPiC_2021</v>
      </c>
    </row>
    <row r="1592" spans="1:12" x14ac:dyDescent="0.25">
      <c r="A1592" s="48" t="s">
        <v>1895</v>
      </c>
      <c r="B1592" s="49" t="s">
        <v>1049</v>
      </c>
      <c r="C1592" s="49" t="s">
        <v>1645</v>
      </c>
      <c r="D1592" s="49" t="s">
        <v>1634</v>
      </c>
      <c r="E1592" s="49" t="s">
        <v>1900</v>
      </c>
      <c r="F1592" s="49" t="s">
        <v>1900</v>
      </c>
      <c r="G1592" s="49">
        <v>2021</v>
      </c>
      <c r="H1592" s="49" t="s">
        <v>361</v>
      </c>
      <c r="I1592" s="49" t="s">
        <v>670</v>
      </c>
      <c r="J1592" s="59">
        <v>111780</v>
      </c>
      <c r="K1592" s="49">
        <v>111780</v>
      </c>
      <c r="L1592" s="55" t="str">
        <f>_xlfn.CONCAT(NFM3External!$B1592,"_",NFM3External!$C1592,"_",NFM3External!$E1592,"_",NFM3External!$G1592)</f>
        <v>Kazakhstan_HIV_Source: UBRAF Kazakhstan, UNDP, UNFPA_2021</v>
      </c>
    </row>
    <row r="1593" spans="1:12" x14ac:dyDescent="0.25">
      <c r="A1593" s="51" t="s">
        <v>1895</v>
      </c>
      <c r="B1593" s="52" t="s">
        <v>1049</v>
      </c>
      <c r="C1593" s="52" t="s">
        <v>1645</v>
      </c>
      <c r="D1593" s="52" t="s">
        <v>1634</v>
      </c>
      <c r="E1593" s="52" t="s">
        <v>1897</v>
      </c>
      <c r="F1593" s="52" t="s">
        <v>1897</v>
      </c>
      <c r="G1593" s="52">
        <v>2022</v>
      </c>
      <c r="H1593" s="52" t="s">
        <v>361</v>
      </c>
      <c r="I1593" s="52" t="s">
        <v>670</v>
      </c>
      <c r="J1593" s="60">
        <v>200000</v>
      </c>
      <c r="K1593" s="52">
        <v>200000</v>
      </c>
      <c r="L1593" s="56" t="str">
        <f>_xlfn.CONCAT(NFM3External!$B1593,"_",NFM3External!$C1593,"_",NFM3External!$E1593,"_",NFM3External!$G1593)</f>
        <v>Kazakhstan_HIV_Source: UBRAF Kazakhstan_2022</v>
      </c>
    </row>
    <row r="1594" spans="1:12" x14ac:dyDescent="0.25">
      <c r="A1594" s="48" t="s">
        <v>1895</v>
      </c>
      <c r="B1594" s="49" t="s">
        <v>1049</v>
      </c>
      <c r="C1594" s="49" t="s">
        <v>1645</v>
      </c>
      <c r="D1594" s="49" t="s">
        <v>1634</v>
      </c>
      <c r="E1594" s="49" t="s">
        <v>1897</v>
      </c>
      <c r="F1594" s="49" t="s">
        <v>1897</v>
      </c>
      <c r="G1594" s="49">
        <v>2022</v>
      </c>
      <c r="H1594" s="49" t="s">
        <v>361</v>
      </c>
      <c r="I1594" s="49" t="s">
        <v>670</v>
      </c>
      <c r="J1594" s="59">
        <v>275000</v>
      </c>
      <c r="K1594" s="49">
        <v>275000</v>
      </c>
      <c r="L1594" s="55" t="str">
        <f>_xlfn.CONCAT(NFM3External!$B1594,"_",NFM3External!$C1594,"_",NFM3External!$E1594,"_",NFM3External!$G1594)</f>
        <v>Kazakhstan_HIV_Source: UBRAF Kazakhstan_2022</v>
      </c>
    </row>
    <row r="1595" spans="1:12" x14ac:dyDescent="0.25">
      <c r="A1595" s="51" t="s">
        <v>1895</v>
      </c>
      <c r="B1595" s="52" t="s">
        <v>1049</v>
      </c>
      <c r="C1595" s="52" t="s">
        <v>1645</v>
      </c>
      <c r="D1595" s="52" t="s">
        <v>1634</v>
      </c>
      <c r="E1595" s="52" t="s">
        <v>1898</v>
      </c>
      <c r="F1595" s="52" t="s">
        <v>1898</v>
      </c>
      <c r="G1595" s="52">
        <v>2022</v>
      </c>
      <c r="H1595" s="52" t="s">
        <v>361</v>
      </c>
      <c r="I1595" s="52" t="s">
        <v>670</v>
      </c>
      <c r="J1595" s="60">
        <v>1666666</v>
      </c>
      <c r="K1595" s="52">
        <v>1666666</v>
      </c>
      <c r="L1595" s="56" t="str">
        <f>_xlfn.CONCAT(NFM3External!$B1595,"_",NFM3External!$C1595,"_",NFM3External!$E1595,"_",NFM3External!$G1595)</f>
        <v>Kazakhstan_HIV_Source: UBRAF Kazakhstan (UNESCO and Elton John AIDS Foundation)_2022</v>
      </c>
    </row>
    <row r="1596" spans="1:12" x14ac:dyDescent="0.25">
      <c r="A1596" s="48" t="s">
        <v>1895</v>
      </c>
      <c r="B1596" s="49" t="s">
        <v>1049</v>
      </c>
      <c r="C1596" s="49" t="s">
        <v>1645</v>
      </c>
      <c r="D1596" s="49" t="s">
        <v>1634</v>
      </c>
      <c r="E1596" s="49" t="s">
        <v>1899</v>
      </c>
      <c r="F1596" s="49" t="s">
        <v>1899</v>
      </c>
      <c r="G1596" s="49">
        <v>2022</v>
      </c>
      <c r="H1596" s="49" t="s">
        <v>361</v>
      </c>
      <c r="I1596" s="49" t="s">
        <v>670</v>
      </c>
      <c r="J1596" s="59">
        <v>700000</v>
      </c>
      <c r="K1596" s="49">
        <v>700000</v>
      </c>
      <c r="L1596" s="55" t="str">
        <f>_xlfn.CONCAT(NFM3External!$B1596,"_",NFM3External!$C1596,"_",NFM3External!$E1596,"_",NFM3External!$G1596)</f>
        <v>Kazakhstan_HIV_Source: UBRAF Kazakhstan, FHI360 -EPiC_2022</v>
      </c>
    </row>
    <row r="1597" spans="1:12" x14ac:dyDescent="0.25">
      <c r="A1597" s="51" t="s">
        <v>1895</v>
      </c>
      <c r="B1597" s="52" t="s">
        <v>1049</v>
      </c>
      <c r="C1597" s="52" t="s">
        <v>1645</v>
      </c>
      <c r="D1597" s="52" t="s">
        <v>1634</v>
      </c>
      <c r="E1597" s="52" t="s">
        <v>1900</v>
      </c>
      <c r="F1597" s="52" t="s">
        <v>1900</v>
      </c>
      <c r="G1597" s="52">
        <v>2022</v>
      </c>
      <c r="H1597" s="52" t="s">
        <v>361</v>
      </c>
      <c r="I1597" s="52" t="s">
        <v>670</v>
      </c>
      <c r="J1597" s="60">
        <v>200000</v>
      </c>
      <c r="K1597" s="52">
        <v>200000</v>
      </c>
      <c r="L1597" s="56" t="str">
        <f>_xlfn.CONCAT(NFM3External!$B1597,"_",NFM3External!$C1597,"_",NFM3External!$E1597,"_",NFM3External!$G1597)</f>
        <v>Kazakhstan_HIV_Source: UBRAF Kazakhstan, UNDP, UNFPA_2022</v>
      </c>
    </row>
    <row r="1598" spans="1:12" x14ac:dyDescent="0.25">
      <c r="A1598" s="48" t="s">
        <v>1895</v>
      </c>
      <c r="B1598" s="49" t="s">
        <v>1049</v>
      </c>
      <c r="C1598" s="49" t="s">
        <v>1645</v>
      </c>
      <c r="D1598" s="49" t="s">
        <v>1634</v>
      </c>
      <c r="E1598" s="49" t="s">
        <v>1897</v>
      </c>
      <c r="F1598" s="49" t="s">
        <v>1897</v>
      </c>
      <c r="G1598" s="49">
        <v>2023</v>
      </c>
      <c r="H1598" s="49" t="s">
        <v>361</v>
      </c>
      <c r="I1598" s="49" t="s">
        <v>670</v>
      </c>
      <c r="J1598" s="59">
        <v>200000</v>
      </c>
      <c r="K1598" s="49">
        <v>200000</v>
      </c>
      <c r="L1598" s="55" t="str">
        <f>_xlfn.CONCAT(NFM3External!$B1598,"_",NFM3External!$C1598,"_",NFM3External!$E1598,"_",NFM3External!$G1598)</f>
        <v>Kazakhstan_HIV_Source: UBRAF Kazakhstan_2023</v>
      </c>
    </row>
    <row r="1599" spans="1:12" x14ac:dyDescent="0.25">
      <c r="A1599" s="51" t="s">
        <v>1895</v>
      </c>
      <c r="B1599" s="52" t="s">
        <v>1049</v>
      </c>
      <c r="C1599" s="52" t="s">
        <v>1645</v>
      </c>
      <c r="D1599" s="52" t="s">
        <v>1634</v>
      </c>
      <c r="E1599" s="52" t="s">
        <v>1897</v>
      </c>
      <c r="F1599" s="52" t="s">
        <v>1897</v>
      </c>
      <c r="G1599" s="52">
        <v>2023</v>
      </c>
      <c r="H1599" s="52" t="s">
        <v>361</v>
      </c>
      <c r="I1599" s="52" t="s">
        <v>670</v>
      </c>
      <c r="J1599" s="60">
        <v>275000</v>
      </c>
      <c r="K1599" s="52">
        <v>275000</v>
      </c>
      <c r="L1599" s="56" t="str">
        <f>_xlfn.CONCAT(NFM3External!$B1599,"_",NFM3External!$C1599,"_",NFM3External!$E1599,"_",NFM3External!$G1599)</f>
        <v>Kazakhstan_HIV_Source: UBRAF Kazakhstan_2023</v>
      </c>
    </row>
    <row r="1600" spans="1:12" x14ac:dyDescent="0.25">
      <c r="A1600" s="48" t="s">
        <v>1895</v>
      </c>
      <c r="B1600" s="49" t="s">
        <v>1049</v>
      </c>
      <c r="C1600" s="49" t="s">
        <v>1645</v>
      </c>
      <c r="D1600" s="49" t="s">
        <v>1634</v>
      </c>
      <c r="E1600" s="49" t="s">
        <v>1899</v>
      </c>
      <c r="F1600" s="49" t="s">
        <v>1899</v>
      </c>
      <c r="G1600" s="49">
        <v>2023</v>
      </c>
      <c r="H1600" s="49" t="s">
        <v>361</v>
      </c>
      <c r="I1600" s="49" t="s">
        <v>670</v>
      </c>
      <c r="J1600" s="59">
        <v>700000</v>
      </c>
      <c r="K1600" s="49">
        <v>700000</v>
      </c>
      <c r="L1600" s="55" t="str">
        <f>_xlfn.CONCAT(NFM3External!$B1600,"_",NFM3External!$C1600,"_",NFM3External!$E1600,"_",NFM3External!$G1600)</f>
        <v>Kazakhstan_HIV_Source: UBRAF Kazakhstan, FHI360 -EPiC_2023</v>
      </c>
    </row>
    <row r="1601" spans="1:12" x14ac:dyDescent="0.25">
      <c r="A1601" s="51" t="s">
        <v>1895</v>
      </c>
      <c r="B1601" s="52" t="s">
        <v>1049</v>
      </c>
      <c r="C1601" s="52" t="s">
        <v>1645</v>
      </c>
      <c r="D1601" s="52" t="s">
        <v>1634</v>
      </c>
      <c r="E1601" s="52" t="s">
        <v>1900</v>
      </c>
      <c r="F1601" s="52" t="s">
        <v>1900</v>
      </c>
      <c r="G1601" s="52">
        <v>2023</v>
      </c>
      <c r="H1601" s="52" t="s">
        <v>361</v>
      </c>
      <c r="I1601" s="52" t="s">
        <v>670</v>
      </c>
      <c r="J1601" s="60">
        <v>200000</v>
      </c>
      <c r="K1601" s="52">
        <v>200000</v>
      </c>
      <c r="L1601" s="56" t="str">
        <f>_xlfn.CONCAT(NFM3External!$B1601,"_",NFM3External!$C1601,"_",NFM3External!$E1601,"_",NFM3External!$G1601)</f>
        <v>Kazakhstan_HIV_Source: UBRAF Kazakhstan, UNDP, UNFPA_2023</v>
      </c>
    </row>
    <row r="1602" spans="1:12" x14ac:dyDescent="0.25">
      <c r="A1602" s="48" t="s">
        <v>1895</v>
      </c>
      <c r="B1602" s="49" t="s">
        <v>1049</v>
      </c>
      <c r="C1602" s="49" t="s">
        <v>1645</v>
      </c>
      <c r="D1602" s="49" t="s">
        <v>1634</v>
      </c>
      <c r="E1602" s="49" t="s">
        <v>1897</v>
      </c>
      <c r="F1602" s="49" t="s">
        <v>1897</v>
      </c>
      <c r="G1602" s="49">
        <v>2024</v>
      </c>
      <c r="H1602" s="49" t="s">
        <v>361</v>
      </c>
      <c r="I1602" s="49" t="s">
        <v>670</v>
      </c>
      <c r="J1602" s="59">
        <v>200000</v>
      </c>
      <c r="K1602" s="49">
        <v>200000</v>
      </c>
      <c r="L1602" s="55" t="str">
        <f>_xlfn.CONCAT(NFM3External!$B1602,"_",NFM3External!$C1602,"_",NFM3External!$E1602,"_",NFM3External!$G1602)</f>
        <v>Kazakhstan_HIV_Source: UBRAF Kazakhstan_2024</v>
      </c>
    </row>
    <row r="1603" spans="1:12" x14ac:dyDescent="0.25">
      <c r="A1603" s="51" t="s">
        <v>1895</v>
      </c>
      <c r="B1603" s="52" t="s">
        <v>1049</v>
      </c>
      <c r="C1603" s="52" t="s">
        <v>1645</v>
      </c>
      <c r="D1603" s="52" t="s">
        <v>1634</v>
      </c>
      <c r="E1603" s="52" t="s">
        <v>1899</v>
      </c>
      <c r="F1603" s="52" t="s">
        <v>1899</v>
      </c>
      <c r="G1603" s="52">
        <v>2024</v>
      </c>
      <c r="H1603" s="52" t="s">
        <v>361</v>
      </c>
      <c r="I1603" s="52" t="s">
        <v>670</v>
      </c>
      <c r="J1603" s="60">
        <v>700000</v>
      </c>
      <c r="K1603" s="52">
        <v>700000</v>
      </c>
      <c r="L1603" s="56" t="str">
        <f>_xlfn.CONCAT(NFM3External!$B1603,"_",NFM3External!$C1603,"_",NFM3External!$E1603,"_",NFM3External!$G1603)</f>
        <v>Kazakhstan_HIV_Source: UBRAF Kazakhstan, FHI360 -EPiC_2024</v>
      </c>
    </row>
    <row r="1604" spans="1:12" x14ac:dyDescent="0.25">
      <c r="A1604" s="48" t="s">
        <v>1895</v>
      </c>
      <c r="B1604" s="49" t="s">
        <v>1049</v>
      </c>
      <c r="C1604" s="49" t="s">
        <v>1645</v>
      </c>
      <c r="D1604" s="49" t="s">
        <v>1634</v>
      </c>
      <c r="E1604" s="49" t="s">
        <v>1900</v>
      </c>
      <c r="F1604" s="49" t="s">
        <v>1900</v>
      </c>
      <c r="G1604" s="49">
        <v>2024</v>
      </c>
      <c r="H1604" s="49" t="s">
        <v>361</v>
      </c>
      <c r="I1604" s="49" t="s">
        <v>670</v>
      </c>
      <c r="J1604" s="59">
        <v>200000</v>
      </c>
      <c r="K1604" s="49">
        <v>200000</v>
      </c>
      <c r="L1604" s="55" t="str">
        <f>_xlfn.CONCAT(NFM3External!$B1604,"_",NFM3External!$C1604,"_",NFM3External!$E1604,"_",NFM3External!$G1604)</f>
        <v>Kazakhstan_HIV_Source: UBRAF Kazakhstan, UNDP, UNFPA_2024</v>
      </c>
    </row>
    <row r="1605" spans="1:12" x14ac:dyDescent="0.25">
      <c r="A1605" s="51" t="s">
        <v>1895</v>
      </c>
      <c r="B1605" s="52" t="s">
        <v>1049</v>
      </c>
      <c r="C1605" s="52" t="s">
        <v>1645</v>
      </c>
      <c r="D1605" s="52" t="s">
        <v>1634</v>
      </c>
      <c r="E1605" s="52" t="s">
        <v>1897</v>
      </c>
      <c r="F1605" s="52" t="s">
        <v>1897</v>
      </c>
      <c r="G1605" s="52">
        <v>2025</v>
      </c>
      <c r="H1605" s="52" t="s">
        <v>361</v>
      </c>
      <c r="I1605" s="52" t="s">
        <v>670</v>
      </c>
      <c r="J1605" s="60">
        <v>200000</v>
      </c>
      <c r="K1605" s="52">
        <v>200000</v>
      </c>
      <c r="L1605" s="56" t="str">
        <f>_xlfn.CONCAT(NFM3External!$B1605,"_",NFM3External!$C1605,"_",NFM3External!$E1605,"_",NFM3External!$G1605)</f>
        <v>Kazakhstan_HIV_Source: UBRAF Kazakhstan_2025</v>
      </c>
    </row>
    <row r="1606" spans="1:12" x14ac:dyDescent="0.25">
      <c r="A1606" s="48" t="s">
        <v>1895</v>
      </c>
      <c r="B1606" s="49" t="s">
        <v>1049</v>
      </c>
      <c r="C1606" s="49" t="s">
        <v>1645</v>
      </c>
      <c r="D1606" s="49" t="s">
        <v>1634</v>
      </c>
      <c r="E1606" s="49" t="s">
        <v>1900</v>
      </c>
      <c r="F1606" s="49" t="s">
        <v>1900</v>
      </c>
      <c r="G1606" s="49">
        <v>2025</v>
      </c>
      <c r="H1606" s="49" t="s">
        <v>361</v>
      </c>
      <c r="I1606" s="49" t="s">
        <v>670</v>
      </c>
      <c r="J1606" s="59">
        <v>200000</v>
      </c>
      <c r="K1606" s="49">
        <v>200000</v>
      </c>
      <c r="L1606" s="55" t="str">
        <f>_xlfn.CONCAT(NFM3External!$B1606,"_",NFM3External!$C1606,"_",NFM3External!$E1606,"_",NFM3External!$G1606)</f>
        <v>Kazakhstan_HIV_Source: UBRAF Kazakhstan, UNDP, UNFPA_2025</v>
      </c>
    </row>
    <row r="1607" spans="1:12" x14ac:dyDescent="0.25">
      <c r="A1607" s="51" t="s">
        <v>1895</v>
      </c>
      <c r="B1607" s="52" t="s">
        <v>1049</v>
      </c>
      <c r="C1607" s="52" t="s">
        <v>305</v>
      </c>
      <c r="D1607" s="52" t="s">
        <v>1634</v>
      </c>
      <c r="E1607" s="52" t="s">
        <v>1901</v>
      </c>
      <c r="F1607" s="52" t="s">
        <v>1901</v>
      </c>
      <c r="G1607" s="52">
        <v>2020</v>
      </c>
      <c r="H1607" s="52" t="s">
        <v>1635</v>
      </c>
      <c r="I1607" s="52" t="s">
        <v>670</v>
      </c>
      <c r="J1607" s="60">
        <v>1350000</v>
      </c>
      <c r="K1607" s="52">
        <v>1350000</v>
      </c>
      <c r="L1607" s="56" t="str">
        <f>_xlfn.CONCAT(NFM3External!$B1607,"_",NFM3External!$C1607,"_",NFM3External!$E1607,"_",NFM3External!$G1607)</f>
        <v>Kazakhstan_TB_A16-28 cells are protected and do not allow the external source selection. Therefore, the information on the source of external funding is included in the comments section. United States Government (USG).There are no budget projections f..._2020</v>
      </c>
    </row>
    <row r="1608" spans="1:12" x14ac:dyDescent="0.25">
      <c r="A1608" s="48" t="s">
        <v>1895</v>
      </c>
      <c r="B1608" s="49" t="s">
        <v>1049</v>
      </c>
      <c r="C1608" s="49" t="s">
        <v>305</v>
      </c>
      <c r="D1608" s="49" t="s">
        <v>1634</v>
      </c>
      <c r="E1608" s="49" t="s">
        <v>1902</v>
      </c>
      <c r="F1608" s="49" t="s">
        <v>1902</v>
      </c>
      <c r="G1608" s="49">
        <v>2020</v>
      </c>
      <c r="H1608" s="49" t="s">
        <v>1635</v>
      </c>
      <c r="I1608" s="49" t="s">
        <v>670</v>
      </c>
      <c r="J1608" s="59">
        <v>37882</v>
      </c>
      <c r="K1608" s="49">
        <v>37882</v>
      </c>
      <c r="L1608" s="55" t="str">
        <f>_xlfn.CONCAT(NFM3External!$B1608,"_",NFM3External!$C1608,"_",NFM3External!$E1608,"_",NFM3External!$G1608)</f>
        <v>Kazakhstan_TB_KNCV Kazakhstan_2020</v>
      </c>
    </row>
    <row r="1609" spans="1:12" x14ac:dyDescent="0.25">
      <c r="A1609" s="51" t="s">
        <v>1895</v>
      </c>
      <c r="B1609" s="52" t="s">
        <v>1049</v>
      </c>
      <c r="C1609" s="52" t="s">
        <v>305</v>
      </c>
      <c r="D1609" s="52" t="s">
        <v>1634</v>
      </c>
      <c r="E1609" s="52" t="s">
        <v>1903</v>
      </c>
      <c r="F1609" s="52" t="s">
        <v>1903</v>
      </c>
      <c r="G1609" s="52">
        <v>2020</v>
      </c>
      <c r="H1609" s="52" t="s">
        <v>1635</v>
      </c>
      <c r="I1609" s="52" t="s">
        <v>670</v>
      </c>
      <c r="J1609" s="60">
        <v>590000</v>
      </c>
      <c r="K1609" s="52">
        <v>590000</v>
      </c>
      <c r="L1609" s="56" t="str">
        <f>_xlfn.CONCAT(NFM3External!$B1609,"_",NFM3External!$C1609,"_",NFM3External!$E1609,"_",NFM3External!$G1609)</f>
        <v>Kazakhstan_TB_Partners in Health (PIH)._2020</v>
      </c>
    </row>
    <row r="1610" spans="1:12" x14ac:dyDescent="0.25">
      <c r="A1610" s="48" t="s">
        <v>1895</v>
      </c>
      <c r="B1610" s="49" t="s">
        <v>1049</v>
      </c>
      <c r="C1610" s="49" t="s">
        <v>305</v>
      </c>
      <c r="D1610" s="49" t="s">
        <v>1634</v>
      </c>
      <c r="E1610" s="49" t="s">
        <v>1904</v>
      </c>
      <c r="F1610" s="49" t="s">
        <v>1904</v>
      </c>
      <c r="G1610" s="49">
        <v>2020</v>
      </c>
      <c r="H1610" s="49" t="s">
        <v>1635</v>
      </c>
      <c r="I1610" s="49" t="s">
        <v>670</v>
      </c>
      <c r="J1610" s="59">
        <v>84977</v>
      </c>
      <c r="K1610" s="49">
        <v>84977</v>
      </c>
      <c r="L1610" s="55" t="str">
        <f>_xlfn.CONCAT(NFM3External!$B1610,"_",NFM3External!$C1610,"_",NFM3External!$E1610,"_",NFM3External!$G1610)</f>
        <v>Kazakhstan_TB_PAS Center_2020</v>
      </c>
    </row>
    <row r="1611" spans="1:12" x14ac:dyDescent="0.25">
      <c r="A1611" s="51" t="s">
        <v>1895</v>
      </c>
      <c r="B1611" s="52" t="s">
        <v>1049</v>
      </c>
      <c r="C1611" s="52" t="s">
        <v>305</v>
      </c>
      <c r="D1611" s="52" t="s">
        <v>1634</v>
      </c>
      <c r="E1611" s="52" t="s">
        <v>1901</v>
      </c>
      <c r="F1611" s="52" t="s">
        <v>1901</v>
      </c>
      <c r="G1611" s="52">
        <v>2021</v>
      </c>
      <c r="H1611" s="52" t="s">
        <v>1635</v>
      </c>
      <c r="I1611" s="52" t="s">
        <v>670</v>
      </c>
      <c r="J1611" s="60">
        <v>1260000</v>
      </c>
      <c r="K1611" s="52">
        <v>1260000</v>
      </c>
      <c r="L1611" s="56" t="str">
        <f>_xlfn.CONCAT(NFM3External!$B1611,"_",NFM3External!$C1611,"_",NFM3External!$E1611,"_",NFM3External!$G1611)</f>
        <v>Kazakhstan_TB_A16-28 cells are protected and do not allow the external source selection. Therefore, the information on the source of external funding is included in the comments section. United States Government (USG).There are no budget projections f..._2021</v>
      </c>
    </row>
    <row r="1612" spans="1:12" x14ac:dyDescent="0.25">
      <c r="A1612" s="48" t="s">
        <v>1895</v>
      </c>
      <c r="B1612" s="49" t="s">
        <v>1049</v>
      </c>
      <c r="C1612" s="49" t="s">
        <v>305</v>
      </c>
      <c r="D1612" s="49" t="s">
        <v>1634</v>
      </c>
      <c r="E1612" s="49" t="s">
        <v>1902</v>
      </c>
      <c r="F1612" s="49" t="s">
        <v>1902</v>
      </c>
      <c r="G1612" s="49">
        <v>2021</v>
      </c>
      <c r="H1612" s="49" t="s">
        <v>1635</v>
      </c>
      <c r="I1612" s="49" t="s">
        <v>670</v>
      </c>
      <c r="J1612" s="59">
        <v>269439</v>
      </c>
      <c r="K1612" s="49">
        <v>269439</v>
      </c>
      <c r="L1612" s="55" t="str">
        <f>_xlfn.CONCAT(NFM3External!$B1612,"_",NFM3External!$C1612,"_",NFM3External!$E1612,"_",NFM3External!$G1612)</f>
        <v>Kazakhstan_TB_KNCV Kazakhstan_2021</v>
      </c>
    </row>
    <row r="1613" spans="1:12" x14ac:dyDescent="0.25">
      <c r="A1613" s="51" t="s">
        <v>1895</v>
      </c>
      <c r="B1613" s="52" t="s">
        <v>1049</v>
      </c>
      <c r="C1613" s="52" t="s">
        <v>305</v>
      </c>
      <c r="D1613" s="52" t="s">
        <v>1634</v>
      </c>
      <c r="E1613" s="52" t="s">
        <v>1903</v>
      </c>
      <c r="F1613" s="52" t="s">
        <v>1903</v>
      </c>
      <c r="G1613" s="52">
        <v>2021</v>
      </c>
      <c r="H1613" s="52" t="s">
        <v>1635</v>
      </c>
      <c r="I1613" s="52" t="s">
        <v>670</v>
      </c>
      <c r="J1613" s="60">
        <v>720000</v>
      </c>
      <c r="K1613" s="52">
        <v>720000</v>
      </c>
      <c r="L1613" s="56" t="str">
        <f>_xlfn.CONCAT(NFM3External!$B1613,"_",NFM3External!$C1613,"_",NFM3External!$E1613,"_",NFM3External!$G1613)</f>
        <v>Kazakhstan_TB_Partners in Health (PIH)._2021</v>
      </c>
    </row>
    <row r="1614" spans="1:12" x14ac:dyDescent="0.25">
      <c r="A1614" s="48" t="s">
        <v>1895</v>
      </c>
      <c r="B1614" s="49" t="s">
        <v>1049</v>
      </c>
      <c r="C1614" s="49" t="s">
        <v>305</v>
      </c>
      <c r="D1614" s="49" t="s">
        <v>1634</v>
      </c>
      <c r="E1614" s="49" t="s">
        <v>1904</v>
      </c>
      <c r="F1614" s="49" t="s">
        <v>1904</v>
      </c>
      <c r="G1614" s="49">
        <v>2021</v>
      </c>
      <c r="H1614" s="49" t="s">
        <v>1635</v>
      </c>
      <c r="I1614" s="49" t="s">
        <v>670</v>
      </c>
      <c r="J1614" s="59">
        <v>106981</v>
      </c>
      <c r="K1614" s="49">
        <v>106981</v>
      </c>
      <c r="L1614" s="55" t="str">
        <f>_xlfn.CONCAT(NFM3External!$B1614,"_",NFM3External!$C1614,"_",NFM3External!$E1614,"_",NFM3External!$G1614)</f>
        <v>Kazakhstan_TB_PAS Center_2021</v>
      </c>
    </row>
    <row r="1615" spans="1:12" x14ac:dyDescent="0.25">
      <c r="A1615" s="51" t="s">
        <v>1895</v>
      </c>
      <c r="B1615" s="52" t="s">
        <v>1049</v>
      </c>
      <c r="C1615" s="52" t="s">
        <v>305</v>
      </c>
      <c r="D1615" s="52" t="s">
        <v>1634</v>
      </c>
      <c r="E1615" s="52" t="s">
        <v>1901</v>
      </c>
      <c r="F1615" s="52" t="s">
        <v>1901</v>
      </c>
      <c r="G1615" s="52">
        <v>2022</v>
      </c>
      <c r="H1615" s="52" t="s">
        <v>1635</v>
      </c>
      <c r="I1615" s="52" t="s">
        <v>670</v>
      </c>
      <c r="J1615" s="60">
        <v>1260000</v>
      </c>
      <c r="K1615" s="52">
        <v>1260000</v>
      </c>
      <c r="L1615" s="56" t="str">
        <f>_xlfn.CONCAT(NFM3External!$B1615,"_",NFM3External!$C1615,"_",NFM3External!$E1615,"_",NFM3External!$G1615)</f>
        <v>Kazakhstan_TB_A16-28 cells are protected and do not allow the external source selection. Therefore, the information on the source of external funding is included in the comments section. United States Government (USG).There are no budget projections f..._2022</v>
      </c>
    </row>
    <row r="1616" spans="1:12" x14ac:dyDescent="0.25">
      <c r="A1616" s="48" t="s">
        <v>1895</v>
      </c>
      <c r="B1616" s="49" t="s">
        <v>1049</v>
      </c>
      <c r="C1616" s="49" t="s">
        <v>305</v>
      </c>
      <c r="D1616" s="49" t="s">
        <v>1634</v>
      </c>
      <c r="E1616" s="49" t="s">
        <v>1902</v>
      </c>
      <c r="F1616" s="49" t="s">
        <v>1902</v>
      </c>
      <c r="G1616" s="49">
        <v>2022</v>
      </c>
      <c r="H1616" s="49" t="s">
        <v>1635</v>
      </c>
      <c r="I1616" s="49" t="s">
        <v>670</v>
      </c>
      <c r="J1616" s="59">
        <v>43797</v>
      </c>
      <c r="K1616" s="49">
        <v>43797</v>
      </c>
      <c r="L1616" s="55" t="str">
        <f>_xlfn.CONCAT(NFM3External!$B1616,"_",NFM3External!$C1616,"_",NFM3External!$E1616,"_",NFM3External!$G1616)</f>
        <v>Kazakhstan_TB_KNCV Kazakhstan_2022</v>
      </c>
    </row>
    <row r="1617" spans="1:12" x14ac:dyDescent="0.25">
      <c r="A1617" s="51" t="s">
        <v>1895</v>
      </c>
      <c r="B1617" s="52" t="s">
        <v>1049</v>
      </c>
      <c r="C1617" s="52" t="s">
        <v>305</v>
      </c>
      <c r="D1617" s="52" t="s">
        <v>1634</v>
      </c>
      <c r="E1617" s="52" t="s">
        <v>1903</v>
      </c>
      <c r="F1617" s="52" t="s">
        <v>1903</v>
      </c>
      <c r="G1617" s="52">
        <v>2022</v>
      </c>
      <c r="H1617" s="52" t="s">
        <v>1635</v>
      </c>
      <c r="I1617" s="52" t="s">
        <v>670</v>
      </c>
      <c r="J1617" s="60">
        <v>710000</v>
      </c>
      <c r="K1617" s="52">
        <v>710000</v>
      </c>
      <c r="L1617" s="56" t="str">
        <f>_xlfn.CONCAT(NFM3External!$B1617,"_",NFM3External!$C1617,"_",NFM3External!$E1617,"_",NFM3External!$G1617)</f>
        <v>Kazakhstan_TB_Partners in Health (PIH)._2022</v>
      </c>
    </row>
    <row r="1618" spans="1:12" x14ac:dyDescent="0.25">
      <c r="A1618" s="48" t="s">
        <v>1895</v>
      </c>
      <c r="B1618" s="49" t="s">
        <v>1049</v>
      </c>
      <c r="C1618" s="49" t="s">
        <v>305</v>
      </c>
      <c r="D1618" s="49" t="s">
        <v>1634</v>
      </c>
      <c r="E1618" s="49" t="s">
        <v>1901</v>
      </c>
      <c r="F1618" s="49" t="s">
        <v>1901</v>
      </c>
      <c r="G1618" s="49">
        <v>2023</v>
      </c>
      <c r="H1618" s="49" t="s">
        <v>361</v>
      </c>
      <c r="I1618" s="49" t="s">
        <v>670</v>
      </c>
      <c r="J1618" s="59">
        <v>1260000</v>
      </c>
      <c r="K1618" s="49">
        <v>1260000</v>
      </c>
      <c r="L1618" s="55" t="str">
        <f>_xlfn.CONCAT(NFM3External!$B1618,"_",NFM3External!$C1618,"_",NFM3External!$E1618,"_",NFM3External!$G1618)</f>
        <v>Kazakhstan_TB_A16-28 cells are protected and do not allow the external source selection. Therefore, the information on the source of external funding is included in the comments section. United States Government (USG).There are no budget projections f..._2023</v>
      </c>
    </row>
    <row r="1619" spans="1:12" x14ac:dyDescent="0.25">
      <c r="A1619" s="51" t="s">
        <v>1895</v>
      </c>
      <c r="B1619" s="52" t="s">
        <v>1049</v>
      </c>
      <c r="C1619" s="52" t="s">
        <v>305</v>
      </c>
      <c r="D1619" s="52" t="s">
        <v>1634</v>
      </c>
      <c r="E1619" s="52" t="s">
        <v>1903</v>
      </c>
      <c r="F1619" s="52" t="s">
        <v>1903</v>
      </c>
      <c r="G1619" s="52">
        <v>2023</v>
      </c>
      <c r="H1619" s="52" t="s">
        <v>361</v>
      </c>
      <c r="I1619" s="52" t="s">
        <v>670</v>
      </c>
      <c r="J1619" s="60">
        <v>610000</v>
      </c>
      <c r="K1619" s="52">
        <v>610000</v>
      </c>
      <c r="L1619" s="56" t="str">
        <f>_xlfn.CONCAT(NFM3External!$B1619,"_",NFM3External!$C1619,"_",NFM3External!$E1619,"_",NFM3External!$G1619)</f>
        <v>Kazakhstan_TB_Partners in Health (PIH)._2023</v>
      </c>
    </row>
    <row r="1620" spans="1:12" x14ac:dyDescent="0.25">
      <c r="A1620" s="48" t="s">
        <v>1895</v>
      </c>
      <c r="B1620" s="49" t="s">
        <v>1049</v>
      </c>
      <c r="C1620" s="49" t="s">
        <v>305</v>
      </c>
      <c r="D1620" s="49" t="s">
        <v>1634</v>
      </c>
      <c r="E1620" s="49" t="s">
        <v>1901</v>
      </c>
      <c r="F1620" s="49" t="s">
        <v>1901</v>
      </c>
      <c r="G1620" s="49">
        <v>2024</v>
      </c>
      <c r="H1620" s="49" t="s">
        <v>361</v>
      </c>
      <c r="I1620" s="49" t="s">
        <v>670</v>
      </c>
      <c r="J1620" s="59">
        <v>1260000</v>
      </c>
      <c r="K1620" s="49">
        <v>1260000</v>
      </c>
      <c r="L1620" s="55" t="str">
        <f>_xlfn.CONCAT(NFM3External!$B1620,"_",NFM3External!$C1620,"_",NFM3External!$E1620,"_",NFM3External!$G1620)</f>
        <v>Kazakhstan_TB_A16-28 cells are protected and do not allow the external source selection. Therefore, the information on the source of external funding is included in the comments section. United States Government (USG).There are no budget projections f..._2024</v>
      </c>
    </row>
    <row r="1621" spans="1:12" x14ac:dyDescent="0.25">
      <c r="A1621" s="51" t="s">
        <v>1895</v>
      </c>
      <c r="B1621" s="52" t="s">
        <v>1049</v>
      </c>
      <c r="C1621" s="52" t="s">
        <v>305</v>
      </c>
      <c r="D1621" s="52" t="s">
        <v>1634</v>
      </c>
      <c r="E1621" s="52" t="s">
        <v>1903</v>
      </c>
      <c r="F1621" s="52" t="s">
        <v>1903</v>
      </c>
      <c r="G1621" s="52">
        <v>2024</v>
      </c>
      <c r="H1621" s="52" t="s">
        <v>361</v>
      </c>
      <c r="I1621" s="52" t="s">
        <v>670</v>
      </c>
      <c r="J1621" s="60">
        <v>90000</v>
      </c>
      <c r="K1621" s="52">
        <v>90000</v>
      </c>
      <c r="L1621" s="56" t="str">
        <f>_xlfn.CONCAT(NFM3External!$B1621,"_",NFM3External!$C1621,"_",NFM3External!$E1621,"_",NFM3External!$G1621)</f>
        <v>Kazakhstan_TB_Partners in Health (PIH)._2024</v>
      </c>
    </row>
    <row r="1622" spans="1:12" x14ac:dyDescent="0.25">
      <c r="A1622" s="48" t="s">
        <v>1895</v>
      </c>
      <c r="B1622" s="49" t="s">
        <v>1049</v>
      </c>
      <c r="C1622" s="49" t="s">
        <v>305</v>
      </c>
      <c r="D1622" s="49" t="s">
        <v>1634</v>
      </c>
      <c r="E1622" s="49" t="s">
        <v>1901</v>
      </c>
      <c r="F1622" s="49" t="s">
        <v>1901</v>
      </c>
      <c r="G1622" s="49">
        <v>2025</v>
      </c>
      <c r="H1622" s="49" t="s">
        <v>361</v>
      </c>
      <c r="I1622" s="49" t="s">
        <v>670</v>
      </c>
      <c r="J1622" s="59">
        <v>1260000</v>
      </c>
      <c r="K1622" s="49">
        <v>1260000</v>
      </c>
      <c r="L1622" s="55" t="str">
        <f>_xlfn.CONCAT(NFM3External!$B1622,"_",NFM3External!$C1622,"_",NFM3External!$E1622,"_",NFM3External!$G1622)</f>
        <v>Kazakhstan_TB_A16-28 cells are protected and do not allow the external source selection. Therefore, the information on the source of external funding is included in the comments section. United States Government (USG).There are no budget projections f..._2025</v>
      </c>
    </row>
    <row r="1623" spans="1:12" x14ac:dyDescent="0.25">
      <c r="A1623" s="51" t="s">
        <v>1905</v>
      </c>
      <c r="B1623" s="52" t="s">
        <v>1052</v>
      </c>
      <c r="C1623" s="52" t="s">
        <v>1645</v>
      </c>
      <c r="D1623" s="52" t="s">
        <v>1634</v>
      </c>
      <c r="E1623" s="52" t="s">
        <v>843</v>
      </c>
      <c r="F1623" s="52" t="s">
        <v>1906</v>
      </c>
      <c r="G1623" s="52">
        <v>2018</v>
      </c>
      <c r="H1623" s="52" t="s">
        <v>1635</v>
      </c>
      <c r="I1623" s="52" t="s">
        <v>670</v>
      </c>
      <c r="J1623" s="60">
        <v>850000</v>
      </c>
      <c r="K1623" s="52">
        <v>850000</v>
      </c>
      <c r="L1623" s="56" t="str">
        <f>_xlfn.CONCAT(NFM3External!$B1623,"_",NFM3External!$C1623,"_",NFM3External!$E1623,"_",NFM3External!$G1623)</f>
        <v>Kenya_HIV_Joint United Nations Programme on HIV/AIDS (UNAIDS)_2018</v>
      </c>
    </row>
    <row r="1624" spans="1:12" x14ac:dyDescent="0.25">
      <c r="A1624" s="48" t="s">
        <v>1905</v>
      </c>
      <c r="B1624" s="49" t="s">
        <v>1052</v>
      </c>
      <c r="C1624" s="49" t="s">
        <v>1645</v>
      </c>
      <c r="D1624" s="49" t="s">
        <v>1634</v>
      </c>
      <c r="E1624" s="49" t="s">
        <v>843</v>
      </c>
      <c r="F1624" s="49" t="s">
        <v>1906</v>
      </c>
      <c r="G1624" s="49">
        <v>2019</v>
      </c>
      <c r="H1624" s="49" t="s">
        <v>1635</v>
      </c>
      <c r="I1624" s="49" t="s">
        <v>670</v>
      </c>
      <c r="J1624" s="59">
        <v>850000</v>
      </c>
      <c r="K1624" s="49">
        <v>850000</v>
      </c>
      <c r="L1624" s="55" t="str">
        <f>_xlfn.CONCAT(NFM3External!$B1624,"_",NFM3External!$C1624,"_",NFM3External!$E1624,"_",NFM3External!$G1624)</f>
        <v>Kenya_HIV_Joint United Nations Programme on HIV/AIDS (UNAIDS)_2019</v>
      </c>
    </row>
    <row r="1625" spans="1:12" x14ac:dyDescent="0.25">
      <c r="A1625" s="51" t="s">
        <v>1905</v>
      </c>
      <c r="B1625" s="52" t="s">
        <v>1052</v>
      </c>
      <c r="C1625" s="52" t="s">
        <v>1645</v>
      </c>
      <c r="D1625" s="52" t="s">
        <v>1634</v>
      </c>
      <c r="E1625" s="52" t="s">
        <v>843</v>
      </c>
      <c r="F1625" s="52" t="s">
        <v>1906</v>
      </c>
      <c r="G1625" s="52">
        <v>2020</v>
      </c>
      <c r="H1625" s="52" t="s">
        <v>1635</v>
      </c>
      <c r="I1625" s="52" t="s">
        <v>670</v>
      </c>
      <c r="J1625" s="60">
        <v>850000</v>
      </c>
      <c r="K1625" s="52">
        <v>850000</v>
      </c>
      <c r="L1625" s="56" t="str">
        <f>_xlfn.CONCAT(NFM3External!$B1625,"_",NFM3External!$C1625,"_",NFM3External!$E1625,"_",NFM3External!$G1625)</f>
        <v>Kenya_HIV_Joint United Nations Programme on HIV/AIDS (UNAIDS)_2020</v>
      </c>
    </row>
    <row r="1626" spans="1:12" x14ac:dyDescent="0.25">
      <c r="A1626" s="48" t="s">
        <v>1905</v>
      </c>
      <c r="B1626" s="49" t="s">
        <v>1052</v>
      </c>
      <c r="C1626" s="49" t="s">
        <v>1645</v>
      </c>
      <c r="D1626" s="49" t="s">
        <v>1634</v>
      </c>
      <c r="E1626" s="49" t="s">
        <v>843</v>
      </c>
      <c r="F1626" s="49" t="s">
        <v>1906</v>
      </c>
      <c r="G1626" s="49">
        <v>2021</v>
      </c>
      <c r="H1626" s="49" t="s">
        <v>361</v>
      </c>
      <c r="I1626" s="49" t="s">
        <v>670</v>
      </c>
      <c r="J1626" s="59">
        <v>850000</v>
      </c>
      <c r="K1626" s="49">
        <v>850000</v>
      </c>
      <c r="L1626" s="55" t="str">
        <f>_xlfn.CONCAT(NFM3External!$B1626,"_",NFM3External!$C1626,"_",NFM3External!$E1626,"_",NFM3External!$G1626)</f>
        <v>Kenya_HIV_Joint United Nations Programme on HIV/AIDS (UNAIDS)_2021</v>
      </c>
    </row>
    <row r="1627" spans="1:12" x14ac:dyDescent="0.25">
      <c r="A1627" s="51" t="s">
        <v>1905</v>
      </c>
      <c r="B1627" s="52" t="s">
        <v>1052</v>
      </c>
      <c r="C1627" s="52" t="s">
        <v>1645</v>
      </c>
      <c r="D1627" s="52" t="s">
        <v>1634</v>
      </c>
      <c r="E1627" s="52" t="s">
        <v>843</v>
      </c>
      <c r="F1627" s="52" t="s">
        <v>1906</v>
      </c>
      <c r="G1627" s="52">
        <v>2022</v>
      </c>
      <c r="H1627" s="52" t="s">
        <v>361</v>
      </c>
      <c r="I1627" s="52" t="s">
        <v>670</v>
      </c>
      <c r="J1627" s="60">
        <v>850000</v>
      </c>
      <c r="K1627" s="52">
        <v>850000</v>
      </c>
      <c r="L1627" s="56" t="str">
        <f>_xlfn.CONCAT(NFM3External!$B1627,"_",NFM3External!$C1627,"_",NFM3External!$E1627,"_",NFM3External!$G1627)</f>
        <v>Kenya_HIV_Joint United Nations Programme on HIV/AIDS (UNAIDS)_2022</v>
      </c>
    </row>
    <row r="1628" spans="1:12" x14ac:dyDescent="0.25">
      <c r="A1628" s="48" t="s">
        <v>1905</v>
      </c>
      <c r="B1628" s="49" t="s">
        <v>1052</v>
      </c>
      <c r="C1628" s="49" t="s">
        <v>1645</v>
      </c>
      <c r="D1628" s="49" t="s">
        <v>1634</v>
      </c>
      <c r="E1628" s="49" t="s">
        <v>843</v>
      </c>
      <c r="F1628" s="49" t="s">
        <v>1906</v>
      </c>
      <c r="G1628" s="49">
        <v>2023</v>
      </c>
      <c r="H1628" s="49" t="s">
        <v>361</v>
      </c>
      <c r="I1628" s="49" t="s">
        <v>670</v>
      </c>
      <c r="J1628" s="59">
        <v>850000</v>
      </c>
      <c r="K1628" s="49">
        <v>850000</v>
      </c>
      <c r="L1628" s="55" t="str">
        <f>_xlfn.CONCAT(NFM3External!$B1628,"_",NFM3External!$C1628,"_",NFM3External!$E1628,"_",NFM3External!$G1628)</f>
        <v>Kenya_HIV_Joint United Nations Programme on HIV/AIDS (UNAIDS)_2023</v>
      </c>
    </row>
    <row r="1629" spans="1:12" x14ac:dyDescent="0.25">
      <c r="A1629" s="51" t="s">
        <v>1905</v>
      </c>
      <c r="B1629" s="52" t="s">
        <v>1052</v>
      </c>
      <c r="C1629" s="52" t="s">
        <v>1645</v>
      </c>
      <c r="D1629" s="52" t="s">
        <v>1634</v>
      </c>
      <c r="E1629" s="52" t="s">
        <v>843</v>
      </c>
      <c r="F1629" s="52" t="s">
        <v>1906</v>
      </c>
      <c r="G1629" s="52">
        <v>2024</v>
      </c>
      <c r="H1629" s="52" t="s">
        <v>361</v>
      </c>
      <c r="I1629" s="52" t="s">
        <v>670</v>
      </c>
      <c r="J1629" s="60">
        <v>850000</v>
      </c>
      <c r="K1629" s="52">
        <v>850000</v>
      </c>
      <c r="L1629" s="56" t="str">
        <f>_xlfn.CONCAT(NFM3External!$B1629,"_",NFM3External!$C1629,"_",NFM3External!$E1629,"_",NFM3External!$G1629)</f>
        <v>Kenya_HIV_Joint United Nations Programme on HIV/AIDS (UNAIDS)_2024</v>
      </c>
    </row>
    <row r="1630" spans="1:12" x14ac:dyDescent="0.25">
      <c r="A1630" s="48" t="s">
        <v>1905</v>
      </c>
      <c r="B1630" s="49" t="s">
        <v>1052</v>
      </c>
      <c r="C1630" s="49" t="s">
        <v>1645</v>
      </c>
      <c r="D1630" s="49" t="s">
        <v>1634</v>
      </c>
      <c r="E1630" s="49" t="s">
        <v>934</v>
      </c>
      <c r="F1630" s="49" t="s">
        <v>1907</v>
      </c>
      <c r="G1630" s="49">
        <v>2018</v>
      </c>
      <c r="H1630" s="49" t="s">
        <v>1635</v>
      </c>
      <c r="I1630" s="49" t="s">
        <v>670</v>
      </c>
      <c r="J1630" s="59">
        <v>505480000</v>
      </c>
      <c r="K1630" s="49">
        <v>505480000</v>
      </c>
      <c r="L1630" s="55" t="str">
        <f>_xlfn.CONCAT(NFM3External!$B1630,"_",NFM3External!$C1630,"_",NFM3External!$E1630,"_",NFM3External!$G1630)</f>
        <v>Kenya_HIV_United States Government (USG)_2018</v>
      </c>
    </row>
    <row r="1631" spans="1:12" x14ac:dyDescent="0.25">
      <c r="A1631" s="51" t="s">
        <v>1905</v>
      </c>
      <c r="B1631" s="52" t="s">
        <v>1052</v>
      </c>
      <c r="C1631" s="52" t="s">
        <v>1645</v>
      </c>
      <c r="D1631" s="52" t="s">
        <v>1634</v>
      </c>
      <c r="E1631" s="52" t="s">
        <v>934</v>
      </c>
      <c r="F1631" s="52" t="s">
        <v>1907</v>
      </c>
      <c r="G1631" s="52">
        <v>2019</v>
      </c>
      <c r="H1631" s="52" t="s">
        <v>1635</v>
      </c>
      <c r="I1631" s="52" t="s">
        <v>670</v>
      </c>
      <c r="J1631" s="60">
        <v>474931001</v>
      </c>
      <c r="K1631" s="52">
        <v>474931001</v>
      </c>
      <c r="L1631" s="56" t="str">
        <f>_xlfn.CONCAT(NFM3External!$B1631,"_",NFM3External!$C1631,"_",NFM3External!$E1631,"_",NFM3External!$G1631)</f>
        <v>Kenya_HIV_United States Government (USG)_2019</v>
      </c>
    </row>
    <row r="1632" spans="1:12" x14ac:dyDescent="0.25">
      <c r="A1632" s="48" t="s">
        <v>1905</v>
      </c>
      <c r="B1632" s="49" t="s">
        <v>1052</v>
      </c>
      <c r="C1632" s="49" t="s">
        <v>1645</v>
      </c>
      <c r="D1632" s="49" t="s">
        <v>1634</v>
      </c>
      <c r="E1632" s="49" t="s">
        <v>934</v>
      </c>
      <c r="F1632" s="49" t="s">
        <v>1907</v>
      </c>
      <c r="G1632" s="49">
        <v>2020</v>
      </c>
      <c r="H1632" s="49" t="s">
        <v>1635</v>
      </c>
      <c r="I1632" s="49" t="s">
        <v>670</v>
      </c>
      <c r="J1632" s="59">
        <v>495000000</v>
      </c>
      <c r="K1632" s="49">
        <v>495000000</v>
      </c>
      <c r="L1632" s="55" t="str">
        <f>_xlfn.CONCAT(NFM3External!$B1632,"_",NFM3External!$C1632,"_",NFM3External!$E1632,"_",NFM3External!$G1632)</f>
        <v>Kenya_HIV_United States Government (USG)_2020</v>
      </c>
    </row>
    <row r="1633" spans="1:12" x14ac:dyDescent="0.25">
      <c r="A1633" s="51" t="s">
        <v>1905</v>
      </c>
      <c r="B1633" s="52" t="s">
        <v>1052</v>
      </c>
      <c r="C1633" s="52" t="s">
        <v>1645</v>
      </c>
      <c r="D1633" s="52" t="s">
        <v>1634</v>
      </c>
      <c r="E1633" s="52" t="s">
        <v>934</v>
      </c>
      <c r="F1633" s="52" t="s">
        <v>1907</v>
      </c>
      <c r="G1633" s="52">
        <v>2021</v>
      </c>
      <c r="H1633" s="52" t="s">
        <v>361</v>
      </c>
      <c r="I1633" s="52" t="s">
        <v>670</v>
      </c>
      <c r="J1633" s="60">
        <v>475000000</v>
      </c>
      <c r="K1633" s="52">
        <v>475000000</v>
      </c>
      <c r="L1633" s="56" t="str">
        <f>_xlfn.CONCAT(NFM3External!$B1633,"_",NFM3External!$C1633,"_",NFM3External!$E1633,"_",NFM3External!$G1633)</f>
        <v>Kenya_HIV_United States Government (USG)_2021</v>
      </c>
    </row>
    <row r="1634" spans="1:12" x14ac:dyDescent="0.25">
      <c r="A1634" s="48" t="s">
        <v>1905</v>
      </c>
      <c r="B1634" s="49" t="s">
        <v>1052</v>
      </c>
      <c r="C1634" s="49" t="s">
        <v>1645</v>
      </c>
      <c r="D1634" s="49" t="s">
        <v>1634</v>
      </c>
      <c r="E1634" s="49" t="s">
        <v>934</v>
      </c>
      <c r="F1634" s="49" t="s">
        <v>1907</v>
      </c>
      <c r="G1634" s="49">
        <v>2022</v>
      </c>
      <c r="H1634" s="49" t="s">
        <v>361</v>
      </c>
      <c r="I1634" s="49" t="s">
        <v>670</v>
      </c>
      <c r="J1634" s="59">
        <v>475000000</v>
      </c>
      <c r="K1634" s="49">
        <v>475000000</v>
      </c>
      <c r="L1634" s="55" t="str">
        <f>_xlfn.CONCAT(NFM3External!$B1634,"_",NFM3External!$C1634,"_",NFM3External!$E1634,"_",NFM3External!$G1634)</f>
        <v>Kenya_HIV_United States Government (USG)_2022</v>
      </c>
    </row>
    <row r="1635" spans="1:12" x14ac:dyDescent="0.25">
      <c r="A1635" s="51" t="s">
        <v>1905</v>
      </c>
      <c r="B1635" s="52" t="s">
        <v>1052</v>
      </c>
      <c r="C1635" s="52" t="s">
        <v>1645</v>
      </c>
      <c r="D1635" s="52" t="s">
        <v>1634</v>
      </c>
      <c r="E1635" s="52" t="s">
        <v>934</v>
      </c>
      <c r="F1635" s="52" t="s">
        <v>1907</v>
      </c>
      <c r="G1635" s="52">
        <v>2023</v>
      </c>
      <c r="H1635" s="52" t="s">
        <v>361</v>
      </c>
      <c r="I1635" s="52" t="s">
        <v>670</v>
      </c>
      <c r="J1635" s="60">
        <v>475000000</v>
      </c>
      <c r="K1635" s="52">
        <v>475000000</v>
      </c>
      <c r="L1635" s="56" t="str">
        <f>_xlfn.CONCAT(NFM3External!$B1635,"_",NFM3External!$C1635,"_",NFM3External!$E1635,"_",NFM3External!$G1635)</f>
        <v>Kenya_HIV_United States Government (USG)_2023</v>
      </c>
    </row>
    <row r="1636" spans="1:12" x14ac:dyDescent="0.25">
      <c r="A1636" s="48" t="s">
        <v>1905</v>
      </c>
      <c r="B1636" s="49" t="s">
        <v>1052</v>
      </c>
      <c r="C1636" s="49" t="s">
        <v>1645</v>
      </c>
      <c r="D1636" s="49" t="s">
        <v>1634</v>
      </c>
      <c r="E1636" s="49" t="s">
        <v>934</v>
      </c>
      <c r="F1636" s="49" t="s">
        <v>1907</v>
      </c>
      <c r="G1636" s="49">
        <v>2024</v>
      </c>
      <c r="H1636" s="49" t="s">
        <v>361</v>
      </c>
      <c r="I1636" s="49" t="s">
        <v>670</v>
      </c>
      <c r="J1636" s="59">
        <v>475000000</v>
      </c>
      <c r="K1636" s="49">
        <v>475000000</v>
      </c>
      <c r="L1636" s="55" t="str">
        <f>_xlfn.CONCAT(NFM3External!$B1636,"_",NFM3External!$C1636,"_",NFM3External!$E1636,"_",NFM3External!$G1636)</f>
        <v>Kenya_HIV_United States Government (USG)_2024</v>
      </c>
    </row>
    <row r="1637" spans="1:12" x14ac:dyDescent="0.25">
      <c r="A1637" s="51" t="s">
        <v>1905</v>
      </c>
      <c r="B1637" s="52" t="s">
        <v>1052</v>
      </c>
      <c r="C1637" s="52" t="s">
        <v>1645</v>
      </c>
      <c r="D1637" s="52" t="s">
        <v>1634</v>
      </c>
      <c r="E1637" s="52" t="s">
        <v>954</v>
      </c>
      <c r="F1637" s="52" t="s">
        <v>1906</v>
      </c>
      <c r="G1637" s="52">
        <v>2018</v>
      </c>
      <c r="H1637" s="52" t="s">
        <v>1635</v>
      </c>
      <c r="I1637" s="52" t="s">
        <v>670</v>
      </c>
      <c r="J1637" s="60">
        <v>6227350</v>
      </c>
      <c r="K1637" s="52">
        <v>6227350</v>
      </c>
      <c r="L1637" s="56" t="str">
        <f>_xlfn.CONCAT(NFM3External!$B1637,"_",NFM3External!$C1637,"_",NFM3External!$E1637,"_",NFM3External!$G1637)</f>
        <v>Kenya_HIV_Unspecified - not disagregated by sources _2018</v>
      </c>
    </row>
    <row r="1638" spans="1:12" x14ac:dyDescent="0.25">
      <c r="A1638" s="48" t="s">
        <v>1905</v>
      </c>
      <c r="B1638" s="49" t="s">
        <v>1052</v>
      </c>
      <c r="C1638" s="49" t="s">
        <v>1645</v>
      </c>
      <c r="D1638" s="49" t="s">
        <v>1634</v>
      </c>
      <c r="E1638" s="49" t="s">
        <v>954</v>
      </c>
      <c r="F1638" s="49" t="s">
        <v>1906</v>
      </c>
      <c r="G1638" s="49">
        <v>2019</v>
      </c>
      <c r="H1638" s="49" t="s">
        <v>1635</v>
      </c>
      <c r="I1638" s="49" t="s">
        <v>670</v>
      </c>
      <c r="J1638" s="59">
        <v>6414171</v>
      </c>
      <c r="K1638" s="49">
        <v>6414171</v>
      </c>
      <c r="L1638" s="55" t="str">
        <f>_xlfn.CONCAT(NFM3External!$B1638,"_",NFM3External!$C1638,"_",NFM3External!$E1638,"_",NFM3External!$G1638)</f>
        <v>Kenya_HIV_Unspecified - not disagregated by sources _2019</v>
      </c>
    </row>
    <row r="1639" spans="1:12" x14ac:dyDescent="0.25">
      <c r="A1639" s="51" t="s">
        <v>1905</v>
      </c>
      <c r="B1639" s="52" t="s">
        <v>1052</v>
      </c>
      <c r="C1639" s="52" t="s">
        <v>1645</v>
      </c>
      <c r="D1639" s="52" t="s">
        <v>1634</v>
      </c>
      <c r="E1639" s="52" t="s">
        <v>954</v>
      </c>
      <c r="F1639" s="52" t="s">
        <v>1906</v>
      </c>
      <c r="G1639" s="52">
        <v>2020</v>
      </c>
      <c r="H1639" s="52" t="s">
        <v>1635</v>
      </c>
      <c r="I1639" s="52" t="s">
        <v>670</v>
      </c>
      <c r="J1639" s="60">
        <v>77052856</v>
      </c>
      <c r="K1639" s="52">
        <v>77052856</v>
      </c>
      <c r="L1639" s="56" t="str">
        <f>_xlfn.CONCAT(NFM3External!$B1639,"_",NFM3External!$C1639,"_",NFM3External!$E1639,"_",NFM3External!$G1639)</f>
        <v>Kenya_HIV_Unspecified - not disagregated by sources _2020</v>
      </c>
    </row>
    <row r="1640" spans="1:12" x14ac:dyDescent="0.25">
      <c r="A1640" s="48" t="s">
        <v>1905</v>
      </c>
      <c r="B1640" s="49" t="s">
        <v>1052</v>
      </c>
      <c r="C1640" s="49" t="s">
        <v>1645</v>
      </c>
      <c r="D1640" s="49" t="s">
        <v>1634</v>
      </c>
      <c r="E1640" s="49" t="s">
        <v>954</v>
      </c>
      <c r="F1640" s="49" t="s">
        <v>1906</v>
      </c>
      <c r="G1640" s="49">
        <v>2021</v>
      </c>
      <c r="H1640" s="49" t="s">
        <v>361</v>
      </c>
      <c r="I1640" s="49" t="s">
        <v>670</v>
      </c>
      <c r="J1640" s="59">
        <v>36739737</v>
      </c>
      <c r="K1640" s="49">
        <v>36739737</v>
      </c>
      <c r="L1640" s="55" t="str">
        <f>_xlfn.CONCAT(NFM3External!$B1640,"_",NFM3External!$C1640,"_",NFM3External!$E1640,"_",NFM3External!$G1640)</f>
        <v>Kenya_HIV_Unspecified - not disagregated by sources _2021</v>
      </c>
    </row>
    <row r="1641" spans="1:12" x14ac:dyDescent="0.25">
      <c r="A1641" s="51" t="s">
        <v>1905</v>
      </c>
      <c r="B1641" s="52" t="s">
        <v>1052</v>
      </c>
      <c r="C1641" s="52" t="s">
        <v>1645</v>
      </c>
      <c r="D1641" s="52" t="s">
        <v>1634</v>
      </c>
      <c r="E1641" s="52" t="s">
        <v>954</v>
      </c>
      <c r="F1641" s="52" t="s">
        <v>1906</v>
      </c>
      <c r="G1641" s="52">
        <v>2022</v>
      </c>
      <c r="H1641" s="52" t="s">
        <v>361</v>
      </c>
      <c r="I1641" s="52" t="s">
        <v>670</v>
      </c>
      <c r="J1641" s="60">
        <v>36707350</v>
      </c>
      <c r="K1641" s="52">
        <v>36707350</v>
      </c>
      <c r="L1641" s="56" t="str">
        <f>_xlfn.CONCAT(NFM3External!$B1641,"_",NFM3External!$C1641,"_",NFM3External!$E1641,"_",NFM3External!$G1641)</f>
        <v>Kenya_HIV_Unspecified - not disagregated by sources _2022</v>
      </c>
    </row>
    <row r="1642" spans="1:12" x14ac:dyDescent="0.25">
      <c r="A1642" s="48" t="s">
        <v>1905</v>
      </c>
      <c r="B1642" s="49" t="s">
        <v>1052</v>
      </c>
      <c r="C1642" s="49" t="s">
        <v>1645</v>
      </c>
      <c r="D1642" s="49" t="s">
        <v>1634</v>
      </c>
      <c r="E1642" s="49" t="s">
        <v>954</v>
      </c>
      <c r="F1642" s="49" t="s">
        <v>1906</v>
      </c>
      <c r="G1642" s="49">
        <v>2023</v>
      </c>
      <c r="H1642" s="49" t="s">
        <v>361</v>
      </c>
      <c r="I1642" s="49" t="s">
        <v>670</v>
      </c>
      <c r="J1642" s="59">
        <v>36707350</v>
      </c>
      <c r="K1642" s="49">
        <v>36707350</v>
      </c>
      <c r="L1642" s="55" t="str">
        <f>_xlfn.CONCAT(NFM3External!$B1642,"_",NFM3External!$C1642,"_",NFM3External!$E1642,"_",NFM3External!$G1642)</f>
        <v>Kenya_HIV_Unspecified - not disagregated by sources _2023</v>
      </c>
    </row>
    <row r="1643" spans="1:12" x14ac:dyDescent="0.25">
      <c r="A1643" s="51" t="s">
        <v>1905</v>
      </c>
      <c r="B1643" s="52" t="s">
        <v>1052</v>
      </c>
      <c r="C1643" s="52" t="s">
        <v>1645</v>
      </c>
      <c r="D1643" s="52" t="s">
        <v>1634</v>
      </c>
      <c r="E1643" s="52" t="s">
        <v>954</v>
      </c>
      <c r="F1643" s="52" t="s">
        <v>1906</v>
      </c>
      <c r="G1643" s="52">
        <v>2024</v>
      </c>
      <c r="H1643" s="52" t="s">
        <v>361</v>
      </c>
      <c r="I1643" s="52" t="s">
        <v>670</v>
      </c>
      <c r="J1643" s="60">
        <v>36707350</v>
      </c>
      <c r="K1643" s="52">
        <v>36707350</v>
      </c>
      <c r="L1643" s="56" t="str">
        <f>_xlfn.CONCAT(NFM3External!$B1643,"_",NFM3External!$C1643,"_",NFM3External!$E1643,"_",NFM3External!$G1643)</f>
        <v>Kenya_HIV_Unspecified - not disagregated by sources _2024</v>
      </c>
    </row>
    <row r="1644" spans="1:12" x14ac:dyDescent="0.25">
      <c r="A1644" s="48" t="s">
        <v>1908</v>
      </c>
      <c r="B1644" s="49" t="s">
        <v>1063</v>
      </c>
      <c r="C1644" s="49" t="s">
        <v>1645</v>
      </c>
      <c r="D1644" s="49" t="s">
        <v>1634</v>
      </c>
      <c r="E1644" s="49" t="s">
        <v>1909</v>
      </c>
      <c r="F1644" s="49"/>
      <c r="G1644" s="49">
        <v>2018</v>
      </c>
      <c r="H1644" s="49" t="s">
        <v>1635</v>
      </c>
      <c r="I1644" s="49" t="s">
        <v>670</v>
      </c>
      <c r="J1644" s="59">
        <v>355206</v>
      </c>
      <c r="K1644" s="49">
        <v>355206</v>
      </c>
      <c r="L1644" s="55" t="str">
        <f>_xlfn.CONCAT(NFM3External!$B1644,"_",NFM3External!$C1644,"_",NFM3External!$E1644,"_",NFM3External!$G1644)</f>
        <v>Kyrgyzstan_HIV_AFEW_2018</v>
      </c>
    </row>
    <row r="1645" spans="1:12" x14ac:dyDescent="0.25">
      <c r="A1645" s="51" t="s">
        <v>1908</v>
      </c>
      <c r="B1645" s="52" t="s">
        <v>1063</v>
      </c>
      <c r="C1645" s="52" t="s">
        <v>1645</v>
      </c>
      <c r="D1645" s="52" t="s">
        <v>1634</v>
      </c>
      <c r="E1645" s="52" t="s">
        <v>843</v>
      </c>
      <c r="F1645" s="52"/>
      <c r="G1645" s="52">
        <v>2018</v>
      </c>
      <c r="H1645" s="52" t="s">
        <v>1635</v>
      </c>
      <c r="I1645" s="52" t="s">
        <v>670</v>
      </c>
      <c r="J1645" s="60">
        <v>117012</v>
      </c>
      <c r="K1645" s="52">
        <v>117012</v>
      </c>
      <c r="L1645" s="56" t="str">
        <f>_xlfn.CONCAT(NFM3External!$B1645,"_",NFM3External!$C1645,"_",NFM3External!$E1645,"_",NFM3External!$G1645)</f>
        <v>Kyrgyzstan_HIV_Joint United Nations Programme on HIV/AIDS (UNAIDS)_2018</v>
      </c>
    </row>
    <row r="1646" spans="1:12" x14ac:dyDescent="0.25">
      <c r="A1646" s="48" t="s">
        <v>1908</v>
      </c>
      <c r="B1646" s="49" t="s">
        <v>1063</v>
      </c>
      <c r="C1646" s="49" t="s">
        <v>1645</v>
      </c>
      <c r="D1646" s="49" t="s">
        <v>1634</v>
      </c>
      <c r="E1646" s="49" t="s">
        <v>843</v>
      </c>
      <c r="F1646" s="49"/>
      <c r="G1646" s="49">
        <v>2019</v>
      </c>
      <c r="H1646" s="49" t="s">
        <v>1635</v>
      </c>
      <c r="I1646" s="49" t="s">
        <v>670</v>
      </c>
      <c r="J1646" s="59">
        <v>684615</v>
      </c>
      <c r="K1646" s="49">
        <v>684615</v>
      </c>
      <c r="L1646" s="55" t="str">
        <f>_xlfn.CONCAT(NFM3External!$B1646,"_",NFM3External!$C1646,"_",NFM3External!$E1646,"_",NFM3External!$G1646)</f>
        <v>Kyrgyzstan_HIV_Joint United Nations Programme on HIV/AIDS (UNAIDS)_2019</v>
      </c>
    </row>
    <row r="1647" spans="1:12" x14ac:dyDescent="0.25">
      <c r="A1647" s="51" t="s">
        <v>1908</v>
      </c>
      <c r="B1647" s="52" t="s">
        <v>1063</v>
      </c>
      <c r="C1647" s="52" t="s">
        <v>1645</v>
      </c>
      <c r="D1647" s="52" t="s">
        <v>1634</v>
      </c>
      <c r="E1647" s="52" t="s">
        <v>843</v>
      </c>
      <c r="F1647" s="52"/>
      <c r="G1647" s="52">
        <v>2020</v>
      </c>
      <c r="H1647" s="52" t="s">
        <v>1635</v>
      </c>
      <c r="I1647" s="52" t="s">
        <v>670</v>
      </c>
      <c r="J1647" s="60">
        <v>304301</v>
      </c>
      <c r="K1647" s="52">
        <v>304301</v>
      </c>
      <c r="L1647" s="56" t="str">
        <f>_xlfn.CONCAT(NFM3External!$B1647,"_",NFM3External!$C1647,"_",NFM3External!$E1647,"_",NFM3External!$G1647)</f>
        <v>Kyrgyzstan_HIV_Joint United Nations Programme on HIV/AIDS (UNAIDS)_2020</v>
      </c>
    </row>
    <row r="1648" spans="1:12" x14ac:dyDescent="0.25">
      <c r="A1648" s="48" t="s">
        <v>1908</v>
      </c>
      <c r="B1648" s="49" t="s">
        <v>1063</v>
      </c>
      <c r="C1648" s="49" t="s">
        <v>1645</v>
      </c>
      <c r="D1648" s="49" t="s">
        <v>1634</v>
      </c>
      <c r="E1648" s="49" t="s">
        <v>843</v>
      </c>
      <c r="F1648" s="49"/>
      <c r="G1648" s="49">
        <v>2021</v>
      </c>
      <c r="H1648" s="49" t="s">
        <v>361</v>
      </c>
      <c r="I1648" s="49" t="s">
        <v>670</v>
      </c>
      <c r="J1648" s="59">
        <v>235421</v>
      </c>
      <c r="K1648" s="49">
        <v>235421</v>
      </c>
      <c r="L1648" s="55" t="str">
        <f>_xlfn.CONCAT(NFM3External!$B1648,"_",NFM3External!$C1648,"_",NFM3External!$E1648,"_",NFM3External!$G1648)</f>
        <v>Kyrgyzstan_HIV_Joint United Nations Programme on HIV/AIDS (UNAIDS)_2021</v>
      </c>
    </row>
    <row r="1649" spans="1:12" x14ac:dyDescent="0.25">
      <c r="A1649" s="51" t="s">
        <v>1908</v>
      </c>
      <c r="B1649" s="52" t="s">
        <v>1063</v>
      </c>
      <c r="C1649" s="52" t="s">
        <v>1645</v>
      </c>
      <c r="D1649" s="52" t="s">
        <v>1634</v>
      </c>
      <c r="E1649" s="52" t="s">
        <v>1910</v>
      </c>
      <c r="F1649" s="52"/>
      <c r="G1649" s="52">
        <v>2018</v>
      </c>
      <c r="H1649" s="52" t="s">
        <v>1635</v>
      </c>
      <c r="I1649" s="52" t="s">
        <v>670</v>
      </c>
      <c r="J1649" s="60">
        <v>570000</v>
      </c>
      <c r="K1649" s="52">
        <v>570000</v>
      </c>
      <c r="L1649" s="56" t="str">
        <f>_xlfn.CONCAT(NFM3External!$B1649,"_",NFM3External!$C1649,"_",NFM3External!$E1649,"_",NFM3External!$G1649)</f>
        <v>Kyrgyzstan_HIV_OSI_2018</v>
      </c>
    </row>
    <row r="1650" spans="1:12" x14ac:dyDescent="0.25">
      <c r="A1650" s="48" t="s">
        <v>1908</v>
      </c>
      <c r="B1650" s="49" t="s">
        <v>1063</v>
      </c>
      <c r="C1650" s="49" t="s">
        <v>1645</v>
      </c>
      <c r="D1650" s="49" t="s">
        <v>1634</v>
      </c>
      <c r="E1650" s="49" t="s">
        <v>1911</v>
      </c>
      <c r="F1650" s="49" t="s">
        <v>1912</v>
      </c>
      <c r="G1650" s="49">
        <v>2018</v>
      </c>
      <c r="H1650" s="49" t="s">
        <v>1635</v>
      </c>
      <c r="I1650" s="49" t="s">
        <v>670</v>
      </c>
      <c r="J1650" s="59">
        <v>2544127</v>
      </c>
      <c r="K1650" s="49">
        <v>2544127</v>
      </c>
      <c r="L1650" s="55" t="str">
        <f>_xlfn.CONCAT(NFM3External!$B1650,"_",NFM3External!$C1650,"_",NFM3External!$E1650,"_",NFM3External!$G1650)</f>
        <v>Kyrgyzstan_HIV_PEPFAR_2018</v>
      </c>
    </row>
    <row r="1651" spans="1:12" x14ac:dyDescent="0.25">
      <c r="A1651" s="51" t="s">
        <v>1908</v>
      </c>
      <c r="B1651" s="52" t="s">
        <v>1063</v>
      </c>
      <c r="C1651" s="52" t="s">
        <v>1645</v>
      </c>
      <c r="D1651" s="52" t="s">
        <v>1634</v>
      </c>
      <c r="E1651" s="52" t="s">
        <v>1911</v>
      </c>
      <c r="F1651" s="52" t="s">
        <v>1912</v>
      </c>
      <c r="G1651" s="52">
        <v>2019</v>
      </c>
      <c r="H1651" s="52" t="s">
        <v>1635</v>
      </c>
      <c r="I1651" s="52" t="s">
        <v>670</v>
      </c>
      <c r="J1651" s="60">
        <v>1700000</v>
      </c>
      <c r="K1651" s="52">
        <v>1700000</v>
      </c>
      <c r="L1651" s="56" t="str">
        <f>_xlfn.CONCAT(NFM3External!$B1651,"_",NFM3External!$C1651,"_",NFM3External!$E1651,"_",NFM3External!$G1651)</f>
        <v>Kyrgyzstan_HIV_PEPFAR_2019</v>
      </c>
    </row>
    <row r="1652" spans="1:12" x14ac:dyDescent="0.25">
      <c r="A1652" s="48" t="s">
        <v>1908</v>
      </c>
      <c r="B1652" s="49" t="s">
        <v>1063</v>
      </c>
      <c r="C1652" s="49" t="s">
        <v>1645</v>
      </c>
      <c r="D1652" s="49" t="s">
        <v>1634</v>
      </c>
      <c r="E1652" s="49" t="s">
        <v>901</v>
      </c>
      <c r="F1652" s="49"/>
      <c r="G1652" s="49">
        <v>2018</v>
      </c>
      <c r="H1652" s="49" t="s">
        <v>1635</v>
      </c>
      <c r="I1652" s="49" t="s">
        <v>670</v>
      </c>
      <c r="J1652" s="59">
        <v>300000</v>
      </c>
      <c r="K1652" s="49">
        <v>300000</v>
      </c>
      <c r="L1652" s="55" t="str">
        <f>_xlfn.CONCAT(NFM3External!$B1652,"_",NFM3External!$C1652,"_",NFM3External!$E1652,"_",NFM3External!$G1652)</f>
        <v>Kyrgyzstan_HIV_The United Nations Children's Fund (UNICEF)_2018</v>
      </c>
    </row>
    <row r="1653" spans="1:12" x14ac:dyDescent="0.25">
      <c r="A1653" s="51" t="s">
        <v>1908</v>
      </c>
      <c r="B1653" s="52" t="s">
        <v>1063</v>
      </c>
      <c r="C1653" s="52" t="s">
        <v>1645</v>
      </c>
      <c r="D1653" s="52" t="s">
        <v>1634</v>
      </c>
      <c r="E1653" s="52" t="s">
        <v>1879</v>
      </c>
      <c r="F1653" s="52"/>
      <c r="G1653" s="52">
        <v>2018</v>
      </c>
      <c r="H1653" s="52" t="s">
        <v>1635</v>
      </c>
      <c r="I1653" s="52" t="s">
        <v>670</v>
      </c>
      <c r="J1653" s="60">
        <v>101767</v>
      </c>
      <c r="K1653" s="52">
        <v>101767</v>
      </c>
      <c r="L1653" s="56" t="str">
        <f>_xlfn.CONCAT(NFM3External!$B1653,"_",NFM3External!$C1653,"_",NFM3External!$E1653,"_",NFM3External!$G1653)</f>
        <v>Kyrgyzstan_HIV_UNESCO_2018</v>
      </c>
    </row>
    <row r="1654" spans="1:12" x14ac:dyDescent="0.25">
      <c r="A1654" s="48" t="s">
        <v>1908</v>
      </c>
      <c r="B1654" s="49" t="s">
        <v>1063</v>
      </c>
      <c r="C1654" s="49" t="s">
        <v>1645</v>
      </c>
      <c r="D1654" s="49" t="s">
        <v>1634</v>
      </c>
      <c r="E1654" s="49" t="s">
        <v>930</v>
      </c>
      <c r="F1654" s="49"/>
      <c r="G1654" s="49">
        <v>2018</v>
      </c>
      <c r="H1654" s="49" t="s">
        <v>1635</v>
      </c>
      <c r="I1654" s="49" t="s">
        <v>670</v>
      </c>
      <c r="J1654" s="59">
        <v>131584</v>
      </c>
      <c r="K1654" s="49">
        <v>131584</v>
      </c>
      <c r="L1654" s="55" t="str">
        <f>_xlfn.CONCAT(NFM3External!$B1654,"_",NFM3External!$C1654,"_",NFM3External!$E1654,"_",NFM3External!$G1654)</f>
        <v>Kyrgyzstan_HIV_United Nations Population Fund (UNFPA)_2018</v>
      </c>
    </row>
    <row r="1655" spans="1:12" x14ac:dyDescent="0.25">
      <c r="A1655" s="51" t="s">
        <v>1908</v>
      </c>
      <c r="B1655" s="52" t="s">
        <v>1063</v>
      </c>
      <c r="C1655" s="52" t="s">
        <v>305</v>
      </c>
      <c r="D1655" s="52" t="s">
        <v>1634</v>
      </c>
      <c r="E1655" s="52" t="s">
        <v>805</v>
      </c>
      <c r="F1655" s="52"/>
      <c r="G1655" s="52">
        <v>2018</v>
      </c>
      <c r="H1655" s="52" t="s">
        <v>1635</v>
      </c>
      <c r="I1655" s="52" t="s">
        <v>670</v>
      </c>
      <c r="J1655" s="60">
        <v>206545</v>
      </c>
      <c r="K1655" s="52">
        <v>206545</v>
      </c>
      <c r="L1655" s="56" t="str">
        <f>_xlfn.CONCAT(NFM3External!$B1655,"_",NFM3External!$C1655,"_",NFM3External!$E1655,"_",NFM3External!$G1655)</f>
        <v>Kyrgyzstan_TB_International Committee of the Red Cross (ICRC)_2018</v>
      </c>
    </row>
    <row r="1656" spans="1:12" x14ac:dyDescent="0.25">
      <c r="A1656" s="48" t="s">
        <v>1908</v>
      </c>
      <c r="B1656" s="49" t="s">
        <v>1063</v>
      </c>
      <c r="C1656" s="49" t="s">
        <v>305</v>
      </c>
      <c r="D1656" s="49" t="s">
        <v>1634</v>
      </c>
      <c r="E1656" s="49" t="s">
        <v>805</v>
      </c>
      <c r="F1656" s="49"/>
      <c r="G1656" s="49">
        <v>2019</v>
      </c>
      <c r="H1656" s="49" t="s">
        <v>1635</v>
      </c>
      <c r="I1656" s="49" t="s">
        <v>670</v>
      </c>
      <c r="J1656" s="59">
        <v>195194</v>
      </c>
      <c r="K1656" s="49">
        <v>195194</v>
      </c>
      <c r="L1656" s="55" t="str">
        <f>_xlfn.CONCAT(NFM3External!$B1656,"_",NFM3External!$C1656,"_",NFM3External!$E1656,"_",NFM3External!$G1656)</f>
        <v>Kyrgyzstan_TB_International Committee of the Red Cross (ICRC)_2019</v>
      </c>
    </row>
    <row r="1657" spans="1:12" x14ac:dyDescent="0.25">
      <c r="A1657" s="51" t="s">
        <v>1908</v>
      </c>
      <c r="B1657" s="52" t="s">
        <v>1063</v>
      </c>
      <c r="C1657" s="52" t="s">
        <v>305</v>
      </c>
      <c r="D1657" s="52" t="s">
        <v>1634</v>
      </c>
      <c r="E1657" s="52" t="s">
        <v>1913</v>
      </c>
      <c r="F1657" s="52"/>
      <c r="G1657" s="52">
        <v>2018</v>
      </c>
      <c r="H1657" s="52" t="s">
        <v>1635</v>
      </c>
      <c r="I1657" s="52" t="s">
        <v>670</v>
      </c>
      <c r="J1657" s="60">
        <v>51128</v>
      </c>
      <c r="K1657" s="52">
        <v>51128</v>
      </c>
      <c r="L1657" s="56" t="str">
        <f>_xlfn.CONCAT(NFM3External!$B1657,"_",NFM3External!$C1657,"_",NFM3External!$E1657,"_",NFM3External!$G1657)</f>
        <v>Kyrgyzstan_TB_KfW_2018</v>
      </c>
    </row>
    <row r="1658" spans="1:12" x14ac:dyDescent="0.25">
      <c r="A1658" s="48" t="s">
        <v>1908</v>
      </c>
      <c r="B1658" s="49" t="s">
        <v>1063</v>
      </c>
      <c r="C1658" s="49" t="s">
        <v>305</v>
      </c>
      <c r="D1658" s="49" t="s">
        <v>1634</v>
      </c>
      <c r="E1658" s="49" t="s">
        <v>1913</v>
      </c>
      <c r="F1658" s="49"/>
      <c r="G1658" s="49">
        <v>2019</v>
      </c>
      <c r="H1658" s="49" t="s">
        <v>1635</v>
      </c>
      <c r="I1658" s="49" t="s">
        <v>670</v>
      </c>
      <c r="J1658" s="59">
        <v>42560</v>
      </c>
      <c r="K1658" s="49">
        <v>42560</v>
      </c>
      <c r="L1658" s="55" t="str">
        <f>_xlfn.CONCAT(NFM3External!$B1658,"_",NFM3External!$C1658,"_",NFM3External!$E1658,"_",NFM3External!$G1658)</f>
        <v>Kyrgyzstan_TB_KfW_2019</v>
      </c>
    </row>
    <row r="1659" spans="1:12" x14ac:dyDescent="0.25">
      <c r="A1659" s="51" t="s">
        <v>1908</v>
      </c>
      <c r="B1659" s="52" t="s">
        <v>1063</v>
      </c>
      <c r="C1659" s="52" t="s">
        <v>305</v>
      </c>
      <c r="D1659" s="52" t="s">
        <v>1634</v>
      </c>
      <c r="E1659" s="52" t="s">
        <v>1914</v>
      </c>
      <c r="F1659" s="52"/>
      <c r="G1659" s="52">
        <v>2018</v>
      </c>
      <c r="H1659" s="52" t="s">
        <v>1635</v>
      </c>
      <c r="I1659" s="52" t="s">
        <v>670</v>
      </c>
      <c r="J1659" s="60">
        <v>70333</v>
      </c>
      <c r="K1659" s="52">
        <v>70333</v>
      </c>
      <c r="L1659" s="56" t="str">
        <f>_xlfn.CONCAT(NFM3External!$B1659,"_",NFM3External!$C1659,"_",NFM3External!$E1659,"_",NFM3External!$G1659)</f>
        <v>Kyrgyzstan_TB_RCNS_2018</v>
      </c>
    </row>
    <row r="1660" spans="1:12" x14ac:dyDescent="0.25">
      <c r="A1660" s="48" t="s">
        <v>1908</v>
      </c>
      <c r="B1660" s="49" t="s">
        <v>1063</v>
      </c>
      <c r="C1660" s="49" t="s">
        <v>305</v>
      </c>
      <c r="D1660" s="49" t="s">
        <v>1634</v>
      </c>
      <c r="E1660" s="49" t="s">
        <v>1914</v>
      </c>
      <c r="F1660" s="49"/>
      <c r="G1660" s="49">
        <v>2019</v>
      </c>
      <c r="H1660" s="49" t="s">
        <v>1635</v>
      </c>
      <c r="I1660" s="49" t="s">
        <v>670</v>
      </c>
      <c r="J1660" s="59">
        <v>257902</v>
      </c>
      <c r="K1660" s="49">
        <v>257902</v>
      </c>
      <c r="L1660" s="55" t="str">
        <f>_xlfn.CONCAT(NFM3External!$B1660,"_",NFM3External!$C1660,"_",NFM3External!$E1660,"_",NFM3External!$G1660)</f>
        <v>Kyrgyzstan_TB_RCNS_2019</v>
      </c>
    </row>
    <row r="1661" spans="1:12" x14ac:dyDescent="0.25">
      <c r="A1661" s="51" t="s">
        <v>1908</v>
      </c>
      <c r="B1661" s="52" t="s">
        <v>1063</v>
      </c>
      <c r="C1661" s="52" t="s">
        <v>305</v>
      </c>
      <c r="D1661" s="52" t="s">
        <v>1634</v>
      </c>
      <c r="E1661" s="52" t="s">
        <v>1915</v>
      </c>
      <c r="F1661" s="52"/>
      <c r="G1661" s="52">
        <v>2018</v>
      </c>
      <c r="H1661" s="52" t="s">
        <v>1635</v>
      </c>
      <c r="I1661" s="52" t="s">
        <v>670</v>
      </c>
      <c r="J1661" s="60">
        <v>5466098</v>
      </c>
      <c r="K1661" s="52">
        <v>5466098</v>
      </c>
      <c r="L1661" s="56" t="str">
        <f>_xlfn.CONCAT(NFM3External!$B1661,"_",NFM3External!$C1661,"_",NFM3External!$E1661,"_",NFM3External!$G1661)</f>
        <v>Kyrgyzstan_TB_USAID_2018</v>
      </c>
    </row>
    <row r="1662" spans="1:12" x14ac:dyDescent="0.25">
      <c r="A1662" s="48" t="s">
        <v>1908</v>
      </c>
      <c r="B1662" s="49" t="s">
        <v>1063</v>
      </c>
      <c r="C1662" s="49" t="s">
        <v>305</v>
      </c>
      <c r="D1662" s="49" t="s">
        <v>1634</v>
      </c>
      <c r="E1662" s="49" t="s">
        <v>1915</v>
      </c>
      <c r="F1662" s="49"/>
      <c r="G1662" s="49">
        <v>2019</v>
      </c>
      <c r="H1662" s="49" t="s">
        <v>1635</v>
      </c>
      <c r="I1662" s="49" t="s">
        <v>670</v>
      </c>
      <c r="J1662" s="59">
        <v>3945410</v>
      </c>
      <c r="K1662" s="49">
        <v>3945410</v>
      </c>
      <c r="L1662" s="55" t="str">
        <f>_xlfn.CONCAT(NFM3External!$B1662,"_",NFM3External!$C1662,"_",NFM3External!$E1662,"_",NFM3External!$G1662)</f>
        <v>Kyrgyzstan_TB_USAID_2019</v>
      </c>
    </row>
    <row r="1663" spans="1:12" x14ac:dyDescent="0.25">
      <c r="A1663" s="51" t="s">
        <v>1908</v>
      </c>
      <c r="B1663" s="52" t="s">
        <v>1063</v>
      </c>
      <c r="C1663" s="52" t="s">
        <v>305</v>
      </c>
      <c r="D1663" s="52" t="s">
        <v>1634</v>
      </c>
      <c r="E1663" s="52" t="s">
        <v>1915</v>
      </c>
      <c r="F1663" s="52"/>
      <c r="G1663" s="52">
        <v>2021</v>
      </c>
      <c r="H1663" s="52" t="s">
        <v>361</v>
      </c>
      <c r="I1663" s="52" t="s">
        <v>670</v>
      </c>
      <c r="J1663" s="60">
        <v>1168903</v>
      </c>
      <c r="K1663" s="52">
        <v>1168903</v>
      </c>
      <c r="L1663" s="56" t="str">
        <f>_xlfn.CONCAT(NFM3External!$B1663,"_",NFM3External!$C1663,"_",NFM3External!$E1663,"_",NFM3External!$G1663)</f>
        <v>Kyrgyzstan_TB_USAID_2021</v>
      </c>
    </row>
    <row r="1664" spans="1:12" x14ac:dyDescent="0.25">
      <c r="A1664" s="48" t="s">
        <v>1908</v>
      </c>
      <c r="B1664" s="49" t="s">
        <v>1063</v>
      </c>
      <c r="C1664" s="49" t="s">
        <v>305</v>
      </c>
      <c r="D1664" s="49" t="s">
        <v>1634</v>
      </c>
      <c r="E1664" s="49" t="s">
        <v>1915</v>
      </c>
      <c r="F1664" s="49"/>
      <c r="G1664" s="49">
        <v>2022</v>
      </c>
      <c r="H1664" s="49" t="s">
        <v>361</v>
      </c>
      <c r="I1664" s="49" t="s">
        <v>670</v>
      </c>
      <c r="J1664" s="59">
        <v>1107339</v>
      </c>
      <c r="K1664" s="49">
        <v>1107339</v>
      </c>
      <c r="L1664" s="55" t="str">
        <f>_xlfn.CONCAT(NFM3External!$B1664,"_",NFM3External!$C1664,"_",NFM3External!$E1664,"_",NFM3External!$G1664)</f>
        <v>Kyrgyzstan_TB_USAID_2022</v>
      </c>
    </row>
    <row r="1665" spans="1:12" x14ac:dyDescent="0.25">
      <c r="A1665" s="51" t="s">
        <v>1908</v>
      </c>
      <c r="B1665" s="52" t="s">
        <v>1063</v>
      </c>
      <c r="C1665" s="52" t="s">
        <v>305</v>
      </c>
      <c r="D1665" s="52" t="s">
        <v>1634</v>
      </c>
      <c r="E1665" s="52" t="s">
        <v>1915</v>
      </c>
      <c r="F1665" s="52"/>
      <c r="G1665" s="52">
        <v>2023</v>
      </c>
      <c r="H1665" s="52" t="s">
        <v>361</v>
      </c>
      <c r="I1665" s="52" t="s">
        <v>670</v>
      </c>
      <c r="J1665" s="60">
        <v>1025792</v>
      </c>
      <c r="K1665" s="52">
        <v>1025792</v>
      </c>
      <c r="L1665" s="56" t="str">
        <f>_xlfn.CONCAT(NFM3External!$B1665,"_",NFM3External!$C1665,"_",NFM3External!$E1665,"_",NFM3External!$G1665)</f>
        <v>Kyrgyzstan_TB_USAID_2023</v>
      </c>
    </row>
    <row r="1666" spans="1:12" x14ac:dyDescent="0.25">
      <c r="A1666" s="48" t="s">
        <v>1916</v>
      </c>
      <c r="B1666" s="49" t="s">
        <v>872</v>
      </c>
      <c r="C1666" s="49" t="s">
        <v>1645</v>
      </c>
      <c r="D1666" s="49" t="s">
        <v>1634</v>
      </c>
      <c r="E1666" s="49" t="s">
        <v>738</v>
      </c>
      <c r="F1666" s="49"/>
      <c r="G1666" s="49">
        <v>2018</v>
      </c>
      <c r="H1666" s="49" t="s">
        <v>1635</v>
      </c>
      <c r="I1666" s="49" t="s">
        <v>670</v>
      </c>
      <c r="J1666" s="59">
        <v>130000</v>
      </c>
      <c r="K1666" s="49">
        <v>130000</v>
      </c>
      <c r="L1666" s="55" t="str">
        <f>_xlfn.CONCAT(NFM3External!$B1666,"_",NFM3External!$C1666,"_",NFM3External!$E1666,"_",NFM3External!$G1666)</f>
        <v>Cambodia_HIV_Clinton Foundation_2018</v>
      </c>
    </row>
    <row r="1667" spans="1:12" x14ac:dyDescent="0.25">
      <c r="A1667" s="51" t="s">
        <v>1916</v>
      </c>
      <c r="B1667" s="52" t="s">
        <v>872</v>
      </c>
      <c r="C1667" s="52" t="s">
        <v>1645</v>
      </c>
      <c r="D1667" s="52" t="s">
        <v>1634</v>
      </c>
      <c r="E1667" s="52" t="s">
        <v>738</v>
      </c>
      <c r="F1667" s="52"/>
      <c r="G1667" s="52">
        <v>2019</v>
      </c>
      <c r="H1667" s="52" t="s">
        <v>1635</v>
      </c>
      <c r="I1667" s="52" t="s">
        <v>670</v>
      </c>
      <c r="J1667" s="60">
        <v>125000</v>
      </c>
      <c r="K1667" s="52">
        <v>125000</v>
      </c>
      <c r="L1667" s="56" t="str">
        <f>_xlfn.CONCAT(NFM3External!$B1667,"_",NFM3External!$C1667,"_",NFM3External!$E1667,"_",NFM3External!$G1667)</f>
        <v>Cambodia_HIV_Clinton Foundation_2019</v>
      </c>
    </row>
    <row r="1668" spans="1:12" x14ac:dyDescent="0.25">
      <c r="A1668" s="48" t="s">
        <v>1916</v>
      </c>
      <c r="B1668" s="49" t="s">
        <v>872</v>
      </c>
      <c r="C1668" s="49" t="s">
        <v>1645</v>
      </c>
      <c r="D1668" s="49" t="s">
        <v>1634</v>
      </c>
      <c r="E1668" s="49" t="s">
        <v>738</v>
      </c>
      <c r="F1668" s="49"/>
      <c r="G1668" s="49">
        <v>2020</v>
      </c>
      <c r="H1668" s="49" t="s">
        <v>1635</v>
      </c>
      <c r="I1668" s="49" t="s">
        <v>670</v>
      </c>
      <c r="J1668" s="59">
        <v>55000</v>
      </c>
      <c r="K1668" s="49">
        <v>55000</v>
      </c>
      <c r="L1668" s="55" t="str">
        <f>_xlfn.CONCAT(NFM3External!$B1668,"_",NFM3External!$C1668,"_",NFM3External!$E1668,"_",NFM3External!$G1668)</f>
        <v>Cambodia_HIV_Clinton Foundation_2020</v>
      </c>
    </row>
    <row r="1669" spans="1:12" x14ac:dyDescent="0.25">
      <c r="A1669" s="51" t="s">
        <v>1916</v>
      </c>
      <c r="B1669" s="52" t="s">
        <v>872</v>
      </c>
      <c r="C1669" s="52" t="s">
        <v>1645</v>
      </c>
      <c r="D1669" s="52" t="s">
        <v>1634</v>
      </c>
      <c r="E1669" s="52" t="s">
        <v>843</v>
      </c>
      <c r="F1669" s="52"/>
      <c r="G1669" s="52">
        <v>2018</v>
      </c>
      <c r="H1669" s="52" t="s">
        <v>1635</v>
      </c>
      <c r="I1669" s="52" t="s">
        <v>670</v>
      </c>
      <c r="J1669" s="60">
        <v>735217</v>
      </c>
      <c r="K1669" s="52">
        <v>735217</v>
      </c>
      <c r="L1669" s="56" t="str">
        <f>_xlfn.CONCAT(NFM3External!$B1669,"_",NFM3External!$C1669,"_",NFM3External!$E1669,"_",NFM3External!$G1669)</f>
        <v>Cambodia_HIV_Joint United Nations Programme on HIV/AIDS (UNAIDS)_2018</v>
      </c>
    </row>
    <row r="1670" spans="1:12" x14ac:dyDescent="0.25">
      <c r="A1670" s="48" t="s">
        <v>1916</v>
      </c>
      <c r="B1670" s="49" t="s">
        <v>872</v>
      </c>
      <c r="C1670" s="49" t="s">
        <v>1645</v>
      </c>
      <c r="D1670" s="49" t="s">
        <v>1634</v>
      </c>
      <c r="E1670" s="49" t="s">
        <v>843</v>
      </c>
      <c r="F1670" s="49"/>
      <c r="G1670" s="49">
        <v>2019</v>
      </c>
      <c r="H1670" s="49" t="s">
        <v>1635</v>
      </c>
      <c r="I1670" s="49" t="s">
        <v>670</v>
      </c>
      <c r="J1670" s="59">
        <v>951720</v>
      </c>
      <c r="K1670" s="49">
        <v>951720</v>
      </c>
      <c r="L1670" s="55" t="str">
        <f>_xlfn.CONCAT(NFM3External!$B1670,"_",NFM3External!$C1670,"_",NFM3External!$E1670,"_",NFM3External!$G1670)</f>
        <v>Cambodia_HIV_Joint United Nations Programme on HIV/AIDS (UNAIDS)_2019</v>
      </c>
    </row>
    <row r="1671" spans="1:12" x14ac:dyDescent="0.25">
      <c r="A1671" s="51" t="s">
        <v>1916</v>
      </c>
      <c r="B1671" s="52" t="s">
        <v>872</v>
      </c>
      <c r="C1671" s="52" t="s">
        <v>1645</v>
      </c>
      <c r="D1671" s="52" t="s">
        <v>1634</v>
      </c>
      <c r="E1671" s="52" t="s">
        <v>843</v>
      </c>
      <c r="F1671" s="52"/>
      <c r="G1671" s="52">
        <v>2020</v>
      </c>
      <c r="H1671" s="52" t="s">
        <v>1635</v>
      </c>
      <c r="I1671" s="52" t="s">
        <v>670</v>
      </c>
      <c r="J1671" s="60">
        <v>1010745</v>
      </c>
      <c r="K1671" s="52">
        <v>1010745</v>
      </c>
      <c r="L1671" s="56" t="str">
        <f>_xlfn.CONCAT(NFM3External!$B1671,"_",NFM3External!$C1671,"_",NFM3External!$E1671,"_",NFM3External!$G1671)</f>
        <v>Cambodia_HIV_Joint United Nations Programme on HIV/AIDS (UNAIDS)_2020</v>
      </c>
    </row>
    <row r="1672" spans="1:12" x14ac:dyDescent="0.25">
      <c r="A1672" s="48" t="s">
        <v>1916</v>
      </c>
      <c r="B1672" s="49" t="s">
        <v>872</v>
      </c>
      <c r="C1672" s="49" t="s">
        <v>1645</v>
      </c>
      <c r="D1672" s="49" t="s">
        <v>1634</v>
      </c>
      <c r="E1672" s="49" t="s">
        <v>934</v>
      </c>
      <c r="F1672" s="49" t="s">
        <v>1917</v>
      </c>
      <c r="G1672" s="49">
        <v>2018</v>
      </c>
      <c r="H1672" s="49" t="s">
        <v>1635</v>
      </c>
      <c r="I1672" s="49" t="s">
        <v>670</v>
      </c>
      <c r="J1672" s="59">
        <v>6363087</v>
      </c>
      <c r="K1672" s="49">
        <v>6363087</v>
      </c>
      <c r="L1672" s="55" t="str">
        <f>_xlfn.CONCAT(NFM3External!$B1672,"_",NFM3External!$C1672,"_",NFM3External!$E1672,"_",NFM3External!$G1672)</f>
        <v>Cambodia_HIV_United States Government (USG)_2018</v>
      </c>
    </row>
    <row r="1673" spans="1:12" x14ac:dyDescent="0.25">
      <c r="A1673" s="51" t="s">
        <v>1916</v>
      </c>
      <c r="B1673" s="52" t="s">
        <v>872</v>
      </c>
      <c r="C1673" s="52" t="s">
        <v>1645</v>
      </c>
      <c r="D1673" s="52" t="s">
        <v>1634</v>
      </c>
      <c r="E1673" s="52" t="s">
        <v>934</v>
      </c>
      <c r="F1673" s="52" t="s">
        <v>1917</v>
      </c>
      <c r="G1673" s="52">
        <v>2019</v>
      </c>
      <c r="H1673" s="52" t="s">
        <v>1635</v>
      </c>
      <c r="I1673" s="52" t="s">
        <v>670</v>
      </c>
      <c r="J1673" s="60">
        <v>5099212</v>
      </c>
      <c r="K1673" s="52">
        <v>5099212</v>
      </c>
      <c r="L1673" s="56" t="str">
        <f>_xlfn.CONCAT(NFM3External!$B1673,"_",NFM3External!$C1673,"_",NFM3External!$E1673,"_",NFM3External!$G1673)</f>
        <v>Cambodia_HIV_United States Government (USG)_2019</v>
      </c>
    </row>
    <row r="1674" spans="1:12" x14ac:dyDescent="0.25">
      <c r="A1674" s="48" t="s">
        <v>1916</v>
      </c>
      <c r="B1674" s="49" t="s">
        <v>872</v>
      </c>
      <c r="C1674" s="49" t="s">
        <v>1645</v>
      </c>
      <c r="D1674" s="49" t="s">
        <v>1634</v>
      </c>
      <c r="E1674" s="49" t="s">
        <v>934</v>
      </c>
      <c r="F1674" s="49" t="s">
        <v>1917</v>
      </c>
      <c r="G1674" s="49">
        <v>2020</v>
      </c>
      <c r="H1674" s="49" t="s">
        <v>1635</v>
      </c>
      <c r="I1674" s="49" t="s">
        <v>670</v>
      </c>
      <c r="J1674" s="59">
        <v>5796485</v>
      </c>
      <c r="K1674" s="49">
        <v>5796485</v>
      </c>
      <c r="L1674" s="55" t="str">
        <f>_xlfn.CONCAT(NFM3External!$B1674,"_",NFM3External!$C1674,"_",NFM3External!$E1674,"_",NFM3External!$G1674)</f>
        <v>Cambodia_HIV_United States Government (USG)_2020</v>
      </c>
    </row>
    <row r="1675" spans="1:12" x14ac:dyDescent="0.25">
      <c r="A1675" s="51" t="s">
        <v>1916</v>
      </c>
      <c r="B1675" s="52" t="s">
        <v>872</v>
      </c>
      <c r="C1675" s="52" t="s">
        <v>1645</v>
      </c>
      <c r="D1675" s="52" t="s">
        <v>1634</v>
      </c>
      <c r="E1675" s="52" t="s">
        <v>934</v>
      </c>
      <c r="F1675" s="52" t="s">
        <v>1917</v>
      </c>
      <c r="G1675" s="52">
        <v>2021</v>
      </c>
      <c r="H1675" s="52" t="s">
        <v>361</v>
      </c>
      <c r="I1675" s="52" t="s">
        <v>670</v>
      </c>
      <c r="J1675" s="60">
        <v>4012200</v>
      </c>
      <c r="K1675" s="52">
        <v>4012200</v>
      </c>
      <c r="L1675" s="56" t="str">
        <f>_xlfn.CONCAT(NFM3External!$B1675,"_",NFM3External!$C1675,"_",NFM3External!$E1675,"_",NFM3External!$G1675)</f>
        <v>Cambodia_HIV_United States Government (USG)_2021</v>
      </c>
    </row>
    <row r="1676" spans="1:12" x14ac:dyDescent="0.25">
      <c r="A1676" s="48" t="s">
        <v>1916</v>
      </c>
      <c r="B1676" s="49" t="s">
        <v>872</v>
      </c>
      <c r="C1676" s="49" t="s">
        <v>1645</v>
      </c>
      <c r="D1676" s="49" t="s">
        <v>1634</v>
      </c>
      <c r="E1676" s="49" t="s">
        <v>934</v>
      </c>
      <c r="F1676" s="49" t="s">
        <v>1917</v>
      </c>
      <c r="G1676" s="49">
        <v>2022</v>
      </c>
      <c r="H1676" s="49" t="s">
        <v>361</v>
      </c>
      <c r="I1676" s="49" t="s">
        <v>670</v>
      </c>
      <c r="J1676" s="59">
        <v>3610980</v>
      </c>
      <c r="K1676" s="49">
        <v>3610980</v>
      </c>
      <c r="L1676" s="55" t="str">
        <f>_xlfn.CONCAT(NFM3External!$B1676,"_",NFM3External!$C1676,"_",NFM3External!$E1676,"_",NFM3External!$G1676)</f>
        <v>Cambodia_HIV_United States Government (USG)_2022</v>
      </c>
    </row>
    <row r="1677" spans="1:12" x14ac:dyDescent="0.25">
      <c r="A1677" s="51" t="s">
        <v>1916</v>
      </c>
      <c r="B1677" s="52" t="s">
        <v>872</v>
      </c>
      <c r="C1677" s="52" t="s">
        <v>1645</v>
      </c>
      <c r="D1677" s="52" t="s">
        <v>1634</v>
      </c>
      <c r="E1677" s="52" t="s">
        <v>934</v>
      </c>
      <c r="F1677" s="52" t="s">
        <v>1917</v>
      </c>
      <c r="G1677" s="52">
        <v>2023</v>
      </c>
      <c r="H1677" s="52" t="s">
        <v>361</v>
      </c>
      <c r="I1677" s="52" t="s">
        <v>670</v>
      </c>
      <c r="J1677" s="60">
        <v>3249882</v>
      </c>
      <c r="K1677" s="52">
        <v>3249882</v>
      </c>
      <c r="L1677" s="56" t="str">
        <f>_xlfn.CONCAT(NFM3External!$B1677,"_",NFM3External!$C1677,"_",NFM3External!$E1677,"_",NFM3External!$G1677)</f>
        <v>Cambodia_HIV_United States Government (USG)_2023</v>
      </c>
    </row>
    <row r="1678" spans="1:12" x14ac:dyDescent="0.25">
      <c r="A1678" s="48" t="s">
        <v>1916</v>
      </c>
      <c r="B1678" s="49" t="s">
        <v>872</v>
      </c>
      <c r="C1678" s="49" t="s">
        <v>1645</v>
      </c>
      <c r="D1678" s="49" t="s">
        <v>1634</v>
      </c>
      <c r="E1678" s="49" t="s">
        <v>934</v>
      </c>
      <c r="F1678" s="49" t="s">
        <v>1917</v>
      </c>
      <c r="G1678" s="49">
        <v>2024</v>
      </c>
      <c r="H1678" s="49" t="s">
        <v>361</v>
      </c>
      <c r="I1678" s="49" t="s">
        <v>670</v>
      </c>
      <c r="J1678" s="59">
        <v>2924894</v>
      </c>
      <c r="K1678" s="49">
        <v>2924894</v>
      </c>
      <c r="L1678" s="55" t="str">
        <f>_xlfn.CONCAT(NFM3External!$B1678,"_",NFM3External!$C1678,"_",NFM3External!$E1678,"_",NFM3External!$G1678)</f>
        <v>Cambodia_HIV_United States Government (USG)_2024</v>
      </c>
    </row>
    <row r="1679" spans="1:12" x14ac:dyDescent="0.25">
      <c r="A1679" s="51" t="s">
        <v>1916</v>
      </c>
      <c r="B1679" s="52" t="s">
        <v>872</v>
      </c>
      <c r="C1679" s="52" t="s">
        <v>1645</v>
      </c>
      <c r="D1679" s="52" t="s">
        <v>1634</v>
      </c>
      <c r="E1679" s="52" t="s">
        <v>934</v>
      </c>
      <c r="F1679" s="52" t="s">
        <v>1917</v>
      </c>
      <c r="G1679" s="52">
        <v>2025</v>
      </c>
      <c r="H1679" s="52" t="s">
        <v>361</v>
      </c>
      <c r="I1679" s="52" t="s">
        <v>670</v>
      </c>
      <c r="J1679" s="60">
        <v>2632404</v>
      </c>
      <c r="K1679" s="52">
        <v>2632404</v>
      </c>
      <c r="L1679" s="56" t="str">
        <f>_xlfn.CONCAT(NFM3External!$B1679,"_",NFM3External!$C1679,"_",NFM3External!$E1679,"_",NFM3External!$G1679)</f>
        <v>Cambodia_HIV_United States Government (USG)_2025</v>
      </c>
    </row>
    <row r="1680" spans="1:12" x14ac:dyDescent="0.25">
      <c r="A1680" s="48" t="s">
        <v>1916</v>
      </c>
      <c r="B1680" s="49" t="s">
        <v>872</v>
      </c>
      <c r="C1680" s="49" t="s">
        <v>1645</v>
      </c>
      <c r="D1680" s="49" t="s">
        <v>1634</v>
      </c>
      <c r="E1680" s="49" t="s">
        <v>954</v>
      </c>
      <c r="F1680" s="49" t="s">
        <v>1918</v>
      </c>
      <c r="G1680" s="49">
        <v>2018</v>
      </c>
      <c r="H1680" s="49" t="s">
        <v>1635</v>
      </c>
      <c r="I1680" s="49" t="s">
        <v>670</v>
      </c>
      <c r="J1680" s="59">
        <v>826927</v>
      </c>
      <c r="K1680" s="49">
        <v>826927</v>
      </c>
      <c r="L1680" s="55" t="str">
        <f>_xlfn.CONCAT(NFM3External!$B1680,"_",NFM3External!$C1680,"_",NFM3External!$E1680,"_",NFM3External!$G1680)</f>
        <v>Cambodia_HIV_Unspecified - not disagregated by sources _2018</v>
      </c>
    </row>
    <row r="1681" spans="1:12" x14ac:dyDescent="0.25">
      <c r="A1681" s="51" t="s">
        <v>1916</v>
      </c>
      <c r="B1681" s="52" t="s">
        <v>872</v>
      </c>
      <c r="C1681" s="52" t="s">
        <v>1645</v>
      </c>
      <c r="D1681" s="52" t="s">
        <v>1634</v>
      </c>
      <c r="E1681" s="52" t="s">
        <v>954</v>
      </c>
      <c r="F1681" s="52" t="s">
        <v>1918</v>
      </c>
      <c r="G1681" s="52">
        <v>2019</v>
      </c>
      <c r="H1681" s="52" t="s">
        <v>1635</v>
      </c>
      <c r="I1681" s="52" t="s">
        <v>670</v>
      </c>
      <c r="J1681" s="60">
        <v>826927</v>
      </c>
      <c r="K1681" s="52">
        <v>826927</v>
      </c>
      <c r="L1681" s="56" t="str">
        <f>_xlfn.CONCAT(NFM3External!$B1681,"_",NFM3External!$C1681,"_",NFM3External!$E1681,"_",NFM3External!$G1681)</f>
        <v>Cambodia_HIV_Unspecified - not disagregated by sources _2019</v>
      </c>
    </row>
    <row r="1682" spans="1:12" x14ac:dyDescent="0.25">
      <c r="A1682" s="48" t="s">
        <v>1916</v>
      </c>
      <c r="B1682" s="49" t="s">
        <v>872</v>
      </c>
      <c r="C1682" s="49" t="s">
        <v>1645</v>
      </c>
      <c r="D1682" s="49" t="s">
        <v>1634</v>
      </c>
      <c r="E1682" s="49" t="s">
        <v>954</v>
      </c>
      <c r="F1682" s="49" t="s">
        <v>1918</v>
      </c>
      <c r="G1682" s="49">
        <v>2020</v>
      </c>
      <c r="H1682" s="49" t="s">
        <v>1635</v>
      </c>
      <c r="I1682" s="49" t="s">
        <v>670</v>
      </c>
      <c r="J1682" s="59">
        <v>826927</v>
      </c>
      <c r="K1682" s="49">
        <v>826927</v>
      </c>
      <c r="L1682" s="55" t="str">
        <f>_xlfn.CONCAT(NFM3External!$B1682,"_",NFM3External!$C1682,"_",NFM3External!$E1682,"_",NFM3External!$G1682)</f>
        <v>Cambodia_HIV_Unspecified - not disagregated by sources _2020</v>
      </c>
    </row>
    <row r="1683" spans="1:12" x14ac:dyDescent="0.25">
      <c r="A1683" s="51" t="s">
        <v>1916</v>
      </c>
      <c r="B1683" s="52" t="s">
        <v>872</v>
      </c>
      <c r="C1683" s="52" t="s">
        <v>1645</v>
      </c>
      <c r="D1683" s="52" t="s">
        <v>1634</v>
      </c>
      <c r="E1683" s="52" t="s">
        <v>954</v>
      </c>
      <c r="F1683" s="52" t="s">
        <v>1918</v>
      </c>
      <c r="G1683" s="52">
        <v>2021</v>
      </c>
      <c r="H1683" s="52" t="s">
        <v>361</v>
      </c>
      <c r="I1683" s="52" t="s">
        <v>670</v>
      </c>
      <c r="J1683" s="60">
        <v>888544</v>
      </c>
      <c r="K1683" s="52">
        <v>888544</v>
      </c>
      <c r="L1683" s="56" t="str">
        <f>_xlfn.CONCAT(NFM3External!$B1683,"_",NFM3External!$C1683,"_",NFM3External!$E1683,"_",NFM3External!$G1683)</f>
        <v>Cambodia_HIV_Unspecified - not disagregated by sources _2021</v>
      </c>
    </row>
    <row r="1684" spans="1:12" x14ac:dyDescent="0.25">
      <c r="A1684" s="48" t="s">
        <v>1916</v>
      </c>
      <c r="B1684" s="49" t="s">
        <v>872</v>
      </c>
      <c r="C1684" s="49" t="s">
        <v>1645</v>
      </c>
      <c r="D1684" s="49" t="s">
        <v>1634</v>
      </c>
      <c r="E1684" s="49" t="s">
        <v>954</v>
      </c>
      <c r="F1684" s="49" t="s">
        <v>1918</v>
      </c>
      <c r="G1684" s="49">
        <v>2022</v>
      </c>
      <c r="H1684" s="49" t="s">
        <v>361</v>
      </c>
      <c r="I1684" s="49" t="s">
        <v>670</v>
      </c>
      <c r="J1684" s="59">
        <v>956324</v>
      </c>
      <c r="K1684" s="49">
        <v>956324</v>
      </c>
      <c r="L1684" s="55" t="str">
        <f>_xlfn.CONCAT(NFM3External!$B1684,"_",NFM3External!$C1684,"_",NFM3External!$E1684,"_",NFM3External!$G1684)</f>
        <v>Cambodia_HIV_Unspecified - not disagregated by sources _2022</v>
      </c>
    </row>
    <row r="1685" spans="1:12" x14ac:dyDescent="0.25">
      <c r="A1685" s="51" t="s">
        <v>1916</v>
      </c>
      <c r="B1685" s="52" t="s">
        <v>872</v>
      </c>
      <c r="C1685" s="52" t="s">
        <v>1645</v>
      </c>
      <c r="D1685" s="52" t="s">
        <v>1634</v>
      </c>
      <c r="E1685" s="52" t="s">
        <v>954</v>
      </c>
      <c r="F1685" s="52" t="s">
        <v>1918</v>
      </c>
      <c r="G1685" s="52">
        <v>2023</v>
      </c>
      <c r="H1685" s="52" t="s">
        <v>361</v>
      </c>
      <c r="I1685" s="52" t="s">
        <v>670</v>
      </c>
      <c r="J1685" s="60">
        <v>1030881</v>
      </c>
      <c r="K1685" s="52">
        <v>1030881</v>
      </c>
      <c r="L1685" s="56" t="str">
        <f>_xlfn.CONCAT(NFM3External!$B1685,"_",NFM3External!$C1685,"_",NFM3External!$E1685,"_",NFM3External!$G1685)</f>
        <v>Cambodia_HIV_Unspecified - not disagregated by sources _2023</v>
      </c>
    </row>
    <row r="1686" spans="1:12" x14ac:dyDescent="0.25">
      <c r="A1686" s="48" t="s">
        <v>1916</v>
      </c>
      <c r="B1686" s="49" t="s">
        <v>872</v>
      </c>
      <c r="C1686" s="49" t="s">
        <v>1645</v>
      </c>
      <c r="D1686" s="49" t="s">
        <v>1634</v>
      </c>
      <c r="E1686" s="49" t="s">
        <v>954</v>
      </c>
      <c r="F1686" s="49" t="s">
        <v>1918</v>
      </c>
      <c r="G1686" s="49">
        <v>2024</v>
      </c>
      <c r="H1686" s="49" t="s">
        <v>361</v>
      </c>
      <c r="I1686" s="49" t="s">
        <v>670</v>
      </c>
      <c r="J1686" s="59">
        <v>1112894</v>
      </c>
      <c r="K1686" s="49">
        <v>1112894</v>
      </c>
      <c r="L1686" s="55" t="str">
        <f>_xlfn.CONCAT(NFM3External!$B1686,"_",NFM3External!$C1686,"_",NFM3External!$E1686,"_",NFM3External!$G1686)</f>
        <v>Cambodia_HIV_Unspecified - not disagregated by sources _2024</v>
      </c>
    </row>
    <row r="1687" spans="1:12" x14ac:dyDescent="0.25">
      <c r="A1687" s="51" t="s">
        <v>1916</v>
      </c>
      <c r="B1687" s="52" t="s">
        <v>872</v>
      </c>
      <c r="C1687" s="52" t="s">
        <v>1645</v>
      </c>
      <c r="D1687" s="52" t="s">
        <v>1634</v>
      </c>
      <c r="E1687" s="52" t="s">
        <v>949</v>
      </c>
      <c r="F1687" s="52"/>
      <c r="G1687" s="52">
        <v>2018</v>
      </c>
      <c r="H1687" s="52" t="s">
        <v>1635</v>
      </c>
      <c r="I1687" s="52" t="s">
        <v>670</v>
      </c>
      <c r="J1687" s="60">
        <v>95872</v>
      </c>
      <c r="K1687" s="52">
        <v>95872</v>
      </c>
      <c r="L1687" s="56" t="str">
        <f>_xlfn.CONCAT(NFM3External!$B1687,"_",NFM3External!$C1687,"_",NFM3External!$E1687,"_",NFM3External!$G1687)</f>
        <v>Cambodia_HIV_World Health Organization (WHO)_2018</v>
      </c>
    </row>
    <row r="1688" spans="1:12" x14ac:dyDescent="0.25">
      <c r="A1688" s="48" t="s">
        <v>1916</v>
      </c>
      <c r="B1688" s="49" t="s">
        <v>872</v>
      </c>
      <c r="C1688" s="49" t="s">
        <v>1645</v>
      </c>
      <c r="D1688" s="49" t="s">
        <v>1634</v>
      </c>
      <c r="E1688" s="49" t="s">
        <v>949</v>
      </c>
      <c r="F1688" s="49"/>
      <c r="G1688" s="49">
        <v>2019</v>
      </c>
      <c r="H1688" s="49" t="s">
        <v>1635</v>
      </c>
      <c r="I1688" s="49" t="s">
        <v>670</v>
      </c>
      <c r="J1688" s="59">
        <v>147096</v>
      </c>
      <c r="K1688" s="49">
        <v>147096</v>
      </c>
      <c r="L1688" s="55" t="str">
        <f>_xlfn.CONCAT(NFM3External!$B1688,"_",NFM3External!$C1688,"_",NFM3External!$E1688,"_",NFM3External!$G1688)</f>
        <v>Cambodia_HIV_World Health Organization (WHO)_2019</v>
      </c>
    </row>
    <row r="1689" spans="1:12" x14ac:dyDescent="0.25">
      <c r="A1689" s="51" t="s">
        <v>1916</v>
      </c>
      <c r="B1689" s="52" t="s">
        <v>872</v>
      </c>
      <c r="C1689" s="52" t="s">
        <v>1645</v>
      </c>
      <c r="D1689" s="52" t="s">
        <v>1634</v>
      </c>
      <c r="E1689" s="52" t="s">
        <v>949</v>
      </c>
      <c r="F1689" s="52"/>
      <c r="G1689" s="52">
        <v>2020</v>
      </c>
      <c r="H1689" s="52" t="s">
        <v>1635</v>
      </c>
      <c r="I1689" s="52" t="s">
        <v>670</v>
      </c>
      <c r="J1689" s="60">
        <v>101000</v>
      </c>
      <c r="K1689" s="52">
        <v>101000</v>
      </c>
      <c r="L1689" s="56" t="str">
        <f>_xlfn.CONCAT(NFM3External!$B1689,"_",NFM3External!$C1689,"_",NFM3External!$E1689,"_",NFM3External!$G1689)</f>
        <v>Cambodia_HIV_World Health Organization (WHO)_2020</v>
      </c>
    </row>
    <row r="1690" spans="1:12" x14ac:dyDescent="0.25">
      <c r="A1690" s="48" t="s">
        <v>1916</v>
      </c>
      <c r="B1690" s="49" t="s">
        <v>872</v>
      </c>
      <c r="C1690" s="49" t="s">
        <v>305</v>
      </c>
      <c r="D1690" s="49" t="s">
        <v>1634</v>
      </c>
      <c r="E1690" s="49" t="s">
        <v>888</v>
      </c>
      <c r="F1690" s="49" t="s">
        <v>1919</v>
      </c>
      <c r="G1690" s="49">
        <v>2018</v>
      </c>
      <c r="H1690" s="49" t="s">
        <v>1635</v>
      </c>
      <c r="I1690" s="49" t="s">
        <v>670</v>
      </c>
      <c r="J1690" s="59">
        <v>250000</v>
      </c>
      <c r="K1690" s="49">
        <v>250000</v>
      </c>
      <c r="L1690" s="55" t="str">
        <f>_xlfn.CONCAT(NFM3External!$B1690,"_",NFM3External!$C1690,"_",NFM3External!$E1690,"_",NFM3External!$G1690)</f>
        <v>Cambodia_TB_STOP TB Partnership_2018</v>
      </c>
    </row>
    <row r="1691" spans="1:12" x14ac:dyDescent="0.25">
      <c r="A1691" s="51" t="s">
        <v>1916</v>
      </c>
      <c r="B1691" s="52" t="s">
        <v>872</v>
      </c>
      <c r="C1691" s="52" t="s">
        <v>305</v>
      </c>
      <c r="D1691" s="52" t="s">
        <v>1634</v>
      </c>
      <c r="E1691" s="52" t="s">
        <v>888</v>
      </c>
      <c r="F1691" s="52" t="s">
        <v>1919</v>
      </c>
      <c r="G1691" s="52">
        <v>2019</v>
      </c>
      <c r="H1691" s="52" t="s">
        <v>1635</v>
      </c>
      <c r="I1691" s="52" t="s">
        <v>670</v>
      </c>
      <c r="J1691" s="60">
        <v>750000</v>
      </c>
      <c r="K1691" s="52">
        <v>750000</v>
      </c>
      <c r="L1691" s="56" t="str">
        <f>_xlfn.CONCAT(NFM3External!$B1691,"_",NFM3External!$C1691,"_",NFM3External!$E1691,"_",NFM3External!$G1691)</f>
        <v>Cambodia_TB_STOP TB Partnership_2019</v>
      </c>
    </row>
    <row r="1692" spans="1:12" x14ac:dyDescent="0.25">
      <c r="A1692" s="48" t="s">
        <v>1916</v>
      </c>
      <c r="B1692" s="49" t="s">
        <v>872</v>
      </c>
      <c r="C1692" s="49" t="s">
        <v>305</v>
      </c>
      <c r="D1692" s="49" t="s">
        <v>1634</v>
      </c>
      <c r="E1692" s="49" t="s">
        <v>888</v>
      </c>
      <c r="F1692" s="49" t="s">
        <v>1919</v>
      </c>
      <c r="G1692" s="49">
        <v>2020</v>
      </c>
      <c r="H1692" s="49" t="s">
        <v>1635</v>
      </c>
      <c r="I1692" s="49" t="s">
        <v>670</v>
      </c>
      <c r="J1692" s="59">
        <v>788000</v>
      </c>
      <c r="K1692" s="49">
        <v>788000</v>
      </c>
      <c r="L1692" s="55" t="str">
        <f>_xlfn.CONCAT(NFM3External!$B1692,"_",NFM3External!$C1692,"_",NFM3External!$E1692,"_",NFM3External!$G1692)</f>
        <v>Cambodia_TB_STOP TB Partnership_2020</v>
      </c>
    </row>
    <row r="1693" spans="1:12" x14ac:dyDescent="0.25">
      <c r="A1693" s="51" t="s">
        <v>1916</v>
      </c>
      <c r="B1693" s="52" t="s">
        <v>872</v>
      </c>
      <c r="C1693" s="52" t="s">
        <v>305</v>
      </c>
      <c r="D1693" s="52" t="s">
        <v>1634</v>
      </c>
      <c r="E1693" s="52" t="s">
        <v>888</v>
      </c>
      <c r="F1693" s="52" t="s">
        <v>1919</v>
      </c>
      <c r="G1693" s="52">
        <v>2021</v>
      </c>
      <c r="H1693" s="52" t="s">
        <v>361</v>
      </c>
      <c r="I1693" s="52" t="s">
        <v>670</v>
      </c>
      <c r="J1693" s="60">
        <v>197000</v>
      </c>
      <c r="K1693" s="52">
        <v>197000</v>
      </c>
      <c r="L1693" s="56" t="str">
        <f>_xlfn.CONCAT(NFM3External!$B1693,"_",NFM3External!$C1693,"_",NFM3External!$E1693,"_",NFM3External!$G1693)</f>
        <v>Cambodia_TB_STOP TB Partnership_2021</v>
      </c>
    </row>
    <row r="1694" spans="1:12" x14ac:dyDescent="0.25">
      <c r="A1694" s="48" t="s">
        <v>1916</v>
      </c>
      <c r="B1694" s="49" t="s">
        <v>872</v>
      </c>
      <c r="C1694" s="49" t="s">
        <v>305</v>
      </c>
      <c r="D1694" s="49" t="s">
        <v>1634</v>
      </c>
      <c r="E1694" s="49" t="s">
        <v>934</v>
      </c>
      <c r="F1694" s="49" t="s">
        <v>1920</v>
      </c>
      <c r="G1694" s="49">
        <v>2018</v>
      </c>
      <c r="H1694" s="49" t="s">
        <v>1635</v>
      </c>
      <c r="I1694" s="49" t="s">
        <v>670</v>
      </c>
      <c r="J1694" s="59">
        <v>4570624</v>
      </c>
      <c r="K1694" s="49">
        <v>4570624</v>
      </c>
      <c r="L1694" s="55" t="str">
        <f>_xlfn.CONCAT(NFM3External!$B1694,"_",NFM3External!$C1694,"_",NFM3External!$E1694,"_",NFM3External!$G1694)</f>
        <v>Cambodia_TB_United States Government (USG)_2018</v>
      </c>
    </row>
    <row r="1695" spans="1:12" x14ac:dyDescent="0.25">
      <c r="A1695" s="51" t="s">
        <v>1916</v>
      </c>
      <c r="B1695" s="52" t="s">
        <v>872</v>
      </c>
      <c r="C1695" s="52" t="s">
        <v>305</v>
      </c>
      <c r="D1695" s="52" t="s">
        <v>1634</v>
      </c>
      <c r="E1695" s="52" t="s">
        <v>934</v>
      </c>
      <c r="F1695" s="52" t="s">
        <v>1920</v>
      </c>
      <c r="G1695" s="52">
        <v>2019</v>
      </c>
      <c r="H1695" s="52" t="s">
        <v>1635</v>
      </c>
      <c r="I1695" s="52" t="s">
        <v>670</v>
      </c>
      <c r="J1695" s="60">
        <v>5014655</v>
      </c>
      <c r="K1695" s="52">
        <v>5014655</v>
      </c>
      <c r="L1695" s="56" t="str">
        <f>_xlfn.CONCAT(NFM3External!$B1695,"_",NFM3External!$C1695,"_",NFM3External!$E1695,"_",NFM3External!$G1695)</f>
        <v>Cambodia_TB_United States Government (USG)_2019</v>
      </c>
    </row>
    <row r="1696" spans="1:12" x14ac:dyDescent="0.25">
      <c r="A1696" s="48" t="s">
        <v>1916</v>
      </c>
      <c r="B1696" s="49" t="s">
        <v>872</v>
      </c>
      <c r="C1696" s="49" t="s">
        <v>305</v>
      </c>
      <c r="D1696" s="49" t="s">
        <v>1634</v>
      </c>
      <c r="E1696" s="49" t="s">
        <v>934</v>
      </c>
      <c r="F1696" s="49" t="s">
        <v>1920</v>
      </c>
      <c r="G1696" s="49">
        <v>2020</v>
      </c>
      <c r="H1696" s="49" t="s">
        <v>1635</v>
      </c>
      <c r="I1696" s="49" t="s">
        <v>670</v>
      </c>
      <c r="J1696" s="59">
        <v>4325339</v>
      </c>
      <c r="K1696" s="49">
        <v>4325339</v>
      </c>
      <c r="L1696" s="55" t="str">
        <f>_xlfn.CONCAT(NFM3External!$B1696,"_",NFM3External!$C1696,"_",NFM3External!$E1696,"_",NFM3External!$G1696)</f>
        <v>Cambodia_TB_United States Government (USG)_2020</v>
      </c>
    </row>
    <row r="1697" spans="1:12" x14ac:dyDescent="0.25">
      <c r="A1697" s="51" t="s">
        <v>1916</v>
      </c>
      <c r="B1697" s="52" t="s">
        <v>872</v>
      </c>
      <c r="C1697" s="52" t="s">
        <v>305</v>
      </c>
      <c r="D1697" s="52" t="s">
        <v>1634</v>
      </c>
      <c r="E1697" s="52" t="s">
        <v>934</v>
      </c>
      <c r="F1697" s="52" t="s">
        <v>1920</v>
      </c>
      <c r="G1697" s="52">
        <v>2021</v>
      </c>
      <c r="H1697" s="52" t="s">
        <v>361</v>
      </c>
      <c r="I1697" s="52" t="s">
        <v>670</v>
      </c>
      <c r="J1697" s="60">
        <v>4678578</v>
      </c>
      <c r="K1697" s="52">
        <v>4678578</v>
      </c>
      <c r="L1697" s="56" t="str">
        <f>_xlfn.CONCAT(NFM3External!$B1697,"_",NFM3External!$C1697,"_",NFM3External!$E1697,"_",NFM3External!$G1697)</f>
        <v>Cambodia_TB_United States Government (USG)_2021</v>
      </c>
    </row>
    <row r="1698" spans="1:12" x14ac:dyDescent="0.25">
      <c r="A1698" s="48" t="s">
        <v>1916</v>
      </c>
      <c r="B1698" s="49" t="s">
        <v>872</v>
      </c>
      <c r="C1698" s="49" t="s">
        <v>305</v>
      </c>
      <c r="D1698" s="49" t="s">
        <v>1634</v>
      </c>
      <c r="E1698" s="49" t="s">
        <v>934</v>
      </c>
      <c r="F1698" s="49" t="s">
        <v>1920</v>
      </c>
      <c r="G1698" s="49">
        <v>2022</v>
      </c>
      <c r="H1698" s="49" t="s">
        <v>361</v>
      </c>
      <c r="I1698" s="49" t="s">
        <v>670</v>
      </c>
      <c r="J1698" s="59">
        <v>4000000</v>
      </c>
      <c r="K1698" s="49">
        <v>4000000</v>
      </c>
      <c r="L1698" s="55" t="str">
        <f>_xlfn.CONCAT(NFM3External!$B1698,"_",NFM3External!$C1698,"_",NFM3External!$E1698,"_",NFM3External!$G1698)</f>
        <v>Cambodia_TB_United States Government (USG)_2022</v>
      </c>
    </row>
    <row r="1699" spans="1:12" x14ac:dyDescent="0.25">
      <c r="A1699" s="51" t="s">
        <v>1916</v>
      </c>
      <c r="B1699" s="52" t="s">
        <v>872</v>
      </c>
      <c r="C1699" s="52" t="s">
        <v>305</v>
      </c>
      <c r="D1699" s="52" t="s">
        <v>1634</v>
      </c>
      <c r="E1699" s="52" t="s">
        <v>934</v>
      </c>
      <c r="F1699" s="52" t="s">
        <v>1920</v>
      </c>
      <c r="G1699" s="52">
        <v>2023</v>
      </c>
      <c r="H1699" s="52" t="s">
        <v>361</v>
      </c>
      <c r="I1699" s="52" t="s">
        <v>670</v>
      </c>
      <c r="J1699" s="60">
        <v>4000000</v>
      </c>
      <c r="K1699" s="52">
        <v>4000000</v>
      </c>
      <c r="L1699" s="56" t="str">
        <f>_xlfn.CONCAT(NFM3External!$B1699,"_",NFM3External!$C1699,"_",NFM3External!$E1699,"_",NFM3External!$G1699)</f>
        <v>Cambodia_TB_United States Government (USG)_2023</v>
      </c>
    </row>
    <row r="1700" spans="1:12" x14ac:dyDescent="0.25">
      <c r="A1700" s="48" t="s">
        <v>1916</v>
      </c>
      <c r="B1700" s="49" t="s">
        <v>872</v>
      </c>
      <c r="C1700" s="49" t="s">
        <v>305</v>
      </c>
      <c r="D1700" s="49" t="s">
        <v>1634</v>
      </c>
      <c r="E1700" s="49" t="s">
        <v>934</v>
      </c>
      <c r="F1700" s="49" t="s">
        <v>1920</v>
      </c>
      <c r="G1700" s="49">
        <v>2024</v>
      </c>
      <c r="H1700" s="49" t="s">
        <v>361</v>
      </c>
      <c r="I1700" s="49" t="s">
        <v>670</v>
      </c>
      <c r="J1700" s="59">
        <v>2500000</v>
      </c>
      <c r="K1700" s="49">
        <v>2500000</v>
      </c>
      <c r="L1700" s="55" t="str">
        <f>_xlfn.CONCAT(NFM3External!$B1700,"_",NFM3External!$C1700,"_",NFM3External!$E1700,"_",NFM3External!$G1700)</f>
        <v>Cambodia_TB_United States Government (USG)_2024</v>
      </c>
    </row>
    <row r="1701" spans="1:12" x14ac:dyDescent="0.25">
      <c r="A1701" s="51" t="s">
        <v>1916</v>
      </c>
      <c r="B1701" s="52" t="s">
        <v>872</v>
      </c>
      <c r="C1701" s="52" t="s">
        <v>305</v>
      </c>
      <c r="D1701" s="52" t="s">
        <v>1634</v>
      </c>
      <c r="E1701" s="52" t="s">
        <v>934</v>
      </c>
      <c r="F1701" s="52" t="s">
        <v>1920</v>
      </c>
      <c r="G1701" s="52">
        <v>2025</v>
      </c>
      <c r="H1701" s="52" t="s">
        <v>361</v>
      </c>
      <c r="I1701" s="52" t="s">
        <v>670</v>
      </c>
      <c r="J1701" s="60">
        <v>2000000</v>
      </c>
      <c r="K1701" s="52">
        <v>2000000</v>
      </c>
      <c r="L1701" s="56" t="str">
        <f>_xlfn.CONCAT(NFM3External!$B1701,"_",NFM3External!$C1701,"_",NFM3External!$E1701,"_",NFM3External!$G1701)</f>
        <v>Cambodia_TB_United States Government (USG)_2025</v>
      </c>
    </row>
    <row r="1702" spans="1:12" x14ac:dyDescent="0.25">
      <c r="A1702" s="48" t="s">
        <v>1916</v>
      </c>
      <c r="B1702" s="49" t="s">
        <v>872</v>
      </c>
      <c r="C1702" s="49" t="s">
        <v>305</v>
      </c>
      <c r="D1702" s="49" t="s">
        <v>1634</v>
      </c>
      <c r="E1702" s="49" t="s">
        <v>949</v>
      </c>
      <c r="F1702" s="49"/>
      <c r="G1702" s="49">
        <v>2018</v>
      </c>
      <c r="H1702" s="49" t="s">
        <v>1635</v>
      </c>
      <c r="I1702" s="49" t="s">
        <v>670</v>
      </c>
      <c r="J1702" s="59">
        <v>100000</v>
      </c>
      <c r="K1702" s="49">
        <v>100000</v>
      </c>
      <c r="L1702" s="55" t="str">
        <f>_xlfn.CONCAT(NFM3External!$B1702,"_",NFM3External!$C1702,"_",NFM3External!$E1702,"_",NFM3External!$G1702)</f>
        <v>Cambodia_TB_World Health Organization (WHO)_2018</v>
      </c>
    </row>
    <row r="1703" spans="1:12" x14ac:dyDescent="0.25">
      <c r="A1703" s="51" t="s">
        <v>1916</v>
      </c>
      <c r="B1703" s="52" t="s">
        <v>872</v>
      </c>
      <c r="C1703" s="52" t="s">
        <v>305</v>
      </c>
      <c r="D1703" s="52" t="s">
        <v>1634</v>
      </c>
      <c r="E1703" s="52" t="s">
        <v>949</v>
      </c>
      <c r="F1703" s="52"/>
      <c r="G1703" s="52">
        <v>2019</v>
      </c>
      <c r="H1703" s="52" t="s">
        <v>1635</v>
      </c>
      <c r="I1703" s="52" t="s">
        <v>670</v>
      </c>
      <c r="J1703" s="60">
        <v>100000</v>
      </c>
      <c r="K1703" s="52">
        <v>100000</v>
      </c>
      <c r="L1703" s="56" t="str">
        <f>_xlfn.CONCAT(NFM3External!$B1703,"_",NFM3External!$C1703,"_",NFM3External!$E1703,"_",NFM3External!$G1703)</f>
        <v>Cambodia_TB_World Health Organization (WHO)_2019</v>
      </c>
    </row>
    <row r="1704" spans="1:12" x14ac:dyDescent="0.25">
      <c r="A1704" s="48" t="s">
        <v>1916</v>
      </c>
      <c r="B1704" s="49" t="s">
        <v>872</v>
      </c>
      <c r="C1704" s="49" t="s">
        <v>305</v>
      </c>
      <c r="D1704" s="49" t="s">
        <v>1634</v>
      </c>
      <c r="E1704" s="49" t="s">
        <v>949</v>
      </c>
      <c r="F1704" s="49"/>
      <c r="G1704" s="49">
        <v>2020</v>
      </c>
      <c r="H1704" s="49" t="s">
        <v>1635</v>
      </c>
      <c r="I1704" s="49" t="s">
        <v>670</v>
      </c>
      <c r="J1704" s="59">
        <v>100000</v>
      </c>
      <c r="K1704" s="49">
        <v>100000</v>
      </c>
      <c r="L1704" s="55" t="str">
        <f>_xlfn.CONCAT(NFM3External!$B1704,"_",NFM3External!$C1704,"_",NFM3External!$E1704,"_",NFM3External!$G1704)</f>
        <v>Cambodia_TB_World Health Organization (WHO)_2020</v>
      </c>
    </row>
    <row r="1705" spans="1:12" x14ac:dyDescent="0.25">
      <c r="A1705" s="51" t="s">
        <v>1916</v>
      </c>
      <c r="B1705" s="52" t="s">
        <v>872</v>
      </c>
      <c r="C1705" s="52" t="s">
        <v>305</v>
      </c>
      <c r="D1705" s="52" t="s">
        <v>1634</v>
      </c>
      <c r="E1705" s="52" t="s">
        <v>949</v>
      </c>
      <c r="F1705" s="52"/>
      <c r="G1705" s="52">
        <v>2021</v>
      </c>
      <c r="H1705" s="52" t="s">
        <v>361</v>
      </c>
      <c r="I1705" s="52" t="s">
        <v>670</v>
      </c>
      <c r="J1705" s="60">
        <v>100000</v>
      </c>
      <c r="K1705" s="52">
        <v>100000</v>
      </c>
      <c r="L1705" s="56" t="str">
        <f>_xlfn.CONCAT(NFM3External!$B1705,"_",NFM3External!$C1705,"_",NFM3External!$E1705,"_",NFM3External!$G1705)</f>
        <v>Cambodia_TB_World Health Organization (WHO)_2021</v>
      </c>
    </row>
    <row r="1706" spans="1:12" x14ac:dyDescent="0.25">
      <c r="A1706" s="48" t="s">
        <v>1916</v>
      </c>
      <c r="B1706" s="49" t="s">
        <v>872</v>
      </c>
      <c r="C1706" s="49" t="s">
        <v>305</v>
      </c>
      <c r="D1706" s="49" t="s">
        <v>1634</v>
      </c>
      <c r="E1706" s="49" t="s">
        <v>949</v>
      </c>
      <c r="F1706" s="49"/>
      <c r="G1706" s="49">
        <v>2022</v>
      </c>
      <c r="H1706" s="49" t="s">
        <v>361</v>
      </c>
      <c r="I1706" s="49" t="s">
        <v>670</v>
      </c>
      <c r="J1706" s="59">
        <v>100000</v>
      </c>
      <c r="K1706" s="49">
        <v>100000</v>
      </c>
      <c r="L1706" s="55" t="str">
        <f>_xlfn.CONCAT(NFM3External!$B1706,"_",NFM3External!$C1706,"_",NFM3External!$E1706,"_",NFM3External!$G1706)</f>
        <v>Cambodia_TB_World Health Organization (WHO)_2022</v>
      </c>
    </row>
    <row r="1707" spans="1:12" x14ac:dyDescent="0.25">
      <c r="A1707" s="51" t="s">
        <v>1916</v>
      </c>
      <c r="B1707" s="52" t="s">
        <v>872</v>
      </c>
      <c r="C1707" s="52" t="s">
        <v>305</v>
      </c>
      <c r="D1707" s="52" t="s">
        <v>1634</v>
      </c>
      <c r="E1707" s="52" t="s">
        <v>949</v>
      </c>
      <c r="F1707" s="52"/>
      <c r="G1707" s="52">
        <v>2023</v>
      </c>
      <c r="H1707" s="52" t="s">
        <v>361</v>
      </c>
      <c r="I1707" s="52" t="s">
        <v>670</v>
      </c>
      <c r="J1707" s="60">
        <v>100000</v>
      </c>
      <c r="K1707" s="52">
        <v>100000</v>
      </c>
      <c r="L1707" s="56" t="str">
        <f>_xlfn.CONCAT(NFM3External!$B1707,"_",NFM3External!$C1707,"_",NFM3External!$E1707,"_",NFM3External!$G1707)</f>
        <v>Cambodia_TB_World Health Organization (WHO)_2023</v>
      </c>
    </row>
    <row r="1708" spans="1:12" x14ac:dyDescent="0.25">
      <c r="A1708" s="48" t="s">
        <v>1916</v>
      </c>
      <c r="B1708" s="49" t="s">
        <v>872</v>
      </c>
      <c r="C1708" s="49" t="s">
        <v>305</v>
      </c>
      <c r="D1708" s="49" t="s">
        <v>1634</v>
      </c>
      <c r="E1708" s="49" t="s">
        <v>949</v>
      </c>
      <c r="F1708" s="49"/>
      <c r="G1708" s="49">
        <v>2024</v>
      </c>
      <c r="H1708" s="49" t="s">
        <v>361</v>
      </c>
      <c r="I1708" s="49" t="s">
        <v>670</v>
      </c>
      <c r="J1708" s="59">
        <v>100000</v>
      </c>
      <c r="K1708" s="49">
        <v>100000</v>
      </c>
      <c r="L1708" s="55" t="str">
        <f>_xlfn.CONCAT(NFM3External!$B1708,"_",NFM3External!$C1708,"_",NFM3External!$E1708,"_",NFM3External!$G1708)</f>
        <v>Cambodia_TB_World Health Organization (WHO)_2024</v>
      </c>
    </row>
    <row r="1709" spans="1:12" x14ac:dyDescent="0.25">
      <c r="A1709" s="51" t="s">
        <v>1916</v>
      </c>
      <c r="B1709" s="52" t="s">
        <v>872</v>
      </c>
      <c r="C1709" s="52" t="s">
        <v>305</v>
      </c>
      <c r="D1709" s="52" t="s">
        <v>1634</v>
      </c>
      <c r="E1709" s="52" t="s">
        <v>949</v>
      </c>
      <c r="F1709" s="52"/>
      <c r="G1709" s="52">
        <v>2025</v>
      </c>
      <c r="H1709" s="52" t="s">
        <v>361</v>
      </c>
      <c r="I1709" s="52" t="s">
        <v>670</v>
      </c>
      <c r="J1709" s="60">
        <v>100000</v>
      </c>
      <c r="K1709" s="52">
        <v>100000</v>
      </c>
      <c r="L1709" s="56" t="str">
        <f>_xlfn.CONCAT(NFM3External!$B1709,"_",NFM3External!$C1709,"_",NFM3External!$E1709,"_",NFM3External!$G1709)</f>
        <v>Cambodia_TB_World Health Organization (WHO)_2025</v>
      </c>
    </row>
    <row r="1710" spans="1:12" x14ac:dyDescent="0.25">
      <c r="A1710" s="48" t="s">
        <v>1921</v>
      </c>
      <c r="B1710" s="49" t="s">
        <v>1066</v>
      </c>
      <c r="C1710" s="49" t="s">
        <v>1645</v>
      </c>
      <c r="D1710" s="49" t="s">
        <v>1634</v>
      </c>
      <c r="E1710" s="49" t="s">
        <v>652</v>
      </c>
      <c r="F1710" s="49"/>
      <c r="G1710" s="49">
        <v>2020</v>
      </c>
      <c r="H1710" s="49" t="s">
        <v>1635</v>
      </c>
      <c r="I1710" s="49" t="s">
        <v>670</v>
      </c>
      <c r="J1710" s="59">
        <v>281400</v>
      </c>
      <c r="K1710" s="49">
        <v>281400</v>
      </c>
      <c r="L1710" s="55" t="str">
        <f>_xlfn.CONCAT(NFM3External!$B1710,"_",NFM3External!$C1710,"_",NFM3External!$E1710,"_",NFM3External!$G1710)</f>
        <v>Lao (Peoples Democratic Republic)_HIV_Asian Development Bank (ADB)_2020</v>
      </c>
    </row>
    <row r="1711" spans="1:12" x14ac:dyDescent="0.25">
      <c r="A1711" s="51" t="s">
        <v>1921</v>
      </c>
      <c r="B1711" s="52" t="s">
        <v>1066</v>
      </c>
      <c r="C1711" s="52" t="s">
        <v>1645</v>
      </c>
      <c r="D1711" s="52" t="s">
        <v>1634</v>
      </c>
      <c r="E1711" s="52" t="s">
        <v>731</v>
      </c>
      <c r="F1711" s="52"/>
      <c r="G1711" s="52">
        <v>2018</v>
      </c>
      <c r="H1711" s="52" t="s">
        <v>1635</v>
      </c>
      <c r="I1711" s="52" t="s">
        <v>670</v>
      </c>
      <c r="J1711" s="60">
        <v>4144</v>
      </c>
      <c r="K1711" s="52">
        <v>4144</v>
      </c>
      <c r="L1711" s="56" t="str">
        <f>_xlfn.CONCAT(NFM3External!$B1711,"_",NFM3External!$C1711,"_",NFM3External!$E1711,"_",NFM3External!$G1711)</f>
        <v>Lao (Peoples Democratic Republic)_HIV_China_2018</v>
      </c>
    </row>
    <row r="1712" spans="1:12" x14ac:dyDescent="0.25">
      <c r="A1712" s="48" t="s">
        <v>1921</v>
      </c>
      <c r="B1712" s="49" t="s">
        <v>1066</v>
      </c>
      <c r="C1712" s="49" t="s">
        <v>1645</v>
      </c>
      <c r="D1712" s="49" t="s">
        <v>1634</v>
      </c>
      <c r="E1712" s="49" t="s">
        <v>731</v>
      </c>
      <c r="F1712" s="49"/>
      <c r="G1712" s="49">
        <v>2019</v>
      </c>
      <c r="H1712" s="49" t="s">
        <v>1635</v>
      </c>
      <c r="I1712" s="49" t="s">
        <v>670</v>
      </c>
      <c r="J1712" s="59">
        <v>9288</v>
      </c>
      <c r="K1712" s="49">
        <v>9288</v>
      </c>
      <c r="L1712" s="55" t="str">
        <f>_xlfn.CONCAT(NFM3External!$B1712,"_",NFM3External!$C1712,"_",NFM3External!$E1712,"_",NFM3External!$G1712)</f>
        <v>Lao (Peoples Democratic Republic)_HIV_China_2019</v>
      </c>
    </row>
    <row r="1713" spans="1:12" x14ac:dyDescent="0.25">
      <c r="A1713" s="51" t="s">
        <v>1921</v>
      </c>
      <c r="B1713" s="52" t="s">
        <v>1066</v>
      </c>
      <c r="C1713" s="52" t="s">
        <v>1645</v>
      </c>
      <c r="D1713" s="52" t="s">
        <v>1634</v>
      </c>
      <c r="E1713" s="52" t="s">
        <v>731</v>
      </c>
      <c r="F1713" s="52"/>
      <c r="G1713" s="52">
        <v>2020</v>
      </c>
      <c r="H1713" s="52" t="s">
        <v>1635</v>
      </c>
      <c r="I1713" s="52" t="s">
        <v>670</v>
      </c>
      <c r="J1713" s="60">
        <v>1681</v>
      </c>
      <c r="K1713" s="52">
        <v>1681</v>
      </c>
      <c r="L1713" s="56" t="str">
        <f>_xlfn.CONCAT(NFM3External!$B1713,"_",NFM3External!$C1713,"_",NFM3External!$E1713,"_",NFM3External!$G1713)</f>
        <v>Lao (Peoples Democratic Republic)_HIV_China_2020</v>
      </c>
    </row>
    <row r="1714" spans="1:12" x14ac:dyDescent="0.25">
      <c r="A1714" s="48" t="s">
        <v>1921</v>
      </c>
      <c r="B1714" s="49" t="s">
        <v>1066</v>
      </c>
      <c r="C1714" s="49" t="s">
        <v>1645</v>
      </c>
      <c r="D1714" s="49" t="s">
        <v>1634</v>
      </c>
      <c r="E1714" s="49" t="s">
        <v>843</v>
      </c>
      <c r="F1714" s="49"/>
      <c r="G1714" s="49">
        <v>2018</v>
      </c>
      <c r="H1714" s="49" t="s">
        <v>1635</v>
      </c>
      <c r="I1714" s="49" t="s">
        <v>670</v>
      </c>
      <c r="J1714" s="59">
        <v>9875</v>
      </c>
      <c r="K1714" s="49">
        <v>9875</v>
      </c>
      <c r="L1714" s="55" t="str">
        <f>_xlfn.CONCAT(NFM3External!$B1714,"_",NFM3External!$C1714,"_",NFM3External!$E1714,"_",NFM3External!$G1714)</f>
        <v>Lao (Peoples Democratic Republic)_HIV_Joint United Nations Programme on HIV/AIDS (UNAIDS)_2018</v>
      </c>
    </row>
    <row r="1715" spans="1:12" x14ac:dyDescent="0.25">
      <c r="A1715" s="51" t="s">
        <v>1921</v>
      </c>
      <c r="B1715" s="52" t="s">
        <v>1066</v>
      </c>
      <c r="C1715" s="52" t="s">
        <v>1645</v>
      </c>
      <c r="D1715" s="52" t="s">
        <v>1634</v>
      </c>
      <c r="E1715" s="52" t="s">
        <v>843</v>
      </c>
      <c r="F1715" s="52"/>
      <c r="G1715" s="52">
        <v>2020</v>
      </c>
      <c r="H1715" s="52" t="s">
        <v>1635</v>
      </c>
      <c r="I1715" s="52" t="s">
        <v>670</v>
      </c>
      <c r="J1715" s="60">
        <v>17429</v>
      </c>
      <c r="K1715" s="52">
        <v>17429</v>
      </c>
      <c r="L1715" s="56" t="str">
        <f>_xlfn.CONCAT(NFM3External!$B1715,"_",NFM3External!$C1715,"_",NFM3External!$E1715,"_",NFM3External!$G1715)</f>
        <v>Lao (Peoples Democratic Republic)_HIV_Joint United Nations Programme on HIV/AIDS (UNAIDS)_2020</v>
      </c>
    </row>
    <row r="1716" spans="1:12" x14ac:dyDescent="0.25">
      <c r="A1716" s="48" t="s">
        <v>1921</v>
      </c>
      <c r="B1716" s="49" t="s">
        <v>1066</v>
      </c>
      <c r="C1716" s="49" t="s">
        <v>1645</v>
      </c>
      <c r="D1716" s="49" t="s">
        <v>1634</v>
      </c>
      <c r="E1716" s="49" t="s">
        <v>934</v>
      </c>
      <c r="F1716" s="49"/>
      <c r="G1716" s="49">
        <v>2018</v>
      </c>
      <c r="H1716" s="49" t="s">
        <v>1635</v>
      </c>
      <c r="I1716" s="49" t="s">
        <v>670</v>
      </c>
      <c r="J1716" s="59">
        <v>370012</v>
      </c>
      <c r="K1716" s="49">
        <v>370012</v>
      </c>
      <c r="L1716" s="55" t="str">
        <f>_xlfn.CONCAT(NFM3External!$B1716,"_",NFM3External!$C1716,"_",NFM3External!$E1716,"_",NFM3External!$G1716)</f>
        <v>Lao (Peoples Democratic Republic)_HIV_United States Government (USG)_2018</v>
      </c>
    </row>
    <row r="1717" spans="1:12" x14ac:dyDescent="0.25">
      <c r="A1717" s="51" t="s">
        <v>1921</v>
      </c>
      <c r="B1717" s="52" t="s">
        <v>1066</v>
      </c>
      <c r="C1717" s="52" t="s">
        <v>1645</v>
      </c>
      <c r="D1717" s="52" t="s">
        <v>1634</v>
      </c>
      <c r="E1717" s="52" t="s">
        <v>934</v>
      </c>
      <c r="F1717" s="52"/>
      <c r="G1717" s="52">
        <v>2019</v>
      </c>
      <c r="H1717" s="52" t="s">
        <v>1635</v>
      </c>
      <c r="I1717" s="52" t="s">
        <v>670</v>
      </c>
      <c r="J1717" s="60">
        <v>19435</v>
      </c>
      <c r="K1717" s="52">
        <v>19435</v>
      </c>
      <c r="L1717" s="56" t="str">
        <f>_xlfn.CONCAT(NFM3External!$B1717,"_",NFM3External!$C1717,"_",NFM3External!$E1717,"_",NFM3External!$G1717)</f>
        <v>Lao (Peoples Democratic Republic)_HIV_United States Government (USG)_2019</v>
      </c>
    </row>
    <row r="1718" spans="1:12" x14ac:dyDescent="0.25">
      <c r="A1718" s="48" t="s">
        <v>1921</v>
      </c>
      <c r="B1718" s="49" t="s">
        <v>1066</v>
      </c>
      <c r="C1718" s="49" t="s">
        <v>1645</v>
      </c>
      <c r="D1718" s="49" t="s">
        <v>1634</v>
      </c>
      <c r="E1718" s="49" t="s">
        <v>934</v>
      </c>
      <c r="F1718" s="49"/>
      <c r="G1718" s="49">
        <v>2020</v>
      </c>
      <c r="H1718" s="49" t="s">
        <v>1635</v>
      </c>
      <c r="I1718" s="49" t="s">
        <v>670</v>
      </c>
      <c r="J1718" s="59">
        <v>154339</v>
      </c>
      <c r="K1718" s="49">
        <v>154339</v>
      </c>
      <c r="L1718" s="55" t="str">
        <f>_xlfn.CONCAT(NFM3External!$B1718,"_",NFM3External!$C1718,"_",NFM3External!$E1718,"_",NFM3External!$G1718)</f>
        <v>Lao (Peoples Democratic Republic)_HIV_United States Government (USG)_2020</v>
      </c>
    </row>
    <row r="1719" spans="1:12" x14ac:dyDescent="0.25">
      <c r="A1719" s="51" t="s">
        <v>1921</v>
      </c>
      <c r="B1719" s="52" t="s">
        <v>1066</v>
      </c>
      <c r="C1719" s="52" t="s">
        <v>1645</v>
      </c>
      <c r="D1719" s="52" t="s">
        <v>1634</v>
      </c>
      <c r="E1719" s="52" t="s">
        <v>954</v>
      </c>
      <c r="F1719" s="52"/>
      <c r="G1719" s="52">
        <v>2018</v>
      </c>
      <c r="H1719" s="52" t="s">
        <v>1635</v>
      </c>
      <c r="I1719" s="52" t="s">
        <v>670</v>
      </c>
      <c r="J1719" s="60">
        <v>111991</v>
      </c>
      <c r="K1719" s="52">
        <v>111991</v>
      </c>
      <c r="L1719" s="56" t="str">
        <f>_xlfn.CONCAT(NFM3External!$B1719,"_",NFM3External!$C1719,"_",NFM3External!$E1719,"_",NFM3External!$G1719)</f>
        <v>Lao (Peoples Democratic Republic)_HIV_Unspecified - not disagregated by sources _2018</v>
      </c>
    </row>
    <row r="1720" spans="1:12" x14ac:dyDescent="0.25">
      <c r="A1720" s="48" t="s">
        <v>1921</v>
      </c>
      <c r="B1720" s="49" t="s">
        <v>1066</v>
      </c>
      <c r="C1720" s="49" t="s">
        <v>1645</v>
      </c>
      <c r="D1720" s="49" t="s">
        <v>1634</v>
      </c>
      <c r="E1720" s="49" t="s">
        <v>954</v>
      </c>
      <c r="F1720" s="49"/>
      <c r="G1720" s="49">
        <v>2019</v>
      </c>
      <c r="H1720" s="49" t="s">
        <v>1635</v>
      </c>
      <c r="I1720" s="49" t="s">
        <v>670</v>
      </c>
      <c r="J1720" s="59">
        <v>12072</v>
      </c>
      <c r="K1720" s="49">
        <v>12072</v>
      </c>
      <c r="L1720" s="55" t="str">
        <f>_xlfn.CONCAT(NFM3External!$B1720,"_",NFM3External!$C1720,"_",NFM3External!$E1720,"_",NFM3External!$G1720)</f>
        <v>Lao (Peoples Democratic Republic)_HIV_Unspecified - not disagregated by sources _2019</v>
      </c>
    </row>
    <row r="1721" spans="1:12" x14ac:dyDescent="0.25">
      <c r="A1721" s="51" t="s">
        <v>1921</v>
      </c>
      <c r="B1721" s="52" t="s">
        <v>1066</v>
      </c>
      <c r="C1721" s="52" t="s">
        <v>1645</v>
      </c>
      <c r="D1721" s="52" t="s">
        <v>1634</v>
      </c>
      <c r="E1721" s="52" t="s">
        <v>954</v>
      </c>
      <c r="F1721" s="52"/>
      <c r="G1721" s="52">
        <v>2020</v>
      </c>
      <c r="H1721" s="52" t="s">
        <v>1635</v>
      </c>
      <c r="I1721" s="52" t="s">
        <v>670</v>
      </c>
      <c r="J1721" s="60">
        <v>171924</v>
      </c>
      <c r="K1721" s="52">
        <v>171924</v>
      </c>
      <c r="L1721" s="56" t="str">
        <f>_xlfn.CONCAT(NFM3External!$B1721,"_",NFM3External!$C1721,"_",NFM3External!$E1721,"_",NFM3External!$G1721)</f>
        <v>Lao (Peoples Democratic Republic)_HIV_Unspecified - not disagregated by sources _2020</v>
      </c>
    </row>
    <row r="1722" spans="1:12" x14ac:dyDescent="0.25">
      <c r="A1722" s="48" t="s">
        <v>1921</v>
      </c>
      <c r="B1722" s="49" t="s">
        <v>1066</v>
      </c>
      <c r="C1722" s="49" t="s">
        <v>1645</v>
      </c>
      <c r="D1722" s="49" t="s">
        <v>1634</v>
      </c>
      <c r="E1722" s="49" t="s">
        <v>949</v>
      </c>
      <c r="F1722" s="49"/>
      <c r="G1722" s="49">
        <v>2019</v>
      </c>
      <c r="H1722" s="49" t="s">
        <v>1635</v>
      </c>
      <c r="I1722" s="49" t="s">
        <v>670</v>
      </c>
      <c r="J1722" s="59">
        <v>20600</v>
      </c>
      <c r="K1722" s="49">
        <v>20600</v>
      </c>
      <c r="L1722" s="55" t="str">
        <f>_xlfn.CONCAT(NFM3External!$B1722,"_",NFM3External!$C1722,"_",NFM3External!$E1722,"_",NFM3External!$G1722)</f>
        <v>Lao (Peoples Democratic Republic)_HIV_World Health Organization (WHO)_2019</v>
      </c>
    </row>
    <row r="1723" spans="1:12" x14ac:dyDescent="0.25">
      <c r="A1723" s="51" t="s">
        <v>1921</v>
      </c>
      <c r="B1723" s="52" t="s">
        <v>1066</v>
      </c>
      <c r="C1723" s="52" t="s">
        <v>1645</v>
      </c>
      <c r="D1723" s="52" t="s">
        <v>1634</v>
      </c>
      <c r="E1723" s="52" t="s">
        <v>949</v>
      </c>
      <c r="F1723" s="52"/>
      <c r="G1723" s="52">
        <v>2020</v>
      </c>
      <c r="H1723" s="52" t="s">
        <v>1635</v>
      </c>
      <c r="I1723" s="52" t="s">
        <v>670</v>
      </c>
      <c r="J1723" s="60">
        <v>220139</v>
      </c>
      <c r="K1723" s="52">
        <v>220139</v>
      </c>
      <c r="L1723" s="56" t="str">
        <f>_xlfn.CONCAT(NFM3External!$B1723,"_",NFM3External!$C1723,"_",NFM3External!$E1723,"_",NFM3External!$G1723)</f>
        <v>Lao (Peoples Democratic Republic)_HIV_World Health Organization (WHO)_2020</v>
      </c>
    </row>
    <row r="1724" spans="1:12" x14ac:dyDescent="0.25">
      <c r="A1724" s="48" t="s">
        <v>1922</v>
      </c>
      <c r="B1724" s="49" t="s">
        <v>1077</v>
      </c>
      <c r="C1724" s="49" t="s">
        <v>1645</v>
      </c>
      <c r="D1724" s="49" t="s">
        <v>1634</v>
      </c>
      <c r="E1724" s="49" t="s">
        <v>798</v>
      </c>
      <c r="F1724" s="49" t="s">
        <v>1923</v>
      </c>
      <c r="G1724" s="49">
        <v>2018</v>
      </c>
      <c r="H1724" s="49" t="s">
        <v>1635</v>
      </c>
      <c r="I1724" s="49" t="s">
        <v>670</v>
      </c>
      <c r="J1724" s="59">
        <v>0</v>
      </c>
      <c r="K1724" s="49">
        <v>0</v>
      </c>
      <c r="L1724" s="55" t="str">
        <f>_xlfn.CONCAT(NFM3External!$B1724,"_",NFM3External!$C1724,"_",NFM3External!$E1724,"_",NFM3External!$G1724)</f>
        <v>Liberia_HIV_Germany_2018</v>
      </c>
    </row>
    <row r="1725" spans="1:12" x14ac:dyDescent="0.25">
      <c r="A1725" s="51" t="s">
        <v>1922</v>
      </c>
      <c r="B1725" s="52" t="s">
        <v>1077</v>
      </c>
      <c r="C1725" s="52" t="s">
        <v>1645</v>
      </c>
      <c r="D1725" s="52" t="s">
        <v>1634</v>
      </c>
      <c r="E1725" s="52" t="s">
        <v>798</v>
      </c>
      <c r="F1725" s="52" t="s">
        <v>1923</v>
      </c>
      <c r="G1725" s="52">
        <v>2019</v>
      </c>
      <c r="H1725" s="52" t="s">
        <v>1635</v>
      </c>
      <c r="I1725" s="52" t="s">
        <v>670</v>
      </c>
      <c r="J1725" s="60">
        <v>127968</v>
      </c>
      <c r="K1725" s="52">
        <v>127968</v>
      </c>
      <c r="L1725" s="56" t="str">
        <f>_xlfn.CONCAT(NFM3External!$B1725,"_",NFM3External!$C1725,"_",NFM3External!$E1725,"_",NFM3External!$G1725)</f>
        <v>Liberia_HIV_Germany_2019</v>
      </c>
    </row>
    <row r="1726" spans="1:12" x14ac:dyDescent="0.25">
      <c r="A1726" s="48" t="s">
        <v>1922</v>
      </c>
      <c r="B1726" s="49" t="s">
        <v>1077</v>
      </c>
      <c r="C1726" s="49" t="s">
        <v>1645</v>
      </c>
      <c r="D1726" s="49" t="s">
        <v>1634</v>
      </c>
      <c r="E1726" s="49" t="s">
        <v>798</v>
      </c>
      <c r="F1726" s="49" t="s">
        <v>1923</v>
      </c>
      <c r="G1726" s="49">
        <v>2020</v>
      </c>
      <c r="H1726" s="49" t="s">
        <v>1635</v>
      </c>
      <c r="I1726" s="49" t="s">
        <v>670</v>
      </c>
      <c r="J1726" s="59">
        <v>0</v>
      </c>
      <c r="K1726" s="49">
        <v>0</v>
      </c>
      <c r="L1726" s="55" t="str">
        <f>_xlfn.CONCAT(NFM3External!$B1726,"_",NFM3External!$C1726,"_",NFM3External!$E1726,"_",NFM3External!$G1726)</f>
        <v>Liberia_HIV_Germany_2020</v>
      </c>
    </row>
    <row r="1727" spans="1:12" x14ac:dyDescent="0.25">
      <c r="A1727" s="51" t="s">
        <v>1922</v>
      </c>
      <c r="B1727" s="52" t="s">
        <v>1077</v>
      </c>
      <c r="C1727" s="52" t="s">
        <v>1645</v>
      </c>
      <c r="D1727" s="52" t="s">
        <v>1634</v>
      </c>
      <c r="E1727" s="52" t="s">
        <v>843</v>
      </c>
      <c r="F1727" s="52" t="s">
        <v>1923</v>
      </c>
      <c r="G1727" s="52">
        <v>2018</v>
      </c>
      <c r="H1727" s="52" t="s">
        <v>1635</v>
      </c>
      <c r="I1727" s="52" t="s">
        <v>670</v>
      </c>
      <c r="J1727" s="60">
        <v>0</v>
      </c>
      <c r="K1727" s="52">
        <v>0</v>
      </c>
      <c r="L1727" s="56" t="str">
        <f>_xlfn.CONCAT(NFM3External!$B1727,"_",NFM3External!$C1727,"_",NFM3External!$E1727,"_",NFM3External!$G1727)</f>
        <v>Liberia_HIV_Joint United Nations Programme on HIV/AIDS (UNAIDS)_2018</v>
      </c>
    </row>
    <row r="1728" spans="1:12" x14ac:dyDescent="0.25">
      <c r="A1728" s="48" t="s">
        <v>1922</v>
      </c>
      <c r="B1728" s="49" t="s">
        <v>1077</v>
      </c>
      <c r="C1728" s="49" t="s">
        <v>1645</v>
      </c>
      <c r="D1728" s="49" t="s">
        <v>1634</v>
      </c>
      <c r="E1728" s="49" t="s">
        <v>843</v>
      </c>
      <c r="F1728" s="49" t="s">
        <v>1923</v>
      </c>
      <c r="G1728" s="49">
        <v>2019</v>
      </c>
      <c r="H1728" s="49" t="s">
        <v>1635</v>
      </c>
      <c r="I1728" s="49" t="s">
        <v>670</v>
      </c>
      <c r="J1728" s="59">
        <v>75999</v>
      </c>
      <c r="K1728" s="49">
        <v>75999</v>
      </c>
      <c r="L1728" s="55" t="str">
        <f>_xlfn.CONCAT(NFM3External!$B1728,"_",NFM3External!$C1728,"_",NFM3External!$E1728,"_",NFM3External!$G1728)</f>
        <v>Liberia_HIV_Joint United Nations Programme on HIV/AIDS (UNAIDS)_2019</v>
      </c>
    </row>
    <row r="1729" spans="1:12" x14ac:dyDescent="0.25">
      <c r="A1729" s="51" t="s">
        <v>1922</v>
      </c>
      <c r="B1729" s="52" t="s">
        <v>1077</v>
      </c>
      <c r="C1729" s="52" t="s">
        <v>1645</v>
      </c>
      <c r="D1729" s="52" t="s">
        <v>1634</v>
      </c>
      <c r="E1729" s="52" t="s">
        <v>843</v>
      </c>
      <c r="F1729" s="52" t="s">
        <v>1923</v>
      </c>
      <c r="G1729" s="52">
        <v>2020</v>
      </c>
      <c r="H1729" s="52" t="s">
        <v>1635</v>
      </c>
      <c r="I1729" s="52" t="s">
        <v>670</v>
      </c>
      <c r="J1729" s="60">
        <v>0</v>
      </c>
      <c r="K1729" s="52">
        <v>0</v>
      </c>
      <c r="L1729" s="56" t="str">
        <f>_xlfn.CONCAT(NFM3External!$B1729,"_",NFM3External!$C1729,"_",NFM3External!$E1729,"_",NFM3External!$G1729)</f>
        <v>Liberia_HIV_Joint United Nations Programme on HIV/AIDS (UNAIDS)_2020</v>
      </c>
    </row>
    <row r="1730" spans="1:12" x14ac:dyDescent="0.25">
      <c r="A1730" s="48" t="s">
        <v>1922</v>
      </c>
      <c r="B1730" s="49" t="s">
        <v>1077</v>
      </c>
      <c r="C1730" s="49" t="s">
        <v>1645</v>
      </c>
      <c r="D1730" s="49" t="s">
        <v>1634</v>
      </c>
      <c r="E1730" s="49" t="s">
        <v>901</v>
      </c>
      <c r="F1730" s="49" t="s">
        <v>1923</v>
      </c>
      <c r="G1730" s="49">
        <v>2018</v>
      </c>
      <c r="H1730" s="49" t="s">
        <v>1635</v>
      </c>
      <c r="I1730" s="49" t="s">
        <v>670</v>
      </c>
      <c r="J1730" s="59">
        <v>0</v>
      </c>
      <c r="K1730" s="49">
        <v>0</v>
      </c>
      <c r="L1730" s="55" t="str">
        <f>_xlfn.CONCAT(NFM3External!$B1730,"_",NFM3External!$C1730,"_",NFM3External!$E1730,"_",NFM3External!$G1730)</f>
        <v>Liberia_HIV_The United Nations Children's Fund (UNICEF)_2018</v>
      </c>
    </row>
    <row r="1731" spans="1:12" x14ac:dyDescent="0.25">
      <c r="A1731" s="51" t="s">
        <v>1922</v>
      </c>
      <c r="B1731" s="52" t="s">
        <v>1077</v>
      </c>
      <c r="C1731" s="52" t="s">
        <v>1645</v>
      </c>
      <c r="D1731" s="52" t="s">
        <v>1634</v>
      </c>
      <c r="E1731" s="52" t="s">
        <v>901</v>
      </c>
      <c r="F1731" s="52" t="s">
        <v>1923</v>
      </c>
      <c r="G1731" s="52">
        <v>2019</v>
      </c>
      <c r="H1731" s="52" t="s">
        <v>1635</v>
      </c>
      <c r="I1731" s="52" t="s">
        <v>670</v>
      </c>
      <c r="J1731" s="60">
        <v>236900</v>
      </c>
      <c r="K1731" s="52">
        <v>236900</v>
      </c>
      <c r="L1731" s="56" t="str">
        <f>_xlfn.CONCAT(NFM3External!$B1731,"_",NFM3External!$C1731,"_",NFM3External!$E1731,"_",NFM3External!$G1731)</f>
        <v>Liberia_HIV_The United Nations Children's Fund (UNICEF)_2019</v>
      </c>
    </row>
    <row r="1732" spans="1:12" x14ac:dyDescent="0.25">
      <c r="A1732" s="48" t="s">
        <v>1922</v>
      </c>
      <c r="B1732" s="49" t="s">
        <v>1077</v>
      </c>
      <c r="C1732" s="49" t="s">
        <v>1645</v>
      </c>
      <c r="D1732" s="49" t="s">
        <v>1634</v>
      </c>
      <c r="E1732" s="49" t="s">
        <v>901</v>
      </c>
      <c r="F1732" s="49" t="s">
        <v>1923</v>
      </c>
      <c r="G1732" s="49">
        <v>2020</v>
      </c>
      <c r="H1732" s="49" t="s">
        <v>1635</v>
      </c>
      <c r="I1732" s="49" t="s">
        <v>670</v>
      </c>
      <c r="J1732" s="59">
        <v>255000</v>
      </c>
      <c r="K1732" s="49">
        <v>255000</v>
      </c>
      <c r="L1732" s="55" t="str">
        <f>_xlfn.CONCAT(NFM3External!$B1732,"_",NFM3External!$C1732,"_",NFM3External!$E1732,"_",NFM3External!$G1732)</f>
        <v>Liberia_HIV_The United Nations Children's Fund (UNICEF)_2020</v>
      </c>
    </row>
    <row r="1733" spans="1:12" x14ac:dyDescent="0.25">
      <c r="A1733" s="51" t="s">
        <v>1922</v>
      </c>
      <c r="B1733" s="52" t="s">
        <v>1077</v>
      </c>
      <c r="C1733" s="52" t="s">
        <v>1645</v>
      </c>
      <c r="D1733" s="52" t="s">
        <v>1634</v>
      </c>
      <c r="E1733" s="52" t="s">
        <v>934</v>
      </c>
      <c r="F1733" s="52" t="s">
        <v>1923</v>
      </c>
      <c r="G1733" s="52">
        <v>2018</v>
      </c>
      <c r="H1733" s="52" t="s">
        <v>1635</v>
      </c>
      <c r="I1733" s="52" t="s">
        <v>670</v>
      </c>
      <c r="J1733" s="60">
        <v>200000</v>
      </c>
      <c r="K1733" s="52">
        <v>200000</v>
      </c>
      <c r="L1733" s="56" t="str">
        <f>_xlfn.CONCAT(NFM3External!$B1733,"_",NFM3External!$C1733,"_",NFM3External!$E1733,"_",NFM3External!$G1733)</f>
        <v>Liberia_HIV_United States Government (USG)_2018</v>
      </c>
    </row>
    <row r="1734" spans="1:12" x14ac:dyDescent="0.25">
      <c r="A1734" s="48" t="s">
        <v>1922</v>
      </c>
      <c r="B1734" s="49" t="s">
        <v>1077</v>
      </c>
      <c r="C1734" s="49" t="s">
        <v>1645</v>
      </c>
      <c r="D1734" s="49" t="s">
        <v>1634</v>
      </c>
      <c r="E1734" s="49" t="s">
        <v>934</v>
      </c>
      <c r="F1734" s="49" t="s">
        <v>1923</v>
      </c>
      <c r="G1734" s="49">
        <v>2019</v>
      </c>
      <c r="H1734" s="49" t="s">
        <v>1635</v>
      </c>
      <c r="I1734" s="49" t="s">
        <v>670</v>
      </c>
      <c r="J1734" s="59">
        <v>0</v>
      </c>
      <c r="K1734" s="49">
        <v>0</v>
      </c>
      <c r="L1734" s="55" t="str">
        <f>_xlfn.CONCAT(NFM3External!$B1734,"_",NFM3External!$C1734,"_",NFM3External!$E1734,"_",NFM3External!$G1734)</f>
        <v>Liberia_HIV_United States Government (USG)_2019</v>
      </c>
    </row>
    <row r="1735" spans="1:12" x14ac:dyDescent="0.25">
      <c r="A1735" s="51" t="s">
        <v>1922</v>
      </c>
      <c r="B1735" s="52" t="s">
        <v>1077</v>
      </c>
      <c r="C1735" s="52" t="s">
        <v>1645</v>
      </c>
      <c r="D1735" s="52" t="s">
        <v>1634</v>
      </c>
      <c r="E1735" s="52" t="s">
        <v>934</v>
      </c>
      <c r="F1735" s="52" t="s">
        <v>1923</v>
      </c>
      <c r="G1735" s="52">
        <v>2020</v>
      </c>
      <c r="H1735" s="52" t="s">
        <v>1635</v>
      </c>
      <c r="I1735" s="52" t="s">
        <v>670</v>
      </c>
      <c r="J1735" s="60">
        <v>2907759</v>
      </c>
      <c r="K1735" s="52">
        <v>2907759</v>
      </c>
      <c r="L1735" s="56" t="str">
        <f>_xlfn.CONCAT(NFM3External!$B1735,"_",NFM3External!$C1735,"_",NFM3External!$E1735,"_",NFM3External!$G1735)</f>
        <v>Liberia_HIV_United States Government (USG)_2020</v>
      </c>
    </row>
    <row r="1736" spans="1:12" x14ac:dyDescent="0.25">
      <c r="A1736" s="48" t="s">
        <v>1922</v>
      </c>
      <c r="B1736" s="49" t="s">
        <v>1077</v>
      </c>
      <c r="C1736" s="49" t="s">
        <v>1645</v>
      </c>
      <c r="D1736" s="49" t="s">
        <v>1634</v>
      </c>
      <c r="E1736" s="49" t="s">
        <v>954</v>
      </c>
      <c r="F1736" s="49" t="s">
        <v>1923</v>
      </c>
      <c r="G1736" s="49">
        <v>2018</v>
      </c>
      <c r="H1736" s="49" t="s">
        <v>1635</v>
      </c>
      <c r="I1736" s="49" t="s">
        <v>670</v>
      </c>
      <c r="J1736" s="59">
        <v>0</v>
      </c>
      <c r="K1736" s="49">
        <v>0</v>
      </c>
      <c r="L1736" s="55" t="str">
        <f>_xlfn.CONCAT(NFM3External!$B1736,"_",NFM3External!$C1736,"_",NFM3External!$E1736,"_",NFM3External!$G1736)</f>
        <v>Liberia_HIV_Unspecified - not disagregated by sources _2018</v>
      </c>
    </row>
    <row r="1737" spans="1:12" x14ac:dyDescent="0.25">
      <c r="A1737" s="51" t="s">
        <v>1922</v>
      </c>
      <c r="B1737" s="52" t="s">
        <v>1077</v>
      </c>
      <c r="C1737" s="52" t="s">
        <v>1645</v>
      </c>
      <c r="D1737" s="52" t="s">
        <v>1634</v>
      </c>
      <c r="E1737" s="52" t="s">
        <v>954</v>
      </c>
      <c r="F1737" s="52" t="s">
        <v>1923</v>
      </c>
      <c r="G1737" s="52">
        <v>2019</v>
      </c>
      <c r="H1737" s="52" t="s">
        <v>1635</v>
      </c>
      <c r="I1737" s="52" t="s">
        <v>670</v>
      </c>
      <c r="J1737" s="60">
        <v>88592</v>
      </c>
      <c r="K1737" s="52">
        <v>88592</v>
      </c>
      <c r="L1737" s="56" t="str">
        <f>_xlfn.CONCAT(NFM3External!$B1737,"_",NFM3External!$C1737,"_",NFM3External!$E1737,"_",NFM3External!$G1737)</f>
        <v>Liberia_HIV_Unspecified - not disagregated by sources _2019</v>
      </c>
    </row>
    <row r="1738" spans="1:12" x14ac:dyDescent="0.25">
      <c r="A1738" s="48" t="s">
        <v>1922</v>
      </c>
      <c r="B1738" s="49" t="s">
        <v>1077</v>
      </c>
      <c r="C1738" s="49" t="s">
        <v>1645</v>
      </c>
      <c r="D1738" s="49" t="s">
        <v>1634</v>
      </c>
      <c r="E1738" s="49" t="s">
        <v>954</v>
      </c>
      <c r="F1738" s="49" t="s">
        <v>1923</v>
      </c>
      <c r="G1738" s="49">
        <v>2020</v>
      </c>
      <c r="H1738" s="49" t="s">
        <v>1635</v>
      </c>
      <c r="I1738" s="49" t="s">
        <v>670</v>
      </c>
      <c r="J1738" s="59">
        <v>0</v>
      </c>
      <c r="K1738" s="49">
        <v>0</v>
      </c>
      <c r="L1738" s="55" t="str">
        <f>_xlfn.CONCAT(NFM3External!$B1738,"_",NFM3External!$C1738,"_",NFM3External!$E1738,"_",NFM3External!$G1738)</f>
        <v>Liberia_HIV_Unspecified - not disagregated by sources _2020</v>
      </c>
    </row>
    <row r="1739" spans="1:12" x14ac:dyDescent="0.25">
      <c r="A1739" s="51" t="s">
        <v>1922</v>
      </c>
      <c r="B1739" s="52" t="s">
        <v>1077</v>
      </c>
      <c r="C1739" s="52" t="s">
        <v>308</v>
      </c>
      <c r="D1739" s="52" t="s">
        <v>1634</v>
      </c>
      <c r="E1739" s="52" t="s">
        <v>934</v>
      </c>
      <c r="F1739" s="52" t="s">
        <v>1924</v>
      </c>
      <c r="G1739" s="52">
        <v>2018</v>
      </c>
      <c r="H1739" s="52" t="s">
        <v>1635</v>
      </c>
      <c r="I1739" s="52" t="s">
        <v>670</v>
      </c>
      <c r="J1739" s="60">
        <v>13295219</v>
      </c>
      <c r="K1739" s="52">
        <v>13295219</v>
      </c>
      <c r="L1739" s="56" t="str">
        <f>_xlfn.CONCAT(NFM3External!$B1739,"_",NFM3External!$C1739,"_",NFM3External!$E1739,"_",NFM3External!$G1739)</f>
        <v>Liberia_Malaria_United States Government (USG)_2018</v>
      </c>
    </row>
    <row r="1740" spans="1:12" x14ac:dyDescent="0.25">
      <c r="A1740" s="48" t="s">
        <v>1922</v>
      </c>
      <c r="B1740" s="49" t="s">
        <v>1077</v>
      </c>
      <c r="C1740" s="49" t="s">
        <v>308</v>
      </c>
      <c r="D1740" s="49" t="s">
        <v>1634</v>
      </c>
      <c r="E1740" s="49" t="s">
        <v>934</v>
      </c>
      <c r="F1740" s="49" t="s">
        <v>1924</v>
      </c>
      <c r="G1740" s="49">
        <v>2019</v>
      </c>
      <c r="H1740" s="49" t="s">
        <v>1635</v>
      </c>
      <c r="I1740" s="49" t="s">
        <v>670</v>
      </c>
      <c r="J1740" s="59">
        <v>12392277</v>
      </c>
      <c r="K1740" s="49">
        <v>12392277</v>
      </c>
      <c r="L1740" s="55" t="str">
        <f>_xlfn.CONCAT(NFM3External!$B1740,"_",NFM3External!$C1740,"_",NFM3External!$E1740,"_",NFM3External!$G1740)</f>
        <v>Liberia_Malaria_United States Government (USG)_2019</v>
      </c>
    </row>
    <row r="1741" spans="1:12" x14ac:dyDescent="0.25">
      <c r="A1741" s="51" t="s">
        <v>1922</v>
      </c>
      <c r="B1741" s="52" t="s">
        <v>1077</v>
      </c>
      <c r="C1741" s="52" t="s">
        <v>308</v>
      </c>
      <c r="D1741" s="52" t="s">
        <v>1634</v>
      </c>
      <c r="E1741" s="52" t="s">
        <v>934</v>
      </c>
      <c r="F1741" s="52" t="s">
        <v>1924</v>
      </c>
      <c r="G1741" s="52">
        <v>2020</v>
      </c>
      <c r="H1741" s="52" t="s">
        <v>1635</v>
      </c>
      <c r="I1741" s="52" t="s">
        <v>670</v>
      </c>
      <c r="J1741" s="60">
        <v>12588959</v>
      </c>
      <c r="K1741" s="52">
        <v>12588959</v>
      </c>
      <c r="L1741" s="56" t="str">
        <f>_xlfn.CONCAT(NFM3External!$B1741,"_",NFM3External!$C1741,"_",NFM3External!$E1741,"_",NFM3External!$G1741)</f>
        <v>Liberia_Malaria_United States Government (USG)_2020</v>
      </c>
    </row>
    <row r="1742" spans="1:12" x14ac:dyDescent="0.25">
      <c r="A1742" s="48" t="s">
        <v>1922</v>
      </c>
      <c r="B1742" s="49" t="s">
        <v>1077</v>
      </c>
      <c r="C1742" s="49" t="s">
        <v>308</v>
      </c>
      <c r="D1742" s="49" t="s">
        <v>1634</v>
      </c>
      <c r="E1742" s="49" t="s">
        <v>934</v>
      </c>
      <c r="F1742" s="49" t="s">
        <v>1924</v>
      </c>
      <c r="G1742" s="49">
        <v>2021</v>
      </c>
      <c r="H1742" s="49" t="s">
        <v>361</v>
      </c>
      <c r="I1742" s="49" t="s">
        <v>670</v>
      </c>
      <c r="J1742" s="59">
        <v>13715054</v>
      </c>
      <c r="K1742" s="49">
        <v>13715054</v>
      </c>
      <c r="L1742" s="55" t="str">
        <f>_xlfn.CONCAT(NFM3External!$B1742,"_",NFM3External!$C1742,"_",NFM3External!$E1742,"_",NFM3External!$G1742)</f>
        <v>Liberia_Malaria_United States Government (USG)_2021</v>
      </c>
    </row>
    <row r="1743" spans="1:12" x14ac:dyDescent="0.25">
      <c r="A1743" s="51" t="s">
        <v>1922</v>
      </c>
      <c r="B1743" s="52" t="s">
        <v>1077</v>
      </c>
      <c r="C1743" s="52" t="s">
        <v>308</v>
      </c>
      <c r="D1743" s="52" t="s">
        <v>1634</v>
      </c>
      <c r="E1743" s="52" t="s">
        <v>934</v>
      </c>
      <c r="F1743" s="52" t="s">
        <v>1924</v>
      </c>
      <c r="G1743" s="52">
        <v>2022</v>
      </c>
      <c r="H1743" s="52" t="s">
        <v>361</v>
      </c>
      <c r="I1743" s="52" t="s">
        <v>670</v>
      </c>
      <c r="J1743" s="60">
        <v>11764395</v>
      </c>
      <c r="K1743" s="52">
        <v>11764395</v>
      </c>
      <c r="L1743" s="56" t="str">
        <f>_xlfn.CONCAT(NFM3External!$B1743,"_",NFM3External!$C1743,"_",NFM3External!$E1743,"_",NFM3External!$G1743)</f>
        <v>Liberia_Malaria_United States Government (USG)_2022</v>
      </c>
    </row>
    <row r="1744" spans="1:12" x14ac:dyDescent="0.25">
      <c r="A1744" s="48" t="s">
        <v>1922</v>
      </c>
      <c r="B1744" s="49" t="s">
        <v>1077</v>
      </c>
      <c r="C1744" s="49" t="s">
        <v>308</v>
      </c>
      <c r="D1744" s="49" t="s">
        <v>1634</v>
      </c>
      <c r="E1744" s="49" t="s">
        <v>934</v>
      </c>
      <c r="F1744" s="49" t="s">
        <v>1924</v>
      </c>
      <c r="G1744" s="49">
        <v>2023</v>
      </c>
      <c r="H1744" s="49" t="s">
        <v>361</v>
      </c>
      <c r="I1744" s="49" t="s">
        <v>670</v>
      </c>
      <c r="J1744" s="59">
        <v>0</v>
      </c>
      <c r="K1744" s="49">
        <v>0</v>
      </c>
      <c r="L1744" s="55" t="str">
        <f>_xlfn.CONCAT(NFM3External!$B1744,"_",NFM3External!$C1744,"_",NFM3External!$E1744,"_",NFM3External!$G1744)</f>
        <v>Liberia_Malaria_United States Government (USG)_2023</v>
      </c>
    </row>
    <row r="1745" spans="1:12" x14ac:dyDescent="0.25">
      <c r="A1745" s="51" t="s">
        <v>1925</v>
      </c>
      <c r="B1745" s="52" t="s">
        <v>1227</v>
      </c>
      <c r="C1745" s="52" t="s">
        <v>305</v>
      </c>
      <c r="D1745" s="52" t="s">
        <v>1634</v>
      </c>
      <c r="E1745" s="52" t="s">
        <v>954</v>
      </c>
      <c r="F1745" s="52" t="s">
        <v>1926</v>
      </c>
      <c r="G1745" s="52">
        <v>2022</v>
      </c>
      <c r="H1745" s="52" t="s">
        <v>361</v>
      </c>
      <c r="I1745" s="52" t="s">
        <v>670</v>
      </c>
      <c r="J1745" s="60">
        <v>28459</v>
      </c>
      <c r="K1745" s="52">
        <v>28459</v>
      </c>
      <c r="L1745" s="56" t="str">
        <f>_xlfn.CONCAT(NFM3External!$B1745,"_",NFM3External!$C1745,"_",NFM3External!$E1745,"_",NFM3External!$G1745)</f>
        <v>Sri Lanka_TB_Unspecified - not disagregated by sources _2022</v>
      </c>
    </row>
    <row r="1746" spans="1:12" x14ac:dyDescent="0.25">
      <c r="A1746" s="48" t="s">
        <v>1925</v>
      </c>
      <c r="B1746" s="49" t="s">
        <v>1227</v>
      </c>
      <c r="C1746" s="49" t="s">
        <v>305</v>
      </c>
      <c r="D1746" s="49" t="s">
        <v>1634</v>
      </c>
      <c r="E1746" s="49" t="s">
        <v>954</v>
      </c>
      <c r="F1746" s="49" t="s">
        <v>1926</v>
      </c>
      <c r="G1746" s="49">
        <v>2023</v>
      </c>
      <c r="H1746" s="49" t="s">
        <v>361</v>
      </c>
      <c r="I1746" s="49" t="s">
        <v>670</v>
      </c>
      <c r="J1746" s="59">
        <v>31046</v>
      </c>
      <c r="K1746" s="49">
        <v>31046</v>
      </c>
      <c r="L1746" s="55" t="str">
        <f>_xlfn.CONCAT(NFM3External!$B1746,"_",NFM3External!$C1746,"_",NFM3External!$E1746,"_",NFM3External!$G1746)</f>
        <v>Sri Lanka_TB_Unspecified - not disagregated by sources _2023</v>
      </c>
    </row>
    <row r="1747" spans="1:12" x14ac:dyDescent="0.25">
      <c r="A1747" s="51" t="s">
        <v>1925</v>
      </c>
      <c r="B1747" s="52" t="s">
        <v>1227</v>
      </c>
      <c r="C1747" s="52" t="s">
        <v>305</v>
      </c>
      <c r="D1747" s="52" t="s">
        <v>1634</v>
      </c>
      <c r="E1747" s="52" t="s">
        <v>954</v>
      </c>
      <c r="F1747" s="52" t="s">
        <v>1926</v>
      </c>
      <c r="G1747" s="52">
        <v>2024</v>
      </c>
      <c r="H1747" s="52" t="s">
        <v>361</v>
      </c>
      <c r="I1747" s="52" t="s">
        <v>670</v>
      </c>
      <c r="J1747" s="60">
        <v>0</v>
      </c>
      <c r="K1747" s="52">
        <v>0</v>
      </c>
      <c r="L1747" s="56" t="str">
        <f>_xlfn.CONCAT(NFM3External!$B1747,"_",NFM3External!$C1747,"_",NFM3External!$E1747,"_",NFM3External!$G1747)</f>
        <v>Sri Lanka_TB_Unspecified - not disagregated by sources _2024</v>
      </c>
    </row>
    <row r="1748" spans="1:12" x14ac:dyDescent="0.25">
      <c r="A1748" s="48" t="s">
        <v>1925</v>
      </c>
      <c r="B1748" s="49" t="s">
        <v>1227</v>
      </c>
      <c r="C1748" s="49" t="s">
        <v>305</v>
      </c>
      <c r="D1748" s="49" t="s">
        <v>1634</v>
      </c>
      <c r="E1748" s="49" t="s">
        <v>954</v>
      </c>
      <c r="F1748" s="49" t="s">
        <v>1926</v>
      </c>
      <c r="G1748" s="49">
        <v>2025</v>
      </c>
      <c r="H1748" s="49" t="s">
        <v>361</v>
      </c>
      <c r="I1748" s="49" t="s">
        <v>670</v>
      </c>
      <c r="J1748" s="59">
        <v>0</v>
      </c>
      <c r="K1748" s="49">
        <v>0</v>
      </c>
      <c r="L1748" s="55" t="str">
        <f>_xlfn.CONCAT(NFM3External!$B1748,"_",NFM3External!$C1748,"_",NFM3External!$E1748,"_",NFM3External!$G1748)</f>
        <v>Sri Lanka_TB_Unspecified - not disagregated by sources _2025</v>
      </c>
    </row>
    <row r="1749" spans="1:12" x14ac:dyDescent="0.25">
      <c r="A1749" s="51" t="s">
        <v>1925</v>
      </c>
      <c r="B1749" s="52" t="s">
        <v>1227</v>
      </c>
      <c r="C1749" s="52" t="s">
        <v>305</v>
      </c>
      <c r="D1749" s="52" t="s">
        <v>1634</v>
      </c>
      <c r="E1749" s="52" t="s">
        <v>954</v>
      </c>
      <c r="F1749" s="52" t="s">
        <v>1926</v>
      </c>
      <c r="G1749" s="52">
        <v>2026</v>
      </c>
      <c r="H1749" s="52" t="s">
        <v>361</v>
      </c>
      <c r="I1749" s="52" t="s">
        <v>670</v>
      </c>
      <c r="J1749" s="60">
        <v>0</v>
      </c>
      <c r="K1749" s="52">
        <v>0</v>
      </c>
      <c r="L1749" s="56" t="str">
        <f>_xlfn.CONCAT(NFM3External!$B1749,"_",NFM3External!$C1749,"_",NFM3External!$E1749,"_",NFM3External!$G1749)</f>
        <v>Sri Lanka_TB_Unspecified - not disagregated by sources _2026</v>
      </c>
    </row>
    <row r="1750" spans="1:12" x14ac:dyDescent="0.25">
      <c r="A1750" s="48" t="s">
        <v>1925</v>
      </c>
      <c r="B1750" s="49" t="s">
        <v>1227</v>
      </c>
      <c r="C1750" s="49" t="s">
        <v>305</v>
      </c>
      <c r="D1750" s="49" t="s">
        <v>1634</v>
      </c>
      <c r="E1750" s="49" t="s">
        <v>939</v>
      </c>
      <c r="F1750" s="49" t="s">
        <v>1926</v>
      </c>
      <c r="G1750" s="49">
        <v>2022</v>
      </c>
      <c r="H1750" s="49" t="s">
        <v>361</v>
      </c>
      <c r="I1750" s="49" t="s">
        <v>670</v>
      </c>
      <c r="J1750" s="59">
        <v>307127</v>
      </c>
      <c r="K1750" s="49">
        <v>307127</v>
      </c>
      <c r="L1750" s="55" t="str">
        <f>_xlfn.CONCAT(NFM3External!$B1750,"_",NFM3External!$C1750,"_",NFM3External!$E1750,"_",NFM3External!$G1750)</f>
        <v>Sri Lanka_TB_World Bank (WB)_2022</v>
      </c>
    </row>
    <row r="1751" spans="1:12" x14ac:dyDescent="0.25">
      <c r="A1751" s="51" t="s">
        <v>1925</v>
      </c>
      <c r="B1751" s="52" t="s">
        <v>1227</v>
      </c>
      <c r="C1751" s="52" t="s">
        <v>305</v>
      </c>
      <c r="D1751" s="52" t="s">
        <v>1634</v>
      </c>
      <c r="E1751" s="52" t="s">
        <v>939</v>
      </c>
      <c r="F1751" s="52" t="s">
        <v>1926</v>
      </c>
      <c r="G1751" s="52">
        <v>2023</v>
      </c>
      <c r="H1751" s="52" t="s">
        <v>361</v>
      </c>
      <c r="I1751" s="52" t="s">
        <v>670</v>
      </c>
      <c r="J1751" s="60">
        <v>383882</v>
      </c>
      <c r="K1751" s="52">
        <v>383882</v>
      </c>
      <c r="L1751" s="56" t="str">
        <f>_xlfn.CONCAT(NFM3External!$B1751,"_",NFM3External!$C1751,"_",NFM3External!$E1751,"_",NFM3External!$G1751)</f>
        <v>Sri Lanka_TB_World Bank (WB)_2023</v>
      </c>
    </row>
    <row r="1752" spans="1:12" x14ac:dyDescent="0.25">
      <c r="A1752" s="48" t="s">
        <v>1925</v>
      </c>
      <c r="B1752" s="49" t="s">
        <v>1227</v>
      </c>
      <c r="C1752" s="49" t="s">
        <v>305</v>
      </c>
      <c r="D1752" s="49" t="s">
        <v>1634</v>
      </c>
      <c r="E1752" s="49" t="s">
        <v>939</v>
      </c>
      <c r="F1752" s="49" t="s">
        <v>1926</v>
      </c>
      <c r="G1752" s="49">
        <v>2024</v>
      </c>
      <c r="H1752" s="49" t="s">
        <v>361</v>
      </c>
      <c r="I1752" s="49" t="s">
        <v>670</v>
      </c>
      <c r="J1752" s="59">
        <v>409155</v>
      </c>
      <c r="K1752" s="49">
        <v>409155</v>
      </c>
      <c r="L1752" s="55" t="str">
        <f>_xlfn.CONCAT(NFM3External!$B1752,"_",NFM3External!$C1752,"_",NFM3External!$E1752,"_",NFM3External!$G1752)</f>
        <v>Sri Lanka_TB_World Bank (WB)_2024</v>
      </c>
    </row>
    <row r="1753" spans="1:12" x14ac:dyDescent="0.25">
      <c r="A1753" s="51" t="s">
        <v>1925</v>
      </c>
      <c r="B1753" s="52" t="s">
        <v>1227</v>
      </c>
      <c r="C1753" s="52" t="s">
        <v>305</v>
      </c>
      <c r="D1753" s="52" t="s">
        <v>1634</v>
      </c>
      <c r="E1753" s="52" t="s">
        <v>939</v>
      </c>
      <c r="F1753" s="52" t="s">
        <v>1926</v>
      </c>
      <c r="G1753" s="52">
        <v>2025</v>
      </c>
      <c r="H1753" s="52" t="s">
        <v>361</v>
      </c>
      <c r="I1753" s="52" t="s">
        <v>670</v>
      </c>
      <c r="J1753" s="60">
        <v>383695</v>
      </c>
      <c r="K1753" s="52">
        <v>383695</v>
      </c>
      <c r="L1753" s="56" t="str">
        <f>_xlfn.CONCAT(NFM3External!$B1753,"_",NFM3External!$C1753,"_",NFM3External!$E1753,"_",NFM3External!$G1753)</f>
        <v>Sri Lanka_TB_World Bank (WB)_2025</v>
      </c>
    </row>
    <row r="1754" spans="1:12" x14ac:dyDescent="0.25">
      <c r="A1754" s="48" t="s">
        <v>1925</v>
      </c>
      <c r="B1754" s="49" t="s">
        <v>1227</v>
      </c>
      <c r="C1754" s="49" t="s">
        <v>305</v>
      </c>
      <c r="D1754" s="49" t="s">
        <v>1634</v>
      </c>
      <c r="E1754" s="49" t="s">
        <v>939</v>
      </c>
      <c r="F1754" s="49" t="s">
        <v>1926</v>
      </c>
      <c r="G1754" s="49">
        <v>2026</v>
      </c>
      <c r="H1754" s="49" t="s">
        <v>361</v>
      </c>
      <c r="I1754" s="49" t="s">
        <v>670</v>
      </c>
      <c r="J1754" s="59">
        <v>312995</v>
      </c>
      <c r="K1754" s="49">
        <v>312995</v>
      </c>
      <c r="L1754" s="55" t="str">
        <f>_xlfn.CONCAT(NFM3External!$B1754,"_",NFM3External!$C1754,"_",NFM3External!$E1754,"_",NFM3External!$G1754)</f>
        <v>Sri Lanka_TB_World Bank (WB)_2026</v>
      </c>
    </row>
    <row r="1755" spans="1:12" x14ac:dyDescent="0.25">
      <c r="A1755" s="51" t="s">
        <v>1925</v>
      </c>
      <c r="B1755" s="52" t="s">
        <v>1227</v>
      </c>
      <c r="C1755" s="52" t="s">
        <v>305</v>
      </c>
      <c r="D1755" s="52" t="s">
        <v>1634</v>
      </c>
      <c r="E1755" s="52" t="s">
        <v>949</v>
      </c>
      <c r="F1755" s="52" t="s">
        <v>1926</v>
      </c>
      <c r="G1755" s="52">
        <v>2022</v>
      </c>
      <c r="H1755" s="52" t="s">
        <v>361</v>
      </c>
      <c r="I1755" s="52" t="s">
        <v>670</v>
      </c>
      <c r="J1755" s="60">
        <v>10646</v>
      </c>
      <c r="K1755" s="52">
        <v>10646</v>
      </c>
      <c r="L1755" s="56" t="str">
        <f>_xlfn.CONCAT(NFM3External!$B1755,"_",NFM3External!$C1755,"_",NFM3External!$E1755,"_",NFM3External!$G1755)</f>
        <v>Sri Lanka_TB_World Health Organization (WHO)_2022</v>
      </c>
    </row>
    <row r="1756" spans="1:12" x14ac:dyDescent="0.25">
      <c r="A1756" s="48" t="s">
        <v>1925</v>
      </c>
      <c r="B1756" s="49" t="s">
        <v>1227</v>
      </c>
      <c r="C1756" s="49" t="s">
        <v>305</v>
      </c>
      <c r="D1756" s="49" t="s">
        <v>1634</v>
      </c>
      <c r="E1756" s="49" t="s">
        <v>949</v>
      </c>
      <c r="F1756" s="49" t="s">
        <v>1926</v>
      </c>
      <c r="G1756" s="49">
        <v>2023</v>
      </c>
      <c r="H1756" s="49" t="s">
        <v>361</v>
      </c>
      <c r="I1756" s="49" t="s">
        <v>670</v>
      </c>
      <c r="J1756" s="59">
        <v>11391</v>
      </c>
      <c r="K1756" s="49">
        <v>11391</v>
      </c>
      <c r="L1756" s="55" t="str">
        <f>_xlfn.CONCAT(NFM3External!$B1756,"_",NFM3External!$C1756,"_",NFM3External!$E1756,"_",NFM3External!$G1756)</f>
        <v>Sri Lanka_TB_World Health Organization (WHO)_2023</v>
      </c>
    </row>
    <row r="1757" spans="1:12" x14ac:dyDescent="0.25">
      <c r="A1757" s="51" t="s">
        <v>1925</v>
      </c>
      <c r="B1757" s="52" t="s">
        <v>1227</v>
      </c>
      <c r="C1757" s="52" t="s">
        <v>305</v>
      </c>
      <c r="D1757" s="52" t="s">
        <v>1634</v>
      </c>
      <c r="E1757" s="52" t="s">
        <v>949</v>
      </c>
      <c r="F1757" s="52" t="s">
        <v>1926</v>
      </c>
      <c r="G1757" s="52">
        <v>2024</v>
      </c>
      <c r="H1757" s="52" t="s">
        <v>361</v>
      </c>
      <c r="I1757" s="52" t="s">
        <v>670</v>
      </c>
      <c r="J1757" s="60">
        <v>12211</v>
      </c>
      <c r="K1757" s="52">
        <v>12211</v>
      </c>
      <c r="L1757" s="56" t="str">
        <f>_xlfn.CONCAT(NFM3External!$B1757,"_",NFM3External!$C1757,"_",NFM3External!$E1757,"_",NFM3External!$G1757)</f>
        <v>Sri Lanka_TB_World Health Organization (WHO)_2024</v>
      </c>
    </row>
    <row r="1758" spans="1:12" x14ac:dyDescent="0.25">
      <c r="A1758" s="48" t="s">
        <v>1925</v>
      </c>
      <c r="B1758" s="49" t="s">
        <v>1227</v>
      </c>
      <c r="C1758" s="49" t="s">
        <v>305</v>
      </c>
      <c r="D1758" s="49" t="s">
        <v>1634</v>
      </c>
      <c r="E1758" s="49" t="s">
        <v>949</v>
      </c>
      <c r="F1758" s="49" t="s">
        <v>1926</v>
      </c>
      <c r="G1758" s="49">
        <v>2025</v>
      </c>
      <c r="H1758" s="49" t="s">
        <v>361</v>
      </c>
      <c r="I1758" s="49" t="s">
        <v>670</v>
      </c>
      <c r="J1758" s="59">
        <v>12580</v>
      </c>
      <c r="K1758" s="49">
        <v>12580</v>
      </c>
      <c r="L1758" s="55" t="str">
        <f>_xlfn.CONCAT(NFM3External!$B1758,"_",NFM3External!$C1758,"_",NFM3External!$E1758,"_",NFM3External!$G1758)</f>
        <v>Sri Lanka_TB_World Health Organization (WHO)_2025</v>
      </c>
    </row>
    <row r="1759" spans="1:12" x14ac:dyDescent="0.25">
      <c r="A1759" s="51" t="s">
        <v>1925</v>
      </c>
      <c r="B1759" s="52" t="s">
        <v>1227</v>
      </c>
      <c r="C1759" s="52" t="s">
        <v>305</v>
      </c>
      <c r="D1759" s="52" t="s">
        <v>1634</v>
      </c>
      <c r="E1759" s="52" t="s">
        <v>949</v>
      </c>
      <c r="F1759" s="52" t="s">
        <v>1926</v>
      </c>
      <c r="G1759" s="52">
        <v>2026</v>
      </c>
      <c r="H1759" s="52" t="s">
        <v>361</v>
      </c>
      <c r="I1759" s="52" t="s">
        <v>670</v>
      </c>
      <c r="J1759" s="60">
        <v>13572</v>
      </c>
      <c r="K1759" s="52">
        <v>13572</v>
      </c>
      <c r="L1759" s="56" t="str">
        <f>_xlfn.CONCAT(NFM3External!$B1759,"_",NFM3External!$C1759,"_",NFM3External!$E1759,"_",NFM3External!$G1759)</f>
        <v>Sri Lanka_TB_World Health Organization (WHO)_2026</v>
      </c>
    </row>
    <row r="1760" spans="1:12" x14ac:dyDescent="0.25">
      <c r="A1760" s="48" t="s">
        <v>1927</v>
      </c>
      <c r="B1760" s="49" t="s">
        <v>1076</v>
      </c>
      <c r="C1760" s="49" t="s">
        <v>1645</v>
      </c>
      <c r="D1760" s="49" t="s">
        <v>1634</v>
      </c>
      <c r="E1760" s="49" t="s">
        <v>843</v>
      </c>
      <c r="F1760" s="49" t="s">
        <v>1928</v>
      </c>
      <c r="G1760" s="49">
        <v>2018</v>
      </c>
      <c r="H1760" s="49" t="s">
        <v>1635</v>
      </c>
      <c r="I1760" s="49" t="s">
        <v>670</v>
      </c>
      <c r="J1760" s="59">
        <v>247500</v>
      </c>
      <c r="K1760" s="49">
        <v>247500</v>
      </c>
      <c r="L1760" s="55" t="str">
        <f>_xlfn.CONCAT(NFM3External!$B1760,"_",NFM3External!$C1760,"_",NFM3External!$E1760,"_",NFM3External!$G1760)</f>
        <v>Lesotho_HIV_Joint United Nations Programme on HIV/AIDS (UNAIDS)_2018</v>
      </c>
    </row>
    <row r="1761" spans="1:12" x14ac:dyDescent="0.25">
      <c r="A1761" s="51" t="s">
        <v>1927</v>
      </c>
      <c r="B1761" s="52" t="s">
        <v>1076</v>
      </c>
      <c r="C1761" s="52" t="s">
        <v>1645</v>
      </c>
      <c r="D1761" s="52" t="s">
        <v>1634</v>
      </c>
      <c r="E1761" s="52" t="s">
        <v>843</v>
      </c>
      <c r="F1761" s="52" t="s">
        <v>1928</v>
      </c>
      <c r="G1761" s="52">
        <v>2019</v>
      </c>
      <c r="H1761" s="52" t="s">
        <v>1635</v>
      </c>
      <c r="I1761" s="52" t="s">
        <v>670</v>
      </c>
      <c r="J1761" s="60">
        <v>247500</v>
      </c>
      <c r="K1761" s="52">
        <v>247500</v>
      </c>
      <c r="L1761" s="56" t="str">
        <f>_xlfn.CONCAT(NFM3External!$B1761,"_",NFM3External!$C1761,"_",NFM3External!$E1761,"_",NFM3External!$G1761)</f>
        <v>Lesotho_HIV_Joint United Nations Programme on HIV/AIDS (UNAIDS)_2019</v>
      </c>
    </row>
    <row r="1762" spans="1:12" x14ac:dyDescent="0.25">
      <c r="A1762" s="48" t="s">
        <v>1927</v>
      </c>
      <c r="B1762" s="49" t="s">
        <v>1076</v>
      </c>
      <c r="C1762" s="49" t="s">
        <v>1645</v>
      </c>
      <c r="D1762" s="49" t="s">
        <v>1634</v>
      </c>
      <c r="E1762" s="49" t="s">
        <v>843</v>
      </c>
      <c r="F1762" s="49" t="s">
        <v>1928</v>
      </c>
      <c r="G1762" s="49">
        <v>2020</v>
      </c>
      <c r="H1762" s="49" t="s">
        <v>1635</v>
      </c>
      <c r="I1762" s="49" t="s">
        <v>670</v>
      </c>
      <c r="J1762" s="59">
        <v>247500</v>
      </c>
      <c r="K1762" s="49">
        <v>247500</v>
      </c>
      <c r="L1762" s="55" t="str">
        <f>_xlfn.CONCAT(NFM3External!$B1762,"_",NFM3External!$C1762,"_",NFM3External!$E1762,"_",NFM3External!$G1762)</f>
        <v>Lesotho_HIV_Joint United Nations Programme on HIV/AIDS (UNAIDS)_2020</v>
      </c>
    </row>
    <row r="1763" spans="1:12" x14ac:dyDescent="0.25">
      <c r="A1763" s="51" t="s">
        <v>1927</v>
      </c>
      <c r="B1763" s="52" t="s">
        <v>1076</v>
      </c>
      <c r="C1763" s="52" t="s">
        <v>1645</v>
      </c>
      <c r="D1763" s="52" t="s">
        <v>1634</v>
      </c>
      <c r="E1763" s="52" t="s">
        <v>843</v>
      </c>
      <c r="F1763" s="52" t="s">
        <v>1928</v>
      </c>
      <c r="G1763" s="52">
        <v>2021</v>
      </c>
      <c r="H1763" s="52" t="s">
        <v>361</v>
      </c>
      <c r="I1763" s="52" t="s">
        <v>670</v>
      </c>
      <c r="J1763" s="60">
        <v>115000</v>
      </c>
      <c r="K1763" s="52">
        <v>115000</v>
      </c>
      <c r="L1763" s="56" t="str">
        <f>_xlfn.CONCAT(NFM3External!$B1763,"_",NFM3External!$C1763,"_",NFM3External!$E1763,"_",NFM3External!$G1763)</f>
        <v>Lesotho_HIV_Joint United Nations Programme on HIV/AIDS (UNAIDS)_2021</v>
      </c>
    </row>
    <row r="1764" spans="1:12" x14ac:dyDescent="0.25">
      <c r="A1764" s="48" t="s">
        <v>1927</v>
      </c>
      <c r="B1764" s="49" t="s">
        <v>1076</v>
      </c>
      <c r="C1764" s="49" t="s">
        <v>1645</v>
      </c>
      <c r="D1764" s="49" t="s">
        <v>1634</v>
      </c>
      <c r="E1764" s="49" t="s">
        <v>843</v>
      </c>
      <c r="F1764" s="49" t="s">
        <v>1928</v>
      </c>
      <c r="G1764" s="49">
        <v>2022</v>
      </c>
      <c r="H1764" s="49" t="s">
        <v>361</v>
      </c>
      <c r="I1764" s="49" t="s">
        <v>670</v>
      </c>
      <c r="J1764" s="59">
        <v>115000</v>
      </c>
      <c r="K1764" s="49">
        <v>115000</v>
      </c>
      <c r="L1764" s="55" t="str">
        <f>_xlfn.CONCAT(NFM3External!$B1764,"_",NFM3External!$C1764,"_",NFM3External!$E1764,"_",NFM3External!$G1764)</f>
        <v>Lesotho_HIV_Joint United Nations Programme on HIV/AIDS (UNAIDS)_2022</v>
      </c>
    </row>
    <row r="1765" spans="1:12" x14ac:dyDescent="0.25">
      <c r="A1765" s="51" t="s">
        <v>1927</v>
      </c>
      <c r="B1765" s="52" t="s">
        <v>1076</v>
      </c>
      <c r="C1765" s="52" t="s">
        <v>1645</v>
      </c>
      <c r="D1765" s="52" t="s">
        <v>1634</v>
      </c>
      <c r="E1765" s="52" t="s">
        <v>843</v>
      </c>
      <c r="F1765" s="52" t="s">
        <v>1928</v>
      </c>
      <c r="G1765" s="52">
        <v>2023</v>
      </c>
      <c r="H1765" s="52" t="s">
        <v>361</v>
      </c>
      <c r="I1765" s="52" t="s">
        <v>670</v>
      </c>
      <c r="J1765" s="60">
        <v>115000</v>
      </c>
      <c r="K1765" s="52">
        <v>115000</v>
      </c>
      <c r="L1765" s="56" t="str">
        <f>_xlfn.CONCAT(NFM3External!$B1765,"_",NFM3External!$C1765,"_",NFM3External!$E1765,"_",NFM3External!$G1765)</f>
        <v>Lesotho_HIV_Joint United Nations Programme on HIV/AIDS (UNAIDS)_2023</v>
      </c>
    </row>
    <row r="1766" spans="1:12" x14ac:dyDescent="0.25">
      <c r="A1766" s="48" t="s">
        <v>1927</v>
      </c>
      <c r="B1766" s="49" t="s">
        <v>1076</v>
      </c>
      <c r="C1766" s="49" t="s">
        <v>1645</v>
      </c>
      <c r="D1766" s="49" t="s">
        <v>1634</v>
      </c>
      <c r="E1766" s="49" t="s">
        <v>901</v>
      </c>
      <c r="F1766" s="49" t="s">
        <v>1929</v>
      </c>
      <c r="G1766" s="49">
        <v>2018</v>
      </c>
      <c r="H1766" s="49" t="s">
        <v>1635</v>
      </c>
      <c r="I1766" s="49" t="s">
        <v>670</v>
      </c>
      <c r="J1766" s="59">
        <v>284686</v>
      </c>
      <c r="K1766" s="49">
        <v>284686</v>
      </c>
      <c r="L1766" s="55" t="str">
        <f>_xlfn.CONCAT(NFM3External!$B1766,"_",NFM3External!$C1766,"_",NFM3External!$E1766,"_",NFM3External!$G1766)</f>
        <v>Lesotho_HIV_The United Nations Children's Fund (UNICEF)_2018</v>
      </c>
    </row>
    <row r="1767" spans="1:12" x14ac:dyDescent="0.25">
      <c r="A1767" s="51" t="s">
        <v>1927</v>
      </c>
      <c r="B1767" s="52" t="s">
        <v>1076</v>
      </c>
      <c r="C1767" s="52" t="s">
        <v>1645</v>
      </c>
      <c r="D1767" s="52" t="s">
        <v>1634</v>
      </c>
      <c r="E1767" s="52" t="s">
        <v>901</v>
      </c>
      <c r="F1767" s="52" t="s">
        <v>1929</v>
      </c>
      <c r="G1767" s="52">
        <v>2019</v>
      </c>
      <c r="H1767" s="52" t="s">
        <v>1635</v>
      </c>
      <c r="I1767" s="52" t="s">
        <v>670</v>
      </c>
      <c r="J1767" s="60">
        <v>461140</v>
      </c>
      <c r="K1767" s="52">
        <v>461140</v>
      </c>
      <c r="L1767" s="56" t="str">
        <f>_xlfn.CONCAT(NFM3External!$B1767,"_",NFM3External!$C1767,"_",NFM3External!$E1767,"_",NFM3External!$G1767)</f>
        <v>Lesotho_HIV_The United Nations Children's Fund (UNICEF)_2019</v>
      </c>
    </row>
    <row r="1768" spans="1:12" x14ac:dyDescent="0.25">
      <c r="A1768" s="48" t="s">
        <v>1927</v>
      </c>
      <c r="B1768" s="49" t="s">
        <v>1076</v>
      </c>
      <c r="C1768" s="49" t="s">
        <v>1645</v>
      </c>
      <c r="D1768" s="49" t="s">
        <v>1634</v>
      </c>
      <c r="E1768" s="49" t="s">
        <v>901</v>
      </c>
      <c r="F1768" s="49" t="s">
        <v>1929</v>
      </c>
      <c r="G1768" s="49">
        <v>2020</v>
      </c>
      <c r="H1768" s="49" t="s">
        <v>1635</v>
      </c>
      <c r="I1768" s="49" t="s">
        <v>670</v>
      </c>
      <c r="J1768" s="59">
        <v>414914</v>
      </c>
      <c r="K1768" s="49">
        <v>414914</v>
      </c>
      <c r="L1768" s="55" t="str">
        <f>_xlfn.CONCAT(NFM3External!$B1768,"_",NFM3External!$C1768,"_",NFM3External!$E1768,"_",NFM3External!$G1768)</f>
        <v>Lesotho_HIV_The United Nations Children's Fund (UNICEF)_2020</v>
      </c>
    </row>
    <row r="1769" spans="1:12" x14ac:dyDescent="0.25">
      <c r="A1769" s="51" t="s">
        <v>1927</v>
      </c>
      <c r="B1769" s="52" t="s">
        <v>1076</v>
      </c>
      <c r="C1769" s="52" t="s">
        <v>1645</v>
      </c>
      <c r="D1769" s="52" t="s">
        <v>1634</v>
      </c>
      <c r="E1769" s="52" t="s">
        <v>901</v>
      </c>
      <c r="F1769" s="52" t="s">
        <v>1929</v>
      </c>
      <c r="G1769" s="52">
        <v>2021</v>
      </c>
      <c r="H1769" s="52" t="s">
        <v>361</v>
      </c>
      <c r="I1769" s="52" t="s">
        <v>670</v>
      </c>
      <c r="J1769" s="60">
        <v>435659</v>
      </c>
      <c r="K1769" s="52">
        <v>435659</v>
      </c>
      <c r="L1769" s="56" t="str">
        <f>_xlfn.CONCAT(NFM3External!$B1769,"_",NFM3External!$C1769,"_",NFM3External!$E1769,"_",NFM3External!$G1769)</f>
        <v>Lesotho_HIV_The United Nations Children's Fund (UNICEF)_2021</v>
      </c>
    </row>
    <row r="1770" spans="1:12" x14ac:dyDescent="0.25">
      <c r="A1770" s="48" t="s">
        <v>1927</v>
      </c>
      <c r="B1770" s="49" t="s">
        <v>1076</v>
      </c>
      <c r="C1770" s="49" t="s">
        <v>1645</v>
      </c>
      <c r="D1770" s="49" t="s">
        <v>1634</v>
      </c>
      <c r="E1770" s="49" t="s">
        <v>901</v>
      </c>
      <c r="F1770" s="49" t="s">
        <v>1929</v>
      </c>
      <c r="G1770" s="49">
        <v>2022</v>
      </c>
      <c r="H1770" s="49" t="s">
        <v>361</v>
      </c>
      <c r="I1770" s="49" t="s">
        <v>670</v>
      </c>
      <c r="J1770" s="59">
        <v>435659</v>
      </c>
      <c r="K1770" s="49">
        <v>435659</v>
      </c>
      <c r="L1770" s="55" t="str">
        <f>_xlfn.CONCAT(NFM3External!$B1770,"_",NFM3External!$C1770,"_",NFM3External!$E1770,"_",NFM3External!$G1770)</f>
        <v>Lesotho_HIV_The United Nations Children's Fund (UNICEF)_2022</v>
      </c>
    </row>
    <row r="1771" spans="1:12" x14ac:dyDescent="0.25">
      <c r="A1771" s="51" t="s">
        <v>1927</v>
      </c>
      <c r="B1771" s="52" t="s">
        <v>1076</v>
      </c>
      <c r="C1771" s="52" t="s">
        <v>1645</v>
      </c>
      <c r="D1771" s="52" t="s">
        <v>1634</v>
      </c>
      <c r="E1771" s="52" t="s">
        <v>901</v>
      </c>
      <c r="F1771" s="52" t="s">
        <v>1929</v>
      </c>
      <c r="G1771" s="52">
        <v>2023</v>
      </c>
      <c r="H1771" s="52" t="s">
        <v>361</v>
      </c>
      <c r="I1771" s="52" t="s">
        <v>670</v>
      </c>
      <c r="J1771" s="60">
        <v>435659</v>
      </c>
      <c r="K1771" s="52">
        <v>435659</v>
      </c>
      <c r="L1771" s="56" t="str">
        <f>_xlfn.CONCAT(NFM3External!$B1771,"_",NFM3External!$C1771,"_",NFM3External!$E1771,"_",NFM3External!$G1771)</f>
        <v>Lesotho_HIV_The United Nations Children's Fund (UNICEF)_2023</v>
      </c>
    </row>
    <row r="1772" spans="1:12" x14ac:dyDescent="0.25">
      <c r="A1772" s="48" t="s">
        <v>1927</v>
      </c>
      <c r="B1772" s="49" t="s">
        <v>1076</v>
      </c>
      <c r="C1772" s="49" t="s">
        <v>1645</v>
      </c>
      <c r="D1772" s="49" t="s">
        <v>1634</v>
      </c>
      <c r="E1772" s="49" t="s">
        <v>930</v>
      </c>
      <c r="F1772" s="49" t="s">
        <v>1930</v>
      </c>
      <c r="G1772" s="49">
        <v>2018</v>
      </c>
      <c r="H1772" s="49" t="s">
        <v>1635</v>
      </c>
      <c r="I1772" s="49" t="s">
        <v>670</v>
      </c>
      <c r="J1772" s="59">
        <v>871574</v>
      </c>
      <c r="K1772" s="49">
        <v>871574</v>
      </c>
      <c r="L1772" s="55" t="str">
        <f>_xlfn.CONCAT(NFM3External!$B1772,"_",NFM3External!$C1772,"_",NFM3External!$E1772,"_",NFM3External!$G1772)</f>
        <v>Lesotho_HIV_United Nations Population Fund (UNFPA)_2018</v>
      </c>
    </row>
    <row r="1773" spans="1:12" x14ac:dyDescent="0.25">
      <c r="A1773" s="51" t="s">
        <v>1927</v>
      </c>
      <c r="B1773" s="52" t="s">
        <v>1076</v>
      </c>
      <c r="C1773" s="52" t="s">
        <v>1645</v>
      </c>
      <c r="D1773" s="52" t="s">
        <v>1634</v>
      </c>
      <c r="E1773" s="52" t="s">
        <v>930</v>
      </c>
      <c r="F1773" s="52" t="s">
        <v>1930</v>
      </c>
      <c r="G1773" s="52">
        <v>2019</v>
      </c>
      <c r="H1773" s="52" t="s">
        <v>1635</v>
      </c>
      <c r="I1773" s="52" t="s">
        <v>670</v>
      </c>
      <c r="J1773" s="60">
        <v>461140</v>
      </c>
      <c r="K1773" s="52">
        <v>461140</v>
      </c>
      <c r="L1773" s="56" t="str">
        <f>_xlfn.CONCAT(NFM3External!$B1773,"_",NFM3External!$C1773,"_",NFM3External!$E1773,"_",NFM3External!$G1773)</f>
        <v>Lesotho_HIV_United Nations Population Fund (UNFPA)_2019</v>
      </c>
    </row>
    <row r="1774" spans="1:12" x14ac:dyDescent="0.25">
      <c r="A1774" s="48" t="s">
        <v>1927</v>
      </c>
      <c r="B1774" s="49" t="s">
        <v>1076</v>
      </c>
      <c r="C1774" s="49" t="s">
        <v>1645</v>
      </c>
      <c r="D1774" s="49" t="s">
        <v>1634</v>
      </c>
      <c r="E1774" s="49" t="s">
        <v>930</v>
      </c>
      <c r="F1774" s="49" t="s">
        <v>1930</v>
      </c>
      <c r="G1774" s="49">
        <v>2020</v>
      </c>
      <c r="H1774" s="49" t="s">
        <v>1635</v>
      </c>
      <c r="I1774" s="49" t="s">
        <v>670</v>
      </c>
      <c r="J1774" s="59">
        <v>414914</v>
      </c>
      <c r="K1774" s="49">
        <v>414914</v>
      </c>
      <c r="L1774" s="55" t="str">
        <f>_xlfn.CONCAT(NFM3External!$B1774,"_",NFM3External!$C1774,"_",NFM3External!$E1774,"_",NFM3External!$G1774)</f>
        <v>Lesotho_HIV_United Nations Population Fund (UNFPA)_2020</v>
      </c>
    </row>
    <row r="1775" spans="1:12" x14ac:dyDescent="0.25">
      <c r="A1775" s="51" t="s">
        <v>1927</v>
      </c>
      <c r="B1775" s="52" t="s">
        <v>1076</v>
      </c>
      <c r="C1775" s="52" t="s">
        <v>1645</v>
      </c>
      <c r="D1775" s="52" t="s">
        <v>1634</v>
      </c>
      <c r="E1775" s="52" t="s">
        <v>930</v>
      </c>
      <c r="F1775" s="52" t="s">
        <v>1930</v>
      </c>
      <c r="G1775" s="52">
        <v>2021</v>
      </c>
      <c r="H1775" s="52" t="s">
        <v>361</v>
      </c>
      <c r="I1775" s="52" t="s">
        <v>670</v>
      </c>
      <c r="J1775" s="60">
        <v>1246069</v>
      </c>
      <c r="K1775" s="52">
        <v>1246069</v>
      </c>
      <c r="L1775" s="56" t="str">
        <f>_xlfn.CONCAT(NFM3External!$B1775,"_",NFM3External!$C1775,"_",NFM3External!$E1775,"_",NFM3External!$G1775)</f>
        <v>Lesotho_HIV_United Nations Population Fund (UNFPA)_2021</v>
      </c>
    </row>
    <row r="1776" spans="1:12" x14ac:dyDescent="0.25">
      <c r="A1776" s="48" t="s">
        <v>1927</v>
      </c>
      <c r="B1776" s="49" t="s">
        <v>1076</v>
      </c>
      <c r="C1776" s="49" t="s">
        <v>1645</v>
      </c>
      <c r="D1776" s="49" t="s">
        <v>1634</v>
      </c>
      <c r="E1776" s="49" t="s">
        <v>934</v>
      </c>
      <c r="F1776" s="49" t="s">
        <v>1931</v>
      </c>
      <c r="G1776" s="49">
        <v>2018</v>
      </c>
      <c r="H1776" s="49" t="s">
        <v>1635</v>
      </c>
      <c r="I1776" s="49" t="s">
        <v>670</v>
      </c>
      <c r="J1776" s="59">
        <v>80418701</v>
      </c>
      <c r="K1776" s="49">
        <v>80418701</v>
      </c>
      <c r="L1776" s="55" t="str">
        <f>_xlfn.CONCAT(NFM3External!$B1776,"_",NFM3External!$C1776,"_",NFM3External!$E1776,"_",NFM3External!$G1776)</f>
        <v>Lesotho_HIV_United States Government (USG)_2018</v>
      </c>
    </row>
    <row r="1777" spans="1:12" x14ac:dyDescent="0.25">
      <c r="A1777" s="51" t="s">
        <v>1927</v>
      </c>
      <c r="B1777" s="52" t="s">
        <v>1076</v>
      </c>
      <c r="C1777" s="52" t="s">
        <v>1645</v>
      </c>
      <c r="D1777" s="52" t="s">
        <v>1634</v>
      </c>
      <c r="E1777" s="52" t="s">
        <v>934</v>
      </c>
      <c r="F1777" s="52" t="s">
        <v>1931</v>
      </c>
      <c r="G1777" s="52">
        <v>2019</v>
      </c>
      <c r="H1777" s="52" t="s">
        <v>1635</v>
      </c>
      <c r="I1777" s="52" t="s">
        <v>670</v>
      </c>
      <c r="J1777" s="60">
        <v>85700575</v>
      </c>
      <c r="K1777" s="52">
        <v>85700575</v>
      </c>
      <c r="L1777" s="56" t="str">
        <f>_xlfn.CONCAT(NFM3External!$B1777,"_",NFM3External!$C1777,"_",NFM3External!$E1777,"_",NFM3External!$G1777)</f>
        <v>Lesotho_HIV_United States Government (USG)_2019</v>
      </c>
    </row>
    <row r="1778" spans="1:12" x14ac:dyDescent="0.25">
      <c r="A1778" s="48" t="s">
        <v>1927</v>
      </c>
      <c r="B1778" s="49" t="s">
        <v>1076</v>
      </c>
      <c r="C1778" s="49" t="s">
        <v>1645</v>
      </c>
      <c r="D1778" s="49" t="s">
        <v>1634</v>
      </c>
      <c r="E1778" s="49" t="s">
        <v>934</v>
      </c>
      <c r="F1778" s="49" t="s">
        <v>1931</v>
      </c>
      <c r="G1778" s="49">
        <v>2020</v>
      </c>
      <c r="H1778" s="49" t="s">
        <v>1635</v>
      </c>
      <c r="I1778" s="49" t="s">
        <v>670</v>
      </c>
      <c r="J1778" s="59">
        <v>94037155</v>
      </c>
      <c r="K1778" s="49">
        <v>94037155</v>
      </c>
      <c r="L1778" s="55" t="str">
        <f>_xlfn.CONCAT(NFM3External!$B1778,"_",NFM3External!$C1778,"_",NFM3External!$E1778,"_",NFM3External!$G1778)</f>
        <v>Lesotho_HIV_United States Government (USG)_2020</v>
      </c>
    </row>
    <row r="1779" spans="1:12" x14ac:dyDescent="0.25">
      <c r="A1779" s="51" t="s">
        <v>1927</v>
      </c>
      <c r="B1779" s="52" t="s">
        <v>1076</v>
      </c>
      <c r="C1779" s="52" t="s">
        <v>1645</v>
      </c>
      <c r="D1779" s="52" t="s">
        <v>1634</v>
      </c>
      <c r="E1779" s="52" t="s">
        <v>934</v>
      </c>
      <c r="F1779" s="52" t="s">
        <v>1931</v>
      </c>
      <c r="G1779" s="52">
        <v>2021</v>
      </c>
      <c r="H1779" s="52" t="s">
        <v>361</v>
      </c>
      <c r="I1779" s="52" t="s">
        <v>670</v>
      </c>
      <c r="J1779" s="60">
        <v>82110265</v>
      </c>
      <c r="K1779" s="52">
        <v>82110265</v>
      </c>
      <c r="L1779" s="56" t="str">
        <f>_xlfn.CONCAT(NFM3External!$B1779,"_",NFM3External!$C1779,"_",NFM3External!$E1779,"_",NFM3External!$G1779)</f>
        <v>Lesotho_HIV_United States Government (USG)_2021</v>
      </c>
    </row>
    <row r="1780" spans="1:12" x14ac:dyDescent="0.25">
      <c r="A1780" s="48" t="s">
        <v>1927</v>
      </c>
      <c r="B1780" s="49" t="s">
        <v>1076</v>
      </c>
      <c r="C1780" s="49" t="s">
        <v>1645</v>
      </c>
      <c r="D1780" s="49" t="s">
        <v>1634</v>
      </c>
      <c r="E1780" s="49" t="s">
        <v>934</v>
      </c>
      <c r="F1780" s="49" t="s">
        <v>1931</v>
      </c>
      <c r="G1780" s="49">
        <v>2022</v>
      </c>
      <c r="H1780" s="49" t="s">
        <v>361</v>
      </c>
      <c r="I1780" s="49" t="s">
        <v>670</v>
      </c>
      <c r="J1780" s="59">
        <v>82110265</v>
      </c>
      <c r="K1780" s="49">
        <v>82110265</v>
      </c>
      <c r="L1780" s="55" t="str">
        <f>_xlfn.CONCAT(NFM3External!$B1780,"_",NFM3External!$C1780,"_",NFM3External!$E1780,"_",NFM3External!$G1780)</f>
        <v>Lesotho_HIV_United States Government (USG)_2022</v>
      </c>
    </row>
    <row r="1781" spans="1:12" x14ac:dyDescent="0.25">
      <c r="A1781" s="51" t="s">
        <v>1927</v>
      </c>
      <c r="B1781" s="52" t="s">
        <v>1076</v>
      </c>
      <c r="C1781" s="52" t="s">
        <v>1645</v>
      </c>
      <c r="D1781" s="52" t="s">
        <v>1634</v>
      </c>
      <c r="E1781" s="52" t="s">
        <v>934</v>
      </c>
      <c r="F1781" s="52" t="s">
        <v>1931</v>
      </c>
      <c r="G1781" s="52">
        <v>2023</v>
      </c>
      <c r="H1781" s="52" t="s">
        <v>361</v>
      </c>
      <c r="I1781" s="52" t="s">
        <v>670</v>
      </c>
      <c r="J1781" s="60">
        <v>82110265</v>
      </c>
      <c r="K1781" s="52">
        <v>82110265</v>
      </c>
      <c r="L1781" s="56" t="str">
        <f>_xlfn.CONCAT(NFM3External!$B1781,"_",NFM3External!$C1781,"_",NFM3External!$E1781,"_",NFM3External!$G1781)</f>
        <v>Lesotho_HIV_United States Government (USG)_2023</v>
      </c>
    </row>
    <row r="1782" spans="1:12" x14ac:dyDescent="0.25">
      <c r="A1782" s="48" t="s">
        <v>1927</v>
      </c>
      <c r="B1782" s="49" t="s">
        <v>1076</v>
      </c>
      <c r="C1782" s="49" t="s">
        <v>1645</v>
      </c>
      <c r="D1782" s="49" t="s">
        <v>1634</v>
      </c>
      <c r="E1782" s="49" t="s">
        <v>945</v>
      </c>
      <c r="F1782" s="49" t="s">
        <v>1932</v>
      </c>
      <c r="G1782" s="49">
        <v>2021</v>
      </c>
      <c r="H1782" s="49" t="s">
        <v>361</v>
      </c>
      <c r="I1782" s="49" t="s">
        <v>670</v>
      </c>
      <c r="J1782" s="59">
        <v>25000</v>
      </c>
      <c r="K1782" s="49">
        <v>25000</v>
      </c>
      <c r="L1782" s="55" t="str">
        <f>_xlfn.CONCAT(NFM3External!$B1782,"_",NFM3External!$C1782,"_",NFM3External!$E1782,"_",NFM3External!$G1782)</f>
        <v>Lesotho_HIV_World Food Programme (WFP)_2021</v>
      </c>
    </row>
    <row r="1783" spans="1:12" x14ac:dyDescent="0.25">
      <c r="A1783" s="51" t="s">
        <v>1927</v>
      </c>
      <c r="B1783" s="52" t="s">
        <v>1076</v>
      </c>
      <c r="C1783" s="52" t="s">
        <v>1645</v>
      </c>
      <c r="D1783" s="52" t="s">
        <v>1634</v>
      </c>
      <c r="E1783" s="52" t="s">
        <v>945</v>
      </c>
      <c r="F1783" s="52" t="s">
        <v>1932</v>
      </c>
      <c r="G1783" s="52">
        <v>2022</v>
      </c>
      <c r="H1783" s="52" t="s">
        <v>361</v>
      </c>
      <c r="I1783" s="52" t="s">
        <v>670</v>
      </c>
      <c r="J1783" s="60">
        <v>25000</v>
      </c>
      <c r="K1783" s="52">
        <v>25000</v>
      </c>
      <c r="L1783" s="56" t="str">
        <f>_xlfn.CONCAT(NFM3External!$B1783,"_",NFM3External!$C1783,"_",NFM3External!$E1783,"_",NFM3External!$G1783)</f>
        <v>Lesotho_HIV_World Food Programme (WFP)_2022</v>
      </c>
    </row>
    <row r="1784" spans="1:12" x14ac:dyDescent="0.25">
      <c r="A1784" s="48" t="s">
        <v>1927</v>
      </c>
      <c r="B1784" s="49" t="s">
        <v>1076</v>
      </c>
      <c r="C1784" s="49" t="s">
        <v>1645</v>
      </c>
      <c r="D1784" s="49" t="s">
        <v>1634</v>
      </c>
      <c r="E1784" s="49" t="s">
        <v>945</v>
      </c>
      <c r="F1784" s="49" t="s">
        <v>1932</v>
      </c>
      <c r="G1784" s="49">
        <v>2023</v>
      </c>
      <c r="H1784" s="49" t="s">
        <v>361</v>
      </c>
      <c r="I1784" s="49" t="s">
        <v>670</v>
      </c>
      <c r="J1784" s="59">
        <v>25000</v>
      </c>
      <c r="K1784" s="49">
        <v>25000</v>
      </c>
      <c r="L1784" s="55" t="str">
        <f>_xlfn.CONCAT(NFM3External!$B1784,"_",NFM3External!$C1784,"_",NFM3External!$E1784,"_",NFM3External!$G1784)</f>
        <v>Lesotho_HIV_World Food Programme (WFP)_2023</v>
      </c>
    </row>
    <row r="1785" spans="1:12" x14ac:dyDescent="0.25">
      <c r="A1785" s="51" t="s">
        <v>1927</v>
      </c>
      <c r="B1785" s="52" t="s">
        <v>1076</v>
      </c>
      <c r="C1785" s="52" t="s">
        <v>1645</v>
      </c>
      <c r="D1785" s="52" t="s">
        <v>1634</v>
      </c>
      <c r="E1785" s="52" t="s">
        <v>949</v>
      </c>
      <c r="F1785" s="52" t="s">
        <v>1933</v>
      </c>
      <c r="G1785" s="52">
        <v>2018</v>
      </c>
      <c r="H1785" s="52" t="s">
        <v>1635</v>
      </c>
      <c r="I1785" s="52" t="s">
        <v>670</v>
      </c>
      <c r="J1785" s="60">
        <v>1013051</v>
      </c>
      <c r="K1785" s="52">
        <v>1013051</v>
      </c>
      <c r="L1785" s="56" t="str">
        <f>_xlfn.CONCAT(NFM3External!$B1785,"_",NFM3External!$C1785,"_",NFM3External!$E1785,"_",NFM3External!$G1785)</f>
        <v>Lesotho_HIV_World Health Organization (WHO)_2018</v>
      </c>
    </row>
    <row r="1786" spans="1:12" x14ac:dyDescent="0.25">
      <c r="A1786" s="48" t="s">
        <v>1927</v>
      </c>
      <c r="B1786" s="49" t="s">
        <v>1076</v>
      </c>
      <c r="C1786" s="49" t="s">
        <v>1645</v>
      </c>
      <c r="D1786" s="49" t="s">
        <v>1634</v>
      </c>
      <c r="E1786" s="49" t="s">
        <v>949</v>
      </c>
      <c r="F1786" s="49" t="s">
        <v>1933</v>
      </c>
      <c r="G1786" s="49">
        <v>2019</v>
      </c>
      <c r="H1786" s="49" t="s">
        <v>1635</v>
      </c>
      <c r="I1786" s="49" t="s">
        <v>670</v>
      </c>
      <c r="J1786" s="59">
        <v>851335</v>
      </c>
      <c r="K1786" s="49">
        <v>851335</v>
      </c>
      <c r="L1786" s="55" t="str">
        <f>_xlfn.CONCAT(NFM3External!$B1786,"_",NFM3External!$C1786,"_",NFM3External!$E1786,"_",NFM3External!$G1786)</f>
        <v>Lesotho_HIV_World Health Organization (WHO)_2019</v>
      </c>
    </row>
    <row r="1787" spans="1:12" x14ac:dyDescent="0.25">
      <c r="A1787" s="51" t="s">
        <v>1927</v>
      </c>
      <c r="B1787" s="52" t="s">
        <v>1076</v>
      </c>
      <c r="C1787" s="52" t="s">
        <v>1645</v>
      </c>
      <c r="D1787" s="52" t="s">
        <v>1634</v>
      </c>
      <c r="E1787" s="52" t="s">
        <v>949</v>
      </c>
      <c r="F1787" s="52" t="s">
        <v>1933</v>
      </c>
      <c r="G1787" s="52">
        <v>2020</v>
      </c>
      <c r="H1787" s="52" t="s">
        <v>1635</v>
      </c>
      <c r="I1787" s="52" t="s">
        <v>670</v>
      </c>
      <c r="J1787" s="60">
        <v>765995</v>
      </c>
      <c r="K1787" s="52">
        <v>765995</v>
      </c>
      <c r="L1787" s="56" t="str">
        <f>_xlfn.CONCAT(NFM3External!$B1787,"_",NFM3External!$C1787,"_",NFM3External!$E1787,"_",NFM3External!$G1787)</f>
        <v>Lesotho_HIV_World Health Organization (WHO)_2020</v>
      </c>
    </row>
    <row r="1788" spans="1:12" x14ac:dyDescent="0.25">
      <c r="A1788" s="48" t="s">
        <v>1927</v>
      </c>
      <c r="B1788" s="49" t="s">
        <v>1076</v>
      </c>
      <c r="C1788" s="49" t="s">
        <v>1645</v>
      </c>
      <c r="D1788" s="49" t="s">
        <v>1634</v>
      </c>
      <c r="E1788" s="49" t="s">
        <v>949</v>
      </c>
      <c r="F1788" s="49" t="s">
        <v>1933</v>
      </c>
      <c r="G1788" s="49">
        <v>2021</v>
      </c>
      <c r="H1788" s="49" t="s">
        <v>361</v>
      </c>
      <c r="I1788" s="49" t="s">
        <v>670</v>
      </c>
      <c r="J1788" s="59">
        <v>804294</v>
      </c>
      <c r="K1788" s="49">
        <v>804294</v>
      </c>
      <c r="L1788" s="55" t="str">
        <f>_xlfn.CONCAT(NFM3External!$B1788,"_",NFM3External!$C1788,"_",NFM3External!$E1788,"_",NFM3External!$G1788)</f>
        <v>Lesotho_HIV_World Health Organization (WHO)_2021</v>
      </c>
    </row>
    <row r="1789" spans="1:12" x14ac:dyDescent="0.25">
      <c r="A1789" s="51" t="s">
        <v>1927</v>
      </c>
      <c r="B1789" s="52" t="s">
        <v>1076</v>
      </c>
      <c r="C1789" s="52" t="s">
        <v>1645</v>
      </c>
      <c r="D1789" s="52" t="s">
        <v>1634</v>
      </c>
      <c r="E1789" s="52" t="s">
        <v>949</v>
      </c>
      <c r="F1789" s="52" t="s">
        <v>1933</v>
      </c>
      <c r="G1789" s="52">
        <v>2022</v>
      </c>
      <c r="H1789" s="52" t="s">
        <v>361</v>
      </c>
      <c r="I1789" s="52" t="s">
        <v>670</v>
      </c>
      <c r="J1789" s="60">
        <v>804294</v>
      </c>
      <c r="K1789" s="52">
        <v>804294</v>
      </c>
      <c r="L1789" s="56" t="str">
        <f>_xlfn.CONCAT(NFM3External!$B1789,"_",NFM3External!$C1789,"_",NFM3External!$E1789,"_",NFM3External!$G1789)</f>
        <v>Lesotho_HIV_World Health Organization (WHO)_2022</v>
      </c>
    </row>
    <row r="1790" spans="1:12" x14ac:dyDescent="0.25">
      <c r="A1790" s="48" t="s">
        <v>1927</v>
      </c>
      <c r="B1790" s="49" t="s">
        <v>1076</v>
      </c>
      <c r="C1790" s="49" t="s">
        <v>1645</v>
      </c>
      <c r="D1790" s="49" t="s">
        <v>1634</v>
      </c>
      <c r="E1790" s="49" t="s">
        <v>949</v>
      </c>
      <c r="F1790" s="49" t="s">
        <v>1933</v>
      </c>
      <c r="G1790" s="49">
        <v>2023</v>
      </c>
      <c r="H1790" s="49" t="s">
        <v>361</v>
      </c>
      <c r="I1790" s="49" t="s">
        <v>670</v>
      </c>
      <c r="J1790" s="59">
        <v>804294</v>
      </c>
      <c r="K1790" s="49">
        <v>804294</v>
      </c>
      <c r="L1790" s="55" t="str">
        <f>_xlfn.CONCAT(NFM3External!$B1790,"_",NFM3External!$C1790,"_",NFM3External!$E1790,"_",NFM3External!$G1790)</f>
        <v>Lesotho_HIV_World Health Organization (WHO)_2023</v>
      </c>
    </row>
    <row r="1791" spans="1:12" x14ac:dyDescent="0.25">
      <c r="A1791" s="51" t="s">
        <v>1934</v>
      </c>
      <c r="B1791" s="52" t="s">
        <v>1118</v>
      </c>
      <c r="C1791" s="52" t="s">
        <v>1645</v>
      </c>
      <c r="D1791" s="52" t="s">
        <v>1634</v>
      </c>
      <c r="E1791" s="52" t="s">
        <v>820</v>
      </c>
      <c r="F1791" s="52" t="s">
        <v>1935</v>
      </c>
      <c r="G1791" s="52">
        <v>2018</v>
      </c>
      <c r="H1791" s="52" t="s">
        <v>1635</v>
      </c>
      <c r="I1791" s="52" t="s">
        <v>682</v>
      </c>
      <c r="J1791" s="60">
        <v>44913</v>
      </c>
      <c r="K1791" s="52">
        <v>53016</v>
      </c>
      <c r="L1791" s="56" t="str">
        <f>_xlfn.CONCAT(NFM3External!$B1791,"_",NFM3External!$C1791,"_",NFM3External!$E1791,"_",NFM3External!$G1791)</f>
        <v>Morocco_HIV_International Organization for Migration (IOM)_2018</v>
      </c>
    </row>
    <row r="1792" spans="1:12" x14ac:dyDescent="0.25">
      <c r="A1792" s="48" t="s">
        <v>1934</v>
      </c>
      <c r="B1792" s="49" t="s">
        <v>1118</v>
      </c>
      <c r="C1792" s="49" t="s">
        <v>1645</v>
      </c>
      <c r="D1792" s="49" t="s">
        <v>1634</v>
      </c>
      <c r="E1792" s="49" t="s">
        <v>820</v>
      </c>
      <c r="F1792" s="49" t="s">
        <v>1935</v>
      </c>
      <c r="G1792" s="49">
        <v>2019</v>
      </c>
      <c r="H1792" s="49" t="s">
        <v>1635</v>
      </c>
      <c r="I1792" s="49" t="s">
        <v>682</v>
      </c>
      <c r="J1792" s="59">
        <v>16400</v>
      </c>
      <c r="K1792" s="49">
        <v>18359</v>
      </c>
      <c r="L1792" s="55" t="str">
        <f>_xlfn.CONCAT(NFM3External!$B1792,"_",NFM3External!$C1792,"_",NFM3External!$E1792,"_",NFM3External!$G1792)</f>
        <v>Morocco_HIV_International Organization for Migration (IOM)_2019</v>
      </c>
    </row>
    <row r="1793" spans="1:12" x14ac:dyDescent="0.25">
      <c r="A1793" s="51" t="s">
        <v>1934</v>
      </c>
      <c r="B1793" s="52" t="s">
        <v>1118</v>
      </c>
      <c r="C1793" s="52" t="s">
        <v>1645</v>
      </c>
      <c r="D1793" s="52" t="s">
        <v>1634</v>
      </c>
      <c r="E1793" s="52" t="s">
        <v>820</v>
      </c>
      <c r="F1793" s="52" t="s">
        <v>1935</v>
      </c>
      <c r="G1793" s="52">
        <v>2020</v>
      </c>
      <c r="H1793" s="52" t="s">
        <v>1635</v>
      </c>
      <c r="I1793" s="52" t="s">
        <v>682</v>
      </c>
      <c r="J1793" s="60">
        <v>16000</v>
      </c>
      <c r="K1793" s="52">
        <v>18234</v>
      </c>
      <c r="L1793" s="56" t="str">
        <f>_xlfn.CONCAT(NFM3External!$B1793,"_",NFM3External!$C1793,"_",NFM3External!$E1793,"_",NFM3External!$G1793)</f>
        <v>Morocco_HIV_International Organization for Migration (IOM)_2020</v>
      </c>
    </row>
    <row r="1794" spans="1:12" x14ac:dyDescent="0.25">
      <c r="A1794" s="48" t="s">
        <v>1934</v>
      </c>
      <c r="B1794" s="49" t="s">
        <v>1118</v>
      </c>
      <c r="C1794" s="49" t="s">
        <v>1645</v>
      </c>
      <c r="D1794" s="49" t="s">
        <v>1634</v>
      </c>
      <c r="E1794" s="49" t="s">
        <v>820</v>
      </c>
      <c r="F1794" s="49" t="s">
        <v>1935</v>
      </c>
      <c r="G1794" s="49">
        <v>2021</v>
      </c>
      <c r="H1794" s="49" t="s">
        <v>361</v>
      </c>
      <c r="I1794" s="49" t="s">
        <v>682</v>
      </c>
      <c r="J1794" s="59">
        <v>16000</v>
      </c>
      <c r="K1794" s="49">
        <v>19107</v>
      </c>
      <c r="L1794" s="55" t="str">
        <f>_xlfn.CONCAT(NFM3External!$B1794,"_",NFM3External!$C1794,"_",NFM3External!$E1794,"_",NFM3External!$G1794)</f>
        <v>Morocco_HIV_International Organization for Migration (IOM)_2021</v>
      </c>
    </row>
    <row r="1795" spans="1:12" x14ac:dyDescent="0.25">
      <c r="A1795" s="51" t="s">
        <v>1934</v>
      </c>
      <c r="B1795" s="52" t="s">
        <v>1118</v>
      </c>
      <c r="C1795" s="52" t="s">
        <v>1645</v>
      </c>
      <c r="D1795" s="52" t="s">
        <v>1634</v>
      </c>
      <c r="E1795" s="52" t="s">
        <v>820</v>
      </c>
      <c r="F1795" s="52" t="s">
        <v>1935</v>
      </c>
      <c r="G1795" s="52">
        <v>2022</v>
      </c>
      <c r="H1795" s="52" t="s">
        <v>361</v>
      </c>
      <c r="I1795" s="52" t="s">
        <v>682</v>
      </c>
      <c r="J1795" s="60">
        <v>16000</v>
      </c>
      <c r="K1795" s="52">
        <v>19321</v>
      </c>
      <c r="L1795" s="56" t="str">
        <f>_xlfn.CONCAT(NFM3External!$B1795,"_",NFM3External!$C1795,"_",NFM3External!$E1795,"_",NFM3External!$G1795)</f>
        <v>Morocco_HIV_International Organization for Migration (IOM)_2022</v>
      </c>
    </row>
    <row r="1796" spans="1:12" x14ac:dyDescent="0.25">
      <c r="A1796" s="48" t="s">
        <v>1934</v>
      </c>
      <c r="B1796" s="49" t="s">
        <v>1118</v>
      </c>
      <c r="C1796" s="49" t="s">
        <v>1645</v>
      </c>
      <c r="D1796" s="49" t="s">
        <v>1634</v>
      </c>
      <c r="E1796" s="49" t="s">
        <v>820</v>
      </c>
      <c r="F1796" s="49" t="s">
        <v>1935</v>
      </c>
      <c r="G1796" s="49">
        <v>2023</v>
      </c>
      <c r="H1796" s="49" t="s">
        <v>361</v>
      </c>
      <c r="I1796" s="49" t="s">
        <v>682</v>
      </c>
      <c r="J1796" s="59">
        <v>16000</v>
      </c>
      <c r="K1796" s="49">
        <v>19602</v>
      </c>
      <c r="L1796" s="55" t="str">
        <f>_xlfn.CONCAT(NFM3External!$B1796,"_",NFM3External!$C1796,"_",NFM3External!$E1796,"_",NFM3External!$G1796)</f>
        <v>Morocco_HIV_International Organization for Migration (IOM)_2023</v>
      </c>
    </row>
    <row r="1797" spans="1:12" x14ac:dyDescent="0.25">
      <c r="A1797" s="51" t="s">
        <v>1934</v>
      </c>
      <c r="B1797" s="52" t="s">
        <v>1118</v>
      </c>
      <c r="C1797" s="52" t="s">
        <v>1645</v>
      </c>
      <c r="D1797" s="52" t="s">
        <v>1634</v>
      </c>
      <c r="E1797" s="52" t="s">
        <v>843</v>
      </c>
      <c r="F1797" s="52" t="s">
        <v>1935</v>
      </c>
      <c r="G1797" s="52">
        <v>2018</v>
      </c>
      <c r="H1797" s="52" t="s">
        <v>1635</v>
      </c>
      <c r="I1797" s="52" t="s">
        <v>682</v>
      </c>
      <c r="J1797" s="60">
        <v>96214</v>
      </c>
      <c r="K1797" s="52">
        <v>113572</v>
      </c>
      <c r="L1797" s="56" t="str">
        <f>_xlfn.CONCAT(NFM3External!$B1797,"_",NFM3External!$C1797,"_",NFM3External!$E1797,"_",NFM3External!$G1797)</f>
        <v>Morocco_HIV_Joint United Nations Programme on HIV/AIDS (UNAIDS)_2018</v>
      </c>
    </row>
    <row r="1798" spans="1:12" x14ac:dyDescent="0.25">
      <c r="A1798" s="48" t="s">
        <v>1934</v>
      </c>
      <c r="B1798" s="49" t="s">
        <v>1118</v>
      </c>
      <c r="C1798" s="49" t="s">
        <v>1645</v>
      </c>
      <c r="D1798" s="49" t="s">
        <v>1634</v>
      </c>
      <c r="E1798" s="49" t="s">
        <v>843</v>
      </c>
      <c r="F1798" s="49" t="s">
        <v>1935</v>
      </c>
      <c r="G1798" s="49">
        <v>2019</v>
      </c>
      <c r="H1798" s="49" t="s">
        <v>1635</v>
      </c>
      <c r="I1798" s="49" t="s">
        <v>682</v>
      </c>
      <c r="J1798" s="59">
        <v>177122</v>
      </c>
      <c r="K1798" s="49">
        <v>198281</v>
      </c>
      <c r="L1798" s="55" t="str">
        <f>_xlfn.CONCAT(NFM3External!$B1798,"_",NFM3External!$C1798,"_",NFM3External!$E1798,"_",NFM3External!$G1798)</f>
        <v>Morocco_HIV_Joint United Nations Programme on HIV/AIDS (UNAIDS)_2019</v>
      </c>
    </row>
    <row r="1799" spans="1:12" x14ac:dyDescent="0.25">
      <c r="A1799" s="51" t="s">
        <v>1934</v>
      </c>
      <c r="B1799" s="52" t="s">
        <v>1118</v>
      </c>
      <c r="C1799" s="52" t="s">
        <v>1645</v>
      </c>
      <c r="D1799" s="52" t="s">
        <v>1634</v>
      </c>
      <c r="E1799" s="52" t="s">
        <v>843</v>
      </c>
      <c r="F1799" s="52" t="s">
        <v>1935</v>
      </c>
      <c r="G1799" s="52">
        <v>2020</v>
      </c>
      <c r="H1799" s="52" t="s">
        <v>1635</v>
      </c>
      <c r="I1799" s="52" t="s">
        <v>682</v>
      </c>
      <c r="J1799" s="60">
        <v>170000</v>
      </c>
      <c r="K1799" s="52">
        <v>193738</v>
      </c>
      <c r="L1799" s="56" t="str">
        <f>_xlfn.CONCAT(NFM3External!$B1799,"_",NFM3External!$C1799,"_",NFM3External!$E1799,"_",NFM3External!$G1799)</f>
        <v>Morocco_HIV_Joint United Nations Programme on HIV/AIDS (UNAIDS)_2020</v>
      </c>
    </row>
    <row r="1800" spans="1:12" x14ac:dyDescent="0.25">
      <c r="A1800" s="48" t="s">
        <v>1934</v>
      </c>
      <c r="B1800" s="49" t="s">
        <v>1118</v>
      </c>
      <c r="C1800" s="49" t="s">
        <v>1645</v>
      </c>
      <c r="D1800" s="49" t="s">
        <v>1634</v>
      </c>
      <c r="E1800" s="49" t="s">
        <v>843</v>
      </c>
      <c r="F1800" s="49" t="s">
        <v>1935</v>
      </c>
      <c r="G1800" s="49">
        <v>2021</v>
      </c>
      <c r="H1800" s="49" t="s">
        <v>361</v>
      </c>
      <c r="I1800" s="49" t="s">
        <v>682</v>
      </c>
      <c r="J1800" s="59">
        <v>170000</v>
      </c>
      <c r="K1800" s="49">
        <v>203012</v>
      </c>
      <c r="L1800" s="55" t="str">
        <f>_xlfn.CONCAT(NFM3External!$B1800,"_",NFM3External!$C1800,"_",NFM3External!$E1800,"_",NFM3External!$G1800)</f>
        <v>Morocco_HIV_Joint United Nations Programme on HIV/AIDS (UNAIDS)_2021</v>
      </c>
    </row>
    <row r="1801" spans="1:12" x14ac:dyDescent="0.25">
      <c r="A1801" s="51" t="s">
        <v>1934</v>
      </c>
      <c r="B1801" s="52" t="s">
        <v>1118</v>
      </c>
      <c r="C1801" s="52" t="s">
        <v>1645</v>
      </c>
      <c r="D1801" s="52" t="s">
        <v>1634</v>
      </c>
      <c r="E1801" s="52" t="s">
        <v>843</v>
      </c>
      <c r="F1801" s="52" t="s">
        <v>1935</v>
      </c>
      <c r="G1801" s="52">
        <v>2022</v>
      </c>
      <c r="H1801" s="52" t="s">
        <v>361</v>
      </c>
      <c r="I1801" s="52" t="s">
        <v>682</v>
      </c>
      <c r="J1801" s="60">
        <v>170000</v>
      </c>
      <c r="K1801" s="52">
        <v>205284</v>
      </c>
      <c r="L1801" s="56" t="str">
        <f>_xlfn.CONCAT(NFM3External!$B1801,"_",NFM3External!$C1801,"_",NFM3External!$E1801,"_",NFM3External!$G1801)</f>
        <v>Morocco_HIV_Joint United Nations Programme on HIV/AIDS (UNAIDS)_2022</v>
      </c>
    </row>
    <row r="1802" spans="1:12" x14ac:dyDescent="0.25">
      <c r="A1802" s="48" t="s">
        <v>1934</v>
      </c>
      <c r="B1802" s="49" t="s">
        <v>1118</v>
      </c>
      <c r="C1802" s="49" t="s">
        <v>1645</v>
      </c>
      <c r="D1802" s="49" t="s">
        <v>1634</v>
      </c>
      <c r="E1802" s="49" t="s">
        <v>843</v>
      </c>
      <c r="F1802" s="49" t="s">
        <v>1935</v>
      </c>
      <c r="G1802" s="49">
        <v>2023</v>
      </c>
      <c r="H1802" s="49" t="s">
        <v>361</v>
      </c>
      <c r="I1802" s="49" t="s">
        <v>682</v>
      </c>
      <c r="J1802" s="59">
        <v>170000</v>
      </c>
      <c r="K1802" s="49">
        <v>208275</v>
      </c>
      <c r="L1802" s="55" t="str">
        <f>_xlfn.CONCAT(NFM3External!$B1802,"_",NFM3External!$C1802,"_",NFM3External!$E1802,"_",NFM3External!$G1802)</f>
        <v>Morocco_HIV_Joint United Nations Programme on HIV/AIDS (UNAIDS)_2023</v>
      </c>
    </row>
    <row r="1803" spans="1:12" x14ac:dyDescent="0.25">
      <c r="A1803" s="51" t="s">
        <v>1934</v>
      </c>
      <c r="B1803" s="52" t="s">
        <v>1118</v>
      </c>
      <c r="C1803" s="52" t="s">
        <v>1645</v>
      </c>
      <c r="D1803" s="52" t="s">
        <v>1634</v>
      </c>
      <c r="E1803" s="52" t="s">
        <v>901</v>
      </c>
      <c r="F1803" s="52" t="s">
        <v>1935</v>
      </c>
      <c r="G1803" s="52">
        <v>2018</v>
      </c>
      <c r="H1803" s="52" t="s">
        <v>1635</v>
      </c>
      <c r="I1803" s="52" t="s">
        <v>682</v>
      </c>
      <c r="J1803" s="60">
        <v>10700</v>
      </c>
      <c r="K1803" s="52">
        <v>12630</v>
      </c>
      <c r="L1803" s="56" t="str">
        <f>_xlfn.CONCAT(NFM3External!$B1803,"_",NFM3External!$C1803,"_",NFM3External!$E1803,"_",NFM3External!$G1803)</f>
        <v>Morocco_HIV_The United Nations Children's Fund (UNICEF)_2018</v>
      </c>
    </row>
    <row r="1804" spans="1:12" x14ac:dyDescent="0.25">
      <c r="A1804" s="48" t="s">
        <v>1934</v>
      </c>
      <c r="B1804" s="49" t="s">
        <v>1118</v>
      </c>
      <c r="C1804" s="49" t="s">
        <v>1645</v>
      </c>
      <c r="D1804" s="49" t="s">
        <v>1634</v>
      </c>
      <c r="E1804" s="49" t="s">
        <v>901</v>
      </c>
      <c r="F1804" s="49" t="s">
        <v>1935</v>
      </c>
      <c r="G1804" s="49">
        <v>2019</v>
      </c>
      <c r="H1804" s="49" t="s">
        <v>1635</v>
      </c>
      <c r="I1804" s="49" t="s">
        <v>682</v>
      </c>
      <c r="J1804" s="59">
        <v>9500</v>
      </c>
      <c r="K1804" s="49">
        <v>10635</v>
      </c>
      <c r="L1804" s="55" t="str">
        <f>_xlfn.CONCAT(NFM3External!$B1804,"_",NFM3External!$C1804,"_",NFM3External!$E1804,"_",NFM3External!$G1804)</f>
        <v>Morocco_HIV_The United Nations Children's Fund (UNICEF)_2019</v>
      </c>
    </row>
    <row r="1805" spans="1:12" x14ac:dyDescent="0.25">
      <c r="A1805" s="51" t="s">
        <v>1934</v>
      </c>
      <c r="B1805" s="52" t="s">
        <v>1118</v>
      </c>
      <c r="C1805" s="52" t="s">
        <v>1645</v>
      </c>
      <c r="D1805" s="52" t="s">
        <v>1634</v>
      </c>
      <c r="E1805" s="52" t="s">
        <v>901</v>
      </c>
      <c r="F1805" s="52" t="s">
        <v>1935</v>
      </c>
      <c r="G1805" s="52">
        <v>2020</v>
      </c>
      <c r="H1805" s="52" t="s">
        <v>1635</v>
      </c>
      <c r="I1805" s="52" t="s">
        <v>682</v>
      </c>
      <c r="J1805" s="60">
        <v>20000</v>
      </c>
      <c r="K1805" s="52">
        <v>22793</v>
      </c>
      <c r="L1805" s="56" t="str">
        <f>_xlfn.CONCAT(NFM3External!$B1805,"_",NFM3External!$C1805,"_",NFM3External!$E1805,"_",NFM3External!$G1805)</f>
        <v>Morocco_HIV_The United Nations Children's Fund (UNICEF)_2020</v>
      </c>
    </row>
    <row r="1806" spans="1:12" x14ac:dyDescent="0.25">
      <c r="A1806" s="48" t="s">
        <v>1934</v>
      </c>
      <c r="B1806" s="49" t="s">
        <v>1118</v>
      </c>
      <c r="C1806" s="49" t="s">
        <v>1645</v>
      </c>
      <c r="D1806" s="49" t="s">
        <v>1634</v>
      </c>
      <c r="E1806" s="49" t="s">
        <v>901</v>
      </c>
      <c r="F1806" s="49" t="s">
        <v>1935</v>
      </c>
      <c r="G1806" s="49">
        <v>2021</v>
      </c>
      <c r="H1806" s="49" t="s">
        <v>361</v>
      </c>
      <c r="I1806" s="49" t="s">
        <v>682</v>
      </c>
      <c r="J1806" s="59">
        <v>30000</v>
      </c>
      <c r="K1806" s="49">
        <v>35826</v>
      </c>
      <c r="L1806" s="55" t="str">
        <f>_xlfn.CONCAT(NFM3External!$B1806,"_",NFM3External!$C1806,"_",NFM3External!$E1806,"_",NFM3External!$G1806)</f>
        <v>Morocco_HIV_The United Nations Children's Fund (UNICEF)_2021</v>
      </c>
    </row>
    <row r="1807" spans="1:12" x14ac:dyDescent="0.25">
      <c r="A1807" s="51" t="s">
        <v>1934</v>
      </c>
      <c r="B1807" s="52" t="s">
        <v>1118</v>
      </c>
      <c r="C1807" s="52" t="s">
        <v>1645</v>
      </c>
      <c r="D1807" s="52" t="s">
        <v>1634</v>
      </c>
      <c r="E1807" s="52" t="s">
        <v>901</v>
      </c>
      <c r="F1807" s="52" t="s">
        <v>1935</v>
      </c>
      <c r="G1807" s="52">
        <v>2022</v>
      </c>
      <c r="H1807" s="52" t="s">
        <v>361</v>
      </c>
      <c r="I1807" s="52" t="s">
        <v>682</v>
      </c>
      <c r="J1807" s="60">
        <v>30000</v>
      </c>
      <c r="K1807" s="52">
        <v>36227</v>
      </c>
      <c r="L1807" s="56" t="str">
        <f>_xlfn.CONCAT(NFM3External!$B1807,"_",NFM3External!$C1807,"_",NFM3External!$E1807,"_",NFM3External!$G1807)</f>
        <v>Morocco_HIV_The United Nations Children's Fund (UNICEF)_2022</v>
      </c>
    </row>
    <row r="1808" spans="1:12" x14ac:dyDescent="0.25">
      <c r="A1808" s="48" t="s">
        <v>1934</v>
      </c>
      <c r="B1808" s="49" t="s">
        <v>1118</v>
      </c>
      <c r="C1808" s="49" t="s">
        <v>1645</v>
      </c>
      <c r="D1808" s="49" t="s">
        <v>1634</v>
      </c>
      <c r="E1808" s="49" t="s">
        <v>901</v>
      </c>
      <c r="F1808" s="49" t="s">
        <v>1935</v>
      </c>
      <c r="G1808" s="49">
        <v>2023</v>
      </c>
      <c r="H1808" s="49" t="s">
        <v>361</v>
      </c>
      <c r="I1808" s="49" t="s">
        <v>682</v>
      </c>
      <c r="J1808" s="59">
        <v>30000</v>
      </c>
      <c r="K1808" s="49">
        <v>36754</v>
      </c>
      <c r="L1808" s="55" t="str">
        <f>_xlfn.CONCAT(NFM3External!$B1808,"_",NFM3External!$C1808,"_",NFM3External!$E1808,"_",NFM3External!$G1808)</f>
        <v>Morocco_HIV_The United Nations Children's Fund (UNICEF)_2023</v>
      </c>
    </row>
    <row r="1809" spans="1:12" x14ac:dyDescent="0.25">
      <c r="A1809" s="51" t="s">
        <v>1934</v>
      </c>
      <c r="B1809" s="52" t="s">
        <v>1118</v>
      </c>
      <c r="C1809" s="52" t="s">
        <v>1645</v>
      </c>
      <c r="D1809" s="52" t="s">
        <v>1634</v>
      </c>
      <c r="E1809" s="52" t="s">
        <v>913</v>
      </c>
      <c r="F1809" s="52" t="s">
        <v>1935</v>
      </c>
      <c r="G1809" s="52">
        <v>2018</v>
      </c>
      <c r="H1809" s="52" t="s">
        <v>1635</v>
      </c>
      <c r="I1809" s="52" t="s">
        <v>682</v>
      </c>
      <c r="J1809" s="60">
        <v>0</v>
      </c>
      <c r="K1809" s="52">
        <v>0</v>
      </c>
      <c r="L1809" s="56" t="str">
        <f>_xlfn.CONCAT(NFM3External!$B1809,"_",NFM3External!$C1809,"_",NFM3External!$E1809,"_",NFM3External!$G1809)</f>
        <v>Morocco_HIV_United Nations Development Fund for Women (UNIFEM)_2018</v>
      </c>
    </row>
    <row r="1810" spans="1:12" x14ac:dyDescent="0.25">
      <c r="A1810" s="48" t="s">
        <v>1934</v>
      </c>
      <c r="B1810" s="49" t="s">
        <v>1118</v>
      </c>
      <c r="C1810" s="49" t="s">
        <v>1645</v>
      </c>
      <c r="D1810" s="49" t="s">
        <v>1634</v>
      </c>
      <c r="E1810" s="49" t="s">
        <v>913</v>
      </c>
      <c r="F1810" s="49" t="s">
        <v>1935</v>
      </c>
      <c r="G1810" s="49">
        <v>2019</v>
      </c>
      <c r="H1810" s="49" t="s">
        <v>1635</v>
      </c>
      <c r="I1810" s="49" t="s">
        <v>682</v>
      </c>
      <c r="J1810" s="59">
        <v>0</v>
      </c>
      <c r="K1810" s="49">
        <v>0</v>
      </c>
      <c r="L1810" s="55" t="str">
        <f>_xlfn.CONCAT(NFM3External!$B1810,"_",NFM3External!$C1810,"_",NFM3External!$E1810,"_",NFM3External!$G1810)</f>
        <v>Morocco_HIV_United Nations Development Fund for Women (UNIFEM)_2019</v>
      </c>
    </row>
    <row r="1811" spans="1:12" x14ac:dyDescent="0.25">
      <c r="A1811" s="51" t="s">
        <v>1934</v>
      </c>
      <c r="B1811" s="52" t="s">
        <v>1118</v>
      </c>
      <c r="C1811" s="52" t="s">
        <v>1645</v>
      </c>
      <c r="D1811" s="52" t="s">
        <v>1634</v>
      </c>
      <c r="E1811" s="52" t="s">
        <v>913</v>
      </c>
      <c r="F1811" s="52" t="s">
        <v>1935</v>
      </c>
      <c r="G1811" s="52">
        <v>2020</v>
      </c>
      <c r="H1811" s="52" t="s">
        <v>1635</v>
      </c>
      <c r="I1811" s="52" t="s">
        <v>682</v>
      </c>
      <c r="J1811" s="60">
        <v>10000</v>
      </c>
      <c r="K1811" s="52">
        <v>11396</v>
      </c>
      <c r="L1811" s="56" t="str">
        <f>_xlfn.CONCAT(NFM3External!$B1811,"_",NFM3External!$C1811,"_",NFM3External!$E1811,"_",NFM3External!$G1811)</f>
        <v>Morocco_HIV_United Nations Development Fund for Women (UNIFEM)_2020</v>
      </c>
    </row>
    <row r="1812" spans="1:12" x14ac:dyDescent="0.25">
      <c r="A1812" s="48" t="s">
        <v>1934</v>
      </c>
      <c r="B1812" s="49" t="s">
        <v>1118</v>
      </c>
      <c r="C1812" s="49" t="s">
        <v>1645</v>
      </c>
      <c r="D1812" s="49" t="s">
        <v>1634</v>
      </c>
      <c r="E1812" s="49" t="s">
        <v>913</v>
      </c>
      <c r="F1812" s="49" t="s">
        <v>1935</v>
      </c>
      <c r="G1812" s="49">
        <v>2021</v>
      </c>
      <c r="H1812" s="49" t="s">
        <v>361</v>
      </c>
      <c r="I1812" s="49" t="s">
        <v>682</v>
      </c>
      <c r="J1812" s="59">
        <v>10000</v>
      </c>
      <c r="K1812" s="49">
        <v>11942</v>
      </c>
      <c r="L1812" s="55" t="str">
        <f>_xlfn.CONCAT(NFM3External!$B1812,"_",NFM3External!$C1812,"_",NFM3External!$E1812,"_",NFM3External!$G1812)</f>
        <v>Morocco_HIV_United Nations Development Fund for Women (UNIFEM)_2021</v>
      </c>
    </row>
    <row r="1813" spans="1:12" x14ac:dyDescent="0.25">
      <c r="A1813" s="51" t="s">
        <v>1934</v>
      </c>
      <c r="B1813" s="52" t="s">
        <v>1118</v>
      </c>
      <c r="C1813" s="52" t="s">
        <v>1645</v>
      </c>
      <c r="D1813" s="52" t="s">
        <v>1634</v>
      </c>
      <c r="E1813" s="52" t="s">
        <v>913</v>
      </c>
      <c r="F1813" s="52" t="s">
        <v>1935</v>
      </c>
      <c r="G1813" s="52">
        <v>2022</v>
      </c>
      <c r="H1813" s="52" t="s">
        <v>361</v>
      </c>
      <c r="I1813" s="52" t="s">
        <v>682</v>
      </c>
      <c r="J1813" s="60">
        <v>10000</v>
      </c>
      <c r="K1813" s="52">
        <v>12076</v>
      </c>
      <c r="L1813" s="56" t="str">
        <f>_xlfn.CONCAT(NFM3External!$B1813,"_",NFM3External!$C1813,"_",NFM3External!$E1813,"_",NFM3External!$G1813)</f>
        <v>Morocco_HIV_United Nations Development Fund for Women (UNIFEM)_2022</v>
      </c>
    </row>
    <row r="1814" spans="1:12" x14ac:dyDescent="0.25">
      <c r="A1814" s="48" t="s">
        <v>1934</v>
      </c>
      <c r="B1814" s="49" t="s">
        <v>1118</v>
      </c>
      <c r="C1814" s="49" t="s">
        <v>1645</v>
      </c>
      <c r="D1814" s="49" t="s">
        <v>1634</v>
      </c>
      <c r="E1814" s="49" t="s">
        <v>913</v>
      </c>
      <c r="F1814" s="49" t="s">
        <v>1935</v>
      </c>
      <c r="G1814" s="49">
        <v>2023</v>
      </c>
      <c r="H1814" s="49" t="s">
        <v>361</v>
      </c>
      <c r="I1814" s="49" t="s">
        <v>682</v>
      </c>
      <c r="J1814" s="59">
        <v>10000</v>
      </c>
      <c r="K1814" s="49">
        <v>12251</v>
      </c>
      <c r="L1814" s="55" t="str">
        <f>_xlfn.CONCAT(NFM3External!$B1814,"_",NFM3External!$C1814,"_",NFM3External!$E1814,"_",NFM3External!$G1814)</f>
        <v>Morocco_HIV_United Nations Development Fund for Women (UNIFEM)_2023</v>
      </c>
    </row>
    <row r="1815" spans="1:12" x14ac:dyDescent="0.25">
      <c r="A1815" s="51" t="s">
        <v>1934</v>
      </c>
      <c r="B1815" s="52" t="s">
        <v>1118</v>
      </c>
      <c r="C1815" s="52" t="s">
        <v>1645</v>
      </c>
      <c r="D1815" s="52" t="s">
        <v>1634</v>
      </c>
      <c r="E1815" s="52" t="s">
        <v>918</v>
      </c>
      <c r="F1815" s="52" t="s">
        <v>1935</v>
      </c>
      <c r="G1815" s="52">
        <v>2018</v>
      </c>
      <c r="H1815" s="52" t="s">
        <v>1635</v>
      </c>
      <c r="I1815" s="52" t="s">
        <v>682</v>
      </c>
      <c r="J1815" s="60">
        <v>0</v>
      </c>
      <c r="K1815" s="52">
        <v>0</v>
      </c>
      <c r="L1815" s="56" t="str">
        <f>_xlfn.CONCAT(NFM3External!$B1815,"_",NFM3External!$C1815,"_",NFM3External!$E1815,"_",NFM3External!$G1815)</f>
        <v>Morocco_HIV_United Nations Development Programme (UNDP)_2018</v>
      </c>
    </row>
    <row r="1816" spans="1:12" x14ac:dyDescent="0.25">
      <c r="A1816" s="48" t="s">
        <v>1934</v>
      </c>
      <c r="B1816" s="49" t="s">
        <v>1118</v>
      </c>
      <c r="C1816" s="49" t="s">
        <v>1645</v>
      </c>
      <c r="D1816" s="49" t="s">
        <v>1634</v>
      </c>
      <c r="E1816" s="49" t="s">
        <v>918</v>
      </c>
      <c r="F1816" s="49" t="s">
        <v>1935</v>
      </c>
      <c r="G1816" s="49">
        <v>2019</v>
      </c>
      <c r="H1816" s="49" t="s">
        <v>1635</v>
      </c>
      <c r="I1816" s="49" t="s">
        <v>682</v>
      </c>
      <c r="J1816" s="59">
        <v>0</v>
      </c>
      <c r="K1816" s="49">
        <v>0</v>
      </c>
      <c r="L1816" s="55" t="str">
        <f>_xlfn.CONCAT(NFM3External!$B1816,"_",NFM3External!$C1816,"_",NFM3External!$E1816,"_",NFM3External!$G1816)</f>
        <v>Morocco_HIV_United Nations Development Programme (UNDP)_2019</v>
      </c>
    </row>
    <row r="1817" spans="1:12" x14ac:dyDescent="0.25">
      <c r="A1817" s="51" t="s">
        <v>1934</v>
      </c>
      <c r="B1817" s="52" t="s">
        <v>1118</v>
      </c>
      <c r="C1817" s="52" t="s">
        <v>1645</v>
      </c>
      <c r="D1817" s="52" t="s">
        <v>1634</v>
      </c>
      <c r="E1817" s="52" t="s">
        <v>918</v>
      </c>
      <c r="F1817" s="52" t="s">
        <v>1935</v>
      </c>
      <c r="G1817" s="52">
        <v>2020</v>
      </c>
      <c r="H1817" s="52" t="s">
        <v>1635</v>
      </c>
      <c r="I1817" s="52" t="s">
        <v>682</v>
      </c>
      <c r="J1817" s="60">
        <v>15000</v>
      </c>
      <c r="K1817" s="52">
        <v>17095</v>
      </c>
      <c r="L1817" s="56" t="str">
        <f>_xlfn.CONCAT(NFM3External!$B1817,"_",NFM3External!$C1817,"_",NFM3External!$E1817,"_",NFM3External!$G1817)</f>
        <v>Morocco_HIV_United Nations Development Programme (UNDP)_2020</v>
      </c>
    </row>
    <row r="1818" spans="1:12" x14ac:dyDescent="0.25">
      <c r="A1818" s="48" t="s">
        <v>1934</v>
      </c>
      <c r="B1818" s="49" t="s">
        <v>1118</v>
      </c>
      <c r="C1818" s="49" t="s">
        <v>1645</v>
      </c>
      <c r="D1818" s="49" t="s">
        <v>1634</v>
      </c>
      <c r="E1818" s="49" t="s">
        <v>918</v>
      </c>
      <c r="F1818" s="49" t="s">
        <v>1935</v>
      </c>
      <c r="G1818" s="49">
        <v>2021</v>
      </c>
      <c r="H1818" s="49" t="s">
        <v>361</v>
      </c>
      <c r="I1818" s="49" t="s">
        <v>682</v>
      </c>
      <c r="J1818" s="59">
        <v>15000</v>
      </c>
      <c r="K1818" s="49">
        <v>17913</v>
      </c>
      <c r="L1818" s="55" t="str">
        <f>_xlfn.CONCAT(NFM3External!$B1818,"_",NFM3External!$C1818,"_",NFM3External!$E1818,"_",NFM3External!$G1818)</f>
        <v>Morocco_HIV_United Nations Development Programme (UNDP)_2021</v>
      </c>
    </row>
    <row r="1819" spans="1:12" x14ac:dyDescent="0.25">
      <c r="A1819" s="51" t="s">
        <v>1934</v>
      </c>
      <c r="B1819" s="52" t="s">
        <v>1118</v>
      </c>
      <c r="C1819" s="52" t="s">
        <v>1645</v>
      </c>
      <c r="D1819" s="52" t="s">
        <v>1634</v>
      </c>
      <c r="E1819" s="52" t="s">
        <v>918</v>
      </c>
      <c r="F1819" s="52" t="s">
        <v>1935</v>
      </c>
      <c r="G1819" s="52">
        <v>2022</v>
      </c>
      <c r="H1819" s="52" t="s">
        <v>361</v>
      </c>
      <c r="I1819" s="52" t="s">
        <v>682</v>
      </c>
      <c r="J1819" s="60">
        <v>0</v>
      </c>
      <c r="K1819" s="52">
        <v>0</v>
      </c>
      <c r="L1819" s="56" t="str">
        <f>_xlfn.CONCAT(NFM3External!$B1819,"_",NFM3External!$C1819,"_",NFM3External!$E1819,"_",NFM3External!$G1819)</f>
        <v>Morocco_HIV_United Nations Development Programme (UNDP)_2022</v>
      </c>
    </row>
    <row r="1820" spans="1:12" x14ac:dyDescent="0.25">
      <c r="A1820" s="48" t="s">
        <v>1934</v>
      </c>
      <c r="B1820" s="49" t="s">
        <v>1118</v>
      </c>
      <c r="C1820" s="49" t="s">
        <v>1645</v>
      </c>
      <c r="D1820" s="49" t="s">
        <v>1634</v>
      </c>
      <c r="E1820" s="49" t="s">
        <v>918</v>
      </c>
      <c r="F1820" s="49" t="s">
        <v>1935</v>
      </c>
      <c r="G1820" s="49">
        <v>2023</v>
      </c>
      <c r="H1820" s="49" t="s">
        <v>361</v>
      </c>
      <c r="I1820" s="49" t="s">
        <v>682</v>
      </c>
      <c r="J1820" s="59">
        <v>0</v>
      </c>
      <c r="K1820" s="49">
        <v>0</v>
      </c>
      <c r="L1820" s="55" t="str">
        <f>_xlfn.CONCAT(NFM3External!$B1820,"_",NFM3External!$C1820,"_",NFM3External!$E1820,"_",NFM3External!$G1820)</f>
        <v>Morocco_HIV_United Nations Development Programme (UNDP)_2023</v>
      </c>
    </row>
    <row r="1821" spans="1:12" x14ac:dyDescent="0.25">
      <c r="A1821" s="51" t="s">
        <v>1934</v>
      </c>
      <c r="B1821" s="52" t="s">
        <v>1118</v>
      </c>
      <c r="C1821" s="52" t="s">
        <v>1645</v>
      </c>
      <c r="D1821" s="52" t="s">
        <v>1634</v>
      </c>
      <c r="E1821" s="52" t="s">
        <v>930</v>
      </c>
      <c r="F1821" s="52" t="s">
        <v>1935</v>
      </c>
      <c r="G1821" s="52">
        <v>2018</v>
      </c>
      <c r="H1821" s="52" t="s">
        <v>1635</v>
      </c>
      <c r="I1821" s="52" t="s">
        <v>682</v>
      </c>
      <c r="J1821" s="60">
        <v>33300</v>
      </c>
      <c r="K1821" s="52">
        <v>39308</v>
      </c>
      <c r="L1821" s="56" t="str">
        <f>_xlfn.CONCAT(NFM3External!$B1821,"_",NFM3External!$C1821,"_",NFM3External!$E1821,"_",NFM3External!$G1821)</f>
        <v>Morocco_HIV_United Nations Population Fund (UNFPA)_2018</v>
      </c>
    </row>
    <row r="1822" spans="1:12" x14ac:dyDescent="0.25">
      <c r="A1822" s="48" t="s">
        <v>1934</v>
      </c>
      <c r="B1822" s="49" t="s">
        <v>1118</v>
      </c>
      <c r="C1822" s="49" t="s">
        <v>1645</v>
      </c>
      <c r="D1822" s="49" t="s">
        <v>1634</v>
      </c>
      <c r="E1822" s="49" t="s">
        <v>930</v>
      </c>
      <c r="F1822" s="49" t="s">
        <v>1935</v>
      </c>
      <c r="G1822" s="49">
        <v>2019</v>
      </c>
      <c r="H1822" s="49" t="s">
        <v>1635</v>
      </c>
      <c r="I1822" s="49" t="s">
        <v>682</v>
      </c>
      <c r="J1822" s="59">
        <v>12200</v>
      </c>
      <c r="K1822" s="49">
        <v>13657</v>
      </c>
      <c r="L1822" s="55" t="str">
        <f>_xlfn.CONCAT(NFM3External!$B1822,"_",NFM3External!$C1822,"_",NFM3External!$E1822,"_",NFM3External!$G1822)</f>
        <v>Morocco_HIV_United Nations Population Fund (UNFPA)_2019</v>
      </c>
    </row>
    <row r="1823" spans="1:12" x14ac:dyDescent="0.25">
      <c r="A1823" s="51" t="s">
        <v>1934</v>
      </c>
      <c r="B1823" s="52" t="s">
        <v>1118</v>
      </c>
      <c r="C1823" s="52" t="s">
        <v>1645</v>
      </c>
      <c r="D1823" s="52" t="s">
        <v>1634</v>
      </c>
      <c r="E1823" s="52" t="s">
        <v>930</v>
      </c>
      <c r="F1823" s="52" t="s">
        <v>1935</v>
      </c>
      <c r="G1823" s="52">
        <v>2020</v>
      </c>
      <c r="H1823" s="52" t="s">
        <v>1635</v>
      </c>
      <c r="I1823" s="52" t="s">
        <v>682</v>
      </c>
      <c r="J1823" s="60">
        <v>25000</v>
      </c>
      <c r="K1823" s="52">
        <v>28491</v>
      </c>
      <c r="L1823" s="56" t="str">
        <f>_xlfn.CONCAT(NFM3External!$B1823,"_",NFM3External!$C1823,"_",NFM3External!$E1823,"_",NFM3External!$G1823)</f>
        <v>Morocco_HIV_United Nations Population Fund (UNFPA)_2020</v>
      </c>
    </row>
    <row r="1824" spans="1:12" x14ac:dyDescent="0.25">
      <c r="A1824" s="48" t="s">
        <v>1934</v>
      </c>
      <c r="B1824" s="49" t="s">
        <v>1118</v>
      </c>
      <c r="C1824" s="49" t="s">
        <v>1645</v>
      </c>
      <c r="D1824" s="49" t="s">
        <v>1634</v>
      </c>
      <c r="E1824" s="49" t="s">
        <v>930</v>
      </c>
      <c r="F1824" s="49" t="s">
        <v>1935</v>
      </c>
      <c r="G1824" s="49">
        <v>2021</v>
      </c>
      <c r="H1824" s="49" t="s">
        <v>361</v>
      </c>
      <c r="I1824" s="49" t="s">
        <v>682</v>
      </c>
      <c r="J1824" s="59">
        <v>25000</v>
      </c>
      <c r="K1824" s="49">
        <v>29855</v>
      </c>
      <c r="L1824" s="55" t="str">
        <f>_xlfn.CONCAT(NFM3External!$B1824,"_",NFM3External!$C1824,"_",NFM3External!$E1824,"_",NFM3External!$G1824)</f>
        <v>Morocco_HIV_United Nations Population Fund (UNFPA)_2021</v>
      </c>
    </row>
    <row r="1825" spans="1:12" x14ac:dyDescent="0.25">
      <c r="A1825" s="51" t="s">
        <v>1934</v>
      </c>
      <c r="B1825" s="52" t="s">
        <v>1118</v>
      </c>
      <c r="C1825" s="52" t="s">
        <v>1645</v>
      </c>
      <c r="D1825" s="52" t="s">
        <v>1634</v>
      </c>
      <c r="E1825" s="52" t="s">
        <v>930</v>
      </c>
      <c r="F1825" s="52" t="s">
        <v>1935</v>
      </c>
      <c r="G1825" s="52">
        <v>2022</v>
      </c>
      <c r="H1825" s="52" t="s">
        <v>361</v>
      </c>
      <c r="I1825" s="52" t="s">
        <v>682</v>
      </c>
      <c r="J1825" s="60">
        <v>25000</v>
      </c>
      <c r="K1825" s="52">
        <v>30189</v>
      </c>
      <c r="L1825" s="56" t="str">
        <f>_xlfn.CONCAT(NFM3External!$B1825,"_",NFM3External!$C1825,"_",NFM3External!$E1825,"_",NFM3External!$G1825)</f>
        <v>Morocco_HIV_United Nations Population Fund (UNFPA)_2022</v>
      </c>
    </row>
    <row r="1826" spans="1:12" x14ac:dyDescent="0.25">
      <c r="A1826" s="48" t="s">
        <v>1934</v>
      </c>
      <c r="B1826" s="49" t="s">
        <v>1118</v>
      </c>
      <c r="C1826" s="49" t="s">
        <v>1645</v>
      </c>
      <c r="D1826" s="49" t="s">
        <v>1634</v>
      </c>
      <c r="E1826" s="49" t="s">
        <v>930</v>
      </c>
      <c r="F1826" s="49" t="s">
        <v>1935</v>
      </c>
      <c r="G1826" s="49">
        <v>2023</v>
      </c>
      <c r="H1826" s="49" t="s">
        <v>361</v>
      </c>
      <c r="I1826" s="49" t="s">
        <v>682</v>
      </c>
      <c r="J1826" s="59">
        <v>25000</v>
      </c>
      <c r="K1826" s="49">
        <v>30629</v>
      </c>
      <c r="L1826" s="55" t="str">
        <f>_xlfn.CONCAT(NFM3External!$B1826,"_",NFM3External!$C1826,"_",NFM3External!$E1826,"_",NFM3External!$G1826)</f>
        <v>Morocco_HIV_United Nations Population Fund (UNFPA)_2023</v>
      </c>
    </row>
    <row r="1827" spans="1:12" x14ac:dyDescent="0.25">
      <c r="A1827" s="51" t="s">
        <v>1934</v>
      </c>
      <c r="B1827" s="52" t="s">
        <v>1118</v>
      </c>
      <c r="C1827" s="52" t="s">
        <v>1645</v>
      </c>
      <c r="D1827" s="52" t="s">
        <v>1634</v>
      </c>
      <c r="E1827" s="52" t="s">
        <v>954</v>
      </c>
      <c r="F1827" s="52" t="s">
        <v>1936</v>
      </c>
      <c r="G1827" s="52">
        <v>2018</v>
      </c>
      <c r="H1827" s="52" t="s">
        <v>1635</v>
      </c>
      <c r="I1827" s="52" t="s">
        <v>682</v>
      </c>
      <c r="J1827" s="60">
        <v>283860</v>
      </c>
      <c r="K1827" s="52">
        <v>335072</v>
      </c>
      <c r="L1827" s="56" t="str">
        <f>_xlfn.CONCAT(NFM3External!$B1827,"_",NFM3External!$C1827,"_",NFM3External!$E1827,"_",NFM3External!$G1827)</f>
        <v>Morocco_HIV_Unspecified - not disagregated by sources _2018</v>
      </c>
    </row>
    <row r="1828" spans="1:12" x14ac:dyDescent="0.25">
      <c r="A1828" s="48" t="s">
        <v>1934</v>
      </c>
      <c r="B1828" s="49" t="s">
        <v>1118</v>
      </c>
      <c r="C1828" s="49" t="s">
        <v>1645</v>
      </c>
      <c r="D1828" s="49" t="s">
        <v>1634</v>
      </c>
      <c r="E1828" s="49" t="s">
        <v>954</v>
      </c>
      <c r="F1828" s="49" t="s">
        <v>1936</v>
      </c>
      <c r="G1828" s="49">
        <v>2019</v>
      </c>
      <c r="H1828" s="49" t="s">
        <v>1635</v>
      </c>
      <c r="I1828" s="49" t="s">
        <v>682</v>
      </c>
      <c r="J1828" s="59">
        <v>218000</v>
      </c>
      <c r="K1828" s="49">
        <v>244042</v>
      </c>
      <c r="L1828" s="55" t="str">
        <f>_xlfn.CONCAT(NFM3External!$B1828,"_",NFM3External!$C1828,"_",NFM3External!$E1828,"_",NFM3External!$G1828)</f>
        <v>Morocco_HIV_Unspecified - not disagregated by sources _2019</v>
      </c>
    </row>
    <row r="1829" spans="1:12" x14ac:dyDescent="0.25">
      <c r="A1829" s="51" t="s">
        <v>1934</v>
      </c>
      <c r="B1829" s="52" t="s">
        <v>1118</v>
      </c>
      <c r="C1829" s="52" t="s">
        <v>1645</v>
      </c>
      <c r="D1829" s="52" t="s">
        <v>1634</v>
      </c>
      <c r="E1829" s="52" t="s">
        <v>954</v>
      </c>
      <c r="F1829" s="52" t="s">
        <v>1936</v>
      </c>
      <c r="G1829" s="52">
        <v>2020</v>
      </c>
      <c r="H1829" s="52" t="s">
        <v>1635</v>
      </c>
      <c r="I1829" s="52" t="s">
        <v>682</v>
      </c>
      <c r="J1829" s="60">
        <v>260000</v>
      </c>
      <c r="K1829" s="52">
        <v>296305</v>
      </c>
      <c r="L1829" s="56" t="str">
        <f>_xlfn.CONCAT(NFM3External!$B1829,"_",NFM3External!$C1829,"_",NFM3External!$E1829,"_",NFM3External!$G1829)</f>
        <v>Morocco_HIV_Unspecified - not disagregated by sources _2020</v>
      </c>
    </row>
    <row r="1830" spans="1:12" x14ac:dyDescent="0.25">
      <c r="A1830" s="48" t="s">
        <v>1934</v>
      </c>
      <c r="B1830" s="49" t="s">
        <v>1118</v>
      </c>
      <c r="C1830" s="49" t="s">
        <v>1645</v>
      </c>
      <c r="D1830" s="49" t="s">
        <v>1634</v>
      </c>
      <c r="E1830" s="49" t="s">
        <v>954</v>
      </c>
      <c r="F1830" s="49" t="s">
        <v>1936</v>
      </c>
      <c r="G1830" s="49">
        <v>2021</v>
      </c>
      <c r="H1830" s="49" t="s">
        <v>361</v>
      </c>
      <c r="I1830" s="49" t="s">
        <v>682</v>
      </c>
      <c r="J1830" s="59">
        <v>260000</v>
      </c>
      <c r="K1830" s="49">
        <v>310490</v>
      </c>
      <c r="L1830" s="55" t="str">
        <f>_xlfn.CONCAT(NFM3External!$B1830,"_",NFM3External!$C1830,"_",NFM3External!$E1830,"_",NFM3External!$G1830)</f>
        <v>Morocco_HIV_Unspecified - not disagregated by sources _2021</v>
      </c>
    </row>
    <row r="1831" spans="1:12" x14ac:dyDescent="0.25">
      <c r="A1831" s="51" t="s">
        <v>1934</v>
      </c>
      <c r="B1831" s="52" t="s">
        <v>1118</v>
      </c>
      <c r="C1831" s="52" t="s">
        <v>1645</v>
      </c>
      <c r="D1831" s="52" t="s">
        <v>1634</v>
      </c>
      <c r="E1831" s="52" t="s">
        <v>954</v>
      </c>
      <c r="F1831" s="52" t="s">
        <v>1936</v>
      </c>
      <c r="G1831" s="52">
        <v>2022</v>
      </c>
      <c r="H1831" s="52" t="s">
        <v>361</v>
      </c>
      <c r="I1831" s="52" t="s">
        <v>682</v>
      </c>
      <c r="J1831" s="60">
        <v>240000</v>
      </c>
      <c r="K1831" s="52">
        <v>289812</v>
      </c>
      <c r="L1831" s="56" t="str">
        <f>_xlfn.CONCAT(NFM3External!$B1831,"_",NFM3External!$C1831,"_",NFM3External!$E1831,"_",NFM3External!$G1831)</f>
        <v>Morocco_HIV_Unspecified - not disagregated by sources _2022</v>
      </c>
    </row>
    <row r="1832" spans="1:12" x14ac:dyDescent="0.25">
      <c r="A1832" s="48" t="s">
        <v>1934</v>
      </c>
      <c r="B1832" s="49" t="s">
        <v>1118</v>
      </c>
      <c r="C1832" s="49" t="s">
        <v>1645</v>
      </c>
      <c r="D1832" s="49" t="s">
        <v>1634</v>
      </c>
      <c r="E1832" s="49" t="s">
        <v>954</v>
      </c>
      <c r="F1832" s="49" t="s">
        <v>1936</v>
      </c>
      <c r="G1832" s="49">
        <v>2023</v>
      </c>
      <c r="H1832" s="49" t="s">
        <v>361</v>
      </c>
      <c r="I1832" s="49" t="s">
        <v>682</v>
      </c>
      <c r="J1832" s="59">
        <v>240000</v>
      </c>
      <c r="K1832" s="49">
        <v>294036</v>
      </c>
      <c r="L1832" s="55" t="str">
        <f>_xlfn.CONCAT(NFM3External!$B1832,"_",NFM3External!$C1832,"_",NFM3External!$E1832,"_",NFM3External!$G1832)</f>
        <v>Morocco_HIV_Unspecified - not disagregated by sources _2023</v>
      </c>
    </row>
    <row r="1833" spans="1:12" x14ac:dyDescent="0.25">
      <c r="A1833" s="51" t="s">
        <v>1934</v>
      </c>
      <c r="B1833" s="52" t="s">
        <v>1118</v>
      </c>
      <c r="C1833" s="52" t="s">
        <v>1645</v>
      </c>
      <c r="D1833" s="52" t="s">
        <v>1634</v>
      </c>
      <c r="E1833" s="52" t="s">
        <v>945</v>
      </c>
      <c r="F1833" s="52" t="s">
        <v>1935</v>
      </c>
      <c r="G1833" s="52">
        <v>2018</v>
      </c>
      <c r="H1833" s="52" t="s">
        <v>1635</v>
      </c>
      <c r="I1833" s="52" t="s">
        <v>682</v>
      </c>
      <c r="J1833" s="60">
        <v>0</v>
      </c>
      <c r="K1833" s="52">
        <v>0</v>
      </c>
      <c r="L1833" s="56" t="str">
        <f>_xlfn.CONCAT(NFM3External!$B1833,"_",NFM3External!$C1833,"_",NFM3External!$E1833,"_",NFM3External!$G1833)</f>
        <v>Morocco_HIV_World Food Programme (WFP)_2018</v>
      </c>
    </row>
    <row r="1834" spans="1:12" x14ac:dyDescent="0.25">
      <c r="A1834" s="48" t="s">
        <v>1934</v>
      </c>
      <c r="B1834" s="49" t="s">
        <v>1118</v>
      </c>
      <c r="C1834" s="49" t="s">
        <v>1645</v>
      </c>
      <c r="D1834" s="49" t="s">
        <v>1634</v>
      </c>
      <c r="E1834" s="49" t="s">
        <v>945</v>
      </c>
      <c r="F1834" s="49" t="s">
        <v>1935</v>
      </c>
      <c r="G1834" s="49">
        <v>2019</v>
      </c>
      <c r="H1834" s="49" t="s">
        <v>1635</v>
      </c>
      <c r="I1834" s="49" t="s">
        <v>682</v>
      </c>
      <c r="J1834" s="59">
        <v>0</v>
      </c>
      <c r="K1834" s="49">
        <v>0</v>
      </c>
      <c r="L1834" s="55" t="str">
        <f>_xlfn.CONCAT(NFM3External!$B1834,"_",NFM3External!$C1834,"_",NFM3External!$E1834,"_",NFM3External!$G1834)</f>
        <v>Morocco_HIV_World Food Programme (WFP)_2019</v>
      </c>
    </row>
    <row r="1835" spans="1:12" x14ac:dyDescent="0.25">
      <c r="A1835" s="51" t="s">
        <v>1934</v>
      </c>
      <c r="B1835" s="52" t="s">
        <v>1118</v>
      </c>
      <c r="C1835" s="52" t="s">
        <v>1645</v>
      </c>
      <c r="D1835" s="52" t="s">
        <v>1634</v>
      </c>
      <c r="E1835" s="52" t="s">
        <v>945</v>
      </c>
      <c r="F1835" s="52" t="s">
        <v>1935</v>
      </c>
      <c r="G1835" s="52">
        <v>2020</v>
      </c>
      <c r="H1835" s="52" t="s">
        <v>1635</v>
      </c>
      <c r="I1835" s="52" t="s">
        <v>682</v>
      </c>
      <c r="J1835" s="60">
        <v>5000</v>
      </c>
      <c r="K1835" s="52">
        <v>5698</v>
      </c>
      <c r="L1835" s="56" t="str">
        <f>_xlfn.CONCAT(NFM3External!$B1835,"_",NFM3External!$C1835,"_",NFM3External!$E1835,"_",NFM3External!$G1835)</f>
        <v>Morocco_HIV_World Food Programme (WFP)_2020</v>
      </c>
    </row>
    <row r="1836" spans="1:12" x14ac:dyDescent="0.25">
      <c r="A1836" s="48" t="s">
        <v>1934</v>
      </c>
      <c r="B1836" s="49" t="s">
        <v>1118</v>
      </c>
      <c r="C1836" s="49" t="s">
        <v>1645</v>
      </c>
      <c r="D1836" s="49" t="s">
        <v>1634</v>
      </c>
      <c r="E1836" s="49" t="s">
        <v>945</v>
      </c>
      <c r="F1836" s="49" t="s">
        <v>1935</v>
      </c>
      <c r="G1836" s="49">
        <v>2021</v>
      </c>
      <c r="H1836" s="49" t="s">
        <v>361</v>
      </c>
      <c r="I1836" s="49" t="s">
        <v>682</v>
      </c>
      <c r="J1836" s="59">
        <v>15000</v>
      </c>
      <c r="K1836" s="49">
        <v>17913</v>
      </c>
      <c r="L1836" s="55" t="str">
        <f>_xlfn.CONCAT(NFM3External!$B1836,"_",NFM3External!$C1836,"_",NFM3External!$E1836,"_",NFM3External!$G1836)</f>
        <v>Morocco_HIV_World Food Programme (WFP)_2021</v>
      </c>
    </row>
    <row r="1837" spans="1:12" x14ac:dyDescent="0.25">
      <c r="A1837" s="51" t="s">
        <v>1934</v>
      </c>
      <c r="B1837" s="52" t="s">
        <v>1118</v>
      </c>
      <c r="C1837" s="52" t="s">
        <v>1645</v>
      </c>
      <c r="D1837" s="52" t="s">
        <v>1634</v>
      </c>
      <c r="E1837" s="52" t="s">
        <v>945</v>
      </c>
      <c r="F1837" s="52" t="s">
        <v>1935</v>
      </c>
      <c r="G1837" s="52">
        <v>2022</v>
      </c>
      <c r="H1837" s="52" t="s">
        <v>361</v>
      </c>
      <c r="I1837" s="52" t="s">
        <v>682</v>
      </c>
      <c r="J1837" s="60">
        <v>0</v>
      </c>
      <c r="K1837" s="52">
        <v>0</v>
      </c>
      <c r="L1837" s="56" t="str">
        <f>_xlfn.CONCAT(NFM3External!$B1837,"_",NFM3External!$C1837,"_",NFM3External!$E1837,"_",NFM3External!$G1837)</f>
        <v>Morocco_HIV_World Food Programme (WFP)_2022</v>
      </c>
    </row>
    <row r="1838" spans="1:12" x14ac:dyDescent="0.25">
      <c r="A1838" s="48" t="s">
        <v>1934</v>
      </c>
      <c r="B1838" s="49" t="s">
        <v>1118</v>
      </c>
      <c r="C1838" s="49" t="s">
        <v>1645</v>
      </c>
      <c r="D1838" s="49" t="s">
        <v>1634</v>
      </c>
      <c r="E1838" s="49" t="s">
        <v>945</v>
      </c>
      <c r="F1838" s="49" t="s">
        <v>1935</v>
      </c>
      <c r="G1838" s="49">
        <v>2023</v>
      </c>
      <c r="H1838" s="49" t="s">
        <v>361</v>
      </c>
      <c r="I1838" s="49" t="s">
        <v>682</v>
      </c>
      <c r="J1838" s="59">
        <v>0</v>
      </c>
      <c r="K1838" s="49">
        <v>0</v>
      </c>
      <c r="L1838" s="55" t="str">
        <f>_xlfn.CONCAT(NFM3External!$B1838,"_",NFM3External!$C1838,"_",NFM3External!$E1838,"_",NFM3External!$G1838)</f>
        <v>Morocco_HIV_World Food Programme (WFP)_2023</v>
      </c>
    </row>
    <row r="1839" spans="1:12" x14ac:dyDescent="0.25">
      <c r="A1839" s="51" t="s">
        <v>1934</v>
      </c>
      <c r="B1839" s="52" t="s">
        <v>1118</v>
      </c>
      <c r="C1839" s="52" t="s">
        <v>1645</v>
      </c>
      <c r="D1839" s="52" t="s">
        <v>1634</v>
      </c>
      <c r="E1839" s="52" t="s">
        <v>949</v>
      </c>
      <c r="F1839" s="52" t="s">
        <v>1935</v>
      </c>
      <c r="G1839" s="52">
        <v>2018</v>
      </c>
      <c r="H1839" s="52" t="s">
        <v>1635</v>
      </c>
      <c r="I1839" s="52" t="s">
        <v>682</v>
      </c>
      <c r="J1839" s="60">
        <v>10000</v>
      </c>
      <c r="K1839" s="52">
        <v>11804</v>
      </c>
      <c r="L1839" s="56" t="str">
        <f>_xlfn.CONCAT(NFM3External!$B1839,"_",NFM3External!$C1839,"_",NFM3External!$E1839,"_",NFM3External!$G1839)</f>
        <v>Morocco_HIV_World Health Organization (WHO)_2018</v>
      </c>
    </row>
    <row r="1840" spans="1:12" x14ac:dyDescent="0.25">
      <c r="A1840" s="48" t="s">
        <v>1934</v>
      </c>
      <c r="B1840" s="49" t="s">
        <v>1118</v>
      </c>
      <c r="C1840" s="49" t="s">
        <v>1645</v>
      </c>
      <c r="D1840" s="49" t="s">
        <v>1634</v>
      </c>
      <c r="E1840" s="49" t="s">
        <v>949</v>
      </c>
      <c r="F1840" s="49" t="s">
        <v>1935</v>
      </c>
      <c r="G1840" s="49">
        <v>2019</v>
      </c>
      <c r="H1840" s="49" t="s">
        <v>1635</v>
      </c>
      <c r="I1840" s="49" t="s">
        <v>682</v>
      </c>
      <c r="J1840" s="59">
        <v>72000</v>
      </c>
      <c r="K1840" s="49">
        <v>80601</v>
      </c>
      <c r="L1840" s="55" t="str">
        <f>_xlfn.CONCAT(NFM3External!$B1840,"_",NFM3External!$C1840,"_",NFM3External!$E1840,"_",NFM3External!$G1840)</f>
        <v>Morocco_HIV_World Health Organization (WHO)_2019</v>
      </c>
    </row>
    <row r="1841" spans="1:12" x14ac:dyDescent="0.25">
      <c r="A1841" s="51" t="s">
        <v>1934</v>
      </c>
      <c r="B1841" s="52" t="s">
        <v>1118</v>
      </c>
      <c r="C1841" s="52" t="s">
        <v>1645</v>
      </c>
      <c r="D1841" s="52" t="s">
        <v>1634</v>
      </c>
      <c r="E1841" s="52" t="s">
        <v>949</v>
      </c>
      <c r="F1841" s="52" t="s">
        <v>1935</v>
      </c>
      <c r="G1841" s="52">
        <v>2020</v>
      </c>
      <c r="H1841" s="52" t="s">
        <v>1635</v>
      </c>
      <c r="I1841" s="52" t="s">
        <v>682</v>
      </c>
      <c r="J1841" s="60">
        <v>50000</v>
      </c>
      <c r="K1841" s="52">
        <v>56982</v>
      </c>
      <c r="L1841" s="56" t="str">
        <f>_xlfn.CONCAT(NFM3External!$B1841,"_",NFM3External!$C1841,"_",NFM3External!$E1841,"_",NFM3External!$G1841)</f>
        <v>Morocco_HIV_World Health Organization (WHO)_2020</v>
      </c>
    </row>
    <row r="1842" spans="1:12" x14ac:dyDescent="0.25">
      <c r="A1842" s="48" t="s">
        <v>1934</v>
      </c>
      <c r="B1842" s="49" t="s">
        <v>1118</v>
      </c>
      <c r="C1842" s="49" t="s">
        <v>1645</v>
      </c>
      <c r="D1842" s="49" t="s">
        <v>1634</v>
      </c>
      <c r="E1842" s="49" t="s">
        <v>949</v>
      </c>
      <c r="F1842" s="49" t="s">
        <v>1935</v>
      </c>
      <c r="G1842" s="49">
        <v>2021</v>
      </c>
      <c r="H1842" s="49" t="s">
        <v>361</v>
      </c>
      <c r="I1842" s="49" t="s">
        <v>682</v>
      </c>
      <c r="J1842" s="59">
        <v>50000</v>
      </c>
      <c r="K1842" s="49">
        <v>59710</v>
      </c>
      <c r="L1842" s="55" t="str">
        <f>_xlfn.CONCAT(NFM3External!$B1842,"_",NFM3External!$C1842,"_",NFM3External!$E1842,"_",NFM3External!$G1842)</f>
        <v>Morocco_HIV_World Health Organization (WHO)_2021</v>
      </c>
    </row>
    <row r="1843" spans="1:12" x14ac:dyDescent="0.25">
      <c r="A1843" s="51" t="s">
        <v>1934</v>
      </c>
      <c r="B1843" s="52" t="s">
        <v>1118</v>
      </c>
      <c r="C1843" s="52" t="s">
        <v>1645</v>
      </c>
      <c r="D1843" s="52" t="s">
        <v>1634</v>
      </c>
      <c r="E1843" s="52" t="s">
        <v>949</v>
      </c>
      <c r="F1843" s="52" t="s">
        <v>1935</v>
      </c>
      <c r="G1843" s="52">
        <v>2022</v>
      </c>
      <c r="H1843" s="52" t="s">
        <v>361</v>
      </c>
      <c r="I1843" s="52" t="s">
        <v>682</v>
      </c>
      <c r="J1843" s="60">
        <v>50000</v>
      </c>
      <c r="K1843" s="52">
        <v>60378</v>
      </c>
      <c r="L1843" s="56" t="str">
        <f>_xlfn.CONCAT(NFM3External!$B1843,"_",NFM3External!$C1843,"_",NFM3External!$E1843,"_",NFM3External!$G1843)</f>
        <v>Morocco_HIV_World Health Organization (WHO)_2022</v>
      </c>
    </row>
    <row r="1844" spans="1:12" x14ac:dyDescent="0.25">
      <c r="A1844" s="48" t="s">
        <v>1934</v>
      </c>
      <c r="B1844" s="49" t="s">
        <v>1118</v>
      </c>
      <c r="C1844" s="49" t="s">
        <v>1645</v>
      </c>
      <c r="D1844" s="49" t="s">
        <v>1634</v>
      </c>
      <c r="E1844" s="49" t="s">
        <v>949</v>
      </c>
      <c r="F1844" s="49" t="s">
        <v>1935</v>
      </c>
      <c r="G1844" s="49">
        <v>2023</v>
      </c>
      <c r="H1844" s="49" t="s">
        <v>361</v>
      </c>
      <c r="I1844" s="49" t="s">
        <v>682</v>
      </c>
      <c r="J1844" s="59">
        <v>50000</v>
      </c>
      <c r="K1844" s="49">
        <v>61257</v>
      </c>
      <c r="L1844" s="55" t="str">
        <f>_xlfn.CONCAT(NFM3External!$B1844,"_",NFM3External!$C1844,"_",NFM3External!$E1844,"_",NFM3External!$G1844)</f>
        <v>Morocco_HIV_World Health Organization (WHO)_2023</v>
      </c>
    </row>
    <row r="1845" spans="1:12" x14ac:dyDescent="0.25">
      <c r="A1845" s="51" t="s">
        <v>1937</v>
      </c>
      <c r="B1845" s="52" t="s">
        <v>1112</v>
      </c>
      <c r="C1845" s="52" t="s">
        <v>1645</v>
      </c>
      <c r="D1845" s="52" t="s">
        <v>1634</v>
      </c>
      <c r="E1845" s="52" t="s">
        <v>772</v>
      </c>
      <c r="F1845" s="52"/>
      <c r="G1845" s="52">
        <v>2020</v>
      </c>
      <c r="H1845" s="52" t="s">
        <v>1635</v>
      </c>
      <c r="I1845" s="52" t="s">
        <v>682</v>
      </c>
      <c r="J1845" s="60">
        <v>15000</v>
      </c>
      <c r="K1845" s="52">
        <v>17095</v>
      </c>
      <c r="L1845" s="56" t="str">
        <f>_xlfn.CONCAT(NFM3External!$B1845,"_",NFM3External!$C1845,"_",NFM3External!$E1845,"_",NFM3External!$G1845)</f>
        <v>Moldova_HIV_European Union/European Commision_2020</v>
      </c>
    </row>
    <row r="1846" spans="1:12" x14ac:dyDescent="0.25">
      <c r="A1846" s="48" t="s">
        <v>1937</v>
      </c>
      <c r="B1846" s="49" t="s">
        <v>1112</v>
      </c>
      <c r="C1846" s="49" t="s">
        <v>1645</v>
      </c>
      <c r="D1846" s="49" t="s">
        <v>1634</v>
      </c>
      <c r="E1846" s="49" t="s">
        <v>772</v>
      </c>
      <c r="F1846" s="49"/>
      <c r="G1846" s="49">
        <v>2021</v>
      </c>
      <c r="H1846" s="49" t="s">
        <v>361</v>
      </c>
      <c r="I1846" s="49" t="s">
        <v>682</v>
      </c>
      <c r="J1846" s="59">
        <v>50000</v>
      </c>
      <c r="K1846" s="49">
        <v>59710</v>
      </c>
      <c r="L1846" s="55" t="str">
        <f>_xlfn.CONCAT(NFM3External!$B1846,"_",NFM3External!$C1846,"_",NFM3External!$E1846,"_",NFM3External!$G1846)</f>
        <v>Moldova_HIV_European Union/European Commision_2021</v>
      </c>
    </row>
    <row r="1847" spans="1:12" x14ac:dyDescent="0.25">
      <c r="A1847" s="51" t="s">
        <v>1937</v>
      </c>
      <c r="B1847" s="52" t="s">
        <v>1112</v>
      </c>
      <c r="C1847" s="52" t="s">
        <v>1645</v>
      </c>
      <c r="D1847" s="52" t="s">
        <v>1634</v>
      </c>
      <c r="E1847" s="52" t="s">
        <v>772</v>
      </c>
      <c r="F1847" s="52"/>
      <c r="G1847" s="52">
        <v>2022</v>
      </c>
      <c r="H1847" s="52" t="s">
        <v>361</v>
      </c>
      <c r="I1847" s="52" t="s">
        <v>682</v>
      </c>
      <c r="J1847" s="60">
        <v>50000</v>
      </c>
      <c r="K1847" s="52">
        <v>60378</v>
      </c>
      <c r="L1847" s="56" t="str">
        <f>_xlfn.CONCAT(NFM3External!$B1847,"_",NFM3External!$C1847,"_",NFM3External!$E1847,"_",NFM3External!$G1847)</f>
        <v>Moldova_HIV_European Union/European Commision_2022</v>
      </c>
    </row>
    <row r="1848" spans="1:12" x14ac:dyDescent="0.25">
      <c r="A1848" s="48" t="s">
        <v>1937</v>
      </c>
      <c r="B1848" s="49" t="s">
        <v>1112</v>
      </c>
      <c r="C1848" s="49" t="s">
        <v>1645</v>
      </c>
      <c r="D1848" s="49" t="s">
        <v>1634</v>
      </c>
      <c r="E1848" s="49" t="s">
        <v>772</v>
      </c>
      <c r="F1848" s="49"/>
      <c r="G1848" s="49">
        <v>2023</v>
      </c>
      <c r="H1848" s="49" t="s">
        <v>361</v>
      </c>
      <c r="I1848" s="49" t="s">
        <v>682</v>
      </c>
      <c r="J1848" s="59">
        <v>50000</v>
      </c>
      <c r="K1848" s="49">
        <v>61257</v>
      </c>
      <c r="L1848" s="55" t="str">
        <f>_xlfn.CONCAT(NFM3External!$B1848,"_",NFM3External!$C1848,"_",NFM3External!$E1848,"_",NFM3External!$G1848)</f>
        <v>Moldova_HIV_European Union/European Commision_2023</v>
      </c>
    </row>
    <row r="1849" spans="1:12" x14ac:dyDescent="0.25">
      <c r="A1849" s="51" t="s">
        <v>1937</v>
      </c>
      <c r="B1849" s="52" t="s">
        <v>1112</v>
      </c>
      <c r="C1849" s="52" t="s">
        <v>1645</v>
      </c>
      <c r="D1849" s="52" t="s">
        <v>1634</v>
      </c>
      <c r="E1849" s="52" t="s">
        <v>843</v>
      </c>
      <c r="F1849" s="52"/>
      <c r="G1849" s="52">
        <v>2018</v>
      </c>
      <c r="H1849" s="52" t="s">
        <v>1635</v>
      </c>
      <c r="I1849" s="52" t="s">
        <v>682</v>
      </c>
      <c r="J1849" s="60">
        <v>67740</v>
      </c>
      <c r="K1849" s="52">
        <v>79961</v>
      </c>
      <c r="L1849" s="56" t="str">
        <f>_xlfn.CONCAT(NFM3External!$B1849,"_",NFM3External!$C1849,"_",NFM3External!$E1849,"_",NFM3External!$G1849)</f>
        <v>Moldova_HIV_Joint United Nations Programme on HIV/AIDS (UNAIDS)_2018</v>
      </c>
    </row>
    <row r="1850" spans="1:12" x14ac:dyDescent="0.25">
      <c r="A1850" s="48" t="s">
        <v>1937</v>
      </c>
      <c r="B1850" s="49" t="s">
        <v>1112</v>
      </c>
      <c r="C1850" s="49" t="s">
        <v>1645</v>
      </c>
      <c r="D1850" s="49" t="s">
        <v>1634</v>
      </c>
      <c r="E1850" s="49" t="s">
        <v>843</v>
      </c>
      <c r="F1850" s="49"/>
      <c r="G1850" s="49">
        <v>2019</v>
      </c>
      <c r="H1850" s="49" t="s">
        <v>1635</v>
      </c>
      <c r="I1850" s="49" t="s">
        <v>682</v>
      </c>
      <c r="J1850" s="59">
        <v>48935</v>
      </c>
      <c r="K1850" s="49">
        <v>54781</v>
      </c>
      <c r="L1850" s="55" t="str">
        <f>_xlfn.CONCAT(NFM3External!$B1850,"_",NFM3External!$C1850,"_",NFM3External!$E1850,"_",NFM3External!$G1850)</f>
        <v>Moldova_HIV_Joint United Nations Programme on HIV/AIDS (UNAIDS)_2019</v>
      </c>
    </row>
    <row r="1851" spans="1:12" x14ac:dyDescent="0.25">
      <c r="A1851" s="51" t="s">
        <v>1937</v>
      </c>
      <c r="B1851" s="52" t="s">
        <v>1112</v>
      </c>
      <c r="C1851" s="52" t="s">
        <v>1645</v>
      </c>
      <c r="D1851" s="52" t="s">
        <v>1634</v>
      </c>
      <c r="E1851" s="52" t="s">
        <v>843</v>
      </c>
      <c r="F1851" s="52"/>
      <c r="G1851" s="52">
        <v>2020</v>
      </c>
      <c r="H1851" s="52" t="s">
        <v>1635</v>
      </c>
      <c r="I1851" s="52" t="s">
        <v>682</v>
      </c>
      <c r="J1851" s="60">
        <v>246100</v>
      </c>
      <c r="K1851" s="52">
        <v>280464</v>
      </c>
      <c r="L1851" s="56" t="str">
        <f>_xlfn.CONCAT(NFM3External!$B1851,"_",NFM3External!$C1851,"_",NFM3External!$E1851,"_",NFM3External!$G1851)</f>
        <v>Moldova_HIV_Joint United Nations Programme on HIV/AIDS (UNAIDS)_2020</v>
      </c>
    </row>
    <row r="1852" spans="1:12" x14ac:dyDescent="0.25">
      <c r="A1852" s="48" t="s">
        <v>1937</v>
      </c>
      <c r="B1852" s="49" t="s">
        <v>1112</v>
      </c>
      <c r="C1852" s="49" t="s">
        <v>1645</v>
      </c>
      <c r="D1852" s="49" t="s">
        <v>1634</v>
      </c>
      <c r="E1852" s="49" t="s">
        <v>843</v>
      </c>
      <c r="F1852" s="49"/>
      <c r="G1852" s="49">
        <v>2021</v>
      </c>
      <c r="H1852" s="49" t="s">
        <v>361</v>
      </c>
      <c r="I1852" s="49" t="s">
        <v>682</v>
      </c>
      <c r="J1852" s="59">
        <v>191240</v>
      </c>
      <c r="K1852" s="49">
        <v>228377</v>
      </c>
      <c r="L1852" s="55" t="str">
        <f>_xlfn.CONCAT(NFM3External!$B1852,"_",NFM3External!$C1852,"_",NFM3External!$E1852,"_",NFM3External!$G1852)</f>
        <v>Moldova_HIV_Joint United Nations Programme on HIV/AIDS (UNAIDS)_2021</v>
      </c>
    </row>
    <row r="1853" spans="1:12" x14ac:dyDescent="0.25">
      <c r="A1853" s="51" t="s">
        <v>1937</v>
      </c>
      <c r="B1853" s="52" t="s">
        <v>1112</v>
      </c>
      <c r="C1853" s="52" t="s">
        <v>1645</v>
      </c>
      <c r="D1853" s="52" t="s">
        <v>1634</v>
      </c>
      <c r="E1853" s="52" t="s">
        <v>843</v>
      </c>
      <c r="F1853" s="52"/>
      <c r="G1853" s="52">
        <v>2022</v>
      </c>
      <c r="H1853" s="52" t="s">
        <v>361</v>
      </c>
      <c r="I1853" s="52" t="s">
        <v>682</v>
      </c>
      <c r="J1853" s="60">
        <v>80000</v>
      </c>
      <c r="K1853" s="52">
        <v>96604</v>
      </c>
      <c r="L1853" s="56" t="str">
        <f>_xlfn.CONCAT(NFM3External!$B1853,"_",NFM3External!$C1853,"_",NFM3External!$E1853,"_",NFM3External!$G1853)</f>
        <v>Moldova_HIV_Joint United Nations Programme on HIV/AIDS (UNAIDS)_2022</v>
      </c>
    </row>
    <row r="1854" spans="1:12" x14ac:dyDescent="0.25">
      <c r="A1854" s="48" t="s">
        <v>1937</v>
      </c>
      <c r="B1854" s="49" t="s">
        <v>1112</v>
      </c>
      <c r="C1854" s="49" t="s">
        <v>1645</v>
      </c>
      <c r="D1854" s="49" t="s">
        <v>1634</v>
      </c>
      <c r="E1854" s="49" t="s">
        <v>901</v>
      </c>
      <c r="F1854" s="49"/>
      <c r="G1854" s="49">
        <v>2018</v>
      </c>
      <c r="H1854" s="49" t="s">
        <v>1635</v>
      </c>
      <c r="I1854" s="49" t="s">
        <v>682</v>
      </c>
      <c r="J1854" s="59">
        <v>21169</v>
      </c>
      <c r="K1854" s="49">
        <v>24988</v>
      </c>
      <c r="L1854" s="55" t="str">
        <f>_xlfn.CONCAT(NFM3External!$B1854,"_",NFM3External!$C1854,"_",NFM3External!$E1854,"_",NFM3External!$G1854)</f>
        <v>Moldova_HIV_The United Nations Children's Fund (UNICEF)_2018</v>
      </c>
    </row>
    <row r="1855" spans="1:12" x14ac:dyDescent="0.25">
      <c r="A1855" s="51" t="s">
        <v>1937</v>
      </c>
      <c r="B1855" s="52" t="s">
        <v>1112</v>
      </c>
      <c r="C1855" s="52" t="s">
        <v>1645</v>
      </c>
      <c r="D1855" s="52" t="s">
        <v>1634</v>
      </c>
      <c r="E1855" s="52" t="s">
        <v>901</v>
      </c>
      <c r="F1855" s="52"/>
      <c r="G1855" s="52">
        <v>2019</v>
      </c>
      <c r="H1855" s="52" t="s">
        <v>1635</v>
      </c>
      <c r="I1855" s="52" t="s">
        <v>682</v>
      </c>
      <c r="J1855" s="60">
        <v>116675</v>
      </c>
      <c r="K1855" s="52">
        <v>130613</v>
      </c>
      <c r="L1855" s="56" t="str">
        <f>_xlfn.CONCAT(NFM3External!$B1855,"_",NFM3External!$C1855,"_",NFM3External!$E1855,"_",NFM3External!$G1855)</f>
        <v>Moldova_HIV_The United Nations Children's Fund (UNICEF)_2019</v>
      </c>
    </row>
    <row r="1856" spans="1:12" x14ac:dyDescent="0.25">
      <c r="A1856" s="48" t="s">
        <v>1937</v>
      </c>
      <c r="B1856" s="49" t="s">
        <v>1112</v>
      </c>
      <c r="C1856" s="49" t="s">
        <v>1645</v>
      </c>
      <c r="D1856" s="49" t="s">
        <v>1634</v>
      </c>
      <c r="E1856" s="49" t="s">
        <v>901</v>
      </c>
      <c r="F1856" s="49"/>
      <c r="G1856" s="49">
        <v>2020</v>
      </c>
      <c r="H1856" s="49" t="s">
        <v>1635</v>
      </c>
      <c r="I1856" s="49" t="s">
        <v>682</v>
      </c>
      <c r="J1856" s="59">
        <v>26733</v>
      </c>
      <c r="K1856" s="49">
        <v>30466</v>
      </c>
      <c r="L1856" s="55" t="str">
        <f>_xlfn.CONCAT(NFM3External!$B1856,"_",NFM3External!$C1856,"_",NFM3External!$E1856,"_",NFM3External!$G1856)</f>
        <v>Moldova_HIV_The United Nations Children's Fund (UNICEF)_2020</v>
      </c>
    </row>
    <row r="1857" spans="1:12" x14ac:dyDescent="0.25">
      <c r="A1857" s="51" t="s">
        <v>1937</v>
      </c>
      <c r="B1857" s="52" t="s">
        <v>1112</v>
      </c>
      <c r="C1857" s="52" t="s">
        <v>1645</v>
      </c>
      <c r="D1857" s="52" t="s">
        <v>1634</v>
      </c>
      <c r="E1857" s="52" t="s">
        <v>901</v>
      </c>
      <c r="F1857" s="52"/>
      <c r="G1857" s="52">
        <v>2021</v>
      </c>
      <c r="H1857" s="52" t="s">
        <v>361</v>
      </c>
      <c r="I1857" s="52" t="s">
        <v>682</v>
      </c>
      <c r="J1857" s="60">
        <v>47449</v>
      </c>
      <c r="K1857" s="52">
        <v>56663</v>
      </c>
      <c r="L1857" s="56" t="str">
        <f>_xlfn.CONCAT(NFM3External!$B1857,"_",NFM3External!$C1857,"_",NFM3External!$E1857,"_",NFM3External!$G1857)</f>
        <v>Moldova_HIV_The United Nations Children's Fund (UNICEF)_2021</v>
      </c>
    </row>
    <row r="1858" spans="1:12" x14ac:dyDescent="0.25">
      <c r="A1858" s="48" t="s">
        <v>1937</v>
      </c>
      <c r="B1858" s="49" t="s">
        <v>1112</v>
      </c>
      <c r="C1858" s="49" t="s">
        <v>1645</v>
      </c>
      <c r="D1858" s="49" t="s">
        <v>1634</v>
      </c>
      <c r="E1858" s="49" t="s">
        <v>918</v>
      </c>
      <c r="F1858" s="49"/>
      <c r="G1858" s="49">
        <v>2020</v>
      </c>
      <c r="H1858" s="49" t="s">
        <v>1635</v>
      </c>
      <c r="I1858" s="49" t="s">
        <v>682</v>
      </c>
      <c r="J1858" s="59">
        <v>27180</v>
      </c>
      <c r="K1858" s="49">
        <v>30975</v>
      </c>
      <c r="L1858" s="55" t="str">
        <f>_xlfn.CONCAT(NFM3External!$B1858,"_",NFM3External!$C1858,"_",NFM3External!$E1858,"_",NFM3External!$G1858)</f>
        <v>Moldova_HIV_United Nations Development Programme (UNDP)_2020</v>
      </c>
    </row>
    <row r="1859" spans="1:12" x14ac:dyDescent="0.25">
      <c r="A1859" s="51" t="s">
        <v>1937</v>
      </c>
      <c r="B1859" s="52" t="s">
        <v>1112</v>
      </c>
      <c r="C1859" s="52" t="s">
        <v>1645</v>
      </c>
      <c r="D1859" s="52" t="s">
        <v>1634</v>
      </c>
      <c r="E1859" s="52" t="s">
        <v>918</v>
      </c>
      <c r="F1859" s="52"/>
      <c r="G1859" s="52">
        <v>2021</v>
      </c>
      <c r="H1859" s="52" t="s">
        <v>361</v>
      </c>
      <c r="I1859" s="52" t="s">
        <v>682</v>
      </c>
      <c r="J1859" s="60">
        <v>28000</v>
      </c>
      <c r="K1859" s="52">
        <v>33437</v>
      </c>
      <c r="L1859" s="56" t="str">
        <f>_xlfn.CONCAT(NFM3External!$B1859,"_",NFM3External!$C1859,"_",NFM3External!$E1859,"_",NFM3External!$G1859)</f>
        <v>Moldova_HIV_United Nations Development Programme (UNDP)_2021</v>
      </c>
    </row>
    <row r="1860" spans="1:12" x14ac:dyDescent="0.25">
      <c r="A1860" s="48" t="s">
        <v>1937</v>
      </c>
      <c r="B1860" s="49" t="s">
        <v>1112</v>
      </c>
      <c r="C1860" s="49" t="s">
        <v>1645</v>
      </c>
      <c r="D1860" s="49" t="s">
        <v>1634</v>
      </c>
      <c r="E1860" s="49" t="s">
        <v>918</v>
      </c>
      <c r="F1860" s="49"/>
      <c r="G1860" s="49">
        <v>2022</v>
      </c>
      <c r="H1860" s="49" t="s">
        <v>361</v>
      </c>
      <c r="I1860" s="49" t="s">
        <v>682</v>
      </c>
      <c r="J1860" s="59">
        <v>28000</v>
      </c>
      <c r="K1860" s="49">
        <v>33811</v>
      </c>
      <c r="L1860" s="55" t="str">
        <f>_xlfn.CONCAT(NFM3External!$B1860,"_",NFM3External!$C1860,"_",NFM3External!$E1860,"_",NFM3External!$G1860)</f>
        <v>Moldova_HIV_United Nations Development Programme (UNDP)_2022</v>
      </c>
    </row>
    <row r="1861" spans="1:12" x14ac:dyDescent="0.25">
      <c r="A1861" s="51" t="s">
        <v>1937</v>
      </c>
      <c r="B1861" s="52" t="s">
        <v>1112</v>
      </c>
      <c r="C1861" s="52" t="s">
        <v>1645</v>
      </c>
      <c r="D1861" s="52" t="s">
        <v>1634</v>
      </c>
      <c r="E1861" s="52" t="s">
        <v>918</v>
      </c>
      <c r="F1861" s="52"/>
      <c r="G1861" s="52">
        <v>2023</v>
      </c>
      <c r="H1861" s="52" t="s">
        <v>361</v>
      </c>
      <c r="I1861" s="52" t="s">
        <v>682</v>
      </c>
      <c r="J1861" s="60">
        <v>28000</v>
      </c>
      <c r="K1861" s="52">
        <v>34304</v>
      </c>
      <c r="L1861" s="56" t="str">
        <f>_xlfn.CONCAT(NFM3External!$B1861,"_",NFM3External!$C1861,"_",NFM3External!$E1861,"_",NFM3External!$G1861)</f>
        <v>Moldova_HIV_United Nations Development Programme (UNDP)_2023</v>
      </c>
    </row>
    <row r="1862" spans="1:12" x14ac:dyDescent="0.25">
      <c r="A1862" s="48" t="s">
        <v>1937</v>
      </c>
      <c r="B1862" s="49" t="s">
        <v>1112</v>
      </c>
      <c r="C1862" s="49" t="s">
        <v>1645</v>
      </c>
      <c r="D1862" s="49" t="s">
        <v>1634</v>
      </c>
      <c r="E1862" s="49" t="s">
        <v>930</v>
      </c>
      <c r="F1862" s="49" t="s">
        <v>1938</v>
      </c>
      <c r="G1862" s="49">
        <v>2018</v>
      </c>
      <c r="H1862" s="49" t="s">
        <v>1635</v>
      </c>
      <c r="I1862" s="49" t="s">
        <v>682</v>
      </c>
      <c r="J1862" s="59">
        <v>42338</v>
      </c>
      <c r="K1862" s="49">
        <v>49976</v>
      </c>
      <c r="L1862" s="55" t="str">
        <f>_xlfn.CONCAT(NFM3External!$B1862,"_",NFM3External!$C1862,"_",NFM3External!$E1862,"_",NFM3External!$G1862)</f>
        <v>Moldova_HIV_United Nations Population Fund (UNFPA)_2018</v>
      </c>
    </row>
    <row r="1863" spans="1:12" x14ac:dyDescent="0.25">
      <c r="A1863" s="51" t="s">
        <v>1937</v>
      </c>
      <c r="B1863" s="52" t="s">
        <v>1112</v>
      </c>
      <c r="C1863" s="52" t="s">
        <v>1645</v>
      </c>
      <c r="D1863" s="52" t="s">
        <v>1634</v>
      </c>
      <c r="E1863" s="52" t="s">
        <v>930</v>
      </c>
      <c r="F1863" s="52" t="s">
        <v>1938</v>
      </c>
      <c r="G1863" s="52">
        <v>2019</v>
      </c>
      <c r="H1863" s="52" t="s">
        <v>1635</v>
      </c>
      <c r="I1863" s="52" t="s">
        <v>682</v>
      </c>
      <c r="J1863" s="60">
        <v>38049</v>
      </c>
      <c r="K1863" s="52">
        <v>42594</v>
      </c>
      <c r="L1863" s="56" t="str">
        <f>_xlfn.CONCAT(NFM3External!$B1863,"_",NFM3External!$C1863,"_",NFM3External!$E1863,"_",NFM3External!$G1863)</f>
        <v>Moldova_HIV_United Nations Population Fund (UNFPA)_2019</v>
      </c>
    </row>
    <row r="1864" spans="1:12" x14ac:dyDescent="0.25">
      <c r="A1864" s="48" t="s">
        <v>1937</v>
      </c>
      <c r="B1864" s="49" t="s">
        <v>1112</v>
      </c>
      <c r="C1864" s="49" t="s">
        <v>1645</v>
      </c>
      <c r="D1864" s="49" t="s">
        <v>1634</v>
      </c>
      <c r="E1864" s="49" t="s">
        <v>930</v>
      </c>
      <c r="F1864" s="49" t="s">
        <v>1938</v>
      </c>
      <c r="G1864" s="49">
        <v>2020</v>
      </c>
      <c r="H1864" s="49" t="s">
        <v>1635</v>
      </c>
      <c r="I1864" s="49" t="s">
        <v>682</v>
      </c>
      <c r="J1864" s="59">
        <v>48681</v>
      </c>
      <c r="K1864" s="49">
        <v>55479</v>
      </c>
      <c r="L1864" s="55" t="str">
        <f>_xlfn.CONCAT(NFM3External!$B1864,"_",NFM3External!$C1864,"_",NFM3External!$E1864,"_",NFM3External!$G1864)</f>
        <v>Moldova_HIV_United Nations Population Fund (UNFPA)_2020</v>
      </c>
    </row>
    <row r="1865" spans="1:12" x14ac:dyDescent="0.25">
      <c r="A1865" s="51" t="s">
        <v>1937</v>
      </c>
      <c r="B1865" s="52" t="s">
        <v>1112</v>
      </c>
      <c r="C1865" s="52" t="s">
        <v>1645</v>
      </c>
      <c r="D1865" s="52" t="s">
        <v>1634</v>
      </c>
      <c r="E1865" s="52" t="s">
        <v>930</v>
      </c>
      <c r="F1865" s="52" t="s">
        <v>1938</v>
      </c>
      <c r="G1865" s="52">
        <v>2021</v>
      </c>
      <c r="H1865" s="52" t="s">
        <v>361</v>
      </c>
      <c r="I1865" s="52" t="s">
        <v>682</v>
      </c>
      <c r="J1865" s="60">
        <v>40500</v>
      </c>
      <c r="K1865" s="52">
        <v>48365</v>
      </c>
      <c r="L1865" s="56" t="str">
        <f>_xlfn.CONCAT(NFM3External!$B1865,"_",NFM3External!$C1865,"_",NFM3External!$E1865,"_",NFM3External!$G1865)</f>
        <v>Moldova_HIV_United Nations Population Fund (UNFPA)_2021</v>
      </c>
    </row>
    <row r="1866" spans="1:12" x14ac:dyDescent="0.25">
      <c r="A1866" s="48" t="s">
        <v>1937</v>
      </c>
      <c r="B1866" s="49" t="s">
        <v>1112</v>
      </c>
      <c r="C1866" s="49" t="s">
        <v>1645</v>
      </c>
      <c r="D1866" s="49" t="s">
        <v>1634</v>
      </c>
      <c r="E1866" s="49" t="s">
        <v>954</v>
      </c>
      <c r="F1866" s="49" t="s">
        <v>1939</v>
      </c>
      <c r="G1866" s="49">
        <v>2018</v>
      </c>
      <c r="H1866" s="49" t="s">
        <v>1635</v>
      </c>
      <c r="I1866" s="49" t="s">
        <v>682</v>
      </c>
      <c r="J1866" s="59">
        <v>121085</v>
      </c>
      <c r="K1866" s="49">
        <v>142930</v>
      </c>
      <c r="L1866" s="55" t="str">
        <f>_xlfn.CONCAT(NFM3External!$B1866,"_",NFM3External!$C1866,"_",NFM3External!$E1866,"_",NFM3External!$G1866)</f>
        <v>Moldova_HIV_Unspecified - not disagregated by sources _2018</v>
      </c>
    </row>
    <row r="1867" spans="1:12" x14ac:dyDescent="0.25">
      <c r="A1867" s="51" t="s">
        <v>1937</v>
      </c>
      <c r="B1867" s="52" t="s">
        <v>1112</v>
      </c>
      <c r="C1867" s="52" t="s">
        <v>1645</v>
      </c>
      <c r="D1867" s="52" t="s">
        <v>1634</v>
      </c>
      <c r="E1867" s="52" t="s">
        <v>954</v>
      </c>
      <c r="F1867" s="52" t="s">
        <v>1939</v>
      </c>
      <c r="G1867" s="52">
        <v>2019</v>
      </c>
      <c r="H1867" s="52" t="s">
        <v>1635</v>
      </c>
      <c r="I1867" s="52" t="s">
        <v>682</v>
      </c>
      <c r="J1867" s="60">
        <v>76119</v>
      </c>
      <c r="K1867" s="52">
        <v>85212</v>
      </c>
      <c r="L1867" s="56" t="str">
        <f>_xlfn.CONCAT(NFM3External!$B1867,"_",NFM3External!$C1867,"_",NFM3External!$E1867,"_",NFM3External!$G1867)</f>
        <v>Moldova_HIV_Unspecified - not disagregated by sources _2019</v>
      </c>
    </row>
    <row r="1868" spans="1:12" x14ac:dyDescent="0.25">
      <c r="A1868" s="48" t="s">
        <v>1937</v>
      </c>
      <c r="B1868" s="49" t="s">
        <v>1112</v>
      </c>
      <c r="C1868" s="49" t="s">
        <v>1645</v>
      </c>
      <c r="D1868" s="49" t="s">
        <v>1634</v>
      </c>
      <c r="E1868" s="49" t="s">
        <v>954</v>
      </c>
      <c r="F1868" s="49" t="s">
        <v>1939</v>
      </c>
      <c r="G1868" s="49">
        <v>2020</v>
      </c>
      <c r="H1868" s="49" t="s">
        <v>1635</v>
      </c>
      <c r="I1868" s="49" t="s">
        <v>682</v>
      </c>
      <c r="J1868" s="59">
        <v>204673</v>
      </c>
      <c r="K1868" s="49">
        <v>233252</v>
      </c>
      <c r="L1868" s="55" t="str">
        <f>_xlfn.CONCAT(NFM3External!$B1868,"_",NFM3External!$C1868,"_",NFM3External!$E1868,"_",NFM3External!$G1868)</f>
        <v>Moldova_HIV_Unspecified - not disagregated by sources _2020</v>
      </c>
    </row>
    <row r="1869" spans="1:12" x14ac:dyDescent="0.25">
      <c r="A1869" s="51" t="s">
        <v>1937</v>
      </c>
      <c r="B1869" s="52" t="s">
        <v>1112</v>
      </c>
      <c r="C1869" s="52" t="s">
        <v>1645</v>
      </c>
      <c r="D1869" s="52" t="s">
        <v>1634</v>
      </c>
      <c r="E1869" s="52" t="s">
        <v>954</v>
      </c>
      <c r="F1869" s="52" t="s">
        <v>1939</v>
      </c>
      <c r="G1869" s="52">
        <v>2021</v>
      </c>
      <c r="H1869" s="52" t="s">
        <v>361</v>
      </c>
      <c r="I1869" s="52" t="s">
        <v>682</v>
      </c>
      <c r="J1869" s="60">
        <v>93727</v>
      </c>
      <c r="K1869" s="52">
        <v>111928</v>
      </c>
      <c r="L1869" s="56" t="str">
        <f>_xlfn.CONCAT(NFM3External!$B1869,"_",NFM3External!$C1869,"_",NFM3External!$E1869,"_",NFM3External!$G1869)</f>
        <v>Moldova_HIV_Unspecified - not disagregated by sources _2021</v>
      </c>
    </row>
    <row r="1870" spans="1:12" x14ac:dyDescent="0.25">
      <c r="A1870" s="48" t="s">
        <v>1937</v>
      </c>
      <c r="B1870" s="49" t="s">
        <v>1112</v>
      </c>
      <c r="C1870" s="49" t="s">
        <v>1645</v>
      </c>
      <c r="D1870" s="49" t="s">
        <v>1634</v>
      </c>
      <c r="E1870" s="49" t="s">
        <v>954</v>
      </c>
      <c r="F1870" s="49" t="s">
        <v>1939</v>
      </c>
      <c r="G1870" s="49">
        <v>2022</v>
      </c>
      <c r="H1870" s="49" t="s">
        <v>361</v>
      </c>
      <c r="I1870" s="49" t="s">
        <v>682</v>
      </c>
      <c r="J1870" s="59">
        <v>43175</v>
      </c>
      <c r="K1870" s="49">
        <v>52135</v>
      </c>
      <c r="L1870" s="55" t="str">
        <f>_xlfn.CONCAT(NFM3External!$B1870,"_",NFM3External!$C1870,"_",NFM3External!$E1870,"_",NFM3External!$G1870)</f>
        <v>Moldova_HIV_Unspecified - not disagregated by sources _2022</v>
      </c>
    </row>
    <row r="1871" spans="1:12" x14ac:dyDescent="0.25">
      <c r="A1871" s="51" t="s">
        <v>1937</v>
      </c>
      <c r="B1871" s="52" t="s">
        <v>1112</v>
      </c>
      <c r="C1871" s="52" t="s">
        <v>1645</v>
      </c>
      <c r="D1871" s="52" t="s">
        <v>1634</v>
      </c>
      <c r="E1871" s="52" t="s">
        <v>949</v>
      </c>
      <c r="F1871" s="52"/>
      <c r="G1871" s="52">
        <v>2018</v>
      </c>
      <c r="H1871" s="52" t="s">
        <v>1635</v>
      </c>
      <c r="I1871" s="52" t="s">
        <v>682</v>
      </c>
      <c r="J1871" s="60">
        <v>19567</v>
      </c>
      <c r="K1871" s="52">
        <v>23097</v>
      </c>
      <c r="L1871" s="56" t="str">
        <f>_xlfn.CONCAT(NFM3External!$B1871,"_",NFM3External!$C1871,"_",NFM3External!$E1871,"_",NFM3External!$G1871)</f>
        <v>Moldova_HIV_World Health Organization (WHO)_2018</v>
      </c>
    </row>
    <row r="1872" spans="1:12" x14ac:dyDescent="0.25">
      <c r="A1872" s="48" t="s">
        <v>1937</v>
      </c>
      <c r="B1872" s="49" t="s">
        <v>1112</v>
      </c>
      <c r="C1872" s="49" t="s">
        <v>1645</v>
      </c>
      <c r="D1872" s="49" t="s">
        <v>1634</v>
      </c>
      <c r="E1872" s="49" t="s">
        <v>949</v>
      </c>
      <c r="F1872" s="49"/>
      <c r="G1872" s="49">
        <v>2019</v>
      </c>
      <c r="H1872" s="49" t="s">
        <v>1635</v>
      </c>
      <c r="I1872" s="49" t="s">
        <v>682</v>
      </c>
      <c r="J1872" s="59">
        <v>38491</v>
      </c>
      <c r="K1872" s="49">
        <v>43089</v>
      </c>
      <c r="L1872" s="55" t="str">
        <f>_xlfn.CONCAT(NFM3External!$B1872,"_",NFM3External!$C1872,"_",NFM3External!$E1872,"_",NFM3External!$G1872)</f>
        <v>Moldova_HIV_World Health Organization (WHO)_2019</v>
      </c>
    </row>
    <row r="1873" spans="1:12" x14ac:dyDescent="0.25">
      <c r="A1873" s="51" t="s">
        <v>1937</v>
      </c>
      <c r="B1873" s="52" t="s">
        <v>1112</v>
      </c>
      <c r="C1873" s="52" t="s">
        <v>1645</v>
      </c>
      <c r="D1873" s="52" t="s">
        <v>1634</v>
      </c>
      <c r="E1873" s="52" t="s">
        <v>949</v>
      </c>
      <c r="F1873" s="52"/>
      <c r="G1873" s="52">
        <v>2020</v>
      </c>
      <c r="H1873" s="52" t="s">
        <v>1635</v>
      </c>
      <c r="I1873" s="52" t="s">
        <v>682</v>
      </c>
      <c r="J1873" s="60">
        <v>8138</v>
      </c>
      <c r="K1873" s="52">
        <v>9274</v>
      </c>
      <c r="L1873" s="56" t="str">
        <f>_xlfn.CONCAT(NFM3External!$B1873,"_",NFM3External!$C1873,"_",NFM3External!$E1873,"_",NFM3External!$G1873)</f>
        <v>Moldova_HIV_World Health Organization (WHO)_2020</v>
      </c>
    </row>
    <row r="1874" spans="1:12" x14ac:dyDescent="0.25">
      <c r="A1874" s="48" t="s">
        <v>1937</v>
      </c>
      <c r="B1874" s="49" t="s">
        <v>1112</v>
      </c>
      <c r="C1874" s="49" t="s">
        <v>1645</v>
      </c>
      <c r="D1874" s="49" t="s">
        <v>1634</v>
      </c>
      <c r="E1874" s="49" t="s">
        <v>949</v>
      </c>
      <c r="F1874" s="49"/>
      <c r="G1874" s="49">
        <v>2021</v>
      </c>
      <c r="H1874" s="49" t="s">
        <v>361</v>
      </c>
      <c r="I1874" s="49" t="s">
        <v>682</v>
      </c>
      <c r="J1874" s="59">
        <v>4000</v>
      </c>
      <c r="K1874" s="49">
        <v>4777</v>
      </c>
      <c r="L1874" s="55" t="str">
        <f>_xlfn.CONCAT(NFM3External!$B1874,"_",NFM3External!$C1874,"_",NFM3External!$E1874,"_",NFM3External!$G1874)</f>
        <v>Moldova_HIV_World Health Organization (WHO)_2021</v>
      </c>
    </row>
    <row r="1875" spans="1:12" x14ac:dyDescent="0.25">
      <c r="A1875" s="51" t="s">
        <v>1937</v>
      </c>
      <c r="B1875" s="52" t="s">
        <v>1112</v>
      </c>
      <c r="C1875" s="52" t="s">
        <v>305</v>
      </c>
      <c r="D1875" s="52" t="s">
        <v>1634</v>
      </c>
      <c r="E1875" s="52" t="s">
        <v>772</v>
      </c>
      <c r="F1875" s="52"/>
      <c r="G1875" s="52">
        <v>2021</v>
      </c>
      <c r="H1875" s="52" t="s">
        <v>361</v>
      </c>
      <c r="I1875" s="52" t="s">
        <v>682</v>
      </c>
      <c r="J1875" s="60">
        <v>50000</v>
      </c>
      <c r="K1875" s="52">
        <v>59710</v>
      </c>
      <c r="L1875" s="56" t="str">
        <f>_xlfn.CONCAT(NFM3External!$B1875,"_",NFM3External!$C1875,"_",NFM3External!$E1875,"_",NFM3External!$G1875)</f>
        <v>Moldova_TB_European Union/European Commision_2021</v>
      </c>
    </row>
    <row r="1876" spans="1:12" x14ac:dyDescent="0.25">
      <c r="A1876" s="48" t="s">
        <v>1937</v>
      </c>
      <c r="B1876" s="49" t="s">
        <v>1112</v>
      </c>
      <c r="C1876" s="49" t="s">
        <v>305</v>
      </c>
      <c r="D1876" s="49" t="s">
        <v>1634</v>
      </c>
      <c r="E1876" s="49" t="s">
        <v>772</v>
      </c>
      <c r="F1876" s="49"/>
      <c r="G1876" s="49">
        <v>2022</v>
      </c>
      <c r="H1876" s="49" t="s">
        <v>361</v>
      </c>
      <c r="I1876" s="49" t="s">
        <v>682</v>
      </c>
      <c r="J1876" s="59">
        <v>50000</v>
      </c>
      <c r="K1876" s="49">
        <v>60378</v>
      </c>
      <c r="L1876" s="55" t="str">
        <f>_xlfn.CONCAT(NFM3External!$B1876,"_",NFM3External!$C1876,"_",NFM3External!$E1876,"_",NFM3External!$G1876)</f>
        <v>Moldova_TB_European Union/European Commision_2022</v>
      </c>
    </row>
    <row r="1877" spans="1:12" x14ac:dyDescent="0.25">
      <c r="A1877" s="51" t="s">
        <v>1937</v>
      </c>
      <c r="B1877" s="52" t="s">
        <v>1112</v>
      </c>
      <c r="C1877" s="52" t="s">
        <v>305</v>
      </c>
      <c r="D1877" s="52" t="s">
        <v>1634</v>
      </c>
      <c r="E1877" s="52" t="s">
        <v>772</v>
      </c>
      <c r="F1877" s="52"/>
      <c r="G1877" s="52">
        <v>2023</v>
      </c>
      <c r="H1877" s="52" t="s">
        <v>361</v>
      </c>
      <c r="I1877" s="52" t="s">
        <v>682</v>
      </c>
      <c r="J1877" s="60">
        <v>50000</v>
      </c>
      <c r="K1877" s="52">
        <v>61257</v>
      </c>
      <c r="L1877" s="56" t="str">
        <f>_xlfn.CONCAT(NFM3External!$B1877,"_",NFM3External!$C1877,"_",NFM3External!$E1877,"_",NFM3External!$G1877)</f>
        <v>Moldova_TB_European Union/European Commision_2023</v>
      </c>
    </row>
    <row r="1878" spans="1:12" x14ac:dyDescent="0.25">
      <c r="A1878" s="48" t="s">
        <v>1937</v>
      </c>
      <c r="B1878" s="49" t="s">
        <v>1112</v>
      </c>
      <c r="C1878" s="49" t="s">
        <v>305</v>
      </c>
      <c r="D1878" s="49" t="s">
        <v>1634</v>
      </c>
      <c r="E1878" s="49" t="s">
        <v>843</v>
      </c>
      <c r="F1878" s="49"/>
      <c r="G1878" s="49">
        <v>2020</v>
      </c>
      <c r="H1878" s="49" t="s">
        <v>1635</v>
      </c>
      <c r="I1878" s="49" t="s">
        <v>682</v>
      </c>
      <c r="J1878" s="59">
        <v>2900</v>
      </c>
      <c r="K1878" s="49">
        <v>3305</v>
      </c>
      <c r="L1878" s="55" t="str">
        <f>_xlfn.CONCAT(NFM3External!$B1878,"_",NFM3External!$C1878,"_",NFM3External!$E1878,"_",NFM3External!$G1878)</f>
        <v>Moldova_TB_Joint United Nations Programme on HIV/AIDS (UNAIDS)_2020</v>
      </c>
    </row>
    <row r="1879" spans="1:12" x14ac:dyDescent="0.25">
      <c r="A1879" s="51" t="s">
        <v>1937</v>
      </c>
      <c r="B1879" s="52" t="s">
        <v>1112</v>
      </c>
      <c r="C1879" s="52" t="s">
        <v>305</v>
      </c>
      <c r="D1879" s="52" t="s">
        <v>1634</v>
      </c>
      <c r="E1879" s="52" t="s">
        <v>901</v>
      </c>
      <c r="F1879" s="52"/>
      <c r="G1879" s="52">
        <v>2023</v>
      </c>
      <c r="H1879" s="52" t="s">
        <v>361</v>
      </c>
      <c r="I1879" s="52" t="s">
        <v>682</v>
      </c>
      <c r="J1879" s="60">
        <v>44763</v>
      </c>
      <c r="K1879" s="52">
        <v>54841</v>
      </c>
      <c r="L1879" s="56" t="str">
        <f>_xlfn.CONCAT(NFM3External!$B1879,"_",NFM3External!$C1879,"_",NFM3External!$E1879,"_",NFM3External!$G1879)</f>
        <v>Moldova_TB_The United Nations Children's Fund (UNICEF)_2023</v>
      </c>
    </row>
    <row r="1880" spans="1:12" x14ac:dyDescent="0.25">
      <c r="A1880" s="48" t="s">
        <v>1937</v>
      </c>
      <c r="B1880" s="49" t="s">
        <v>1112</v>
      </c>
      <c r="C1880" s="49" t="s">
        <v>305</v>
      </c>
      <c r="D1880" s="49" t="s">
        <v>1634</v>
      </c>
      <c r="E1880" s="49" t="s">
        <v>949</v>
      </c>
      <c r="F1880" s="49"/>
      <c r="G1880" s="49">
        <v>2020</v>
      </c>
      <c r="H1880" s="49" t="s">
        <v>1635</v>
      </c>
      <c r="I1880" s="49" t="s">
        <v>682</v>
      </c>
      <c r="J1880" s="59">
        <v>19471</v>
      </c>
      <c r="K1880" s="49">
        <v>22190</v>
      </c>
      <c r="L1880" s="55" t="str">
        <f>_xlfn.CONCAT(NFM3External!$B1880,"_",NFM3External!$C1880,"_",NFM3External!$E1880,"_",NFM3External!$G1880)</f>
        <v>Moldova_TB_World Health Organization (WHO)_2020</v>
      </c>
    </row>
    <row r="1881" spans="1:12" x14ac:dyDescent="0.25">
      <c r="A1881" s="51" t="s">
        <v>1937</v>
      </c>
      <c r="B1881" s="52" t="s">
        <v>1112</v>
      </c>
      <c r="C1881" s="52" t="s">
        <v>305</v>
      </c>
      <c r="D1881" s="52" t="s">
        <v>1634</v>
      </c>
      <c r="E1881" s="52" t="s">
        <v>949</v>
      </c>
      <c r="F1881" s="52"/>
      <c r="G1881" s="52">
        <v>2021</v>
      </c>
      <c r="H1881" s="52" t="s">
        <v>361</v>
      </c>
      <c r="I1881" s="52" t="s">
        <v>682</v>
      </c>
      <c r="J1881" s="60">
        <v>4000</v>
      </c>
      <c r="K1881" s="52">
        <v>4777</v>
      </c>
      <c r="L1881" s="56" t="str">
        <f>_xlfn.CONCAT(NFM3External!$B1881,"_",NFM3External!$C1881,"_",NFM3External!$E1881,"_",NFM3External!$G1881)</f>
        <v>Moldova_TB_World Health Organization (WHO)_2021</v>
      </c>
    </row>
    <row r="1882" spans="1:12" x14ac:dyDescent="0.25">
      <c r="A1882" s="48" t="s">
        <v>1940</v>
      </c>
      <c r="B1882" s="49" t="s">
        <v>1087</v>
      </c>
      <c r="C1882" s="49" t="s">
        <v>1645</v>
      </c>
      <c r="D1882" s="49" t="s">
        <v>1634</v>
      </c>
      <c r="E1882" s="49" t="s">
        <v>934</v>
      </c>
      <c r="F1882" s="49" t="s">
        <v>1941</v>
      </c>
      <c r="G1882" s="49">
        <v>2018</v>
      </c>
      <c r="H1882" s="49" t="s">
        <v>1635</v>
      </c>
      <c r="I1882" s="49" t="s">
        <v>670</v>
      </c>
      <c r="J1882" s="59">
        <v>0</v>
      </c>
      <c r="K1882" s="49">
        <v>0</v>
      </c>
      <c r="L1882" s="55" t="str">
        <f>_xlfn.CONCAT(NFM3External!$B1882,"_",NFM3External!$C1882,"_",NFM3External!$E1882,"_",NFM3External!$G1882)</f>
        <v>Madagascar_HIV_United States Government (USG)_2018</v>
      </c>
    </row>
    <row r="1883" spans="1:12" x14ac:dyDescent="0.25">
      <c r="A1883" s="51" t="s">
        <v>1940</v>
      </c>
      <c r="B1883" s="52" t="s">
        <v>1087</v>
      </c>
      <c r="C1883" s="52" t="s">
        <v>1645</v>
      </c>
      <c r="D1883" s="52" t="s">
        <v>1634</v>
      </c>
      <c r="E1883" s="52" t="s">
        <v>934</v>
      </c>
      <c r="F1883" s="52" t="s">
        <v>1942</v>
      </c>
      <c r="G1883" s="52">
        <v>2018</v>
      </c>
      <c r="H1883" s="52" t="s">
        <v>1635</v>
      </c>
      <c r="I1883" s="52" t="s">
        <v>670</v>
      </c>
      <c r="J1883" s="60">
        <v>220000</v>
      </c>
      <c r="K1883" s="52">
        <v>220000</v>
      </c>
      <c r="L1883" s="56" t="str">
        <f>_xlfn.CONCAT(NFM3External!$B1883,"_",NFM3External!$C1883,"_",NFM3External!$E1883,"_",NFM3External!$G1883)</f>
        <v>Madagascar_HIV_United States Government (USG)_2018</v>
      </c>
    </row>
    <row r="1884" spans="1:12" x14ac:dyDescent="0.25">
      <c r="A1884" s="48" t="s">
        <v>1940</v>
      </c>
      <c r="B1884" s="49" t="s">
        <v>1087</v>
      </c>
      <c r="C1884" s="49" t="s">
        <v>1645</v>
      </c>
      <c r="D1884" s="49" t="s">
        <v>1634</v>
      </c>
      <c r="E1884" s="49" t="s">
        <v>934</v>
      </c>
      <c r="F1884" s="49" t="s">
        <v>1941</v>
      </c>
      <c r="G1884" s="49">
        <v>2019</v>
      </c>
      <c r="H1884" s="49" t="s">
        <v>1635</v>
      </c>
      <c r="I1884" s="49" t="s">
        <v>670</v>
      </c>
      <c r="J1884" s="59">
        <v>0</v>
      </c>
      <c r="K1884" s="49">
        <v>0</v>
      </c>
      <c r="L1884" s="55" t="str">
        <f>_xlfn.CONCAT(NFM3External!$B1884,"_",NFM3External!$C1884,"_",NFM3External!$E1884,"_",NFM3External!$G1884)</f>
        <v>Madagascar_HIV_United States Government (USG)_2019</v>
      </c>
    </row>
    <row r="1885" spans="1:12" x14ac:dyDescent="0.25">
      <c r="A1885" s="51" t="s">
        <v>1940</v>
      </c>
      <c r="B1885" s="52" t="s">
        <v>1087</v>
      </c>
      <c r="C1885" s="52" t="s">
        <v>1645</v>
      </c>
      <c r="D1885" s="52" t="s">
        <v>1634</v>
      </c>
      <c r="E1885" s="52" t="s">
        <v>934</v>
      </c>
      <c r="F1885" s="52" t="s">
        <v>1942</v>
      </c>
      <c r="G1885" s="52">
        <v>2019</v>
      </c>
      <c r="H1885" s="52" t="s">
        <v>1635</v>
      </c>
      <c r="I1885" s="52" t="s">
        <v>670</v>
      </c>
      <c r="J1885" s="60">
        <v>220000</v>
      </c>
      <c r="K1885" s="52">
        <v>220000</v>
      </c>
      <c r="L1885" s="56" t="str">
        <f>_xlfn.CONCAT(NFM3External!$B1885,"_",NFM3External!$C1885,"_",NFM3External!$E1885,"_",NFM3External!$G1885)</f>
        <v>Madagascar_HIV_United States Government (USG)_2019</v>
      </c>
    </row>
    <row r="1886" spans="1:12" x14ac:dyDescent="0.25">
      <c r="A1886" s="48" t="s">
        <v>1940</v>
      </c>
      <c r="B1886" s="49" t="s">
        <v>1087</v>
      </c>
      <c r="C1886" s="49" t="s">
        <v>1645</v>
      </c>
      <c r="D1886" s="49" t="s">
        <v>1634</v>
      </c>
      <c r="E1886" s="49" t="s">
        <v>934</v>
      </c>
      <c r="F1886" s="49" t="s">
        <v>1941</v>
      </c>
      <c r="G1886" s="49">
        <v>2020</v>
      </c>
      <c r="H1886" s="49" t="s">
        <v>1635</v>
      </c>
      <c r="I1886" s="49" t="s">
        <v>670</v>
      </c>
      <c r="J1886" s="59">
        <v>51000</v>
      </c>
      <c r="K1886" s="49">
        <v>51000</v>
      </c>
      <c r="L1886" s="55" t="str">
        <f>_xlfn.CONCAT(NFM3External!$B1886,"_",NFM3External!$C1886,"_",NFM3External!$E1886,"_",NFM3External!$G1886)</f>
        <v>Madagascar_HIV_United States Government (USG)_2020</v>
      </c>
    </row>
    <row r="1887" spans="1:12" x14ac:dyDescent="0.25">
      <c r="A1887" s="51" t="s">
        <v>1940</v>
      </c>
      <c r="B1887" s="52" t="s">
        <v>1087</v>
      </c>
      <c r="C1887" s="52" t="s">
        <v>1645</v>
      </c>
      <c r="D1887" s="52" t="s">
        <v>1634</v>
      </c>
      <c r="E1887" s="52" t="s">
        <v>934</v>
      </c>
      <c r="F1887" s="52" t="s">
        <v>1942</v>
      </c>
      <c r="G1887" s="52">
        <v>2020</v>
      </c>
      <c r="H1887" s="52" t="s">
        <v>1635</v>
      </c>
      <c r="I1887" s="52" t="s">
        <v>670</v>
      </c>
      <c r="J1887" s="60">
        <v>220000</v>
      </c>
      <c r="K1887" s="52">
        <v>220000</v>
      </c>
      <c r="L1887" s="56" t="str">
        <f>_xlfn.CONCAT(NFM3External!$B1887,"_",NFM3External!$C1887,"_",NFM3External!$E1887,"_",NFM3External!$G1887)</f>
        <v>Madagascar_HIV_United States Government (USG)_2020</v>
      </c>
    </row>
    <row r="1888" spans="1:12" x14ac:dyDescent="0.25">
      <c r="A1888" s="48" t="s">
        <v>1940</v>
      </c>
      <c r="B1888" s="49" t="s">
        <v>1087</v>
      </c>
      <c r="C1888" s="49" t="s">
        <v>1645</v>
      </c>
      <c r="D1888" s="49" t="s">
        <v>1634</v>
      </c>
      <c r="E1888" s="49" t="s">
        <v>934</v>
      </c>
      <c r="F1888" s="49" t="s">
        <v>1941</v>
      </c>
      <c r="G1888" s="49">
        <v>2021</v>
      </c>
      <c r="H1888" s="49" t="s">
        <v>361</v>
      </c>
      <c r="I1888" s="49" t="s">
        <v>670</v>
      </c>
      <c r="J1888" s="59">
        <v>0</v>
      </c>
      <c r="K1888" s="49">
        <v>0</v>
      </c>
      <c r="L1888" s="55" t="str">
        <f>_xlfn.CONCAT(NFM3External!$B1888,"_",NFM3External!$C1888,"_",NFM3External!$E1888,"_",NFM3External!$G1888)</f>
        <v>Madagascar_HIV_United States Government (USG)_2021</v>
      </c>
    </row>
    <row r="1889" spans="1:12" x14ac:dyDescent="0.25">
      <c r="A1889" s="51" t="s">
        <v>1940</v>
      </c>
      <c r="B1889" s="52" t="s">
        <v>1087</v>
      </c>
      <c r="C1889" s="52" t="s">
        <v>1645</v>
      </c>
      <c r="D1889" s="52" t="s">
        <v>1634</v>
      </c>
      <c r="E1889" s="52" t="s">
        <v>934</v>
      </c>
      <c r="F1889" s="52" t="s">
        <v>1942</v>
      </c>
      <c r="G1889" s="52">
        <v>2021</v>
      </c>
      <c r="H1889" s="52" t="s">
        <v>361</v>
      </c>
      <c r="I1889" s="52" t="s">
        <v>670</v>
      </c>
      <c r="J1889" s="60">
        <v>220000</v>
      </c>
      <c r="K1889" s="52">
        <v>220000</v>
      </c>
      <c r="L1889" s="56" t="str">
        <f>_xlfn.CONCAT(NFM3External!$B1889,"_",NFM3External!$C1889,"_",NFM3External!$E1889,"_",NFM3External!$G1889)</f>
        <v>Madagascar_HIV_United States Government (USG)_2021</v>
      </c>
    </row>
    <row r="1890" spans="1:12" x14ac:dyDescent="0.25">
      <c r="A1890" s="48" t="s">
        <v>1940</v>
      </c>
      <c r="B1890" s="49" t="s">
        <v>1087</v>
      </c>
      <c r="C1890" s="49" t="s">
        <v>1645</v>
      </c>
      <c r="D1890" s="49" t="s">
        <v>1634</v>
      </c>
      <c r="E1890" s="49" t="s">
        <v>934</v>
      </c>
      <c r="F1890" s="49" t="s">
        <v>1941</v>
      </c>
      <c r="G1890" s="49">
        <v>2022</v>
      </c>
      <c r="H1890" s="49" t="s">
        <v>361</v>
      </c>
      <c r="I1890" s="49" t="s">
        <v>670</v>
      </c>
      <c r="J1890" s="59">
        <v>0</v>
      </c>
      <c r="K1890" s="49">
        <v>0</v>
      </c>
      <c r="L1890" s="55" t="str">
        <f>_xlfn.CONCAT(NFM3External!$B1890,"_",NFM3External!$C1890,"_",NFM3External!$E1890,"_",NFM3External!$G1890)</f>
        <v>Madagascar_HIV_United States Government (USG)_2022</v>
      </c>
    </row>
    <row r="1891" spans="1:12" x14ac:dyDescent="0.25">
      <c r="A1891" s="51" t="s">
        <v>1940</v>
      </c>
      <c r="B1891" s="52" t="s">
        <v>1087</v>
      </c>
      <c r="C1891" s="52" t="s">
        <v>1645</v>
      </c>
      <c r="D1891" s="52" t="s">
        <v>1634</v>
      </c>
      <c r="E1891" s="52" t="s">
        <v>934</v>
      </c>
      <c r="F1891" s="52" t="s">
        <v>1942</v>
      </c>
      <c r="G1891" s="52">
        <v>2022</v>
      </c>
      <c r="H1891" s="52" t="s">
        <v>361</v>
      </c>
      <c r="I1891" s="52" t="s">
        <v>670</v>
      </c>
      <c r="J1891" s="60">
        <v>220000</v>
      </c>
      <c r="K1891" s="52">
        <v>220000</v>
      </c>
      <c r="L1891" s="56" t="str">
        <f>_xlfn.CONCAT(NFM3External!$B1891,"_",NFM3External!$C1891,"_",NFM3External!$E1891,"_",NFM3External!$G1891)</f>
        <v>Madagascar_HIV_United States Government (USG)_2022</v>
      </c>
    </row>
    <row r="1892" spans="1:12" x14ac:dyDescent="0.25">
      <c r="A1892" s="48" t="s">
        <v>1940</v>
      </c>
      <c r="B1892" s="49" t="s">
        <v>1087</v>
      </c>
      <c r="C1892" s="49" t="s">
        <v>1645</v>
      </c>
      <c r="D1892" s="49" t="s">
        <v>1634</v>
      </c>
      <c r="E1892" s="49" t="s">
        <v>934</v>
      </c>
      <c r="F1892" s="49" t="s">
        <v>1941</v>
      </c>
      <c r="G1892" s="49">
        <v>2023</v>
      </c>
      <c r="H1892" s="49" t="s">
        <v>361</v>
      </c>
      <c r="I1892" s="49" t="s">
        <v>670</v>
      </c>
      <c r="J1892" s="59">
        <v>0</v>
      </c>
      <c r="K1892" s="49">
        <v>0</v>
      </c>
      <c r="L1892" s="55" t="str">
        <f>_xlfn.CONCAT(NFM3External!$B1892,"_",NFM3External!$C1892,"_",NFM3External!$E1892,"_",NFM3External!$G1892)</f>
        <v>Madagascar_HIV_United States Government (USG)_2023</v>
      </c>
    </row>
    <row r="1893" spans="1:12" x14ac:dyDescent="0.25">
      <c r="A1893" s="51" t="s">
        <v>1940</v>
      </c>
      <c r="B1893" s="52" t="s">
        <v>1087</v>
      </c>
      <c r="C1893" s="52" t="s">
        <v>1645</v>
      </c>
      <c r="D1893" s="52" t="s">
        <v>1634</v>
      </c>
      <c r="E1893" s="52" t="s">
        <v>934</v>
      </c>
      <c r="F1893" s="52" t="s">
        <v>1942</v>
      </c>
      <c r="G1893" s="52">
        <v>2023</v>
      </c>
      <c r="H1893" s="52" t="s">
        <v>361</v>
      </c>
      <c r="I1893" s="52" t="s">
        <v>670</v>
      </c>
      <c r="J1893" s="60">
        <v>220000</v>
      </c>
      <c r="K1893" s="52">
        <v>220000</v>
      </c>
      <c r="L1893" s="56" t="str">
        <f>_xlfn.CONCAT(NFM3External!$B1893,"_",NFM3External!$C1893,"_",NFM3External!$E1893,"_",NFM3External!$G1893)</f>
        <v>Madagascar_HIV_United States Government (USG)_2023</v>
      </c>
    </row>
    <row r="1894" spans="1:12" x14ac:dyDescent="0.25">
      <c r="A1894" s="48" t="s">
        <v>1940</v>
      </c>
      <c r="B1894" s="49" t="s">
        <v>1087</v>
      </c>
      <c r="C1894" s="49" t="s">
        <v>1645</v>
      </c>
      <c r="D1894" s="49" t="s">
        <v>1634</v>
      </c>
      <c r="E1894" s="49" t="s">
        <v>934</v>
      </c>
      <c r="F1894" s="49" t="s">
        <v>1941</v>
      </c>
      <c r="G1894" s="49">
        <v>2024</v>
      </c>
      <c r="H1894" s="49" t="s">
        <v>361</v>
      </c>
      <c r="I1894" s="49" t="s">
        <v>670</v>
      </c>
      <c r="J1894" s="59">
        <v>0</v>
      </c>
      <c r="K1894" s="49">
        <v>0</v>
      </c>
      <c r="L1894" s="55" t="str">
        <f>_xlfn.CONCAT(NFM3External!$B1894,"_",NFM3External!$C1894,"_",NFM3External!$E1894,"_",NFM3External!$G1894)</f>
        <v>Madagascar_HIV_United States Government (USG)_2024</v>
      </c>
    </row>
    <row r="1895" spans="1:12" x14ac:dyDescent="0.25">
      <c r="A1895" s="51" t="s">
        <v>1940</v>
      </c>
      <c r="B1895" s="52" t="s">
        <v>1087</v>
      </c>
      <c r="C1895" s="52" t="s">
        <v>1645</v>
      </c>
      <c r="D1895" s="52" t="s">
        <v>1634</v>
      </c>
      <c r="E1895" s="52" t="s">
        <v>934</v>
      </c>
      <c r="F1895" s="52" t="s">
        <v>1942</v>
      </c>
      <c r="G1895" s="52">
        <v>2024</v>
      </c>
      <c r="H1895" s="52" t="s">
        <v>361</v>
      </c>
      <c r="I1895" s="52" t="s">
        <v>670</v>
      </c>
      <c r="J1895" s="60">
        <v>0</v>
      </c>
      <c r="K1895" s="52">
        <v>0</v>
      </c>
      <c r="L1895" s="56" t="str">
        <f>_xlfn.CONCAT(NFM3External!$B1895,"_",NFM3External!$C1895,"_",NFM3External!$E1895,"_",NFM3External!$G1895)</f>
        <v>Madagascar_HIV_United States Government (USG)_2024</v>
      </c>
    </row>
    <row r="1896" spans="1:12" x14ac:dyDescent="0.25">
      <c r="A1896" s="48" t="s">
        <v>1940</v>
      </c>
      <c r="B1896" s="49" t="s">
        <v>1087</v>
      </c>
      <c r="C1896" s="49" t="s">
        <v>1645</v>
      </c>
      <c r="D1896" s="49" t="s">
        <v>1634</v>
      </c>
      <c r="E1896" s="49" t="s">
        <v>934</v>
      </c>
      <c r="F1896" s="49" t="s">
        <v>1941</v>
      </c>
      <c r="G1896" s="49">
        <v>2025</v>
      </c>
      <c r="H1896" s="49" t="s">
        <v>361</v>
      </c>
      <c r="I1896" s="49" t="s">
        <v>670</v>
      </c>
      <c r="J1896" s="59">
        <v>0</v>
      </c>
      <c r="K1896" s="49">
        <v>0</v>
      </c>
      <c r="L1896" s="55" t="str">
        <f>_xlfn.CONCAT(NFM3External!$B1896,"_",NFM3External!$C1896,"_",NFM3External!$E1896,"_",NFM3External!$G1896)</f>
        <v>Madagascar_HIV_United States Government (USG)_2025</v>
      </c>
    </row>
    <row r="1897" spans="1:12" x14ac:dyDescent="0.25">
      <c r="A1897" s="51" t="s">
        <v>1940</v>
      </c>
      <c r="B1897" s="52" t="s">
        <v>1087</v>
      </c>
      <c r="C1897" s="52" t="s">
        <v>1645</v>
      </c>
      <c r="D1897" s="52" t="s">
        <v>1634</v>
      </c>
      <c r="E1897" s="52" t="s">
        <v>934</v>
      </c>
      <c r="F1897" s="52" t="s">
        <v>1942</v>
      </c>
      <c r="G1897" s="52">
        <v>2025</v>
      </c>
      <c r="H1897" s="52" t="s">
        <v>361</v>
      </c>
      <c r="I1897" s="52" t="s">
        <v>670</v>
      </c>
      <c r="J1897" s="60">
        <v>0</v>
      </c>
      <c r="K1897" s="52">
        <v>0</v>
      </c>
      <c r="L1897" s="56" t="str">
        <f>_xlfn.CONCAT(NFM3External!$B1897,"_",NFM3External!$C1897,"_",NFM3External!$E1897,"_",NFM3External!$G1897)</f>
        <v>Madagascar_HIV_United States Government (USG)_2025</v>
      </c>
    </row>
    <row r="1898" spans="1:12" x14ac:dyDescent="0.25">
      <c r="A1898" s="48" t="s">
        <v>1940</v>
      </c>
      <c r="B1898" s="49" t="s">
        <v>1087</v>
      </c>
      <c r="C1898" s="49" t="s">
        <v>1645</v>
      </c>
      <c r="D1898" s="49" t="s">
        <v>1634</v>
      </c>
      <c r="E1898" s="49" t="s">
        <v>954</v>
      </c>
      <c r="F1898" s="49" t="s">
        <v>1943</v>
      </c>
      <c r="G1898" s="49">
        <v>2018</v>
      </c>
      <c r="H1898" s="49" t="s">
        <v>1635</v>
      </c>
      <c r="I1898" s="49" t="s">
        <v>670</v>
      </c>
      <c r="J1898" s="59">
        <v>0</v>
      </c>
      <c r="K1898" s="49">
        <v>0</v>
      </c>
      <c r="L1898" s="55" t="str">
        <f>_xlfn.CONCAT(NFM3External!$B1898,"_",NFM3External!$C1898,"_",NFM3External!$E1898,"_",NFM3External!$G1898)</f>
        <v>Madagascar_HIV_Unspecified - not disagregated by sources _2018</v>
      </c>
    </row>
    <row r="1899" spans="1:12" x14ac:dyDescent="0.25">
      <c r="A1899" s="51" t="s">
        <v>1940</v>
      </c>
      <c r="B1899" s="52" t="s">
        <v>1087</v>
      </c>
      <c r="C1899" s="52" t="s">
        <v>1645</v>
      </c>
      <c r="D1899" s="52" t="s">
        <v>1634</v>
      </c>
      <c r="E1899" s="52" t="s">
        <v>954</v>
      </c>
      <c r="F1899" s="52" t="s">
        <v>1944</v>
      </c>
      <c r="G1899" s="52">
        <v>2018</v>
      </c>
      <c r="H1899" s="52" t="s">
        <v>1635</v>
      </c>
      <c r="I1899" s="52" t="s">
        <v>670</v>
      </c>
      <c r="J1899" s="60">
        <v>0</v>
      </c>
      <c r="K1899" s="52">
        <v>0</v>
      </c>
      <c r="L1899" s="56" t="str">
        <f>_xlfn.CONCAT(NFM3External!$B1899,"_",NFM3External!$C1899,"_",NFM3External!$E1899,"_",NFM3External!$G1899)</f>
        <v>Madagascar_HIV_Unspecified - not disagregated by sources _2018</v>
      </c>
    </row>
    <row r="1900" spans="1:12" x14ac:dyDescent="0.25">
      <c r="A1900" s="48" t="s">
        <v>1940</v>
      </c>
      <c r="B1900" s="49" t="s">
        <v>1087</v>
      </c>
      <c r="C1900" s="49" t="s">
        <v>1645</v>
      </c>
      <c r="D1900" s="49" t="s">
        <v>1634</v>
      </c>
      <c r="E1900" s="49" t="s">
        <v>954</v>
      </c>
      <c r="F1900" s="49" t="s">
        <v>1945</v>
      </c>
      <c r="G1900" s="49">
        <v>2018</v>
      </c>
      <c r="H1900" s="49" t="s">
        <v>1635</v>
      </c>
      <c r="I1900" s="49" t="s">
        <v>670</v>
      </c>
      <c r="J1900" s="59">
        <v>0</v>
      </c>
      <c r="K1900" s="49">
        <v>0</v>
      </c>
      <c r="L1900" s="55" t="str">
        <f>_xlfn.CONCAT(NFM3External!$B1900,"_",NFM3External!$C1900,"_",NFM3External!$E1900,"_",NFM3External!$G1900)</f>
        <v>Madagascar_HIV_Unspecified - not disagregated by sources _2018</v>
      </c>
    </row>
    <row r="1901" spans="1:12" x14ac:dyDescent="0.25">
      <c r="A1901" s="51" t="s">
        <v>1940</v>
      </c>
      <c r="B1901" s="52" t="s">
        <v>1087</v>
      </c>
      <c r="C1901" s="52" t="s">
        <v>1645</v>
      </c>
      <c r="D1901" s="52" t="s">
        <v>1634</v>
      </c>
      <c r="E1901" s="52" t="s">
        <v>954</v>
      </c>
      <c r="F1901" s="52" t="s">
        <v>1946</v>
      </c>
      <c r="G1901" s="52">
        <v>2018</v>
      </c>
      <c r="H1901" s="52" t="s">
        <v>1635</v>
      </c>
      <c r="I1901" s="52" t="s">
        <v>670</v>
      </c>
      <c r="J1901" s="60">
        <v>0</v>
      </c>
      <c r="K1901" s="52">
        <v>0</v>
      </c>
      <c r="L1901" s="56" t="str">
        <f>_xlfn.CONCAT(NFM3External!$B1901,"_",NFM3External!$C1901,"_",NFM3External!$E1901,"_",NFM3External!$G1901)</f>
        <v>Madagascar_HIV_Unspecified - not disagregated by sources _2018</v>
      </c>
    </row>
    <row r="1902" spans="1:12" x14ac:dyDescent="0.25">
      <c r="A1902" s="48" t="s">
        <v>1940</v>
      </c>
      <c r="B1902" s="49" t="s">
        <v>1087</v>
      </c>
      <c r="C1902" s="49" t="s">
        <v>1645</v>
      </c>
      <c r="D1902" s="49" t="s">
        <v>1634</v>
      </c>
      <c r="E1902" s="49" t="s">
        <v>954</v>
      </c>
      <c r="F1902" s="49" t="s">
        <v>1943</v>
      </c>
      <c r="G1902" s="49">
        <v>2019</v>
      </c>
      <c r="H1902" s="49" t="s">
        <v>1635</v>
      </c>
      <c r="I1902" s="49" t="s">
        <v>670</v>
      </c>
      <c r="J1902" s="59">
        <v>0</v>
      </c>
      <c r="K1902" s="49">
        <v>0</v>
      </c>
      <c r="L1902" s="55" t="str">
        <f>_xlfn.CONCAT(NFM3External!$B1902,"_",NFM3External!$C1902,"_",NFM3External!$E1902,"_",NFM3External!$G1902)</f>
        <v>Madagascar_HIV_Unspecified - not disagregated by sources _2019</v>
      </c>
    </row>
    <row r="1903" spans="1:12" x14ac:dyDescent="0.25">
      <c r="A1903" s="51" t="s">
        <v>1940</v>
      </c>
      <c r="B1903" s="52" t="s">
        <v>1087</v>
      </c>
      <c r="C1903" s="52" t="s">
        <v>1645</v>
      </c>
      <c r="D1903" s="52" t="s">
        <v>1634</v>
      </c>
      <c r="E1903" s="52" t="s">
        <v>954</v>
      </c>
      <c r="F1903" s="52" t="s">
        <v>1944</v>
      </c>
      <c r="G1903" s="52">
        <v>2019</v>
      </c>
      <c r="H1903" s="52" t="s">
        <v>1635</v>
      </c>
      <c r="I1903" s="52" t="s">
        <v>670</v>
      </c>
      <c r="J1903" s="60">
        <v>0</v>
      </c>
      <c r="K1903" s="52">
        <v>0</v>
      </c>
      <c r="L1903" s="56" t="str">
        <f>_xlfn.CONCAT(NFM3External!$B1903,"_",NFM3External!$C1903,"_",NFM3External!$E1903,"_",NFM3External!$G1903)</f>
        <v>Madagascar_HIV_Unspecified - not disagregated by sources _2019</v>
      </c>
    </row>
    <row r="1904" spans="1:12" x14ac:dyDescent="0.25">
      <c r="A1904" s="48" t="s">
        <v>1940</v>
      </c>
      <c r="B1904" s="49" t="s">
        <v>1087</v>
      </c>
      <c r="C1904" s="49" t="s">
        <v>1645</v>
      </c>
      <c r="D1904" s="49" t="s">
        <v>1634</v>
      </c>
      <c r="E1904" s="49" t="s">
        <v>954</v>
      </c>
      <c r="F1904" s="49" t="s">
        <v>1945</v>
      </c>
      <c r="G1904" s="49">
        <v>2019</v>
      </c>
      <c r="H1904" s="49" t="s">
        <v>1635</v>
      </c>
      <c r="I1904" s="49" t="s">
        <v>670</v>
      </c>
      <c r="J1904" s="59">
        <v>0</v>
      </c>
      <c r="K1904" s="49">
        <v>0</v>
      </c>
      <c r="L1904" s="55" t="str">
        <f>_xlfn.CONCAT(NFM3External!$B1904,"_",NFM3External!$C1904,"_",NFM3External!$E1904,"_",NFM3External!$G1904)</f>
        <v>Madagascar_HIV_Unspecified - not disagregated by sources _2019</v>
      </c>
    </row>
    <row r="1905" spans="1:12" x14ac:dyDescent="0.25">
      <c r="A1905" s="51" t="s">
        <v>1940</v>
      </c>
      <c r="B1905" s="52" t="s">
        <v>1087</v>
      </c>
      <c r="C1905" s="52" t="s">
        <v>1645</v>
      </c>
      <c r="D1905" s="52" t="s">
        <v>1634</v>
      </c>
      <c r="E1905" s="52" t="s">
        <v>954</v>
      </c>
      <c r="F1905" s="52" t="s">
        <v>1946</v>
      </c>
      <c r="G1905" s="52">
        <v>2019</v>
      </c>
      <c r="H1905" s="52" t="s">
        <v>1635</v>
      </c>
      <c r="I1905" s="52" t="s">
        <v>670</v>
      </c>
      <c r="J1905" s="60">
        <v>0</v>
      </c>
      <c r="K1905" s="52">
        <v>0</v>
      </c>
      <c r="L1905" s="56" t="str">
        <f>_xlfn.CONCAT(NFM3External!$B1905,"_",NFM3External!$C1905,"_",NFM3External!$E1905,"_",NFM3External!$G1905)</f>
        <v>Madagascar_HIV_Unspecified - not disagregated by sources _2019</v>
      </c>
    </row>
    <row r="1906" spans="1:12" x14ac:dyDescent="0.25">
      <c r="A1906" s="48" t="s">
        <v>1940</v>
      </c>
      <c r="B1906" s="49" t="s">
        <v>1087</v>
      </c>
      <c r="C1906" s="49" t="s">
        <v>1645</v>
      </c>
      <c r="D1906" s="49" t="s">
        <v>1634</v>
      </c>
      <c r="E1906" s="49" t="s">
        <v>954</v>
      </c>
      <c r="F1906" s="49" t="s">
        <v>1943</v>
      </c>
      <c r="G1906" s="49">
        <v>2020</v>
      </c>
      <c r="H1906" s="49" t="s">
        <v>1635</v>
      </c>
      <c r="I1906" s="49" t="s">
        <v>670</v>
      </c>
      <c r="J1906" s="59">
        <v>540015</v>
      </c>
      <c r="K1906" s="49">
        <v>540015</v>
      </c>
      <c r="L1906" s="55" t="str">
        <f>_xlfn.CONCAT(NFM3External!$B1906,"_",NFM3External!$C1906,"_",NFM3External!$E1906,"_",NFM3External!$G1906)</f>
        <v>Madagascar_HIV_Unspecified - not disagregated by sources _2020</v>
      </c>
    </row>
    <row r="1907" spans="1:12" x14ac:dyDescent="0.25">
      <c r="A1907" s="51" t="s">
        <v>1940</v>
      </c>
      <c r="B1907" s="52" t="s">
        <v>1087</v>
      </c>
      <c r="C1907" s="52" t="s">
        <v>1645</v>
      </c>
      <c r="D1907" s="52" t="s">
        <v>1634</v>
      </c>
      <c r="E1907" s="52" t="s">
        <v>954</v>
      </c>
      <c r="F1907" s="52" t="s">
        <v>1944</v>
      </c>
      <c r="G1907" s="52">
        <v>2020</v>
      </c>
      <c r="H1907" s="52" t="s">
        <v>1635</v>
      </c>
      <c r="I1907" s="52" t="s">
        <v>670</v>
      </c>
      <c r="J1907" s="60">
        <v>198280</v>
      </c>
      <c r="K1907" s="52">
        <v>198280</v>
      </c>
      <c r="L1907" s="56" t="str">
        <f>_xlfn.CONCAT(NFM3External!$B1907,"_",NFM3External!$C1907,"_",NFM3External!$E1907,"_",NFM3External!$G1907)</f>
        <v>Madagascar_HIV_Unspecified - not disagregated by sources _2020</v>
      </c>
    </row>
    <row r="1908" spans="1:12" x14ac:dyDescent="0.25">
      <c r="A1908" s="48" t="s">
        <v>1940</v>
      </c>
      <c r="B1908" s="49" t="s">
        <v>1087</v>
      </c>
      <c r="C1908" s="49" t="s">
        <v>1645</v>
      </c>
      <c r="D1908" s="49" t="s">
        <v>1634</v>
      </c>
      <c r="E1908" s="49" t="s">
        <v>954</v>
      </c>
      <c r="F1908" s="49" t="s">
        <v>1945</v>
      </c>
      <c r="G1908" s="49">
        <v>2020</v>
      </c>
      <c r="H1908" s="49" t="s">
        <v>1635</v>
      </c>
      <c r="I1908" s="49" t="s">
        <v>670</v>
      </c>
      <c r="J1908" s="59">
        <v>603605</v>
      </c>
      <c r="K1908" s="49">
        <v>603605</v>
      </c>
      <c r="L1908" s="55" t="str">
        <f>_xlfn.CONCAT(NFM3External!$B1908,"_",NFM3External!$C1908,"_",NFM3External!$E1908,"_",NFM3External!$G1908)</f>
        <v>Madagascar_HIV_Unspecified - not disagregated by sources _2020</v>
      </c>
    </row>
    <row r="1909" spans="1:12" x14ac:dyDescent="0.25">
      <c r="A1909" s="51" t="s">
        <v>1940</v>
      </c>
      <c r="B1909" s="52" t="s">
        <v>1087</v>
      </c>
      <c r="C1909" s="52" t="s">
        <v>1645</v>
      </c>
      <c r="D1909" s="52" t="s">
        <v>1634</v>
      </c>
      <c r="E1909" s="52" t="s">
        <v>954</v>
      </c>
      <c r="F1909" s="52" t="s">
        <v>1946</v>
      </c>
      <c r="G1909" s="52">
        <v>2020</v>
      </c>
      <c r="H1909" s="52" t="s">
        <v>1635</v>
      </c>
      <c r="I1909" s="52" t="s">
        <v>670</v>
      </c>
      <c r="J1909" s="60">
        <v>250000</v>
      </c>
      <c r="K1909" s="52">
        <v>250000</v>
      </c>
      <c r="L1909" s="56" t="str">
        <f>_xlfn.CONCAT(NFM3External!$B1909,"_",NFM3External!$C1909,"_",NFM3External!$E1909,"_",NFM3External!$G1909)</f>
        <v>Madagascar_HIV_Unspecified - not disagregated by sources _2020</v>
      </c>
    </row>
    <row r="1910" spans="1:12" x14ac:dyDescent="0.25">
      <c r="A1910" s="48" t="s">
        <v>1940</v>
      </c>
      <c r="B1910" s="49" t="s">
        <v>1087</v>
      </c>
      <c r="C1910" s="49" t="s">
        <v>1645</v>
      </c>
      <c r="D1910" s="49" t="s">
        <v>1634</v>
      </c>
      <c r="E1910" s="49" t="s">
        <v>954</v>
      </c>
      <c r="F1910" s="49" t="s">
        <v>1943</v>
      </c>
      <c r="G1910" s="49">
        <v>2021</v>
      </c>
      <c r="H1910" s="49" t="s">
        <v>361</v>
      </c>
      <c r="I1910" s="49" t="s">
        <v>670</v>
      </c>
      <c r="J1910" s="59">
        <v>438529</v>
      </c>
      <c r="K1910" s="49">
        <v>438529</v>
      </c>
      <c r="L1910" s="55" t="str">
        <f>_xlfn.CONCAT(NFM3External!$B1910,"_",NFM3External!$C1910,"_",NFM3External!$E1910,"_",NFM3External!$G1910)</f>
        <v>Madagascar_HIV_Unspecified - not disagregated by sources _2021</v>
      </c>
    </row>
    <row r="1911" spans="1:12" x14ac:dyDescent="0.25">
      <c r="A1911" s="51" t="s">
        <v>1940</v>
      </c>
      <c r="B1911" s="52" t="s">
        <v>1087</v>
      </c>
      <c r="C1911" s="52" t="s">
        <v>1645</v>
      </c>
      <c r="D1911" s="52" t="s">
        <v>1634</v>
      </c>
      <c r="E1911" s="52" t="s">
        <v>954</v>
      </c>
      <c r="F1911" s="52" t="s">
        <v>1944</v>
      </c>
      <c r="G1911" s="52">
        <v>2021</v>
      </c>
      <c r="H1911" s="52" t="s">
        <v>361</v>
      </c>
      <c r="I1911" s="52" t="s">
        <v>670</v>
      </c>
      <c r="J1911" s="60">
        <v>0</v>
      </c>
      <c r="K1911" s="52">
        <v>0</v>
      </c>
      <c r="L1911" s="56" t="str">
        <f>_xlfn.CONCAT(NFM3External!$B1911,"_",NFM3External!$C1911,"_",NFM3External!$E1911,"_",NFM3External!$G1911)</f>
        <v>Madagascar_HIV_Unspecified - not disagregated by sources _2021</v>
      </c>
    </row>
    <row r="1912" spans="1:12" x14ac:dyDescent="0.25">
      <c r="A1912" s="48" t="s">
        <v>1940</v>
      </c>
      <c r="B1912" s="49" t="s">
        <v>1087</v>
      </c>
      <c r="C1912" s="49" t="s">
        <v>1645</v>
      </c>
      <c r="D1912" s="49" t="s">
        <v>1634</v>
      </c>
      <c r="E1912" s="49" t="s">
        <v>954</v>
      </c>
      <c r="F1912" s="49" t="s">
        <v>1945</v>
      </c>
      <c r="G1912" s="49">
        <v>2021</v>
      </c>
      <c r="H1912" s="49" t="s">
        <v>361</v>
      </c>
      <c r="I1912" s="49" t="s">
        <v>670</v>
      </c>
      <c r="J1912" s="59">
        <v>0</v>
      </c>
      <c r="K1912" s="49">
        <v>0</v>
      </c>
      <c r="L1912" s="55" t="str">
        <f>_xlfn.CONCAT(NFM3External!$B1912,"_",NFM3External!$C1912,"_",NFM3External!$E1912,"_",NFM3External!$G1912)</f>
        <v>Madagascar_HIV_Unspecified - not disagregated by sources _2021</v>
      </c>
    </row>
    <row r="1913" spans="1:12" x14ac:dyDescent="0.25">
      <c r="A1913" s="51" t="s">
        <v>1940</v>
      </c>
      <c r="B1913" s="52" t="s">
        <v>1087</v>
      </c>
      <c r="C1913" s="52" t="s">
        <v>1645</v>
      </c>
      <c r="D1913" s="52" t="s">
        <v>1634</v>
      </c>
      <c r="E1913" s="52" t="s">
        <v>954</v>
      </c>
      <c r="F1913" s="52" t="s">
        <v>1946</v>
      </c>
      <c r="G1913" s="52">
        <v>2021</v>
      </c>
      <c r="H1913" s="52" t="s">
        <v>361</v>
      </c>
      <c r="I1913" s="52" t="s">
        <v>670</v>
      </c>
      <c r="J1913" s="60">
        <v>250000</v>
      </c>
      <c r="K1913" s="52">
        <v>250000</v>
      </c>
      <c r="L1913" s="56" t="str">
        <f>_xlfn.CONCAT(NFM3External!$B1913,"_",NFM3External!$C1913,"_",NFM3External!$E1913,"_",NFM3External!$G1913)</f>
        <v>Madagascar_HIV_Unspecified - not disagregated by sources _2021</v>
      </c>
    </row>
    <row r="1914" spans="1:12" x14ac:dyDescent="0.25">
      <c r="A1914" s="48" t="s">
        <v>1940</v>
      </c>
      <c r="B1914" s="49" t="s">
        <v>1087</v>
      </c>
      <c r="C1914" s="49" t="s">
        <v>1645</v>
      </c>
      <c r="D1914" s="49" t="s">
        <v>1634</v>
      </c>
      <c r="E1914" s="49" t="s">
        <v>954</v>
      </c>
      <c r="F1914" s="49" t="s">
        <v>1943</v>
      </c>
      <c r="G1914" s="49">
        <v>2022</v>
      </c>
      <c r="H1914" s="49" t="s">
        <v>361</v>
      </c>
      <c r="I1914" s="49" t="s">
        <v>670</v>
      </c>
      <c r="J1914" s="59">
        <v>264643</v>
      </c>
      <c r="K1914" s="49">
        <v>264643</v>
      </c>
      <c r="L1914" s="55" t="str">
        <f>_xlfn.CONCAT(NFM3External!$B1914,"_",NFM3External!$C1914,"_",NFM3External!$E1914,"_",NFM3External!$G1914)</f>
        <v>Madagascar_HIV_Unspecified - not disagregated by sources _2022</v>
      </c>
    </row>
    <row r="1915" spans="1:12" x14ac:dyDescent="0.25">
      <c r="A1915" s="51" t="s">
        <v>1940</v>
      </c>
      <c r="B1915" s="52" t="s">
        <v>1087</v>
      </c>
      <c r="C1915" s="52" t="s">
        <v>1645</v>
      </c>
      <c r="D1915" s="52" t="s">
        <v>1634</v>
      </c>
      <c r="E1915" s="52" t="s">
        <v>954</v>
      </c>
      <c r="F1915" s="52" t="s">
        <v>1944</v>
      </c>
      <c r="G1915" s="52">
        <v>2022</v>
      </c>
      <c r="H1915" s="52" t="s">
        <v>361</v>
      </c>
      <c r="I1915" s="52" t="s">
        <v>670</v>
      </c>
      <c r="J1915" s="60">
        <v>0</v>
      </c>
      <c r="K1915" s="52">
        <v>0</v>
      </c>
      <c r="L1915" s="56" t="str">
        <f>_xlfn.CONCAT(NFM3External!$B1915,"_",NFM3External!$C1915,"_",NFM3External!$E1915,"_",NFM3External!$G1915)</f>
        <v>Madagascar_HIV_Unspecified - not disagregated by sources _2022</v>
      </c>
    </row>
    <row r="1916" spans="1:12" x14ac:dyDescent="0.25">
      <c r="A1916" s="48" t="s">
        <v>1940</v>
      </c>
      <c r="B1916" s="49" t="s">
        <v>1087</v>
      </c>
      <c r="C1916" s="49" t="s">
        <v>1645</v>
      </c>
      <c r="D1916" s="49" t="s">
        <v>1634</v>
      </c>
      <c r="E1916" s="49" t="s">
        <v>954</v>
      </c>
      <c r="F1916" s="49" t="s">
        <v>1945</v>
      </c>
      <c r="G1916" s="49">
        <v>2022</v>
      </c>
      <c r="H1916" s="49" t="s">
        <v>361</v>
      </c>
      <c r="I1916" s="49" t="s">
        <v>670</v>
      </c>
      <c r="J1916" s="59">
        <v>0</v>
      </c>
      <c r="K1916" s="49">
        <v>0</v>
      </c>
      <c r="L1916" s="55" t="str">
        <f>_xlfn.CONCAT(NFM3External!$B1916,"_",NFM3External!$C1916,"_",NFM3External!$E1916,"_",NFM3External!$G1916)</f>
        <v>Madagascar_HIV_Unspecified - not disagregated by sources _2022</v>
      </c>
    </row>
    <row r="1917" spans="1:12" x14ac:dyDescent="0.25">
      <c r="A1917" s="51" t="s">
        <v>1940</v>
      </c>
      <c r="B1917" s="52" t="s">
        <v>1087</v>
      </c>
      <c r="C1917" s="52" t="s">
        <v>1645</v>
      </c>
      <c r="D1917" s="52" t="s">
        <v>1634</v>
      </c>
      <c r="E1917" s="52" t="s">
        <v>954</v>
      </c>
      <c r="F1917" s="52" t="s">
        <v>1946</v>
      </c>
      <c r="G1917" s="52">
        <v>2022</v>
      </c>
      <c r="H1917" s="52" t="s">
        <v>361</v>
      </c>
      <c r="I1917" s="52" t="s">
        <v>670</v>
      </c>
      <c r="J1917" s="60">
        <v>0</v>
      </c>
      <c r="K1917" s="52">
        <v>0</v>
      </c>
      <c r="L1917" s="56" t="str">
        <f>_xlfn.CONCAT(NFM3External!$B1917,"_",NFM3External!$C1917,"_",NFM3External!$E1917,"_",NFM3External!$G1917)</f>
        <v>Madagascar_HIV_Unspecified - not disagregated by sources _2022</v>
      </c>
    </row>
    <row r="1918" spans="1:12" x14ac:dyDescent="0.25">
      <c r="A1918" s="48" t="s">
        <v>1940</v>
      </c>
      <c r="B1918" s="49" t="s">
        <v>1087</v>
      </c>
      <c r="C1918" s="49" t="s">
        <v>1645</v>
      </c>
      <c r="D1918" s="49" t="s">
        <v>1634</v>
      </c>
      <c r="E1918" s="49" t="s">
        <v>954</v>
      </c>
      <c r="F1918" s="49" t="s">
        <v>1943</v>
      </c>
      <c r="G1918" s="49">
        <v>2023</v>
      </c>
      <c r="H1918" s="49" t="s">
        <v>361</v>
      </c>
      <c r="I1918" s="49" t="s">
        <v>670</v>
      </c>
      <c r="J1918" s="59">
        <v>0</v>
      </c>
      <c r="K1918" s="49">
        <v>0</v>
      </c>
      <c r="L1918" s="55" t="str">
        <f>_xlfn.CONCAT(NFM3External!$B1918,"_",NFM3External!$C1918,"_",NFM3External!$E1918,"_",NFM3External!$G1918)</f>
        <v>Madagascar_HIV_Unspecified - not disagregated by sources _2023</v>
      </c>
    </row>
    <row r="1919" spans="1:12" x14ac:dyDescent="0.25">
      <c r="A1919" s="51" t="s">
        <v>1940</v>
      </c>
      <c r="B1919" s="52" t="s">
        <v>1087</v>
      </c>
      <c r="C1919" s="52" t="s">
        <v>1645</v>
      </c>
      <c r="D1919" s="52" t="s">
        <v>1634</v>
      </c>
      <c r="E1919" s="52" t="s">
        <v>954</v>
      </c>
      <c r="F1919" s="52" t="s">
        <v>1944</v>
      </c>
      <c r="G1919" s="52">
        <v>2023</v>
      </c>
      <c r="H1919" s="52" t="s">
        <v>361</v>
      </c>
      <c r="I1919" s="52" t="s">
        <v>670</v>
      </c>
      <c r="J1919" s="60">
        <v>0</v>
      </c>
      <c r="K1919" s="52">
        <v>0</v>
      </c>
      <c r="L1919" s="56" t="str">
        <f>_xlfn.CONCAT(NFM3External!$B1919,"_",NFM3External!$C1919,"_",NFM3External!$E1919,"_",NFM3External!$G1919)</f>
        <v>Madagascar_HIV_Unspecified - not disagregated by sources _2023</v>
      </c>
    </row>
    <row r="1920" spans="1:12" x14ac:dyDescent="0.25">
      <c r="A1920" s="48" t="s">
        <v>1940</v>
      </c>
      <c r="B1920" s="49" t="s">
        <v>1087</v>
      </c>
      <c r="C1920" s="49" t="s">
        <v>1645</v>
      </c>
      <c r="D1920" s="49" t="s">
        <v>1634</v>
      </c>
      <c r="E1920" s="49" t="s">
        <v>954</v>
      </c>
      <c r="F1920" s="49" t="s">
        <v>1945</v>
      </c>
      <c r="G1920" s="49">
        <v>2023</v>
      </c>
      <c r="H1920" s="49" t="s">
        <v>361</v>
      </c>
      <c r="I1920" s="49" t="s">
        <v>670</v>
      </c>
      <c r="J1920" s="59">
        <v>0</v>
      </c>
      <c r="K1920" s="49">
        <v>0</v>
      </c>
      <c r="L1920" s="55" t="str">
        <f>_xlfn.CONCAT(NFM3External!$B1920,"_",NFM3External!$C1920,"_",NFM3External!$E1920,"_",NFM3External!$G1920)</f>
        <v>Madagascar_HIV_Unspecified - not disagregated by sources _2023</v>
      </c>
    </row>
    <row r="1921" spans="1:12" x14ac:dyDescent="0.25">
      <c r="A1921" s="51" t="s">
        <v>1940</v>
      </c>
      <c r="B1921" s="52" t="s">
        <v>1087</v>
      </c>
      <c r="C1921" s="52" t="s">
        <v>1645</v>
      </c>
      <c r="D1921" s="52" t="s">
        <v>1634</v>
      </c>
      <c r="E1921" s="52" t="s">
        <v>954</v>
      </c>
      <c r="F1921" s="52" t="s">
        <v>1946</v>
      </c>
      <c r="G1921" s="52">
        <v>2023</v>
      </c>
      <c r="H1921" s="52" t="s">
        <v>361</v>
      </c>
      <c r="I1921" s="52" t="s">
        <v>670</v>
      </c>
      <c r="J1921" s="60">
        <v>0</v>
      </c>
      <c r="K1921" s="52">
        <v>0</v>
      </c>
      <c r="L1921" s="56" t="str">
        <f>_xlfn.CONCAT(NFM3External!$B1921,"_",NFM3External!$C1921,"_",NFM3External!$E1921,"_",NFM3External!$G1921)</f>
        <v>Madagascar_HIV_Unspecified - not disagregated by sources _2023</v>
      </c>
    </row>
    <row r="1922" spans="1:12" x14ac:dyDescent="0.25">
      <c r="A1922" s="48" t="s">
        <v>1940</v>
      </c>
      <c r="B1922" s="49" t="s">
        <v>1087</v>
      </c>
      <c r="C1922" s="49" t="s">
        <v>1645</v>
      </c>
      <c r="D1922" s="49" t="s">
        <v>1634</v>
      </c>
      <c r="E1922" s="49" t="s">
        <v>954</v>
      </c>
      <c r="F1922" s="49" t="s">
        <v>1943</v>
      </c>
      <c r="G1922" s="49">
        <v>2024</v>
      </c>
      <c r="H1922" s="49" t="s">
        <v>361</v>
      </c>
      <c r="I1922" s="49" t="s">
        <v>670</v>
      </c>
      <c r="J1922" s="59">
        <v>0</v>
      </c>
      <c r="K1922" s="49">
        <v>0</v>
      </c>
      <c r="L1922" s="55" t="str">
        <f>_xlfn.CONCAT(NFM3External!$B1922,"_",NFM3External!$C1922,"_",NFM3External!$E1922,"_",NFM3External!$G1922)</f>
        <v>Madagascar_HIV_Unspecified - not disagregated by sources _2024</v>
      </c>
    </row>
    <row r="1923" spans="1:12" x14ac:dyDescent="0.25">
      <c r="A1923" s="51" t="s">
        <v>1940</v>
      </c>
      <c r="B1923" s="52" t="s">
        <v>1087</v>
      </c>
      <c r="C1923" s="52" t="s">
        <v>1645</v>
      </c>
      <c r="D1923" s="52" t="s">
        <v>1634</v>
      </c>
      <c r="E1923" s="52" t="s">
        <v>954</v>
      </c>
      <c r="F1923" s="52" t="s">
        <v>1944</v>
      </c>
      <c r="G1923" s="52">
        <v>2024</v>
      </c>
      <c r="H1923" s="52" t="s">
        <v>361</v>
      </c>
      <c r="I1923" s="52" t="s">
        <v>670</v>
      </c>
      <c r="J1923" s="60">
        <v>0</v>
      </c>
      <c r="K1923" s="52">
        <v>0</v>
      </c>
      <c r="L1923" s="56" t="str">
        <f>_xlfn.CONCAT(NFM3External!$B1923,"_",NFM3External!$C1923,"_",NFM3External!$E1923,"_",NFM3External!$G1923)</f>
        <v>Madagascar_HIV_Unspecified - not disagregated by sources _2024</v>
      </c>
    </row>
    <row r="1924" spans="1:12" x14ac:dyDescent="0.25">
      <c r="A1924" s="48" t="s">
        <v>1940</v>
      </c>
      <c r="B1924" s="49" t="s">
        <v>1087</v>
      </c>
      <c r="C1924" s="49" t="s">
        <v>1645</v>
      </c>
      <c r="D1924" s="49" t="s">
        <v>1634</v>
      </c>
      <c r="E1924" s="49" t="s">
        <v>954</v>
      </c>
      <c r="F1924" s="49" t="s">
        <v>1945</v>
      </c>
      <c r="G1924" s="49">
        <v>2024</v>
      </c>
      <c r="H1924" s="49" t="s">
        <v>361</v>
      </c>
      <c r="I1924" s="49" t="s">
        <v>670</v>
      </c>
      <c r="J1924" s="59">
        <v>0</v>
      </c>
      <c r="K1924" s="49">
        <v>0</v>
      </c>
      <c r="L1924" s="55" t="str">
        <f>_xlfn.CONCAT(NFM3External!$B1924,"_",NFM3External!$C1924,"_",NFM3External!$E1924,"_",NFM3External!$G1924)</f>
        <v>Madagascar_HIV_Unspecified - not disagregated by sources _2024</v>
      </c>
    </row>
    <row r="1925" spans="1:12" x14ac:dyDescent="0.25">
      <c r="A1925" s="51" t="s">
        <v>1940</v>
      </c>
      <c r="B1925" s="52" t="s">
        <v>1087</v>
      </c>
      <c r="C1925" s="52" t="s">
        <v>1645</v>
      </c>
      <c r="D1925" s="52" t="s">
        <v>1634</v>
      </c>
      <c r="E1925" s="52" t="s">
        <v>954</v>
      </c>
      <c r="F1925" s="52" t="s">
        <v>1946</v>
      </c>
      <c r="G1925" s="52">
        <v>2024</v>
      </c>
      <c r="H1925" s="52" t="s">
        <v>361</v>
      </c>
      <c r="I1925" s="52" t="s">
        <v>670</v>
      </c>
      <c r="J1925" s="60">
        <v>0</v>
      </c>
      <c r="K1925" s="52">
        <v>0</v>
      </c>
      <c r="L1925" s="56" t="str">
        <f>_xlfn.CONCAT(NFM3External!$B1925,"_",NFM3External!$C1925,"_",NFM3External!$E1925,"_",NFM3External!$G1925)</f>
        <v>Madagascar_HIV_Unspecified - not disagregated by sources _2024</v>
      </c>
    </row>
    <row r="1926" spans="1:12" x14ac:dyDescent="0.25">
      <c r="A1926" s="48" t="s">
        <v>1940</v>
      </c>
      <c r="B1926" s="49" t="s">
        <v>1087</v>
      </c>
      <c r="C1926" s="49" t="s">
        <v>1645</v>
      </c>
      <c r="D1926" s="49" t="s">
        <v>1634</v>
      </c>
      <c r="E1926" s="49" t="s">
        <v>954</v>
      </c>
      <c r="F1926" s="49" t="s">
        <v>1943</v>
      </c>
      <c r="G1926" s="49">
        <v>2025</v>
      </c>
      <c r="H1926" s="49" t="s">
        <v>361</v>
      </c>
      <c r="I1926" s="49" t="s">
        <v>670</v>
      </c>
      <c r="J1926" s="59">
        <v>0</v>
      </c>
      <c r="K1926" s="49">
        <v>0</v>
      </c>
      <c r="L1926" s="55" t="str">
        <f>_xlfn.CONCAT(NFM3External!$B1926,"_",NFM3External!$C1926,"_",NFM3External!$E1926,"_",NFM3External!$G1926)</f>
        <v>Madagascar_HIV_Unspecified - not disagregated by sources _2025</v>
      </c>
    </row>
    <row r="1927" spans="1:12" x14ac:dyDescent="0.25">
      <c r="A1927" s="51" t="s">
        <v>1940</v>
      </c>
      <c r="B1927" s="52" t="s">
        <v>1087</v>
      </c>
      <c r="C1927" s="52" t="s">
        <v>1645</v>
      </c>
      <c r="D1927" s="52" t="s">
        <v>1634</v>
      </c>
      <c r="E1927" s="52" t="s">
        <v>954</v>
      </c>
      <c r="F1927" s="52" t="s">
        <v>1944</v>
      </c>
      <c r="G1927" s="52">
        <v>2025</v>
      </c>
      <c r="H1927" s="52" t="s">
        <v>361</v>
      </c>
      <c r="I1927" s="52" t="s">
        <v>670</v>
      </c>
      <c r="J1927" s="60">
        <v>0</v>
      </c>
      <c r="K1927" s="52">
        <v>0</v>
      </c>
      <c r="L1927" s="56" t="str">
        <f>_xlfn.CONCAT(NFM3External!$B1927,"_",NFM3External!$C1927,"_",NFM3External!$E1927,"_",NFM3External!$G1927)</f>
        <v>Madagascar_HIV_Unspecified - not disagregated by sources _2025</v>
      </c>
    </row>
    <row r="1928" spans="1:12" x14ac:dyDescent="0.25">
      <c r="A1928" s="48" t="s">
        <v>1940</v>
      </c>
      <c r="B1928" s="49" t="s">
        <v>1087</v>
      </c>
      <c r="C1928" s="49" t="s">
        <v>1645</v>
      </c>
      <c r="D1928" s="49" t="s">
        <v>1634</v>
      </c>
      <c r="E1928" s="49" t="s">
        <v>954</v>
      </c>
      <c r="F1928" s="49" t="s">
        <v>1945</v>
      </c>
      <c r="G1928" s="49">
        <v>2025</v>
      </c>
      <c r="H1928" s="49" t="s">
        <v>361</v>
      </c>
      <c r="I1928" s="49" t="s">
        <v>670</v>
      </c>
      <c r="J1928" s="59">
        <v>0</v>
      </c>
      <c r="K1928" s="49">
        <v>0</v>
      </c>
      <c r="L1928" s="55" t="str">
        <f>_xlfn.CONCAT(NFM3External!$B1928,"_",NFM3External!$C1928,"_",NFM3External!$E1928,"_",NFM3External!$G1928)</f>
        <v>Madagascar_HIV_Unspecified - not disagregated by sources _2025</v>
      </c>
    </row>
    <row r="1929" spans="1:12" x14ac:dyDescent="0.25">
      <c r="A1929" s="51" t="s">
        <v>1940</v>
      </c>
      <c r="B1929" s="52" t="s">
        <v>1087</v>
      </c>
      <c r="C1929" s="52" t="s">
        <v>1645</v>
      </c>
      <c r="D1929" s="52" t="s">
        <v>1634</v>
      </c>
      <c r="E1929" s="52" t="s">
        <v>954</v>
      </c>
      <c r="F1929" s="52" t="s">
        <v>1946</v>
      </c>
      <c r="G1929" s="52">
        <v>2025</v>
      </c>
      <c r="H1929" s="52" t="s">
        <v>361</v>
      </c>
      <c r="I1929" s="52" t="s">
        <v>670</v>
      </c>
      <c r="J1929" s="60">
        <v>0</v>
      </c>
      <c r="K1929" s="52">
        <v>0</v>
      </c>
      <c r="L1929" s="56" t="str">
        <f>_xlfn.CONCAT(NFM3External!$B1929,"_",NFM3External!$C1929,"_",NFM3External!$E1929,"_",NFM3External!$G1929)</f>
        <v>Madagascar_HIV_Unspecified - not disagregated by sources _2025</v>
      </c>
    </row>
    <row r="1930" spans="1:12" x14ac:dyDescent="0.25">
      <c r="A1930" s="48" t="s">
        <v>1940</v>
      </c>
      <c r="B1930" s="49" t="s">
        <v>1087</v>
      </c>
      <c r="C1930" s="49" t="s">
        <v>1645</v>
      </c>
      <c r="D1930" s="49" t="s">
        <v>1634</v>
      </c>
      <c r="E1930" s="49" t="s">
        <v>945</v>
      </c>
      <c r="F1930" s="49" t="s">
        <v>1947</v>
      </c>
      <c r="G1930" s="49">
        <v>2018</v>
      </c>
      <c r="H1930" s="49" t="s">
        <v>1635</v>
      </c>
      <c r="I1930" s="49" t="s">
        <v>670</v>
      </c>
      <c r="J1930" s="59">
        <v>0</v>
      </c>
      <c r="K1930" s="49">
        <v>0</v>
      </c>
      <c r="L1930" s="55" t="str">
        <f>_xlfn.CONCAT(NFM3External!$B1930,"_",NFM3External!$C1930,"_",NFM3External!$E1930,"_",NFM3External!$G1930)</f>
        <v>Madagascar_HIV_World Food Programme (WFP)_2018</v>
      </c>
    </row>
    <row r="1931" spans="1:12" x14ac:dyDescent="0.25">
      <c r="A1931" s="51" t="s">
        <v>1940</v>
      </c>
      <c r="B1931" s="52" t="s">
        <v>1087</v>
      </c>
      <c r="C1931" s="52" t="s">
        <v>1645</v>
      </c>
      <c r="D1931" s="52" t="s">
        <v>1634</v>
      </c>
      <c r="E1931" s="52" t="s">
        <v>945</v>
      </c>
      <c r="F1931" s="52" t="s">
        <v>1947</v>
      </c>
      <c r="G1931" s="52">
        <v>2019</v>
      </c>
      <c r="H1931" s="52" t="s">
        <v>1635</v>
      </c>
      <c r="I1931" s="52" t="s">
        <v>670</v>
      </c>
      <c r="J1931" s="60">
        <v>0</v>
      </c>
      <c r="K1931" s="52">
        <v>0</v>
      </c>
      <c r="L1931" s="56" t="str">
        <f>_xlfn.CONCAT(NFM3External!$B1931,"_",NFM3External!$C1931,"_",NFM3External!$E1931,"_",NFM3External!$G1931)</f>
        <v>Madagascar_HIV_World Food Programme (WFP)_2019</v>
      </c>
    </row>
    <row r="1932" spans="1:12" x14ac:dyDescent="0.25">
      <c r="A1932" s="48" t="s">
        <v>1940</v>
      </c>
      <c r="B1932" s="49" t="s">
        <v>1087</v>
      </c>
      <c r="C1932" s="49" t="s">
        <v>1645</v>
      </c>
      <c r="D1932" s="49" t="s">
        <v>1634</v>
      </c>
      <c r="E1932" s="49" t="s">
        <v>945</v>
      </c>
      <c r="F1932" s="49" t="s">
        <v>1947</v>
      </c>
      <c r="G1932" s="49">
        <v>2020</v>
      </c>
      <c r="H1932" s="49" t="s">
        <v>1635</v>
      </c>
      <c r="I1932" s="49" t="s">
        <v>670</v>
      </c>
      <c r="J1932" s="59">
        <v>136314</v>
      </c>
      <c r="K1932" s="49">
        <v>136314</v>
      </c>
      <c r="L1932" s="55" t="str">
        <f>_xlfn.CONCAT(NFM3External!$B1932,"_",NFM3External!$C1932,"_",NFM3External!$E1932,"_",NFM3External!$G1932)</f>
        <v>Madagascar_HIV_World Food Programme (WFP)_2020</v>
      </c>
    </row>
    <row r="1933" spans="1:12" x14ac:dyDescent="0.25">
      <c r="A1933" s="51" t="s">
        <v>1940</v>
      </c>
      <c r="B1933" s="52" t="s">
        <v>1087</v>
      </c>
      <c r="C1933" s="52" t="s">
        <v>1645</v>
      </c>
      <c r="D1933" s="52" t="s">
        <v>1634</v>
      </c>
      <c r="E1933" s="52" t="s">
        <v>945</v>
      </c>
      <c r="F1933" s="52" t="s">
        <v>1947</v>
      </c>
      <c r="G1933" s="52">
        <v>2021</v>
      </c>
      <c r="H1933" s="52" t="s">
        <v>361</v>
      </c>
      <c r="I1933" s="52" t="s">
        <v>670</v>
      </c>
      <c r="J1933" s="60">
        <v>0</v>
      </c>
      <c r="K1933" s="52">
        <v>0</v>
      </c>
      <c r="L1933" s="56" t="str">
        <f>_xlfn.CONCAT(NFM3External!$B1933,"_",NFM3External!$C1933,"_",NFM3External!$E1933,"_",NFM3External!$G1933)</f>
        <v>Madagascar_HIV_World Food Programme (WFP)_2021</v>
      </c>
    </row>
    <row r="1934" spans="1:12" x14ac:dyDescent="0.25">
      <c r="A1934" s="48" t="s">
        <v>1940</v>
      </c>
      <c r="B1934" s="49" t="s">
        <v>1087</v>
      </c>
      <c r="C1934" s="49" t="s">
        <v>1645</v>
      </c>
      <c r="D1934" s="49" t="s">
        <v>1634</v>
      </c>
      <c r="E1934" s="49" t="s">
        <v>945</v>
      </c>
      <c r="F1934" s="49" t="s">
        <v>1947</v>
      </c>
      <c r="G1934" s="49">
        <v>2022</v>
      </c>
      <c r="H1934" s="49" t="s">
        <v>361</v>
      </c>
      <c r="I1934" s="49" t="s">
        <v>670</v>
      </c>
      <c r="J1934" s="59">
        <v>0</v>
      </c>
      <c r="K1934" s="49">
        <v>0</v>
      </c>
      <c r="L1934" s="55" t="str">
        <f>_xlfn.CONCAT(NFM3External!$B1934,"_",NFM3External!$C1934,"_",NFM3External!$E1934,"_",NFM3External!$G1934)</f>
        <v>Madagascar_HIV_World Food Programme (WFP)_2022</v>
      </c>
    </row>
    <row r="1935" spans="1:12" x14ac:dyDescent="0.25">
      <c r="A1935" s="51" t="s">
        <v>1940</v>
      </c>
      <c r="B1935" s="52" t="s">
        <v>1087</v>
      </c>
      <c r="C1935" s="52" t="s">
        <v>1645</v>
      </c>
      <c r="D1935" s="52" t="s">
        <v>1634</v>
      </c>
      <c r="E1935" s="52" t="s">
        <v>945</v>
      </c>
      <c r="F1935" s="52" t="s">
        <v>1947</v>
      </c>
      <c r="G1935" s="52">
        <v>2023</v>
      </c>
      <c r="H1935" s="52" t="s">
        <v>361</v>
      </c>
      <c r="I1935" s="52" t="s">
        <v>670</v>
      </c>
      <c r="J1935" s="60">
        <v>0</v>
      </c>
      <c r="K1935" s="52">
        <v>0</v>
      </c>
      <c r="L1935" s="56" t="str">
        <f>_xlfn.CONCAT(NFM3External!$B1935,"_",NFM3External!$C1935,"_",NFM3External!$E1935,"_",NFM3External!$G1935)</f>
        <v>Madagascar_HIV_World Food Programme (WFP)_2023</v>
      </c>
    </row>
    <row r="1936" spans="1:12" x14ac:dyDescent="0.25">
      <c r="A1936" s="48" t="s">
        <v>1940</v>
      </c>
      <c r="B1936" s="49" t="s">
        <v>1087</v>
      </c>
      <c r="C1936" s="49" t="s">
        <v>1645</v>
      </c>
      <c r="D1936" s="49" t="s">
        <v>1634</v>
      </c>
      <c r="E1936" s="49" t="s">
        <v>945</v>
      </c>
      <c r="F1936" s="49" t="s">
        <v>1947</v>
      </c>
      <c r="G1936" s="49">
        <v>2024</v>
      </c>
      <c r="H1936" s="49" t="s">
        <v>361</v>
      </c>
      <c r="I1936" s="49" t="s">
        <v>670</v>
      </c>
      <c r="J1936" s="59">
        <v>0</v>
      </c>
      <c r="K1936" s="49">
        <v>0</v>
      </c>
      <c r="L1936" s="55" t="str">
        <f>_xlfn.CONCAT(NFM3External!$B1936,"_",NFM3External!$C1936,"_",NFM3External!$E1936,"_",NFM3External!$G1936)</f>
        <v>Madagascar_HIV_World Food Programme (WFP)_2024</v>
      </c>
    </row>
    <row r="1937" spans="1:12" x14ac:dyDescent="0.25">
      <c r="A1937" s="51" t="s">
        <v>1940</v>
      </c>
      <c r="B1937" s="52" t="s">
        <v>1087</v>
      </c>
      <c r="C1937" s="52" t="s">
        <v>1645</v>
      </c>
      <c r="D1937" s="52" t="s">
        <v>1634</v>
      </c>
      <c r="E1937" s="52" t="s">
        <v>945</v>
      </c>
      <c r="F1937" s="52" t="s">
        <v>1947</v>
      </c>
      <c r="G1937" s="52">
        <v>2025</v>
      </c>
      <c r="H1937" s="52" t="s">
        <v>361</v>
      </c>
      <c r="I1937" s="52" t="s">
        <v>670</v>
      </c>
      <c r="J1937" s="60">
        <v>0</v>
      </c>
      <c r="K1937" s="52">
        <v>0</v>
      </c>
      <c r="L1937" s="56" t="str">
        <f>_xlfn.CONCAT(NFM3External!$B1937,"_",NFM3External!$C1937,"_",NFM3External!$E1937,"_",NFM3External!$G1937)</f>
        <v>Madagascar_HIV_World Food Programme (WFP)_2025</v>
      </c>
    </row>
    <row r="1938" spans="1:12" x14ac:dyDescent="0.25">
      <c r="A1938" s="48" t="s">
        <v>1940</v>
      </c>
      <c r="B1938" s="49" t="s">
        <v>1087</v>
      </c>
      <c r="C1938" s="49" t="s">
        <v>305</v>
      </c>
      <c r="D1938" s="49" t="s">
        <v>1634</v>
      </c>
      <c r="E1938" s="49" t="s">
        <v>954</v>
      </c>
      <c r="F1938" s="49" t="s">
        <v>1948</v>
      </c>
      <c r="G1938" s="49">
        <v>2020</v>
      </c>
      <c r="H1938" s="49" t="s">
        <v>1635</v>
      </c>
      <c r="I1938" s="49" t="s">
        <v>670</v>
      </c>
      <c r="J1938" s="59">
        <v>540015</v>
      </c>
      <c r="K1938" s="49">
        <v>540015</v>
      </c>
      <c r="L1938" s="55" t="str">
        <f>_xlfn.CONCAT(NFM3External!$B1938,"_",NFM3External!$C1938,"_",NFM3External!$E1938,"_",NFM3External!$G1938)</f>
        <v>Madagascar_TB_Unspecified - not disagregated by sources _2020</v>
      </c>
    </row>
    <row r="1939" spans="1:12" x14ac:dyDescent="0.25">
      <c r="A1939" s="51" t="s">
        <v>1940</v>
      </c>
      <c r="B1939" s="52" t="s">
        <v>1087</v>
      </c>
      <c r="C1939" s="52" t="s">
        <v>305</v>
      </c>
      <c r="D1939" s="52" t="s">
        <v>1634</v>
      </c>
      <c r="E1939" s="52" t="s">
        <v>954</v>
      </c>
      <c r="F1939" s="52" t="s">
        <v>1948</v>
      </c>
      <c r="G1939" s="52">
        <v>2021</v>
      </c>
      <c r="H1939" s="52" t="s">
        <v>361</v>
      </c>
      <c r="I1939" s="52" t="s">
        <v>670</v>
      </c>
      <c r="J1939" s="60">
        <v>438529</v>
      </c>
      <c r="K1939" s="52">
        <v>438529</v>
      </c>
      <c r="L1939" s="56" t="str">
        <f>_xlfn.CONCAT(NFM3External!$B1939,"_",NFM3External!$C1939,"_",NFM3External!$E1939,"_",NFM3External!$G1939)</f>
        <v>Madagascar_TB_Unspecified - not disagregated by sources _2021</v>
      </c>
    </row>
    <row r="1940" spans="1:12" x14ac:dyDescent="0.25">
      <c r="A1940" s="48" t="s">
        <v>1940</v>
      </c>
      <c r="B1940" s="49" t="s">
        <v>1087</v>
      </c>
      <c r="C1940" s="49" t="s">
        <v>305</v>
      </c>
      <c r="D1940" s="49" t="s">
        <v>1634</v>
      </c>
      <c r="E1940" s="49" t="s">
        <v>954</v>
      </c>
      <c r="F1940" s="49" t="s">
        <v>1948</v>
      </c>
      <c r="G1940" s="49">
        <v>2022</v>
      </c>
      <c r="H1940" s="49" t="s">
        <v>361</v>
      </c>
      <c r="I1940" s="49" t="s">
        <v>670</v>
      </c>
      <c r="J1940" s="59">
        <v>264643</v>
      </c>
      <c r="K1940" s="49">
        <v>264643</v>
      </c>
      <c r="L1940" s="55" t="str">
        <f>_xlfn.CONCAT(NFM3External!$B1940,"_",NFM3External!$C1940,"_",NFM3External!$E1940,"_",NFM3External!$G1940)</f>
        <v>Madagascar_TB_Unspecified - not disagregated by sources _2022</v>
      </c>
    </row>
    <row r="1941" spans="1:12" x14ac:dyDescent="0.25">
      <c r="A1941" s="51" t="s">
        <v>1940</v>
      </c>
      <c r="B1941" s="52" t="s">
        <v>1087</v>
      </c>
      <c r="C1941" s="52" t="s">
        <v>305</v>
      </c>
      <c r="D1941" s="52" t="s">
        <v>1634</v>
      </c>
      <c r="E1941" s="52" t="s">
        <v>945</v>
      </c>
      <c r="F1941" s="52" t="s">
        <v>1949</v>
      </c>
      <c r="G1941" s="52">
        <v>2019</v>
      </c>
      <c r="H1941" s="52" t="s">
        <v>1635</v>
      </c>
      <c r="I1941" s="52" t="s">
        <v>670</v>
      </c>
      <c r="J1941" s="60">
        <v>43611</v>
      </c>
      <c r="K1941" s="52">
        <v>43611</v>
      </c>
      <c r="L1941" s="56" t="str">
        <f>_xlfn.CONCAT(NFM3External!$B1941,"_",NFM3External!$C1941,"_",NFM3External!$E1941,"_",NFM3External!$G1941)</f>
        <v>Madagascar_TB_World Food Programme (WFP)_2019</v>
      </c>
    </row>
    <row r="1942" spans="1:12" x14ac:dyDescent="0.25">
      <c r="A1942" s="48" t="s">
        <v>1940</v>
      </c>
      <c r="B1942" s="49" t="s">
        <v>1087</v>
      </c>
      <c r="C1942" s="49" t="s">
        <v>305</v>
      </c>
      <c r="D1942" s="49" t="s">
        <v>1634</v>
      </c>
      <c r="E1942" s="49" t="s">
        <v>945</v>
      </c>
      <c r="F1942" s="49" t="s">
        <v>1949</v>
      </c>
      <c r="G1942" s="49">
        <v>2020</v>
      </c>
      <c r="H1942" s="49" t="s">
        <v>1635</v>
      </c>
      <c r="I1942" s="49" t="s">
        <v>670</v>
      </c>
      <c r="J1942" s="59">
        <v>21388</v>
      </c>
      <c r="K1942" s="49">
        <v>21388</v>
      </c>
      <c r="L1942" s="55" t="str">
        <f>_xlfn.CONCAT(NFM3External!$B1942,"_",NFM3External!$C1942,"_",NFM3External!$E1942,"_",NFM3External!$G1942)</f>
        <v>Madagascar_TB_World Food Programme (WFP)_2020</v>
      </c>
    </row>
    <row r="1943" spans="1:12" x14ac:dyDescent="0.25">
      <c r="A1943" s="51" t="s">
        <v>1940</v>
      </c>
      <c r="B1943" s="52" t="s">
        <v>1087</v>
      </c>
      <c r="C1943" s="52" t="s">
        <v>305</v>
      </c>
      <c r="D1943" s="52" t="s">
        <v>1634</v>
      </c>
      <c r="E1943" s="52" t="s">
        <v>949</v>
      </c>
      <c r="F1943" s="52" t="s">
        <v>1950</v>
      </c>
      <c r="G1943" s="52">
        <v>2019</v>
      </c>
      <c r="H1943" s="52" t="s">
        <v>1635</v>
      </c>
      <c r="I1943" s="52" t="s">
        <v>670</v>
      </c>
      <c r="J1943" s="60">
        <v>10000</v>
      </c>
      <c r="K1943" s="52">
        <v>10000</v>
      </c>
      <c r="L1943" s="56" t="str">
        <f>_xlfn.CONCAT(NFM3External!$B1943,"_",NFM3External!$C1943,"_",NFM3External!$E1943,"_",NFM3External!$G1943)</f>
        <v>Madagascar_TB_World Health Organization (WHO)_2019</v>
      </c>
    </row>
    <row r="1944" spans="1:12" x14ac:dyDescent="0.25">
      <c r="A1944" s="48" t="s">
        <v>1940</v>
      </c>
      <c r="B1944" s="49" t="s">
        <v>1087</v>
      </c>
      <c r="C1944" s="49" t="s">
        <v>305</v>
      </c>
      <c r="D1944" s="49" t="s">
        <v>1634</v>
      </c>
      <c r="E1944" s="49" t="s">
        <v>949</v>
      </c>
      <c r="F1944" s="49" t="s">
        <v>1950</v>
      </c>
      <c r="G1944" s="49">
        <v>2020</v>
      </c>
      <c r="H1944" s="49" t="s">
        <v>1635</v>
      </c>
      <c r="I1944" s="49" t="s">
        <v>670</v>
      </c>
      <c r="J1944" s="59">
        <v>16659</v>
      </c>
      <c r="K1944" s="49">
        <v>16659</v>
      </c>
      <c r="L1944" s="55" t="str">
        <f>_xlfn.CONCAT(NFM3External!$B1944,"_",NFM3External!$C1944,"_",NFM3External!$E1944,"_",NFM3External!$G1944)</f>
        <v>Madagascar_TB_World Health Organization (WHO)_2020</v>
      </c>
    </row>
    <row r="1945" spans="1:12" x14ac:dyDescent="0.25">
      <c r="A1945" s="51" t="s">
        <v>1951</v>
      </c>
      <c r="B1945" s="52" t="s">
        <v>1094</v>
      </c>
      <c r="C1945" s="52" t="s">
        <v>1645</v>
      </c>
      <c r="D1945" s="52" t="s">
        <v>1634</v>
      </c>
      <c r="E1945" s="52" t="s">
        <v>793</v>
      </c>
      <c r="F1945" s="52" t="s">
        <v>1952</v>
      </c>
      <c r="G1945" s="52">
        <v>2018</v>
      </c>
      <c r="H1945" s="52" t="s">
        <v>1635</v>
      </c>
      <c r="I1945" s="52" t="s">
        <v>682</v>
      </c>
      <c r="J1945" s="60">
        <v>140046</v>
      </c>
      <c r="K1945" s="52">
        <v>165312</v>
      </c>
      <c r="L1945" s="56" t="str">
        <f>_xlfn.CONCAT(NFM3External!$B1945,"_",NFM3External!$C1945,"_",NFM3External!$E1945,"_",NFM3External!$G1945)</f>
        <v>Mali_HIV_France_2018</v>
      </c>
    </row>
    <row r="1946" spans="1:12" x14ac:dyDescent="0.25">
      <c r="A1946" s="48" t="s">
        <v>1951</v>
      </c>
      <c r="B1946" s="49" t="s">
        <v>1094</v>
      </c>
      <c r="C1946" s="49" t="s">
        <v>1645</v>
      </c>
      <c r="D1946" s="49" t="s">
        <v>1634</v>
      </c>
      <c r="E1946" s="49" t="s">
        <v>793</v>
      </c>
      <c r="F1946" s="49" t="s">
        <v>1952</v>
      </c>
      <c r="G1946" s="49">
        <v>2019</v>
      </c>
      <c r="H1946" s="49" t="s">
        <v>1635</v>
      </c>
      <c r="I1946" s="49" t="s">
        <v>682</v>
      </c>
      <c r="J1946" s="59">
        <v>694481</v>
      </c>
      <c r="K1946" s="49">
        <v>777444</v>
      </c>
      <c r="L1946" s="55" t="str">
        <f>_xlfn.CONCAT(NFM3External!$B1946,"_",NFM3External!$C1946,"_",NFM3External!$E1946,"_",NFM3External!$G1946)</f>
        <v>Mali_HIV_France_2019</v>
      </c>
    </row>
    <row r="1947" spans="1:12" x14ac:dyDescent="0.25">
      <c r="A1947" s="51" t="s">
        <v>1951</v>
      </c>
      <c r="B1947" s="52" t="s">
        <v>1094</v>
      </c>
      <c r="C1947" s="52" t="s">
        <v>1645</v>
      </c>
      <c r="D1947" s="52" t="s">
        <v>1634</v>
      </c>
      <c r="E1947" s="52" t="s">
        <v>793</v>
      </c>
      <c r="F1947" s="52" t="s">
        <v>1952</v>
      </c>
      <c r="G1947" s="52">
        <v>2020</v>
      </c>
      <c r="H1947" s="52" t="s">
        <v>1635</v>
      </c>
      <c r="I1947" s="52" t="s">
        <v>682</v>
      </c>
      <c r="J1947" s="60">
        <v>1113809</v>
      </c>
      <c r="K1947" s="52">
        <v>1269334</v>
      </c>
      <c r="L1947" s="56" t="str">
        <f>_xlfn.CONCAT(NFM3External!$B1947,"_",NFM3External!$C1947,"_",NFM3External!$E1947,"_",NFM3External!$G1947)</f>
        <v>Mali_HIV_France_2020</v>
      </c>
    </row>
    <row r="1948" spans="1:12" x14ac:dyDescent="0.25">
      <c r="A1948" s="48" t="s">
        <v>1951</v>
      </c>
      <c r="B1948" s="49" t="s">
        <v>1094</v>
      </c>
      <c r="C1948" s="49" t="s">
        <v>1645</v>
      </c>
      <c r="D1948" s="49" t="s">
        <v>1634</v>
      </c>
      <c r="E1948" s="49" t="s">
        <v>793</v>
      </c>
      <c r="F1948" s="49" t="s">
        <v>1952</v>
      </c>
      <c r="G1948" s="49">
        <v>2021</v>
      </c>
      <c r="H1948" s="49" t="s">
        <v>361</v>
      </c>
      <c r="I1948" s="49" t="s">
        <v>682</v>
      </c>
      <c r="J1948" s="59">
        <v>1052796</v>
      </c>
      <c r="K1948" s="49">
        <v>1257239</v>
      </c>
      <c r="L1948" s="55" t="str">
        <f>_xlfn.CONCAT(NFM3External!$B1948,"_",NFM3External!$C1948,"_",NFM3External!$E1948,"_",NFM3External!$G1948)</f>
        <v>Mali_HIV_France_2021</v>
      </c>
    </row>
    <row r="1949" spans="1:12" x14ac:dyDescent="0.25">
      <c r="A1949" s="51" t="s">
        <v>1951</v>
      </c>
      <c r="B1949" s="52" t="s">
        <v>1094</v>
      </c>
      <c r="C1949" s="52" t="s">
        <v>1645</v>
      </c>
      <c r="D1949" s="52" t="s">
        <v>1634</v>
      </c>
      <c r="E1949" s="52" t="s">
        <v>838</v>
      </c>
      <c r="F1949" s="52" t="s">
        <v>1953</v>
      </c>
      <c r="G1949" s="52">
        <v>2019</v>
      </c>
      <c r="H1949" s="52" t="s">
        <v>1635</v>
      </c>
      <c r="I1949" s="52" t="s">
        <v>682</v>
      </c>
      <c r="J1949" s="60">
        <v>64028</v>
      </c>
      <c r="K1949" s="52">
        <v>71677</v>
      </c>
      <c r="L1949" s="56" t="str">
        <f>_xlfn.CONCAT(NFM3External!$B1949,"_",NFM3External!$C1949,"_",NFM3External!$E1949,"_",NFM3External!$G1949)</f>
        <v>Mali_HIV_Japan_2019</v>
      </c>
    </row>
    <row r="1950" spans="1:12" x14ac:dyDescent="0.25">
      <c r="A1950" s="48" t="s">
        <v>1951</v>
      </c>
      <c r="B1950" s="49" t="s">
        <v>1094</v>
      </c>
      <c r="C1950" s="49" t="s">
        <v>1645</v>
      </c>
      <c r="D1950" s="49" t="s">
        <v>1634</v>
      </c>
      <c r="E1950" s="49" t="s">
        <v>843</v>
      </c>
      <c r="F1950" s="49" t="s">
        <v>1954</v>
      </c>
      <c r="G1950" s="49">
        <v>2018</v>
      </c>
      <c r="H1950" s="49" t="s">
        <v>1635</v>
      </c>
      <c r="I1950" s="49" t="s">
        <v>682</v>
      </c>
      <c r="J1950" s="59">
        <v>347490</v>
      </c>
      <c r="K1950" s="49">
        <v>410182</v>
      </c>
      <c r="L1950" s="55" t="str">
        <f>_xlfn.CONCAT(NFM3External!$B1950,"_",NFM3External!$C1950,"_",NFM3External!$E1950,"_",NFM3External!$G1950)</f>
        <v>Mali_HIV_Joint United Nations Programme on HIV/AIDS (UNAIDS)_2018</v>
      </c>
    </row>
    <row r="1951" spans="1:12" x14ac:dyDescent="0.25">
      <c r="A1951" s="51" t="s">
        <v>1951</v>
      </c>
      <c r="B1951" s="52" t="s">
        <v>1094</v>
      </c>
      <c r="C1951" s="52" t="s">
        <v>1645</v>
      </c>
      <c r="D1951" s="52" t="s">
        <v>1634</v>
      </c>
      <c r="E1951" s="52" t="s">
        <v>843</v>
      </c>
      <c r="F1951" s="52" t="s">
        <v>1954</v>
      </c>
      <c r="G1951" s="52">
        <v>2019</v>
      </c>
      <c r="H1951" s="52" t="s">
        <v>1635</v>
      </c>
      <c r="I1951" s="52" t="s">
        <v>682</v>
      </c>
      <c r="J1951" s="60">
        <v>454410</v>
      </c>
      <c r="K1951" s="52">
        <v>508694</v>
      </c>
      <c r="L1951" s="56" t="str">
        <f>_xlfn.CONCAT(NFM3External!$B1951,"_",NFM3External!$C1951,"_",NFM3External!$E1951,"_",NFM3External!$G1951)</f>
        <v>Mali_HIV_Joint United Nations Programme on HIV/AIDS (UNAIDS)_2019</v>
      </c>
    </row>
    <row r="1952" spans="1:12" x14ac:dyDescent="0.25">
      <c r="A1952" s="48" t="s">
        <v>1951</v>
      </c>
      <c r="B1952" s="49" t="s">
        <v>1094</v>
      </c>
      <c r="C1952" s="49" t="s">
        <v>1645</v>
      </c>
      <c r="D1952" s="49" t="s">
        <v>1634</v>
      </c>
      <c r="E1952" s="49" t="s">
        <v>843</v>
      </c>
      <c r="F1952" s="49" t="s">
        <v>1954</v>
      </c>
      <c r="G1952" s="49">
        <v>2020</v>
      </c>
      <c r="H1952" s="49" t="s">
        <v>1635</v>
      </c>
      <c r="I1952" s="49" t="s">
        <v>682</v>
      </c>
      <c r="J1952" s="59">
        <v>465993</v>
      </c>
      <c r="K1952" s="49">
        <v>531061</v>
      </c>
      <c r="L1952" s="55" t="str">
        <f>_xlfn.CONCAT(NFM3External!$B1952,"_",NFM3External!$C1952,"_",NFM3External!$E1952,"_",NFM3External!$G1952)</f>
        <v>Mali_HIV_Joint United Nations Programme on HIV/AIDS (UNAIDS)_2020</v>
      </c>
    </row>
    <row r="1953" spans="1:12" x14ac:dyDescent="0.25">
      <c r="A1953" s="51" t="s">
        <v>1951</v>
      </c>
      <c r="B1953" s="52" t="s">
        <v>1094</v>
      </c>
      <c r="C1953" s="52" t="s">
        <v>1645</v>
      </c>
      <c r="D1953" s="52" t="s">
        <v>1634</v>
      </c>
      <c r="E1953" s="52" t="s">
        <v>843</v>
      </c>
      <c r="F1953" s="52" t="s">
        <v>1954</v>
      </c>
      <c r="G1953" s="52">
        <v>2021</v>
      </c>
      <c r="H1953" s="52" t="s">
        <v>361</v>
      </c>
      <c r="I1953" s="52" t="s">
        <v>682</v>
      </c>
      <c r="J1953" s="60">
        <v>580486</v>
      </c>
      <c r="K1953" s="52">
        <v>693212</v>
      </c>
      <c r="L1953" s="56" t="str">
        <f>_xlfn.CONCAT(NFM3External!$B1953,"_",NFM3External!$C1953,"_",NFM3External!$E1953,"_",NFM3External!$G1953)</f>
        <v>Mali_HIV_Joint United Nations Programme on HIV/AIDS (UNAIDS)_2021</v>
      </c>
    </row>
    <row r="1954" spans="1:12" x14ac:dyDescent="0.25">
      <c r="A1954" s="48" t="s">
        <v>1951</v>
      </c>
      <c r="B1954" s="49" t="s">
        <v>1094</v>
      </c>
      <c r="C1954" s="49" t="s">
        <v>1645</v>
      </c>
      <c r="D1954" s="49" t="s">
        <v>1634</v>
      </c>
      <c r="E1954" s="49" t="s">
        <v>843</v>
      </c>
      <c r="F1954" s="49" t="s">
        <v>1954</v>
      </c>
      <c r="G1954" s="49">
        <v>2022</v>
      </c>
      <c r="H1954" s="49" t="s">
        <v>361</v>
      </c>
      <c r="I1954" s="49" t="s">
        <v>682</v>
      </c>
      <c r="J1954" s="59">
        <v>914166</v>
      </c>
      <c r="K1954" s="49">
        <v>1103902</v>
      </c>
      <c r="L1954" s="55" t="str">
        <f>_xlfn.CONCAT(NFM3External!$B1954,"_",NFM3External!$C1954,"_",NFM3External!$E1954,"_",NFM3External!$G1954)</f>
        <v>Mali_HIV_Joint United Nations Programme on HIV/AIDS (UNAIDS)_2022</v>
      </c>
    </row>
    <row r="1955" spans="1:12" x14ac:dyDescent="0.25">
      <c r="A1955" s="51" t="s">
        <v>1951</v>
      </c>
      <c r="B1955" s="52" t="s">
        <v>1094</v>
      </c>
      <c r="C1955" s="52" t="s">
        <v>1645</v>
      </c>
      <c r="D1955" s="52" t="s">
        <v>1634</v>
      </c>
      <c r="E1955" s="52" t="s">
        <v>843</v>
      </c>
      <c r="F1955" s="52" t="s">
        <v>1954</v>
      </c>
      <c r="G1955" s="52">
        <v>2023</v>
      </c>
      <c r="H1955" s="52" t="s">
        <v>361</v>
      </c>
      <c r="I1955" s="52" t="s">
        <v>682</v>
      </c>
      <c r="J1955" s="60">
        <v>1113750</v>
      </c>
      <c r="K1955" s="52">
        <v>1364509</v>
      </c>
      <c r="L1955" s="56" t="str">
        <f>_xlfn.CONCAT(NFM3External!$B1955,"_",NFM3External!$C1955,"_",NFM3External!$E1955,"_",NFM3External!$G1955)</f>
        <v>Mali_HIV_Joint United Nations Programme on HIV/AIDS (UNAIDS)_2023</v>
      </c>
    </row>
    <row r="1956" spans="1:12" x14ac:dyDescent="0.25">
      <c r="A1956" s="48" t="s">
        <v>1951</v>
      </c>
      <c r="B1956" s="49" t="s">
        <v>1094</v>
      </c>
      <c r="C1956" s="49" t="s">
        <v>1645</v>
      </c>
      <c r="D1956" s="49" t="s">
        <v>1634</v>
      </c>
      <c r="E1956" s="49" t="s">
        <v>851</v>
      </c>
      <c r="F1956" s="49" t="s">
        <v>1955</v>
      </c>
      <c r="G1956" s="49">
        <v>2018</v>
      </c>
      <c r="H1956" s="49" t="s">
        <v>1635</v>
      </c>
      <c r="I1956" s="49" t="s">
        <v>682</v>
      </c>
      <c r="J1956" s="59">
        <v>115378</v>
      </c>
      <c r="K1956" s="49">
        <v>136194</v>
      </c>
      <c r="L1956" s="55" t="str">
        <f>_xlfn.CONCAT(NFM3External!$B1956,"_",NFM3External!$C1956,"_",NFM3External!$E1956,"_",NFM3External!$G1956)</f>
        <v>Mali_HIV_Luxembourg_2018</v>
      </c>
    </row>
    <row r="1957" spans="1:12" x14ac:dyDescent="0.25">
      <c r="A1957" s="51" t="s">
        <v>1951</v>
      </c>
      <c r="B1957" s="52" t="s">
        <v>1094</v>
      </c>
      <c r="C1957" s="52" t="s">
        <v>1645</v>
      </c>
      <c r="D1957" s="52" t="s">
        <v>1634</v>
      </c>
      <c r="E1957" s="52" t="s">
        <v>851</v>
      </c>
      <c r="F1957" s="52" t="s">
        <v>1955</v>
      </c>
      <c r="G1957" s="52">
        <v>2019</v>
      </c>
      <c r="H1957" s="52" t="s">
        <v>1635</v>
      </c>
      <c r="I1957" s="52" t="s">
        <v>682</v>
      </c>
      <c r="J1957" s="60">
        <v>106508</v>
      </c>
      <c r="K1957" s="52">
        <v>119231</v>
      </c>
      <c r="L1957" s="56" t="str">
        <f>_xlfn.CONCAT(NFM3External!$B1957,"_",NFM3External!$C1957,"_",NFM3External!$E1957,"_",NFM3External!$G1957)</f>
        <v>Mali_HIV_Luxembourg_2019</v>
      </c>
    </row>
    <row r="1958" spans="1:12" x14ac:dyDescent="0.25">
      <c r="A1958" s="48" t="s">
        <v>1951</v>
      </c>
      <c r="B1958" s="49" t="s">
        <v>1094</v>
      </c>
      <c r="C1958" s="49" t="s">
        <v>1645</v>
      </c>
      <c r="D1958" s="49" t="s">
        <v>1634</v>
      </c>
      <c r="E1958" s="49" t="s">
        <v>851</v>
      </c>
      <c r="F1958" s="49" t="s">
        <v>1955</v>
      </c>
      <c r="G1958" s="49">
        <v>2020</v>
      </c>
      <c r="H1958" s="49" t="s">
        <v>1635</v>
      </c>
      <c r="I1958" s="49" t="s">
        <v>682</v>
      </c>
      <c r="J1958" s="59">
        <v>48980</v>
      </c>
      <c r="K1958" s="49">
        <v>55819</v>
      </c>
      <c r="L1958" s="55" t="str">
        <f>_xlfn.CONCAT(NFM3External!$B1958,"_",NFM3External!$C1958,"_",NFM3External!$E1958,"_",NFM3External!$G1958)</f>
        <v>Mali_HIV_Luxembourg_2020</v>
      </c>
    </row>
    <row r="1959" spans="1:12" x14ac:dyDescent="0.25">
      <c r="A1959" s="51" t="s">
        <v>1951</v>
      </c>
      <c r="B1959" s="52" t="s">
        <v>1094</v>
      </c>
      <c r="C1959" s="52" t="s">
        <v>1645</v>
      </c>
      <c r="D1959" s="52" t="s">
        <v>1634</v>
      </c>
      <c r="E1959" s="52" t="s">
        <v>851</v>
      </c>
      <c r="F1959" s="52" t="s">
        <v>1955</v>
      </c>
      <c r="G1959" s="52">
        <v>2021</v>
      </c>
      <c r="H1959" s="52" t="s">
        <v>361</v>
      </c>
      <c r="I1959" s="52" t="s">
        <v>682</v>
      </c>
      <c r="J1959" s="60">
        <v>109763</v>
      </c>
      <c r="K1959" s="52">
        <v>131078</v>
      </c>
      <c r="L1959" s="56" t="str">
        <f>_xlfn.CONCAT(NFM3External!$B1959,"_",NFM3External!$C1959,"_",NFM3External!$E1959,"_",NFM3External!$G1959)</f>
        <v>Mali_HIV_Luxembourg_2021</v>
      </c>
    </row>
    <row r="1960" spans="1:12" x14ac:dyDescent="0.25">
      <c r="A1960" s="48" t="s">
        <v>1951</v>
      </c>
      <c r="B1960" s="49" t="s">
        <v>1094</v>
      </c>
      <c r="C1960" s="49" t="s">
        <v>1645</v>
      </c>
      <c r="D1960" s="49" t="s">
        <v>1634</v>
      </c>
      <c r="E1960" s="49" t="s">
        <v>851</v>
      </c>
      <c r="F1960" s="49" t="s">
        <v>1955</v>
      </c>
      <c r="G1960" s="49">
        <v>2022</v>
      </c>
      <c r="H1960" s="49" t="s">
        <v>361</v>
      </c>
      <c r="I1960" s="49" t="s">
        <v>682</v>
      </c>
      <c r="J1960" s="59">
        <v>109763</v>
      </c>
      <c r="K1960" s="49">
        <v>132544</v>
      </c>
      <c r="L1960" s="55" t="str">
        <f>_xlfn.CONCAT(NFM3External!$B1960,"_",NFM3External!$C1960,"_",NFM3External!$E1960,"_",NFM3External!$G1960)</f>
        <v>Mali_HIV_Luxembourg_2022</v>
      </c>
    </row>
    <row r="1961" spans="1:12" x14ac:dyDescent="0.25">
      <c r="A1961" s="51" t="s">
        <v>1951</v>
      </c>
      <c r="B1961" s="52" t="s">
        <v>1094</v>
      </c>
      <c r="C1961" s="52" t="s">
        <v>1645</v>
      </c>
      <c r="D1961" s="52" t="s">
        <v>1634</v>
      </c>
      <c r="E1961" s="52" t="s">
        <v>851</v>
      </c>
      <c r="F1961" s="52" t="s">
        <v>1955</v>
      </c>
      <c r="G1961" s="52">
        <v>2023</v>
      </c>
      <c r="H1961" s="52" t="s">
        <v>361</v>
      </c>
      <c r="I1961" s="52" t="s">
        <v>682</v>
      </c>
      <c r="J1961" s="60">
        <v>109763</v>
      </c>
      <c r="K1961" s="52">
        <v>134476</v>
      </c>
      <c r="L1961" s="56" t="str">
        <f>_xlfn.CONCAT(NFM3External!$B1961,"_",NFM3External!$C1961,"_",NFM3External!$E1961,"_",NFM3External!$G1961)</f>
        <v>Mali_HIV_Luxembourg_2023</v>
      </c>
    </row>
    <row r="1962" spans="1:12" x14ac:dyDescent="0.25">
      <c r="A1962" s="48" t="s">
        <v>1951</v>
      </c>
      <c r="B1962" s="49" t="s">
        <v>1094</v>
      </c>
      <c r="C1962" s="49" t="s">
        <v>1645</v>
      </c>
      <c r="D1962" s="49" t="s">
        <v>1634</v>
      </c>
      <c r="E1962" s="49" t="s">
        <v>901</v>
      </c>
      <c r="F1962" s="49" t="s">
        <v>1956</v>
      </c>
      <c r="G1962" s="49">
        <v>2018</v>
      </c>
      <c r="H1962" s="49" t="s">
        <v>1635</v>
      </c>
      <c r="I1962" s="49" t="s">
        <v>682</v>
      </c>
      <c r="J1962" s="59">
        <v>550192</v>
      </c>
      <c r="K1962" s="49">
        <v>649455</v>
      </c>
      <c r="L1962" s="55" t="str">
        <f>_xlfn.CONCAT(NFM3External!$B1962,"_",NFM3External!$C1962,"_",NFM3External!$E1962,"_",NFM3External!$G1962)</f>
        <v>Mali_HIV_The United Nations Children's Fund (UNICEF)_2018</v>
      </c>
    </row>
    <row r="1963" spans="1:12" x14ac:dyDescent="0.25">
      <c r="A1963" s="51" t="s">
        <v>1951</v>
      </c>
      <c r="B1963" s="52" t="s">
        <v>1094</v>
      </c>
      <c r="C1963" s="52" t="s">
        <v>1645</v>
      </c>
      <c r="D1963" s="52" t="s">
        <v>1634</v>
      </c>
      <c r="E1963" s="52" t="s">
        <v>901</v>
      </c>
      <c r="F1963" s="52" t="s">
        <v>1956</v>
      </c>
      <c r="G1963" s="52">
        <v>2019</v>
      </c>
      <c r="H1963" s="52" t="s">
        <v>1635</v>
      </c>
      <c r="I1963" s="52" t="s">
        <v>682</v>
      </c>
      <c r="J1963" s="60">
        <v>688030</v>
      </c>
      <c r="K1963" s="52">
        <v>770222</v>
      </c>
      <c r="L1963" s="56" t="str">
        <f>_xlfn.CONCAT(NFM3External!$B1963,"_",NFM3External!$C1963,"_",NFM3External!$E1963,"_",NFM3External!$G1963)</f>
        <v>Mali_HIV_The United Nations Children's Fund (UNICEF)_2019</v>
      </c>
    </row>
    <row r="1964" spans="1:12" x14ac:dyDescent="0.25">
      <c r="A1964" s="48" t="s">
        <v>1951</v>
      </c>
      <c r="B1964" s="49" t="s">
        <v>1094</v>
      </c>
      <c r="C1964" s="49" t="s">
        <v>1645</v>
      </c>
      <c r="D1964" s="49" t="s">
        <v>1634</v>
      </c>
      <c r="E1964" s="49" t="s">
        <v>901</v>
      </c>
      <c r="F1964" s="49" t="s">
        <v>1956</v>
      </c>
      <c r="G1964" s="49">
        <v>2020</v>
      </c>
      <c r="H1964" s="49" t="s">
        <v>1635</v>
      </c>
      <c r="I1964" s="49" t="s">
        <v>682</v>
      </c>
      <c r="J1964" s="59">
        <v>1095542</v>
      </c>
      <c r="K1964" s="49">
        <v>1248517</v>
      </c>
      <c r="L1964" s="55" t="str">
        <f>_xlfn.CONCAT(NFM3External!$B1964,"_",NFM3External!$C1964,"_",NFM3External!$E1964,"_",NFM3External!$G1964)</f>
        <v>Mali_HIV_The United Nations Children's Fund (UNICEF)_2020</v>
      </c>
    </row>
    <row r="1965" spans="1:12" x14ac:dyDescent="0.25">
      <c r="A1965" s="51" t="s">
        <v>1951</v>
      </c>
      <c r="B1965" s="52" t="s">
        <v>1094</v>
      </c>
      <c r="C1965" s="52" t="s">
        <v>1645</v>
      </c>
      <c r="D1965" s="52" t="s">
        <v>1634</v>
      </c>
      <c r="E1965" s="52" t="s">
        <v>934</v>
      </c>
      <c r="F1965" s="52" t="s">
        <v>1957</v>
      </c>
      <c r="G1965" s="52">
        <v>2018</v>
      </c>
      <c r="H1965" s="52" t="s">
        <v>1635</v>
      </c>
      <c r="I1965" s="52" t="s">
        <v>682</v>
      </c>
      <c r="J1965" s="60">
        <v>6014250</v>
      </c>
      <c r="K1965" s="52">
        <v>7099307</v>
      </c>
      <c r="L1965" s="56" t="str">
        <f>_xlfn.CONCAT(NFM3External!$B1965,"_",NFM3External!$C1965,"_",NFM3External!$E1965,"_",NFM3External!$G1965)</f>
        <v>Mali_HIV_United States Government (USG)_2018</v>
      </c>
    </row>
    <row r="1966" spans="1:12" x14ac:dyDescent="0.25">
      <c r="A1966" s="48" t="s">
        <v>1951</v>
      </c>
      <c r="B1966" s="49" t="s">
        <v>1094</v>
      </c>
      <c r="C1966" s="49" t="s">
        <v>1645</v>
      </c>
      <c r="D1966" s="49" t="s">
        <v>1634</v>
      </c>
      <c r="E1966" s="49" t="s">
        <v>934</v>
      </c>
      <c r="F1966" s="49" t="s">
        <v>1957</v>
      </c>
      <c r="G1966" s="49">
        <v>2019</v>
      </c>
      <c r="H1966" s="49" t="s">
        <v>1635</v>
      </c>
      <c r="I1966" s="49" t="s">
        <v>682</v>
      </c>
      <c r="J1966" s="59">
        <v>6559198</v>
      </c>
      <c r="K1966" s="49">
        <v>7342759</v>
      </c>
      <c r="L1966" s="55" t="str">
        <f>_xlfn.CONCAT(NFM3External!$B1966,"_",NFM3External!$C1966,"_",NFM3External!$E1966,"_",NFM3External!$G1966)</f>
        <v>Mali_HIV_United States Government (USG)_2019</v>
      </c>
    </row>
    <row r="1967" spans="1:12" x14ac:dyDescent="0.25">
      <c r="A1967" s="51" t="s">
        <v>1951</v>
      </c>
      <c r="B1967" s="52" t="s">
        <v>1094</v>
      </c>
      <c r="C1967" s="52" t="s">
        <v>1645</v>
      </c>
      <c r="D1967" s="52" t="s">
        <v>1634</v>
      </c>
      <c r="E1967" s="52" t="s">
        <v>934</v>
      </c>
      <c r="F1967" s="52" t="s">
        <v>1957</v>
      </c>
      <c r="G1967" s="52">
        <v>2020</v>
      </c>
      <c r="H1967" s="52" t="s">
        <v>1635</v>
      </c>
      <c r="I1967" s="52" t="s">
        <v>682</v>
      </c>
      <c r="J1967" s="60">
        <v>9445245</v>
      </c>
      <c r="K1967" s="52">
        <v>10764117</v>
      </c>
      <c r="L1967" s="56" t="str">
        <f>_xlfn.CONCAT(NFM3External!$B1967,"_",NFM3External!$C1967,"_",NFM3External!$E1967,"_",NFM3External!$G1967)</f>
        <v>Mali_HIV_United States Government (USG)_2020</v>
      </c>
    </row>
    <row r="1968" spans="1:12" x14ac:dyDescent="0.25">
      <c r="A1968" s="48" t="s">
        <v>1951</v>
      </c>
      <c r="B1968" s="49" t="s">
        <v>1094</v>
      </c>
      <c r="C1968" s="49" t="s">
        <v>1645</v>
      </c>
      <c r="D1968" s="49" t="s">
        <v>1634</v>
      </c>
      <c r="E1968" s="49" t="s">
        <v>934</v>
      </c>
      <c r="F1968" s="49" t="s">
        <v>1957</v>
      </c>
      <c r="G1968" s="49">
        <v>2021</v>
      </c>
      <c r="H1968" s="49" t="s">
        <v>361</v>
      </c>
      <c r="I1968" s="49" t="s">
        <v>682</v>
      </c>
      <c r="J1968" s="59">
        <v>16373571</v>
      </c>
      <c r="K1968" s="49">
        <v>19553170</v>
      </c>
      <c r="L1968" s="55" t="str">
        <f>_xlfn.CONCAT(NFM3External!$B1968,"_",NFM3External!$C1968,"_",NFM3External!$E1968,"_",NFM3External!$G1968)</f>
        <v>Mali_HIV_United States Government (USG)_2021</v>
      </c>
    </row>
    <row r="1969" spans="1:12" x14ac:dyDescent="0.25">
      <c r="A1969" s="51" t="s">
        <v>1951</v>
      </c>
      <c r="B1969" s="52" t="s">
        <v>1094</v>
      </c>
      <c r="C1969" s="52" t="s">
        <v>1645</v>
      </c>
      <c r="D1969" s="52" t="s">
        <v>1634</v>
      </c>
      <c r="E1969" s="52" t="s">
        <v>949</v>
      </c>
      <c r="F1969" s="52" t="s">
        <v>1958</v>
      </c>
      <c r="G1969" s="52">
        <v>2018</v>
      </c>
      <c r="H1969" s="52" t="s">
        <v>1635</v>
      </c>
      <c r="I1969" s="52" t="s">
        <v>682</v>
      </c>
      <c r="J1969" s="60">
        <v>133650</v>
      </c>
      <c r="K1969" s="52">
        <v>157762</v>
      </c>
      <c r="L1969" s="56" t="str">
        <f>_xlfn.CONCAT(NFM3External!$B1969,"_",NFM3External!$C1969,"_",NFM3External!$E1969,"_",NFM3External!$G1969)</f>
        <v>Mali_HIV_World Health Organization (WHO)_2018</v>
      </c>
    </row>
    <row r="1970" spans="1:12" x14ac:dyDescent="0.25">
      <c r="A1970" s="48" t="s">
        <v>1951</v>
      </c>
      <c r="B1970" s="49" t="s">
        <v>1094</v>
      </c>
      <c r="C1970" s="49" t="s">
        <v>1645</v>
      </c>
      <c r="D1970" s="49" t="s">
        <v>1634</v>
      </c>
      <c r="E1970" s="49" t="s">
        <v>949</v>
      </c>
      <c r="F1970" s="49" t="s">
        <v>1958</v>
      </c>
      <c r="G1970" s="49">
        <v>2019</v>
      </c>
      <c r="H1970" s="49" t="s">
        <v>1635</v>
      </c>
      <c r="I1970" s="49" t="s">
        <v>682</v>
      </c>
      <c r="J1970" s="59">
        <v>196020</v>
      </c>
      <c r="K1970" s="49">
        <v>219436</v>
      </c>
      <c r="L1970" s="55" t="str">
        <f>_xlfn.CONCAT(NFM3External!$B1970,"_",NFM3External!$C1970,"_",NFM3External!$E1970,"_",NFM3External!$G1970)</f>
        <v>Mali_HIV_World Health Organization (WHO)_2019</v>
      </c>
    </row>
    <row r="1971" spans="1:12" x14ac:dyDescent="0.25">
      <c r="A1971" s="51" t="s">
        <v>1951</v>
      </c>
      <c r="B1971" s="52" t="s">
        <v>1094</v>
      </c>
      <c r="C1971" s="52" t="s">
        <v>1645</v>
      </c>
      <c r="D1971" s="52" t="s">
        <v>1634</v>
      </c>
      <c r="E1971" s="52" t="s">
        <v>949</v>
      </c>
      <c r="F1971" s="52" t="s">
        <v>1958</v>
      </c>
      <c r="G1971" s="52">
        <v>2020</v>
      </c>
      <c r="H1971" s="52" t="s">
        <v>1635</v>
      </c>
      <c r="I1971" s="52" t="s">
        <v>682</v>
      </c>
      <c r="J1971" s="60">
        <v>110038</v>
      </c>
      <c r="K1971" s="52">
        <v>125404</v>
      </c>
      <c r="L1971" s="56" t="str">
        <f>_xlfn.CONCAT(NFM3External!$B1971,"_",NFM3External!$C1971,"_",NFM3External!$E1971,"_",NFM3External!$G1971)</f>
        <v>Mali_HIV_World Health Organization (WHO)_2020</v>
      </c>
    </row>
    <row r="1972" spans="1:12" x14ac:dyDescent="0.25">
      <c r="A1972" s="48" t="s">
        <v>1951</v>
      </c>
      <c r="B1972" s="49" t="s">
        <v>1094</v>
      </c>
      <c r="C1972" s="49" t="s">
        <v>1645</v>
      </c>
      <c r="D1972" s="49" t="s">
        <v>1634</v>
      </c>
      <c r="E1972" s="49" t="s">
        <v>949</v>
      </c>
      <c r="F1972" s="49" t="s">
        <v>1958</v>
      </c>
      <c r="G1972" s="49">
        <v>2021</v>
      </c>
      <c r="H1972" s="49" t="s">
        <v>361</v>
      </c>
      <c r="I1972" s="49" t="s">
        <v>682</v>
      </c>
      <c r="J1972" s="59">
        <v>89100</v>
      </c>
      <c r="K1972" s="49">
        <v>106402</v>
      </c>
      <c r="L1972" s="55" t="str">
        <f>_xlfn.CONCAT(NFM3External!$B1972,"_",NFM3External!$C1972,"_",NFM3External!$E1972,"_",NFM3External!$G1972)</f>
        <v>Mali_HIV_World Health Organization (WHO)_2021</v>
      </c>
    </row>
    <row r="1973" spans="1:12" x14ac:dyDescent="0.25">
      <c r="A1973" s="51" t="s">
        <v>1951</v>
      </c>
      <c r="B1973" s="52" t="s">
        <v>1094</v>
      </c>
      <c r="C1973" s="52" t="s">
        <v>1645</v>
      </c>
      <c r="D1973" s="52" t="s">
        <v>1634</v>
      </c>
      <c r="E1973" s="52" t="s">
        <v>949</v>
      </c>
      <c r="F1973" s="52" t="s">
        <v>1958</v>
      </c>
      <c r="G1973" s="52">
        <v>2022</v>
      </c>
      <c r="H1973" s="52" t="s">
        <v>361</v>
      </c>
      <c r="I1973" s="52" t="s">
        <v>682</v>
      </c>
      <c r="J1973" s="60">
        <v>89100</v>
      </c>
      <c r="K1973" s="52">
        <v>107593</v>
      </c>
      <c r="L1973" s="56" t="str">
        <f>_xlfn.CONCAT(NFM3External!$B1973,"_",NFM3External!$C1973,"_",NFM3External!$E1973,"_",NFM3External!$G1973)</f>
        <v>Mali_HIV_World Health Organization (WHO)_2022</v>
      </c>
    </row>
    <row r="1974" spans="1:12" x14ac:dyDescent="0.25">
      <c r="A1974" s="48" t="s">
        <v>1951</v>
      </c>
      <c r="B1974" s="49" t="s">
        <v>1094</v>
      </c>
      <c r="C1974" s="49" t="s">
        <v>1645</v>
      </c>
      <c r="D1974" s="49" t="s">
        <v>1634</v>
      </c>
      <c r="E1974" s="49" t="s">
        <v>949</v>
      </c>
      <c r="F1974" s="49" t="s">
        <v>1958</v>
      </c>
      <c r="G1974" s="49">
        <v>2023</v>
      </c>
      <c r="H1974" s="49" t="s">
        <v>361</v>
      </c>
      <c r="I1974" s="49" t="s">
        <v>682</v>
      </c>
      <c r="J1974" s="59">
        <v>89100</v>
      </c>
      <c r="K1974" s="49">
        <v>109161</v>
      </c>
      <c r="L1974" s="55" t="str">
        <f>_xlfn.CONCAT(NFM3External!$B1974,"_",NFM3External!$C1974,"_",NFM3External!$E1974,"_",NFM3External!$G1974)</f>
        <v>Mali_HIV_World Health Organization (WHO)_2023</v>
      </c>
    </row>
    <row r="1975" spans="1:12" x14ac:dyDescent="0.25">
      <c r="A1975" s="51" t="s">
        <v>1951</v>
      </c>
      <c r="B1975" s="52" t="s">
        <v>1094</v>
      </c>
      <c r="C1975" s="52" t="s">
        <v>308</v>
      </c>
      <c r="D1975" s="52" t="s">
        <v>1634</v>
      </c>
      <c r="E1975" s="52" t="s">
        <v>901</v>
      </c>
      <c r="F1975" s="52" t="s">
        <v>1959</v>
      </c>
      <c r="G1975" s="52">
        <v>2019</v>
      </c>
      <c r="H1975" s="52" t="s">
        <v>1635</v>
      </c>
      <c r="I1975" s="52" t="s">
        <v>682</v>
      </c>
      <c r="J1975" s="60">
        <v>1046032</v>
      </c>
      <c r="K1975" s="52">
        <v>1170991</v>
      </c>
      <c r="L1975" s="56" t="str">
        <f>_xlfn.CONCAT(NFM3External!$B1975,"_",NFM3External!$C1975,"_",NFM3External!$E1975,"_",NFM3External!$G1975)</f>
        <v>Mali_Malaria_The United Nations Children's Fund (UNICEF)_2019</v>
      </c>
    </row>
    <row r="1976" spans="1:12" x14ac:dyDescent="0.25">
      <c r="A1976" s="48" t="s">
        <v>1951</v>
      </c>
      <c r="B1976" s="49" t="s">
        <v>1094</v>
      </c>
      <c r="C1976" s="49" t="s">
        <v>308</v>
      </c>
      <c r="D1976" s="49" t="s">
        <v>1634</v>
      </c>
      <c r="E1976" s="49" t="s">
        <v>901</v>
      </c>
      <c r="F1976" s="49" t="s">
        <v>1959</v>
      </c>
      <c r="G1976" s="49">
        <v>2020</v>
      </c>
      <c r="H1976" s="49" t="s">
        <v>1635</v>
      </c>
      <c r="I1976" s="49" t="s">
        <v>682</v>
      </c>
      <c r="J1976" s="59">
        <v>1315142</v>
      </c>
      <c r="K1976" s="49">
        <v>1498780</v>
      </c>
      <c r="L1976" s="55" t="str">
        <f>_xlfn.CONCAT(NFM3External!$B1976,"_",NFM3External!$C1976,"_",NFM3External!$E1976,"_",NFM3External!$G1976)</f>
        <v>Mali_Malaria_The United Nations Children's Fund (UNICEF)_2020</v>
      </c>
    </row>
    <row r="1977" spans="1:12" x14ac:dyDescent="0.25">
      <c r="A1977" s="51" t="s">
        <v>1951</v>
      </c>
      <c r="B1977" s="52" t="s">
        <v>1094</v>
      </c>
      <c r="C1977" s="52" t="s">
        <v>308</v>
      </c>
      <c r="D1977" s="52" t="s">
        <v>1634</v>
      </c>
      <c r="E1977" s="52" t="s">
        <v>901</v>
      </c>
      <c r="F1977" s="52" t="s">
        <v>1959</v>
      </c>
      <c r="G1977" s="52">
        <v>2021</v>
      </c>
      <c r="H1977" s="52" t="s">
        <v>1635</v>
      </c>
      <c r="I1977" s="52" t="s">
        <v>682</v>
      </c>
      <c r="J1977" s="60">
        <v>1512414</v>
      </c>
      <c r="K1977" s="52">
        <v>1806111</v>
      </c>
      <c r="L1977" s="56" t="str">
        <f>_xlfn.CONCAT(NFM3External!$B1977,"_",NFM3External!$C1977,"_",NFM3External!$E1977,"_",NFM3External!$G1977)</f>
        <v>Mali_Malaria_The United Nations Children's Fund (UNICEF)_2021</v>
      </c>
    </row>
    <row r="1978" spans="1:12" x14ac:dyDescent="0.25">
      <c r="A1978" s="48" t="s">
        <v>1951</v>
      </c>
      <c r="B1978" s="49" t="s">
        <v>1094</v>
      </c>
      <c r="C1978" s="49" t="s">
        <v>308</v>
      </c>
      <c r="D1978" s="49" t="s">
        <v>1634</v>
      </c>
      <c r="E1978" s="49" t="s">
        <v>901</v>
      </c>
      <c r="F1978" s="49" t="s">
        <v>1959</v>
      </c>
      <c r="G1978" s="49">
        <v>2022</v>
      </c>
      <c r="H1978" s="49" t="s">
        <v>361</v>
      </c>
      <c r="I1978" s="49" t="s">
        <v>682</v>
      </c>
      <c r="J1978" s="59">
        <v>1512414</v>
      </c>
      <c r="K1978" s="49">
        <v>1826316</v>
      </c>
      <c r="L1978" s="55" t="str">
        <f>_xlfn.CONCAT(NFM3External!$B1978,"_",NFM3External!$C1978,"_",NFM3External!$E1978,"_",NFM3External!$G1978)</f>
        <v>Mali_Malaria_The United Nations Children's Fund (UNICEF)_2022</v>
      </c>
    </row>
    <row r="1979" spans="1:12" x14ac:dyDescent="0.25">
      <c r="A1979" s="51" t="s">
        <v>1951</v>
      </c>
      <c r="B1979" s="52" t="s">
        <v>1094</v>
      </c>
      <c r="C1979" s="52" t="s">
        <v>308</v>
      </c>
      <c r="D1979" s="52" t="s">
        <v>1634</v>
      </c>
      <c r="E1979" s="52" t="s">
        <v>901</v>
      </c>
      <c r="F1979" s="52" t="s">
        <v>1959</v>
      </c>
      <c r="G1979" s="52">
        <v>2023</v>
      </c>
      <c r="H1979" s="52" t="s">
        <v>361</v>
      </c>
      <c r="I1979" s="52" t="s">
        <v>682</v>
      </c>
      <c r="J1979" s="60">
        <v>1512414</v>
      </c>
      <c r="K1979" s="52">
        <v>1852930</v>
      </c>
      <c r="L1979" s="56" t="str">
        <f>_xlfn.CONCAT(NFM3External!$B1979,"_",NFM3External!$C1979,"_",NFM3External!$E1979,"_",NFM3External!$G1979)</f>
        <v>Mali_Malaria_The United Nations Children's Fund (UNICEF)_2023</v>
      </c>
    </row>
    <row r="1980" spans="1:12" x14ac:dyDescent="0.25">
      <c r="A1980" s="48" t="s">
        <v>1951</v>
      </c>
      <c r="B1980" s="49" t="s">
        <v>1094</v>
      </c>
      <c r="C1980" s="49" t="s">
        <v>308</v>
      </c>
      <c r="D1980" s="49" t="s">
        <v>1634</v>
      </c>
      <c r="E1980" s="49" t="s">
        <v>901</v>
      </c>
      <c r="F1980" s="49" t="s">
        <v>1959</v>
      </c>
      <c r="G1980" s="49">
        <v>2024</v>
      </c>
      <c r="H1980" s="49" t="s">
        <v>361</v>
      </c>
      <c r="I1980" s="49" t="s">
        <v>682</v>
      </c>
      <c r="J1980" s="59">
        <v>1512414</v>
      </c>
      <c r="K1980" s="49">
        <v>1875659</v>
      </c>
      <c r="L1980" s="55" t="str">
        <f>_xlfn.CONCAT(NFM3External!$B1980,"_",NFM3External!$C1980,"_",NFM3External!$E1980,"_",NFM3External!$G1980)</f>
        <v>Mali_Malaria_The United Nations Children's Fund (UNICEF)_2024</v>
      </c>
    </row>
    <row r="1981" spans="1:12" x14ac:dyDescent="0.25">
      <c r="A1981" s="51" t="s">
        <v>1951</v>
      </c>
      <c r="B1981" s="52" t="s">
        <v>1094</v>
      </c>
      <c r="C1981" s="52" t="s">
        <v>308</v>
      </c>
      <c r="D1981" s="52" t="s">
        <v>1634</v>
      </c>
      <c r="E1981" s="52" t="s">
        <v>934</v>
      </c>
      <c r="F1981" s="52" t="s">
        <v>1959</v>
      </c>
      <c r="G1981" s="52">
        <v>2019</v>
      </c>
      <c r="H1981" s="52" t="s">
        <v>1635</v>
      </c>
      <c r="I1981" s="52" t="s">
        <v>682</v>
      </c>
      <c r="J1981" s="60">
        <v>24643415</v>
      </c>
      <c r="K1981" s="52">
        <v>27587311</v>
      </c>
      <c r="L1981" s="56" t="str">
        <f>_xlfn.CONCAT(NFM3External!$B1981,"_",NFM3External!$C1981,"_",NFM3External!$E1981,"_",NFM3External!$G1981)</f>
        <v>Mali_Malaria_United States Government (USG)_2019</v>
      </c>
    </row>
    <row r="1982" spans="1:12" x14ac:dyDescent="0.25">
      <c r="A1982" s="48" t="s">
        <v>1951</v>
      </c>
      <c r="B1982" s="49" t="s">
        <v>1094</v>
      </c>
      <c r="C1982" s="49" t="s">
        <v>308</v>
      </c>
      <c r="D1982" s="49" t="s">
        <v>1634</v>
      </c>
      <c r="E1982" s="49" t="s">
        <v>934</v>
      </c>
      <c r="F1982" s="49" t="s">
        <v>1959</v>
      </c>
      <c r="G1982" s="49">
        <v>2020</v>
      </c>
      <c r="H1982" s="49" t="s">
        <v>1635</v>
      </c>
      <c r="I1982" s="49" t="s">
        <v>682</v>
      </c>
      <c r="J1982" s="59">
        <v>12046642</v>
      </c>
      <c r="K1982" s="49">
        <v>13728756</v>
      </c>
      <c r="L1982" s="55" t="str">
        <f>_xlfn.CONCAT(NFM3External!$B1982,"_",NFM3External!$C1982,"_",NFM3External!$E1982,"_",NFM3External!$G1982)</f>
        <v>Mali_Malaria_United States Government (USG)_2020</v>
      </c>
    </row>
    <row r="1983" spans="1:12" x14ac:dyDescent="0.25">
      <c r="A1983" s="51" t="s">
        <v>1951</v>
      </c>
      <c r="B1983" s="52" t="s">
        <v>1094</v>
      </c>
      <c r="C1983" s="52" t="s">
        <v>308</v>
      </c>
      <c r="D1983" s="52" t="s">
        <v>1634</v>
      </c>
      <c r="E1983" s="52" t="s">
        <v>934</v>
      </c>
      <c r="F1983" s="52" t="s">
        <v>1959</v>
      </c>
      <c r="G1983" s="52">
        <v>2021</v>
      </c>
      <c r="H1983" s="52" t="s">
        <v>1635</v>
      </c>
      <c r="I1983" s="52" t="s">
        <v>682</v>
      </c>
      <c r="J1983" s="60">
        <v>19056127</v>
      </c>
      <c r="K1983" s="52">
        <v>22756654</v>
      </c>
      <c r="L1983" s="56" t="str">
        <f>_xlfn.CONCAT(NFM3External!$B1983,"_",NFM3External!$C1983,"_",NFM3External!$E1983,"_",NFM3External!$G1983)</f>
        <v>Mali_Malaria_United States Government (USG)_2021</v>
      </c>
    </row>
    <row r="1984" spans="1:12" x14ac:dyDescent="0.25">
      <c r="A1984" s="48" t="s">
        <v>1951</v>
      </c>
      <c r="B1984" s="49" t="s">
        <v>1094</v>
      </c>
      <c r="C1984" s="49" t="s">
        <v>308</v>
      </c>
      <c r="D1984" s="49" t="s">
        <v>1634</v>
      </c>
      <c r="E1984" s="49" t="s">
        <v>934</v>
      </c>
      <c r="F1984" s="49" t="s">
        <v>1959</v>
      </c>
      <c r="G1984" s="49">
        <v>2022</v>
      </c>
      <c r="H1984" s="49" t="s">
        <v>361</v>
      </c>
      <c r="I1984" s="49" t="s">
        <v>682</v>
      </c>
      <c r="J1984" s="59">
        <v>19056127</v>
      </c>
      <c r="K1984" s="49">
        <v>23011235</v>
      </c>
      <c r="L1984" s="55" t="str">
        <f>_xlfn.CONCAT(NFM3External!$B1984,"_",NFM3External!$C1984,"_",NFM3External!$E1984,"_",NFM3External!$G1984)</f>
        <v>Mali_Malaria_United States Government (USG)_2022</v>
      </c>
    </row>
    <row r="1985" spans="1:12" x14ac:dyDescent="0.25">
      <c r="A1985" s="51" t="s">
        <v>1951</v>
      </c>
      <c r="B1985" s="52" t="s">
        <v>1094</v>
      </c>
      <c r="C1985" s="52" t="s">
        <v>308</v>
      </c>
      <c r="D1985" s="52" t="s">
        <v>1634</v>
      </c>
      <c r="E1985" s="52" t="s">
        <v>934</v>
      </c>
      <c r="F1985" s="52" t="s">
        <v>1959</v>
      </c>
      <c r="G1985" s="52">
        <v>2023</v>
      </c>
      <c r="H1985" s="52" t="s">
        <v>361</v>
      </c>
      <c r="I1985" s="52" t="s">
        <v>682</v>
      </c>
      <c r="J1985" s="60">
        <v>19056127</v>
      </c>
      <c r="K1985" s="52">
        <v>23346576</v>
      </c>
      <c r="L1985" s="56" t="str">
        <f>_xlfn.CONCAT(NFM3External!$B1985,"_",NFM3External!$C1985,"_",NFM3External!$E1985,"_",NFM3External!$G1985)</f>
        <v>Mali_Malaria_United States Government (USG)_2023</v>
      </c>
    </row>
    <row r="1986" spans="1:12" x14ac:dyDescent="0.25">
      <c r="A1986" s="48" t="s">
        <v>1951</v>
      </c>
      <c r="B1986" s="49" t="s">
        <v>1094</v>
      </c>
      <c r="C1986" s="49" t="s">
        <v>308</v>
      </c>
      <c r="D1986" s="49" t="s">
        <v>1634</v>
      </c>
      <c r="E1986" s="49" t="s">
        <v>934</v>
      </c>
      <c r="F1986" s="49" t="s">
        <v>1959</v>
      </c>
      <c r="G1986" s="49">
        <v>2024</v>
      </c>
      <c r="H1986" s="49" t="s">
        <v>361</v>
      </c>
      <c r="I1986" s="49" t="s">
        <v>682</v>
      </c>
      <c r="J1986" s="59">
        <v>19056127</v>
      </c>
      <c r="K1986" s="49">
        <v>23632946</v>
      </c>
      <c r="L1986" s="55" t="str">
        <f>_xlfn.CONCAT(NFM3External!$B1986,"_",NFM3External!$C1986,"_",NFM3External!$E1986,"_",NFM3External!$G1986)</f>
        <v>Mali_Malaria_United States Government (USG)_2024</v>
      </c>
    </row>
    <row r="1987" spans="1:12" x14ac:dyDescent="0.25">
      <c r="A1987" s="51" t="s">
        <v>1951</v>
      </c>
      <c r="B1987" s="52" t="s">
        <v>1094</v>
      </c>
      <c r="C1987" s="52" t="s">
        <v>308</v>
      </c>
      <c r="D1987" s="52" t="s">
        <v>1634</v>
      </c>
      <c r="E1987" s="52" t="s">
        <v>939</v>
      </c>
      <c r="F1987" s="52" t="s">
        <v>1960</v>
      </c>
      <c r="G1987" s="52">
        <v>2019</v>
      </c>
      <c r="H1987" s="52" t="s">
        <v>1635</v>
      </c>
      <c r="I1987" s="52" t="s">
        <v>682</v>
      </c>
      <c r="J1987" s="60">
        <v>8393988</v>
      </c>
      <c r="K1987" s="52">
        <v>9396732</v>
      </c>
      <c r="L1987" s="56" t="str">
        <f>_xlfn.CONCAT(NFM3External!$B1987,"_",NFM3External!$C1987,"_",NFM3External!$E1987,"_",NFM3External!$G1987)</f>
        <v>Mali_Malaria_World Bank (WB)_2019</v>
      </c>
    </row>
    <row r="1988" spans="1:12" x14ac:dyDescent="0.25">
      <c r="A1988" s="48" t="s">
        <v>1951</v>
      </c>
      <c r="B1988" s="49" t="s">
        <v>1094</v>
      </c>
      <c r="C1988" s="49" t="s">
        <v>308</v>
      </c>
      <c r="D1988" s="49" t="s">
        <v>1634</v>
      </c>
      <c r="E1988" s="49" t="s">
        <v>939</v>
      </c>
      <c r="F1988" s="49" t="s">
        <v>1960</v>
      </c>
      <c r="G1988" s="49">
        <v>2020</v>
      </c>
      <c r="H1988" s="49" t="s">
        <v>1635</v>
      </c>
      <c r="I1988" s="49" t="s">
        <v>682</v>
      </c>
      <c r="J1988" s="59">
        <v>6304537</v>
      </c>
      <c r="K1988" s="49">
        <v>7184861</v>
      </c>
      <c r="L1988" s="55" t="str">
        <f>_xlfn.CONCAT(NFM3External!$B1988,"_",NFM3External!$C1988,"_",NFM3External!$E1988,"_",NFM3External!$G1988)</f>
        <v>Mali_Malaria_World Bank (WB)_2020</v>
      </c>
    </row>
    <row r="1989" spans="1:12" x14ac:dyDescent="0.25">
      <c r="A1989" s="51" t="s">
        <v>1951</v>
      </c>
      <c r="B1989" s="52" t="s">
        <v>1094</v>
      </c>
      <c r="C1989" s="52" t="s">
        <v>308</v>
      </c>
      <c r="D1989" s="52" t="s">
        <v>1634</v>
      </c>
      <c r="E1989" s="52" t="s">
        <v>949</v>
      </c>
      <c r="F1989" s="52" t="s">
        <v>1960</v>
      </c>
      <c r="G1989" s="52">
        <v>2019</v>
      </c>
      <c r="H1989" s="52" t="s">
        <v>1635</v>
      </c>
      <c r="I1989" s="52" t="s">
        <v>682</v>
      </c>
      <c r="J1989" s="60">
        <v>13671</v>
      </c>
      <c r="K1989" s="52">
        <v>15304</v>
      </c>
      <c r="L1989" s="56" t="str">
        <f>_xlfn.CONCAT(NFM3External!$B1989,"_",NFM3External!$C1989,"_",NFM3External!$E1989,"_",NFM3External!$G1989)</f>
        <v>Mali_Malaria_World Health Organization (WHO)_2019</v>
      </c>
    </row>
    <row r="1990" spans="1:12" x14ac:dyDescent="0.25">
      <c r="A1990" s="48" t="s">
        <v>1951</v>
      </c>
      <c r="B1990" s="49" t="s">
        <v>1094</v>
      </c>
      <c r="C1990" s="49" t="s">
        <v>308</v>
      </c>
      <c r="D1990" s="49" t="s">
        <v>1634</v>
      </c>
      <c r="E1990" s="49" t="s">
        <v>949</v>
      </c>
      <c r="F1990" s="49" t="s">
        <v>1960</v>
      </c>
      <c r="G1990" s="49">
        <v>2020</v>
      </c>
      <c r="H1990" s="49" t="s">
        <v>1635</v>
      </c>
      <c r="I1990" s="49" t="s">
        <v>682</v>
      </c>
      <c r="J1990" s="59">
        <v>84616</v>
      </c>
      <c r="K1990" s="49">
        <v>96432</v>
      </c>
      <c r="L1990" s="55" t="str">
        <f>_xlfn.CONCAT(NFM3External!$B1990,"_",NFM3External!$C1990,"_",NFM3External!$E1990,"_",NFM3External!$G1990)</f>
        <v>Mali_Malaria_World Health Organization (WHO)_2020</v>
      </c>
    </row>
    <row r="1991" spans="1:12" x14ac:dyDescent="0.25">
      <c r="A1991" s="51" t="s">
        <v>1951</v>
      </c>
      <c r="B1991" s="52" t="s">
        <v>1094</v>
      </c>
      <c r="C1991" s="52" t="s">
        <v>308</v>
      </c>
      <c r="D1991" s="52" t="s">
        <v>1634</v>
      </c>
      <c r="E1991" s="52" t="s">
        <v>949</v>
      </c>
      <c r="F1991" s="52" t="s">
        <v>1960</v>
      </c>
      <c r="G1991" s="52">
        <v>2021</v>
      </c>
      <c r="H1991" s="52" t="s">
        <v>1635</v>
      </c>
      <c r="I1991" s="52" t="s">
        <v>682</v>
      </c>
      <c r="J1991" s="60">
        <v>42063</v>
      </c>
      <c r="K1991" s="52">
        <v>50231</v>
      </c>
      <c r="L1991" s="56" t="str">
        <f>_xlfn.CONCAT(NFM3External!$B1991,"_",NFM3External!$C1991,"_",NFM3External!$E1991,"_",NFM3External!$G1991)</f>
        <v>Mali_Malaria_World Health Organization (WHO)_2021</v>
      </c>
    </row>
    <row r="1992" spans="1:12" x14ac:dyDescent="0.25">
      <c r="A1992" s="48" t="s">
        <v>1951</v>
      </c>
      <c r="B1992" s="49" t="s">
        <v>1094</v>
      </c>
      <c r="C1992" s="49" t="s">
        <v>308</v>
      </c>
      <c r="D1992" s="49" t="s">
        <v>1634</v>
      </c>
      <c r="E1992" s="49" t="s">
        <v>949</v>
      </c>
      <c r="F1992" s="49" t="s">
        <v>1960</v>
      </c>
      <c r="G1992" s="49">
        <v>2022</v>
      </c>
      <c r="H1992" s="49" t="s">
        <v>361</v>
      </c>
      <c r="I1992" s="49" t="s">
        <v>682</v>
      </c>
      <c r="J1992" s="59">
        <v>42063</v>
      </c>
      <c r="K1992" s="49">
        <v>50793</v>
      </c>
      <c r="L1992" s="55" t="str">
        <f>_xlfn.CONCAT(NFM3External!$B1992,"_",NFM3External!$C1992,"_",NFM3External!$E1992,"_",NFM3External!$G1992)</f>
        <v>Mali_Malaria_World Health Organization (WHO)_2022</v>
      </c>
    </row>
    <row r="1993" spans="1:12" x14ac:dyDescent="0.25">
      <c r="A1993" s="51" t="s">
        <v>1951</v>
      </c>
      <c r="B1993" s="52" t="s">
        <v>1094</v>
      </c>
      <c r="C1993" s="52" t="s">
        <v>308</v>
      </c>
      <c r="D1993" s="52" t="s">
        <v>1634</v>
      </c>
      <c r="E1993" s="52" t="s">
        <v>949</v>
      </c>
      <c r="F1993" s="52" t="s">
        <v>1960</v>
      </c>
      <c r="G1993" s="52">
        <v>2023</v>
      </c>
      <c r="H1993" s="52" t="s">
        <v>361</v>
      </c>
      <c r="I1993" s="52" t="s">
        <v>682</v>
      </c>
      <c r="J1993" s="60">
        <v>42063</v>
      </c>
      <c r="K1993" s="52">
        <v>51533</v>
      </c>
      <c r="L1993" s="56" t="str">
        <f>_xlfn.CONCAT(NFM3External!$B1993,"_",NFM3External!$C1993,"_",NFM3External!$E1993,"_",NFM3External!$G1993)</f>
        <v>Mali_Malaria_World Health Organization (WHO)_2023</v>
      </c>
    </row>
    <row r="1994" spans="1:12" x14ac:dyDescent="0.25">
      <c r="A1994" s="48" t="s">
        <v>1951</v>
      </c>
      <c r="B1994" s="49" t="s">
        <v>1094</v>
      </c>
      <c r="C1994" s="49" t="s">
        <v>308</v>
      </c>
      <c r="D1994" s="49" t="s">
        <v>1634</v>
      </c>
      <c r="E1994" s="49" t="s">
        <v>949</v>
      </c>
      <c r="F1994" s="49" t="s">
        <v>1960</v>
      </c>
      <c r="G1994" s="49">
        <v>2024</v>
      </c>
      <c r="H1994" s="49" t="s">
        <v>361</v>
      </c>
      <c r="I1994" s="49" t="s">
        <v>682</v>
      </c>
      <c r="J1994" s="59">
        <v>42063</v>
      </c>
      <c r="K1994" s="49">
        <v>52165</v>
      </c>
      <c r="L1994" s="55" t="str">
        <f>_xlfn.CONCAT(NFM3External!$B1994,"_",NFM3External!$C1994,"_",NFM3External!$E1994,"_",NFM3External!$G1994)</f>
        <v>Mali_Malaria_World Health Organization (WHO)_2024</v>
      </c>
    </row>
    <row r="1995" spans="1:12" x14ac:dyDescent="0.25">
      <c r="A1995" s="51" t="s">
        <v>1961</v>
      </c>
      <c r="B1995" s="52" t="s">
        <v>1124</v>
      </c>
      <c r="C1995" s="52" t="s">
        <v>1645</v>
      </c>
      <c r="D1995" s="52" t="s">
        <v>1634</v>
      </c>
      <c r="E1995" s="52" t="s">
        <v>738</v>
      </c>
      <c r="F1995" s="52" t="s">
        <v>1962</v>
      </c>
      <c r="G1995" s="52">
        <v>2018</v>
      </c>
      <c r="H1995" s="52" t="s">
        <v>1635</v>
      </c>
      <c r="I1995" s="52" t="s">
        <v>670</v>
      </c>
      <c r="J1995" s="60">
        <v>331687</v>
      </c>
      <c r="K1995" s="52">
        <v>331687</v>
      </c>
      <c r="L1995" s="56" t="str">
        <f>_xlfn.CONCAT(NFM3External!$B1995,"_",NFM3External!$C1995,"_",NFM3External!$E1995,"_",NFM3External!$G1995)</f>
        <v>Myanmar_HIV_Clinton Foundation_2018</v>
      </c>
    </row>
    <row r="1996" spans="1:12" x14ac:dyDescent="0.25">
      <c r="A1996" s="48" t="s">
        <v>1961</v>
      </c>
      <c r="B1996" s="49" t="s">
        <v>1124</v>
      </c>
      <c r="C1996" s="49" t="s">
        <v>1645</v>
      </c>
      <c r="D1996" s="49" t="s">
        <v>1634</v>
      </c>
      <c r="E1996" s="49" t="s">
        <v>738</v>
      </c>
      <c r="F1996" s="49" t="s">
        <v>1962</v>
      </c>
      <c r="G1996" s="49">
        <v>2019</v>
      </c>
      <c r="H1996" s="49" t="s">
        <v>1635</v>
      </c>
      <c r="I1996" s="49" t="s">
        <v>670</v>
      </c>
      <c r="J1996" s="59">
        <v>341084</v>
      </c>
      <c r="K1996" s="49">
        <v>341084</v>
      </c>
      <c r="L1996" s="55" t="str">
        <f>_xlfn.CONCAT(NFM3External!$B1996,"_",NFM3External!$C1996,"_",NFM3External!$E1996,"_",NFM3External!$G1996)</f>
        <v>Myanmar_HIV_Clinton Foundation_2019</v>
      </c>
    </row>
    <row r="1997" spans="1:12" x14ac:dyDescent="0.25">
      <c r="A1997" s="51" t="s">
        <v>1961</v>
      </c>
      <c r="B1997" s="52" t="s">
        <v>1124</v>
      </c>
      <c r="C1997" s="52" t="s">
        <v>1645</v>
      </c>
      <c r="D1997" s="52" t="s">
        <v>1634</v>
      </c>
      <c r="E1997" s="52" t="s">
        <v>738</v>
      </c>
      <c r="F1997" s="52" t="s">
        <v>1962</v>
      </c>
      <c r="G1997" s="52">
        <v>2020</v>
      </c>
      <c r="H1997" s="52" t="s">
        <v>1635</v>
      </c>
      <c r="I1997" s="52" t="s">
        <v>670</v>
      </c>
      <c r="J1997" s="60">
        <v>82763</v>
      </c>
      <c r="K1997" s="52">
        <v>82763</v>
      </c>
      <c r="L1997" s="56" t="str">
        <f>_xlfn.CONCAT(NFM3External!$B1997,"_",NFM3External!$C1997,"_",NFM3External!$E1997,"_",NFM3External!$G1997)</f>
        <v>Myanmar_HIV_Clinton Foundation_2020</v>
      </c>
    </row>
    <row r="1998" spans="1:12" x14ac:dyDescent="0.25">
      <c r="A1998" s="48" t="s">
        <v>1961</v>
      </c>
      <c r="B1998" s="49" t="s">
        <v>1124</v>
      </c>
      <c r="C1998" s="49" t="s">
        <v>1645</v>
      </c>
      <c r="D1998" s="49" t="s">
        <v>1634</v>
      </c>
      <c r="E1998" s="49" t="s">
        <v>838</v>
      </c>
      <c r="F1998" s="49" t="s">
        <v>1963</v>
      </c>
      <c r="G1998" s="49">
        <v>2018</v>
      </c>
      <c r="H1998" s="49" t="s">
        <v>1635</v>
      </c>
      <c r="I1998" s="49" t="s">
        <v>670</v>
      </c>
      <c r="J1998" s="59">
        <v>20000</v>
      </c>
      <c r="K1998" s="49">
        <v>20000</v>
      </c>
      <c r="L1998" s="55" t="str">
        <f>_xlfn.CONCAT(NFM3External!$B1998,"_",NFM3External!$C1998,"_",NFM3External!$E1998,"_",NFM3External!$G1998)</f>
        <v>Myanmar_HIV_Japan_2018</v>
      </c>
    </row>
    <row r="1999" spans="1:12" x14ac:dyDescent="0.25">
      <c r="A1999" s="51" t="s">
        <v>1961</v>
      </c>
      <c r="B1999" s="52" t="s">
        <v>1124</v>
      </c>
      <c r="C1999" s="52" t="s">
        <v>1645</v>
      </c>
      <c r="D1999" s="52" t="s">
        <v>1634</v>
      </c>
      <c r="E1999" s="52" t="s">
        <v>838</v>
      </c>
      <c r="F1999" s="52" t="s">
        <v>1963</v>
      </c>
      <c r="G1999" s="52">
        <v>2019</v>
      </c>
      <c r="H1999" s="52" t="s">
        <v>1635</v>
      </c>
      <c r="I1999" s="52" t="s">
        <v>670</v>
      </c>
      <c r="J1999" s="60">
        <v>20000</v>
      </c>
      <c r="K1999" s="52">
        <v>20000</v>
      </c>
      <c r="L1999" s="56" t="str">
        <f>_xlfn.CONCAT(NFM3External!$B1999,"_",NFM3External!$C1999,"_",NFM3External!$E1999,"_",NFM3External!$G1999)</f>
        <v>Myanmar_HIV_Japan_2019</v>
      </c>
    </row>
    <row r="2000" spans="1:12" x14ac:dyDescent="0.25">
      <c r="A2000" s="48" t="s">
        <v>1961</v>
      </c>
      <c r="B2000" s="49" t="s">
        <v>1124</v>
      </c>
      <c r="C2000" s="49" t="s">
        <v>1645</v>
      </c>
      <c r="D2000" s="49" t="s">
        <v>1634</v>
      </c>
      <c r="E2000" s="49" t="s">
        <v>838</v>
      </c>
      <c r="F2000" s="49" t="s">
        <v>1963</v>
      </c>
      <c r="G2000" s="49">
        <v>2020</v>
      </c>
      <c r="H2000" s="49" t="s">
        <v>1635</v>
      </c>
      <c r="I2000" s="49" t="s">
        <v>670</v>
      </c>
      <c r="J2000" s="59">
        <v>20000</v>
      </c>
      <c r="K2000" s="49">
        <v>20000</v>
      </c>
      <c r="L2000" s="55" t="str">
        <f>_xlfn.CONCAT(NFM3External!$B2000,"_",NFM3External!$C2000,"_",NFM3External!$E2000,"_",NFM3External!$G2000)</f>
        <v>Myanmar_HIV_Japan_2020</v>
      </c>
    </row>
    <row r="2001" spans="1:12" x14ac:dyDescent="0.25">
      <c r="A2001" s="51" t="s">
        <v>1961</v>
      </c>
      <c r="B2001" s="52" t="s">
        <v>1124</v>
      </c>
      <c r="C2001" s="52" t="s">
        <v>1645</v>
      </c>
      <c r="D2001" s="52" t="s">
        <v>1634</v>
      </c>
      <c r="E2001" s="52" t="s">
        <v>843</v>
      </c>
      <c r="F2001" s="52" t="s">
        <v>1964</v>
      </c>
      <c r="G2001" s="52">
        <v>2020</v>
      </c>
      <c r="H2001" s="52" t="s">
        <v>1635</v>
      </c>
      <c r="I2001" s="52" t="s">
        <v>670</v>
      </c>
      <c r="J2001" s="60">
        <v>268057</v>
      </c>
      <c r="K2001" s="52">
        <v>268057</v>
      </c>
      <c r="L2001" s="56" t="str">
        <f>_xlfn.CONCAT(NFM3External!$B2001,"_",NFM3External!$C2001,"_",NFM3External!$E2001,"_",NFM3External!$G2001)</f>
        <v>Myanmar_HIV_Joint United Nations Programme on HIV/AIDS (UNAIDS)_2020</v>
      </c>
    </row>
    <row r="2002" spans="1:12" x14ac:dyDescent="0.25">
      <c r="A2002" s="48" t="s">
        <v>1961</v>
      </c>
      <c r="B2002" s="49" t="s">
        <v>1124</v>
      </c>
      <c r="C2002" s="49" t="s">
        <v>1645</v>
      </c>
      <c r="D2002" s="49" t="s">
        <v>1634</v>
      </c>
      <c r="E2002" s="49" t="s">
        <v>843</v>
      </c>
      <c r="F2002" s="49" t="s">
        <v>1964</v>
      </c>
      <c r="G2002" s="49">
        <v>2021</v>
      </c>
      <c r="H2002" s="49" t="s">
        <v>361</v>
      </c>
      <c r="I2002" s="49" t="s">
        <v>670</v>
      </c>
      <c r="J2002" s="59">
        <v>195057</v>
      </c>
      <c r="K2002" s="49">
        <v>195057</v>
      </c>
      <c r="L2002" s="55" t="str">
        <f>_xlfn.CONCAT(NFM3External!$B2002,"_",NFM3External!$C2002,"_",NFM3External!$E2002,"_",NFM3External!$G2002)</f>
        <v>Myanmar_HIV_Joint United Nations Programme on HIV/AIDS (UNAIDS)_2021</v>
      </c>
    </row>
    <row r="2003" spans="1:12" x14ac:dyDescent="0.25">
      <c r="A2003" s="51" t="s">
        <v>1961</v>
      </c>
      <c r="B2003" s="52" t="s">
        <v>1124</v>
      </c>
      <c r="C2003" s="52" t="s">
        <v>1645</v>
      </c>
      <c r="D2003" s="52" t="s">
        <v>1634</v>
      </c>
      <c r="E2003" s="52" t="s">
        <v>843</v>
      </c>
      <c r="F2003" s="52" t="s">
        <v>1964</v>
      </c>
      <c r="G2003" s="52">
        <v>2022</v>
      </c>
      <c r="H2003" s="52" t="s">
        <v>361</v>
      </c>
      <c r="I2003" s="52" t="s">
        <v>670</v>
      </c>
      <c r="J2003" s="60">
        <v>195057</v>
      </c>
      <c r="K2003" s="52">
        <v>195057</v>
      </c>
      <c r="L2003" s="56" t="str">
        <f>_xlfn.CONCAT(NFM3External!$B2003,"_",NFM3External!$C2003,"_",NFM3External!$E2003,"_",NFM3External!$G2003)</f>
        <v>Myanmar_HIV_Joint United Nations Programme on HIV/AIDS (UNAIDS)_2022</v>
      </c>
    </row>
    <row r="2004" spans="1:12" x14ac:dyDescent="0.25">
      <c r="A2004" s="48" t="s">
        <v>1961</v>
      </c>
      <c r="B2004" s="49" t="s">
        <v>1124</v>
      </c>
      <c r="C2004" s="49" t="s">
        <v>1645</v>
      </c>
      <c r="D2004" s="49" t="s">
        <v>1634</v>
      </c>
      <c r="E2004" s="49" t="s">
        <v>843</v>
      </c>
      <c r="F2004" s="49" t="s">
        <v>1964</v>
      </c>
      <c r="G2004" s="49">
        <v>2023</v>
      </c>
      <c r="H2004" s="49" t="s">
        <v>361</v>
      </c>
      <c r="I2004" s="49" t="s">
        <v>670</v>
      </c>
      <c r="J2004" s="59">
        <v>195057</v>
      </c>
      <c r="K2004" s="49">
        <v>195057</v>
      </c>
      <c r="L2004" s="55" t="str">
        <f>_xlfn.CONCAT(NFM3External!$B2004,"_",NFM3External!$C2004,"_",NFM3External!$E2004,"_",NFM3External!$G2004)</f>
        <v>Myanmar_HIV_Joint United Nations Programme on HIV/AIDS (UNAIDS)_2023</v>
      </c>
    </row>
    <row r="2005" spans="1:12" x14ac:dyDescent="0.25">
      <c r="A2005" s="51" t="s">
        <v>1961</v>
      </c>
      <c r="B2005" s="52" t="s">
        <v>1124</v>
      </c>
      <c r="C2005" s="52" t="s">
        <v>1645</v>
      </c>
      <c r="D2005" s="52" t="s">
        <v>1634</v>
      </c>
      <c r="E2005" s="52" t="s">
        <v>860</v>
      </c>
      <c r="F2005" s="52" t="s">
        <v>1965</v>
      </c>
      <c r="G2005" s="52">
        <v>2018</v>
      </c>
      <c r="H2005" s="52" t="s">
        <v>1635</v>
      </c>
      <c r="I2005" s="52" t="s">
        <v>670</v>
      </c>
      <c r="J2005" s="60">
        <v>1077600</v>
      </c>
      <c r="K2005" s="52">
        <v>1077600</v>
      </c>
      <c r="L2005" s="56" t="str">
        <f>_xlfn.CONCAT(NFM3External!$B2005,"_",NFM3External!$C2005,"_",NFM3External!$E2005,"_",NFM3External!$G2005)</f>
        <v>Myanmar_HIV_Medicins Sans Frontiers (MSF)_2018</v>
      </c>
    </row>
    <row r="2006" spans="1:12" x14ac:dyDescent="0.25">
      <c r="A2006" s="48" t="s">
        <v>1961</v>
      </c>
      <c r="B2006" s="49" t="s">
        <v>1124</v>
      </c>
      <c r="C2006" s="49" t="s">
        <v>1645</v>
      </c>
      <c r="D2006" s="49" t="s">
        <v>1634</v>
      </c>
      <c r="E2006" s="49" t="s">
        <v>860</v>
      </c>
      <c r="F2006" s="49" t="s">
        <v>1965</v>
      </c>
      <c r="G2006" s="49">
        <v>2019</v>
      </c>
      <c r="H2006" s="49" t="s">
        <v>1635</v>
      </c>
      <c r="I2006" s="49" t="s">
        <v>670</v>
      </c>
      <c r="J2006" s="59">
        <v>1077600</v>
      </c>
      <c r="K2006" s="49">
        <v>1077600</v>
      </c>
      <c r="L2006" s="55" t="str">
        <f>_xlfn.CONCAT(NFM3External!$B2006,"_",NFM3External!$C2006,"_",NFM3External!$E2006,"_",NFM3External!$G2006)</f>
        <v>Myanmar_HIV_Medicins Sans Frontiers (MSF)_2019</v>
      </c>
    </row>
    <row r="2007" spans="1:12" x14ac:dyDescent="0.25">
      <c r="A2007" s="51" t="s">
        <v>1961</v>
      </c>
      <c r="B2007" s="52" t="s">
        <v>1124</v>
      </c>
      <c r="C2007" s="52" t="s">
        <v>1645</v>
      </c>
      <c r="D2007" s="52" t="s">
        <v>1634</v>
      </c>
      <c r="E2007" s="52" t="s">
        <v>860</v>
      </c>
      <c r="F2007" s="52" t="s">
        <v>1965</v>
      </c>
      <c r="G2007" s="52">
        <v>2020</v>
      </c>
      <c r="H2007" s="52" t="s">
        <v>1635</v>
      </c>
      <c r="I2007" s="52" t="s">
        <v>670</v>
      </c>
      <c r="J2007" s="60">
        <v>1077600</v>
      </c>
      <c r="K2007" s="52">
        <v>1077600</v>
      </c>
      <c r="L2007" s="56" t="str">
        <f>_xlfn.CONCAT(NFM3External!$B2007,"_",NFM3External!$C2007,"_",NFM3External!$E2007,"_",NFM3External!$G2007)</f>
        <v>Myanmar_HIV_Medicins Sans Frontiers (MSF)_2020</v>
      </c>
    </row>
    <row r="2008" spans="1:12" x14ac:dyDescent="0.25">
      <c r="A2008" s="48" t="s">
        <v>1961</v>
      </c>
      <c r="B2008" s="49" t="s">
        <v>1124</v>
      </c>
      <c r="C2008" s="49" t="s">
        <v>1645</v>
      </c>
      <c r="D2008" s="49" t="s">
        <v>1634</v>
      </c>
      <c r="E2008" s="49" t="s">
        <v>860</v>
      </c>
      <c r="F2008" s="49" t="s">
        <v>1965</v>
      </c>
      <c r="G2008" s="49">
        <v>2021</v>
      </c>
      <c r="H2008" s="49" t="s">
        <v>361</v>
      </c>
      <c r="I2008" s="49" t="s">
        <v>670</v>
      </c>
      <c r="J2008" s="59">
        <v>1077600</v>
      </c>
      <c r="K2008" s="49">
        <v>1077600</v>
      </c>
      <c r="L2008" s="55" t="str">
        <f>_xlfn.CONCAT(NFM3External!$B2008,"_",NFM3External!$C2008,"_",NFM3External!$E2008,"_",NFM3External!$G2008)</f>
        <v>Myanmar_HIV_Medicins Sans Frontiers (MSF)_2021</v>
      </c>
    </row>
    <row r="2009" spans="1:12" x14ac:dyDescent="0.25">
      <c r="A2009" s="51" t="s">
        <v>1961</v>
      </c>
      <c r="B2009" s="52" t="s">
        <v>1124</v>
      </c>
      <c r="C2009" s="52" t="s">
        <v>1645</v>
      </c>
      <c r="D2009" s="52" t="s">
        <v>1634</v>
      </c>
      <c r="E2009" s="52" t="s">
        <v>860</v>
      </c>
      <c r="F2009" s="52" t="s">
        <v>1965</v>
      </c>
      <c r="G2009" s="52">
        <v>2022</v>
      </c>
      <c r="H2009" s="52" t="s">
        <v>361</v>
      </c>
      <c r="I2009" s="52" t="s">
        <v>670</v>
      </c>
      <c r="J2009" s="60">
        <v>592800</v>
      </c>
      <c r="K2009" s="52">
        <v>592800</v>
      </c>
      <c r="L2009" s="56" t="str">
        <f>_xlfn.CONCAT(NFM3External!$B2009,"_",NFM3External!$C2009,"_",NFM3External!$E2009,"_",NFM3External!$G2009)</f>
        <v>Myanmar_HIV_Medicins Sans Frontiers (MSF)_2022</v>
      </c>
    </row>
    <row r="2010" spans="1:12" x14ac:dyDescent="0.25">
      <c r="A2010" s="48" t="s">
        <v>1961</v>
      </c>
      <c r="B2010" s="49" t="s">
        <v>1124</v>
      </c>
      <c r="C2010" s="49" t="s">
        <v>1645</v>
      </c>
      <c r="D2010" s="49" t="s">
        <v>1634</v>
      </c>
      <c r="E2010" s="49" t="s">
        <v>860</v>
      </c>
      <c r="F2010" s="49" t="s">
        <v>1965</v>
      </c>
      <c r="G2010" s="49">
        <v>2023</v>
      </c>
      <c r="H2010" s="49" t="s">
        <v>361</v>
      </c>
      <c r="I2010" s="49" t="s">
        <v>670</v>
      </c>
      <c r="J2010" s="59">
        <v>538800</v>
      </c>
      <c r="K2010" s="49">
        <v>538800</v>
      </c>
      <c r="L2010" s="55" t="str">
        <f>_xlfn.CONCAT(NFM3External!$B2010,"_",NFM3External!$C2010,"_",NFM3External!$E2010,"_",NFM3External!$G2010)</f>
        <v>Myanmar_HIV_Medicins Sans Frontiers (MSF)_2023</v>
      </c>
    </row>
    <row r="2011" spans="1:12" x14ac:dyDescent="0.25">
      <c r="A2011" s="51" t="s">
        <v>1961</v>
      </c>
      <c r="B2011" s="52" t="s">
        <v>1124</v>
      </c>
      <c r="C2011" s="52" t="s">
        <v>1645</v>
      </c>
      <c r="D2011" s="52" t="s">
        <v>1634</v>
      </c>
      <c r="E2011" s="52" t="s">
        <v>901</v>
      </c>
      <c r="F2011" s="52" t="s">
        <v>1966</v>
      </c>
      <c r="G2011" s="52">
        <v>2018</v>
      </c>
      <c r="H2011" s="52" t="s">
        <v>1635</v>
      </c>
      <c r="I2011" s="52" t="s">
        <v>670</v>
      </c>
      <c r="J2011" s="60">
        <v>1033033</v>
      </c>
      <c r="K2011" s="52">
        <v>1033033</v>
      </c>
      <c r="L2011" s="56" t="str">
        <f>_xlfn.CONCAT(NFM3External!$B2011,"_",NFM3External!$C2011,"_",NFM3External!$E2011,"_",NFM3External!$G2011)</f>
        <v>Myanmar_HIV_The United Nations Children's Fund (UNICEF)_2018</v>
      </c>
    </row>
    <row r="2012" spans="1:12" x14ac:dyDescent="0.25">
      <c r="A2012" s="48" t="s">
        <v>1961</v>
      </c>
      <c r="B2012" s="49" t="s">
        <v>1124</v>
      </c>
      <c r="C2012" s="49" t="s">
        <v>1645</v>
      </c>
      <c r="D2012" s="49" t="s">
        <v>1634</v>
      </c>
      <c r="E2012" s="49" t="s">
        <v>901</v>
      </c>
      <c r="F2012" s="49" t="s">
        <v>1966</v>
      </c>
      <c r="G2012" s="49">
        <v>2019</v>
      </c>
      <c r="H2012" s="49" t="s">
        <v>1635</v>
      </c>
      <c r="I2012" s="49" t="s">
        <v>670</v>
      </c>
      <c r="J2012" s="59">
        <v>1120749</v>
      </c>
      <c r="K2012" s="49">
        <v>1120749</v>
      </c>
      <c r="L2012" s="55" t="str">
        <f>_xlfn.CONCAT(NFM3External!$B2012,"_",NFM3External!$C2012,"_",NFM3External!$E2012,"_",NFM3External!$G2012)</f>
        <v>Myanmar_HIV_The United Nations Children's Fund (UNICEF)_2019</v>
      </c>
    </row>
    <row r="2013" spans="1:12" x14ac:dyDescent="0.25">
      <c r="A2013" s="51" t="s">
        <v>1961</v>
      </c>
      <c r="B2013" s="52" t="s">
        <v>1124</v>
      </c>
      <c r="C2013" s="52" t="s">
        <v>1645</v>
      </c>
      <c r="D2013" s="52" t="s">
        <v>1634</v>
      </c>
      <c r="E2013" s="52" t="s">
        <v>901</v>
      </c>
      <c r="F2013" s="52" t="s">
        <v>1966</v>
      </c>
      <c r="G2013" s="52">
        <v>2020</v>
      </c>
      <c r="H2013" s="52" t="s">
        <v>1635</v>
      </c>
      <c r="I2013" s="52" t="s">
        <v>670</v>
      </c>
      <c r="J2013" s="60">
        <v>1067800</v>
      </c>
      <c r="K2013" s="52">
        <v>1067800</v>
      </c>
      <c r="L2013" s="56" t="str">
        <f>_xlfn.CONCAT(NFM3External!$B2013,"_",NFM3External!$C2013,"_",NFM3External!$E2013,"_",NFM3External!$G2013)</f>
        <v>Myanmar_HIV_The United Nations Children's Fund (UNICEF)_2020</v>
      </c>
    </row>
    <row r="2014" spans="1:12" x14ac:dyDescent="0.25">
      <c r="A2014" s="48" t="s">
        <v>1961</v>
      </c>
      <c r="B2014" s="49" t="s">
        <v>1124</v>
      </c>
      <c r="C2014" s="49" t="s">
        <v>1645</v>
      </c>
      <c r="D2014" s="49" t="s">
        <v>1634</v>
      </c>
      <c r="E2014" s="49" t="s">
        <v>901</v>
      </c>
      <c r="F2014" s="49" t="s">
        <v>1966</v>
      </c>
      <c r="G2014" s="49">
        <v>2021</v>
      </c>
      <c r="H2014" s="49" t="s">
        <v>361</v>
      </c>
      <c r="I2014" s="49" t="s">
        <v>670</v>
      </c>
      <c r="J2014" s="59">
        <v>1014410</v>
      </c>
      <c r="K2014" s="49">
        <v>1014410</v>
      </c>
      <c r="L2014" s="55" t="str">
        <f>_xlfn.CONCAT(NFM3External!$B2014,"_",NFM3External!$C2014,"_",NFM3External!$E2014,"_",NFM3External!$G2014)</f>
        <v>Myanmar_HIV_The United Nations Children's Fund (UNICEF)_2021</v>
      </c>
    </row>
    <row r="2015" spans="1:12" x14ac:dyDescent="0.25">
      <c r="A2015" s="51" t="s">
        <v>1961</v>
      </c>
      <c r="B2015" s="52" t="s">
        <v>1124</v>
      </c>
      <c r="C2015" s="52" t="s">
        <v>1645</v>
      </c>
      <c r="D2015" s="52" t="s">
        <v>1634</v>
      </c>
      <c r="E2015" s="52" t="s">
        <v>901</v>
      </c>
      <c r="F2015" s="52" t="s">
        <v>1966</v>
      </c>
      <c r="G2015" s="52">
        <v>2022</v>
      </c>
      <c r="H2015" s="52" t="s">
        <v>361</v>
      </c>
      <c r="I2015" s="52" t="s">
        <v>670</v>
      </c>
      <c r="J2015" s="60">
        <v>963690</v>
      </c>
      <c r="K2015" s="52">
        <v>963690</v>
      </c>
      <c r="L2015" s="56" t="str">
        <f>_xlfn.CONCAT(NFM3External!$B2015,"_",NFM3External!$C2015,"_",NFM3External!$E2015,"_",NFM3External!$G2015)</f>
        <v>Myanmar_HIV_The United Nations Children's Fund (UNICEF)_2022</v>
      </c>
    </row>
    <row r="2016" spans="1:12" x14ac:dyDescent="0.25">
      <c r="A2016" s="48" t="s">
        <v>1961</v>
      </c>
      <c r="B2016" s="49" t="s">
        <v>1124</v>
      </c>
      <c r="C2016" s="49" t="s">
        <v>1645</v>
      </c>
      <c r="D2016" s="49" t="s">
        <v>1634</v>
      </c>
      <c r="E2016" s="49" t="s">
        <v>901</v>
      </c>
      <c r="F2016" s="49" t="s">
        <v>1966</v>
      </c>
      <c r="G2016" s="49">
        <v>2023</v>
      </c>
      <c r="H2016" s="49" t="s">
        <v>361</v>
      </c>
      <c r="I2016" s="49" t="s">
        <v>670</v>
      </c>
      <c r="J2016" s="59">
        <v>915505</v>
      </c>
      <c r="K2016" s="49">
        <v>915505</v>
      </c>
      <c r="L2016" s="55" t="str">
        <f>_xlfn.CONCAT(NFM3External!$B2016,"_",NFM3External!$C2016,"_",NFM3External!$E2016,"_",NFM3External!$G2016)</f>
        <v>Myanmar_HIV_The United Nations Children's Fund (UNICEF)_2023</v>
      </c>
    </row>
    <row r="2017" spans="1:12" x14ac:dyDescent="0.25">
      <c r="A2017" s="51" t="s">
        <v>1961</v>
      </c>
      <c r="B2017" s="52" t="s">
        <v>1124</v>
      </c>
      <c r="C2017" s="52" t="s">
        <v>1645</v>
      </c>
      <c r="D2017" s="52" t="s">
        <v>1634</v>
      </c>
      <c r="E2017" s="52" t="s">
        <v>934</v>
      </c>
      <c r="F2017" s="52" t="s">
        <v>1967</v>
      </c>
      <c r="G2017" s="52">
        <v>2018</v>
      </c>
      <c r="H2017" s="52" t="s">
        <v>1635</v>
      </c>
      <c r="I2017" s="52" t="s">
        <v>670</v>
      </c>
      <c r="J2017" s="60">
        <v>7970000</v>
      </c>
      <c r="K2017" s="52">
        <v>7970000</v>
      </c>
      <c r="L2017" s="56" t="str">
        <f>_xlfn.CONCAT(NFM3External!$B2017,"_",NFM3External!$C2017,"_",NFM3External!$E2017,"_",NFM3External!$G2017)</f>
        <v>Myanmar_HIV_United States Government (USG)_2018</v>
      </c>
    </row>
    <row r="2018" spans="1:12" x14ac:dyDescent="0.25">
      <c r="A2018" s="48" t="s">
        <v>1961</v>
      </c>
      <c r="B2018" s="49" t="s">
        <v>1124</v>
      </c>
      <c r="C2018" s="49" t="s">
        <v>1645</v>
      </c>
      <c r="D2018" s="49" t="s">
        <v>1634</v>
      </c>
      <c r="E2018" s="49" t="s">
        <v>934</v>
      </c>
      <c r="F2018" s="49" t="s">
        <v>1967</v>
      </c>
      <c r="G2018" s="49">
        <v>2019</v>
      </c>
      <c r="H2018" s="49" t="s">
        <v>1635</v>
      </c>
      <c r="I2018" s="49" t="s">
        <v>670</v>
      </c>
      <c r="J2018" s="59">
        <v>7970000</v>
      </c>
      <c r="K2018" s="49">
        <v>7970000</v>
      </c>
      <c r="L2018" s="55" t="str">
        <f>_xlfn.CONCAT(NFM3External!$B2018,"_",NFM3External!$C2018,"_",NFM3External!$E2018,"_",NFM3External!$G2018)</f>
        <v>Myanmar_HIV_United States Government (USG)_2019</v>
      </c>
    </row>
    <row r="2019" spans="1:12" x14ac:dyDescent="0.25">
      <c r="A2019" s="51" t="s">
        <v>1961</v>
      </c>
      <c r="B2019" s="52" t="s">
        <v>1124</v>
      </c>
      <c r="C2019" s="52" t="s">
        <v>1645</v>
      </c>
      <c r="D2019" s="52" t="s">
        <v>1634</v>
      </c>
      <c r="E2019" s="52" t="s">
        <v>934</v>
      </c>
      <c r="F2019" s="52" t="s">
        <v>1967</v>
      </c>
      <c r="G2019" s="52">
        <v>2020</v>
      </c>
      <c r="H2019" s="52" t="s">
        <v>1635</v>
      </c>
      <c r="I2019" s="52" t="s">
        <v>670</v>
      </c>
      <c r="J2019" s="60">
        <v>15506546</v>
      </c>
      <c r="K2019" s="52">
        <v>15506546</v>
      </c>
      <c r="L2019" s="56" t="str">
        <f>_xlfn.CONCAT(NFM3External!$B2019,"_",NFM3External!$C2019,"_",NFM3External!$E2019,"_",NFM3External!$G2019)</f>
        <v>Myanmar_HIV_United States Government (USG)_2020</v>
      </c>
    </row>
    <row r="2020" spans="1:12" x14ac:dyDescent="0.25">
      <c r="A2020" s="48" t="s">
        <v>1961</v>
      </c>
      <c r="B2020" s="49" t="s">
        <v>1124</v>
      </c>
      <c r="C2020" s="49" t="s">
        <v>1645</v>
      </c>
      <c r="D2020" s="49" t="s">
        <v>1634</v>
      </c>
      <c r="E2020" s="49" t="s">
        <v>934</v>
      </c>
      <c r="F2020" s="49" t="s">
        <v>1967</v>
      </c>
      <c r="G2020" s="49">
        <v>2021</v>
      </c>
      <c r="H2020" s="49" t="s">
        <v>361</v>
      </c>
      <c r="I2020" s="49" t="s">
        <v>670</v>
      </c>
      <c r="J2020" s="59">
        <v>10750000</v>
      </c>
      <c r="K2020" s="49">
        <v>10750000</v>
      </c>
      <c r="L2020" s="55" t="str">
        <f>_xlfn.CONCAT(NFM3External!$B2020,"_",NFM3External!$C2020,"_",NFM3External!$E2020,"_",NFM3External!$G2020)</f>
        <v>Myanmar_HIV_United States Government (USG)_2021</v>
      </c>
    </row>
    <row r="2021" spans="1:12" x14ac:dyDescent="0.25">
      <c r="A2021" s="51" t="s">
        <v>1961</v>
      </c>
      <c r="B2021" s="52" t="s">
        <v>1124</v>
      </c>
      <c r="C2021" s="52" t="s">
        <v>1645</v>
      </c>
      <c r="D2021" s="52" t="s">
        <v>1634</v>
      </c>
      <c r="E2021" s="52" t="s">
        <v>934</v>
      </c>
      <c r="F2021" s="52" t="s">
        <v>1967</v>
      </c>
      <c r="G2021" s="52">
        <v>2022</v>
      </c>
      <c r="H2021" s="52" t="s">
        <v>361</v>
      </c>
      <c r="I2021" s="52" t="s">
        <v>670</v>
      </c>
      <c r="J2021" s="60">
        <v>9750000</v>
      </c>
      <c r="K2021" s="52">
        <v>9750000</v>
      </c>
      <c r="L2021" s="56" t="str">
        <f>_xlfn.CONCAT(NFM3External!$B2021,"_",NFM3External!$C2021,"_",NFM3External!$E2021,"_",NFM3External!$G2021)</f>
        <v>Myanmar_HIV_United States Government (USG)_2022</v>
      </c>
    </row>
    <row r="2022" spans="1:12" x14ac:dyDescent="0.25">
      <c r="A2022" s="48" t="s">
        <v>1961</v>
      </c>
      <c r="B2022" s="49" t="s">
        <v>1124</v>
      </c>
      <c r="C2022" s="49" t="s">
        <v>1645</v>
      </c>
      <c r="D2022" s="49" t="s">
        <v>1634</v>
      </c>
      <c r="E2022" s="49" t="s">
        <v>934</v>
      </c>
      <c r="F2022" s="49" t="s">
        <v>1967</v>
      </c>
      <c r="G2022" s="49">
        <v>2023</v>
      </c>
      <c r="H2022" s="49" t="s">
        <v>361</v>
      </c>
      <c r="I2022" s="49" t="s">
        <v>670</v>
      </c>
      <c r="J2022" s="59">
        <v>9750000</v>
      </c>
      <c r="K2022" s="49">
        <v>9750000</v>
      </c>
      <c r="L2022" s="55" t="str">
        <f>_xlfn.CONCAT(NFM3External!$B2022,"_",NFM3External!$C2022,"_",NFM3External!$E2022,"_",NFM3External!$G2022)</f>
        <v>Myanmar_HIV_United States Government (USG)_2023</v>
      </c>
    </row>
    <row r="2023" spans="1:12" x14ac:dyDescent="0.25">
      <c r="A2023" s="51" t="s">
        <v>1961</v>
      </c>
      <c r="B2023" s="52" t="s">
        <v>1124</v>
      </c>
      <c r="C2023" s="52" t="s">
        <v>1645</v>
      </c>
      <c r="D2023" s="52" t="s">
        <v>1634</v>
      </c>
      <c r="E2023" s="52" t="s">
        <v>954</v>
      </c>
      <c r="F2023" s="52" t="s">
        <v>1968</v>
      </c>
      <c r="G2023" s="52">
        <v>2018</v>
      </c>
      <c r="H2023" s="52" t="s">
        <v>1635</v>
      </c>
      <c r="I2023" s="52" t="s">
        <v>670</v>
      </c>
      <c r="J2023" s="60">
        <v>6387321</v>
      </c>
      <c r="K2023" s="52">
        <v>6387321</v>
      </c>
      <c r="L2023" s="56" t="str">
        <f>_xlfn.CONCAT(NFM3External!$B2023,"_",NFM3External!$C2023,"_",NFM3External!$E2023,"_",NFM3External!$G2023)</f>
        <v>Myanmar_HIV_Unspecified - not disagregated by sources _2018</v>
      </c>
    </row>
    <row r="2024" spans="1:12" x14ac:dyDescent="0.25">
      <c r="A2024" s="48" t="s">
        <v>1961</v>
      </c>
      <c r="B2024" s="49" t="s">
        <v>1124</v>
      </c>
      <c r="C2024" s="49" t="s">
        <v>1645</v>
      </c>
      <c r="D2024" s="49" t="s">
        <v>1634</v>
      </c>
      <c r="E2024" s="49" t="s">
        <v>954</v>
      </c>
      <c r="F2024" s="49" t="s">
        <v>1968</v>
      </c>
      <c r="G2024" s="49">
        <v>2019</v>
      </c>
      <c r="H2024" s="49" t="s">
        <v>1635</v>
      </c>
      <c r="I2024" s="49" t="s">
        <v>670</v>
      </c>
      <c r="J2024" s="59">
        <v>6895491</v>
      </c>
      <c r="K2024" s="49">
        <v>6895491</v>
      </c>
      <c r="L2024" s="55" t="str">
        <f>_xlfn.CONCAT(NFM3External!$B2024,"_",NFM3External!$C2024,"_",NFM3External!$E2024,"_",NFM3External!$G2024)</f>
        <v>Myanmar_HIV_Unspecified - not disagregated by sources _2019</v>
      </c>
    </row>
    <row r="2025" spans="1:12" x14ac:dyDescent="0.25">
      <c r="A2025" s="51" t="s">
        <v>1961</v>
      </c>
      <c r="B2025" s="52" t="s">
        <v>1124</v>
      </c>
      <c r="C2025" s="52" t="s">
        <v>1645</v>
      </c>
      <c r="D2025" s="52" t="s">
        <v>1634</v>
      </c>
      <c r="E2025" s="52" t="s">
        <v>954</v>
      </c>
      <c r="F2025" s="52" t="s">
        <v>1968</v>
      </c>
      <c r="G2025" s="52">
        <v>2020</v>
      </c>
      <c r="H2025" s="52" t="s">
        <v>1635</v>
      </c>
      <c r="I2025" s="52" t="s">
        <v>670</v>
      </c>
      <c r="J2025" s="60">
        <v>6518861</v>
      </c>
      <c r="K2025" s="52">
        <v>6518861</v>
      </c>
      <c r="L2025" s="56" t="str">
        <f>_xlfn.CONCAT(NFM3External!$B2025,"_",NFM3External!$C2025,"_",NFM3External!$E2025,"_",NFM3External!$G2025)</f>
        <v>Myanmar_HIV_Unspecified - not disagregated by sources _2020</v>
      </c>
    </row>
    <row r="2026" spans="1:12" x14ac:dyDescent="0.25">
      <c r="A2026" s="48" t="s">
        <v>1961</v>
      </c>
      <c r="B2026" s="49" t="s">
        <v>1124</v>
      </c>
      <c r="C2026" s="49" t="s">
        <v>1645</v>
      </c>
      <c r="D2026" s="49" t="s">
        <v>1634</v>
      </c>
      <c r="E2026" s="49" t="s">
        <v>954</v>
      </c>
      <c r="F2026" s="49" t="s">
        <v>1968</v>
      </c>
      <c r="G2026" s="49">
        <v>2021</v>
      </c>
      <c r="H2026" s="49" t="s">
        <v>361</v>
      </c>
      <c r="I2026" s="49" t="s">
        <v>670</v>
      </c>
      <c r="J2026" s="59">
        <v>3875128</v>
      </c>
      <c r="K2026" s="49">
        <v>3875128</v>
      </c>
      <c r="L2026" s="55" t="str">
        <f>_xlfn.CONCAT(NFM3External!$B2026,"_",NFM3External!$C2026,"_",NFM3External!$E2026,"_",NFM3External!$G2026)</f>
        <v>Myanmar_HIV_Unspecified - not disagregated by sources _2021</v>
      </c>
    </row>
    <row r="2027" spans="1:12" x14ac:dyDescent="0.25">
      <c r="A2027" s="51" t="s">
        <v>1961</v>
      </c>
      <c r="B2027" s="52" t="s">
        <v>1124</v>
      </c>
      <c r="C2027" s="52" t="s">
        <v>1645</v>
      </c>
      <c r="D2027" s="52" t="s">
        <v>1634</v>
      </c>
      <c r="E2027" s="52" t="s">
        <v>954</v>
      </c>
      <c r="F2027" s="52" t="s">
        <v>1968</v>
      </c>
      <c r="G2027" s="52">
        <v>2022</v>
      </c>
      <c r="H2027" s="52" t="s">
        <v>361</v>
      </c>
      <c r="I2027" s="52" t="s">
        <v>670</v>
      </c>
      <c r="J2027" s="60">
        <v>3761153</v>
      </c>
      <c r="K2027" s="52">
        <v>3761153</v>
      </c>
      <c r="L2027" s="56" t="str">
        <f>_xlfn.CONCAT(NFM3External!$B2027,"_",NFM3External!$C2027,"_",NFM3External!$E2027,"_",NFM3External!$G2027)</f>
        <v>Myanmar_HIV_Unspecified - not disagregated by sources _2022</v>
      </c>
    </row>
    <row r="2028" spans="1:12" x14ac:dyDescent="0.25">
      <c r="A2028" s="48" t="s">
        <v>1961</v>
      </c>
      <c r="B2028" s="49" t="s">
        <v>1124</v>
      </c>
      <c r="C2028" s="49" t="s">
        <v>1645</v>
      </c>
      <c r="D2028" s="49" t="s">
        <v>1634</v>
      </c>
      <c r="E2028" s="49" t="s">
        <v>954</v>
      </c>
      <c r="F2028" s="49" t="s">
        <v>1968</v>
      </c>
      <c r="G2028" s="49">
        <v>2023</v>
      </c>
      <c r="H2028" s="49" t="s">
        <v>361</v>
      </c>
      <c r="I2028" s="49" t="s">
        <v>670</v>
      </c>
      <c r="J2028" s="59">
        <v>3761153</v>
      </c>
      <c r="K2028" s="49">
        <v>3761153</v>
      </c>
      <c r="L2028" s="55" t="str">
        <f>_xlfn.CONCAT(NFM3External!$B2028,"_",NFM3External!$C2028,"_",NFM3External!$E2028,"_",NFM3External!$G2028)</f>
        <v>Myanmar_HIV_Unspecified - not disagregated by sources _2023</v>
      </c>
    </row>
    <row r="2029" spans="1:12" x14ac:dyDescent="0.25">
      <c r="A2029" s="51" t="s">
        <v>1961</v>
      </c>
      <c r="B2029" s="52" t="s">
        <v>1124</v>
      </c>
      <c r="C2029" s="52" t="s">
        <v>305</v>
      </c>
      <c r="D2029" s="52" t="s">
        <v>1634</v>
      </c>
      <c r="E2029" s="52" t="s">
        <v>652</v>
      </c>
      <c r="F2029" s="52" t="s">
        <v>1969</v>
      </c>
      <c r="G2029" s="52">
        <v>2018</v>
      </c>
      <c r="H2029" s="52" t="s">
        <v>1635</v>
      </c>
      <c r="I2029" s="52" t="s">
        <v>670</v>
      </c>
      <c r="J2029" s="60">
        <v>100000</v>
      </c>
      <c r="K2029" s="52">
        <v>100000</v>
      </c>
      <c r="L2029" s="56" t="str">
        <f>_xlfn.CONCAT(NFM3External!$B2029,"_",NFM3External!$C2029,"_",NFM3External!$E2029,"_",NFM3External!$G2029)</f>
        <v>Myanmar_TB_Asian Development Bank (ADB)_2018</v>
      </c>
    </row>
    <row r="2030" spans="1:12" x14ac:dyDescent="0.25">
      <c r="A2030" s="48" t="s">
        <v>1961</v>
      </c>
      <c r="B2030" s="49" t="s">
        <v>1124</v>
      </c>
      <c r="C2030" s="49" t="s">
        <v>305</v>
      </c>
      <c r="D2030" s="49" t="s">
        <v>1634</v>
      </c>
      <c r="E2030" s="49" t="s">
        <v>652</v>
      </c>
      <c r="F2030" s="49" t="s">
        <v>1969</v>
      </c>
      <c r="G2030" s="49">
        <v>2019</v>
      </c>
      <c r="H2030" s="49" t="s">
        <v>1635</v>
      </c>
      <c r="I2030" s="49" t="s">
        <v>670</v>
      </c>
      <c r="J2030" s="59">
        <v>100000</v>
      </c>
      <c r="K2030" s="49">
        <v>100000</v>
      </c>
      <c r="L2030" s="55" t="str">
        <f>_xlfn.CONCAT(NFM3External!$B2030,"_",NFM3External!$C2030,"_",NFM3External!$E2030,"_",NFM3External!$G2030)</f>
        <v>Myanmar_TB_Asian Development Bank (ADB)_2019</v>
      </c>
    </row>
    <row r="2031" spans="1:12" x14ac:dyDescent="0.25">
      <c r="A2031" s="51" t="s">
        <v>1961</v>
      </c>
      <c r="B2031" s="52" t="s">
        <v>1124</v>
      </c>
      <c r="C2031" s="52" t="s">
        <v>305</v>
      </c>
      <c r="D2031" s="52" t="s">
        <v>1634</v>
      </c>
      <c r="E2031" s="52" t="s">
        <v>652</v>
      </c>
      <c r="F2031" s="52" t="s">
        <v>1969</v>
      </c>
      <c r="G2031" s="52">
        <v>2020</v>
      </c>
      <c r="H2031" s="52" t="s">
        <v>1635</v>
      </c>
      <c r="I2031" s="52" t="s">
        <v>670</v>
      </c>
      <c r="J2031" s="60">
        <v>100000</v>
      </c>
      <c r="K2031" s="52">
        <v>100000</v>
      </c>
      <c r="L2031" s="56" t="str">
        <f>_xlfn.CONCAT(NFM3External!$B2031,"_",NFM3External!$C2031,"_",NFM3External!$E2031,"_",NFM3External!$G2031)</f>
        <v>Myanmar_TB_Asian Development Bank (ADB)_2020</v>
      </c>
    </row>
    <row r="2032" spans="1:12" x14ac:dyDescent="0.25">
      <c r="A2032" s="48" t="s">
        <v>1961</v>
      </c>
      <c r="B2032" s="49" t="s">
        <v>1124</v>
      </c>
      <c r="C2032" s="49" t="s">
        <v>305</v>
      </c>
      <c r="D2032" s="49" t="s">
        <v>1634</v>
      </c>
      <c r="E2032" s="49" t="s">
        <v>652</v>
      </c>
      <c r="F2032" s="49" t="s">
        <v>1969</v>
      </c>
      <c r="G2032" s="49">
        <v>2021</v>
      </c>
      <c r="H2032" s="49" t="s">
        <v>361</v>
      </c>
      <c r="I2032" s="49" t="s">
        <v>670</v>
      </c>
      <c r="J2032" s="59">
        <v>100000</v>
      </c>
      <c r="K2032" s="49">
        <v>100000</v>
      </c>
      <c r="L2032" s="55" t="str">
        <f>_xlfn.CONCAT(NFM3External!$B2032,"_",NFM3External!$C2032,"_",NFM3External!$E2032,"_",NFM3External!$G2032)</f>
        <v>Myanmar_TB_Asian Development Bank (ADB)_2021</v>
      </c>
    </row>
    <row r="2033" spans="1:12" x14ac:dyDescent="0.25">
      <c r="A2033" s="51" t="s">
        <v>1961</v>
      </c>
      <c r="B2033" s="52" t="s">
        <v>1124</v>
      </c>
      <c r="C2033" s="52" t="s">
        <v>305</v>
      </c>
      <c r="D2033" s="52" t="s">
        <v>1634</v>
      </c>
      <c r="E2033" s="52" t="s">
        <v>652</v>
      </c>
      <c r="F2033" s="52" t="s">
        <v>1969</v>
      </c>
      <c r="G2033" s="52">
        <v>2022</v>
      </c>
      <c r="H2033" s="52" t="s">
        <v>361</v>
      </c>
      <c r="I2033" s="52" t="s">
        <v>670</v>
      </c>
      <c r="J2033" s="60">
        <v>100000</v>
      </c>
      <c r="K2033" s="52">
        <v>100000</v>
      </c>
      <c r="L2033" s="56" t="str">
        <f>_xlfn.CONCAT(NFM3External!$B2033,"_",NFM3External!$C2033,"_",NFM3External!$E2033,"_",NFM3External!$G2033)</f>
        <v>Myanmar_TB_Asian Development Bank (ADB)_2022</v>
      </c>
    </row>
    <row r="2034" spans="1:12" x14ac:dyDescent="0.25">
      <c r="A2034" s="48" t="s">
        <v>1961</v>
      </c>
      <c r="B2034" s="49" t="s">
        <v>1124</v>
      </c>
      <c r="C2034" s="49" t="s">
        <v>305</v>
      </c>
      <c r="D2034" s="49" t="s">
        <v>1634</v>
      </c>
      <c r="E2034" s="49" t="s">
        <v>738</v>
      </c>
      <c r="F2034" s="49" t="s">
        <v>1970</v>
      </c>
      <c r="G2034" s="49">
        <v>2018</v>
      </c>
      <c r="H2034" s="49" t="s">
        <v>1635</v>
      </c>
      <c r="I2034" s="49" t="s">
        <v>670</v>
      </c>
      <c r="J2034" s="59">
        <v>173658</v>
      </c>
      <c r="K2034" s="49">
        <v>173658</v>
      </c>
      <c r="L2034" s="55" t="str">
        <f>_xlfn.CONCAT(NFM3External!$B2034,"_",NFM3External!$C2034,"_",NFM3External!$E2034,"_",NFM3External!$G2034)</f>
        <v>Myanmar_TB_Clinton Foundation_2018</v>
      </c>
    </row>
    <row r="2035" spans="1:12" x14ac:dyDescent="0.25">
      <c r="A2035" s="51" t="s">
        <v>1961</v>
      </c>
      <c r="B2035" s="52" t="s">
        <v>1124</v>
      </c>
      <c r="C2035" s="52" t="s">
        <v>305</v>
      </c>
      <c r="D2035" s="52" t="s">
        <v>1634</v>
      </c>
      <c r="E2035" s="52" t="s">
        <v>738</v>
      </c>
      <c r="F2035" s="52" t="s">
        <v>1970</v>
      </c>
      <c r="G2035" s="52">
        <v>2019</v>
      </c>
      <c r="H2035" s="52" t="s">
        <v>1635</v>
      </c>
      <c r="I2035" s="52" t="s">
        <v>670</v>
      </c>
      <c r="J2035" s="60">
        <v>116300</v>
      </c>
      <c r="K2035" s="52">
        <v>116300</v>
      </c>
      <c r="L2035" s="56" t="str">
        <f>_xlfn.CONCAT(NFM3External!$B2035,"_",NFM3External!$C2035,"_",NFM3External!$E2035,"_",NFM3External!$G2035)</f>
        <v>Myanmar_TB_Clinton Foundation_2019</v>
      </c>
    </row>
    <row r="2036" spans="1:12" x14ac:dyDescent="0.25">
      <c r="A2036" s="48" t="s">
        <v>1961</v>
      </c>
      <c r="B2036" s="49" t="s">
        <v>1124</v>
      </c>
      <c r="C2036" s="49" t="s">
        <v>305</v>
      </c>
      <c r="D2036" s="49" t="s">
        <v>1634</v>
      </c>
      <c r="E2036" s="49" t="s">
        <v>738</v>
      </c>
      <c r="F2036" s="49" t="s">
        <v>1970</v>
      </c>
      <c r="G2036" s="49">
        <v>2020</v>
      </c>
      <c r="H2036" s="49" t="s">
        <v>1635</v>
      </c>
      <c r="I2036" s="49" t="s">
        <v>670</v>
      </c>
      <c r="J2036" s="59">
        <v>212203</v>
      </c>
      <c r="K2036" s="49">
        <v>212203</v>
      </c>
      <c r="L2036" s="55" t="str">
        <f>_xlfn.CONCAT(NFM3External!$B2036,"_",NFM3External!$C2036,"_",NFM3External!$E2036,"_",NFM3External!$G2036)</f>
        <v>Myanmar_TB_Clinton Foundation_2020</v>
      </c>
    </row>
    <row r="2037" spans="1:12" x14ac:dyDescent="0.25">
      <c r="A2037" s="51" t="s">
        <v>1961</v>
      </c>
      <c r="B2037" s="52" t="s">
        <v>1124</v>
      </c>
      <c r="C2037" s="52" t="s">
        <v>305</v>
      </c>
      <c r="D2037" s="52" t="s">
        <v>1634</v>
      </c>
      <c r="E2037" s="52" t="s">
        <v>838</v>
      </c>
      <c r="F2037" s="52" t="s">
        <v>1971</v>
      </c>
      <c r="G2037" s="52">
        <v>2018</v>
      </c>
      <c r="H2037" s="52" t="s">
        <v>1635</v>
      </c>
      <c r="I2037" s="52" t="s">
        <v>670</v>
      </c>
      <c r="J2037" s="60">
        <v>68809</v>
      </c>
      <c r="K2037" s="52">
        <v>68809</v>
      </c>
      <c r="L2037" s="56" t="str">
        <f>_xlfn.CONCAT(NFM3External!$B2037,"_",NFM3External!$C2037,"_",NFM3External!$E2037,"_",NFM3External!$G2037)</f>
        <v>Myanmar_TB_Japan_2018</v>
      </c>
    </row>
    <row r="2038" spans="1:12" x14ac:dyDescent="0.25">
      <c r="A2038" s="48" t="s">
        <v>1961</v>
      </c>
      <c r="B2038" s="49" t="s">
        <v>1124</v>
      </c>
      <c r="C2038" s="49" t="s">
        <v>305</v>
      </c>
      <c r="D2038" s="49" t="s">
        <v>1634</v>
      </c>
      <c r="E2038" s="49" t="s">
        <v>838</v>
      </c>
      <c r="F2038" s="49" t="s">
        <v>1972</v>
      </c>
      <c r="G2038" s="49">
        <v>2018</v>
      </c>
      <c r="H2038" s="49" t="s">
        <v>1635</v>
      </c>
      <c r="I2038" s="49" t="s">
        <v>670</v>
      </c>
      <c r="J2038" s="59">
        <v>60000</v>
      </c>
      <c r="K2038" s="49">
        <v>60000</v>
      </c>
      <c r="L2038" s="55" t="str">
        <f>_xlfn.CONCAT(NFM3External!$B2038,"_",NFM3External!$C2038,"_",NFM3External!$E2038,"_",NFM3External!$G2038)</f>
        <v>Myanmar_TB_Japan_2018</v>
      </c>
    </row>
    <row r="2039" spans="1:12" x14ac:dyDescent="0.25">
      <c r="A2039" s="51" t="s">
        <v>1961</v>
      </c>
      <c r="B2039" s="52" t="s">
        <v>1124</v>
      </c>
      <c r="C2039" s="52" t="s">
        <v>305</v>
      </c>
      <c r="D2039" s="52" t="s">
        <v>1634</v>
      </c>
      <c r="E2039" s="52" t="s">
        <v>838</v>
      </c>
      <c r="F2039" s="52" t="s">
        <v>1971</v>
      </c>
      <c r="G2039" s="52">
        <v>2019</v>
      </c>
      <c r="H2039" s="52" t="s">
        <v>1635</v>
      </c>
      <c r="I2039" s="52" t="s">
        <v>670</v>
      </c>
      <c r="J2039" s="60">
        <v>92680</v>
      </c>
      <c r="K2039" s="52">
        <v>92680</v>
      </c>
      <c r="L2039" s="56" t="str">
        <f>_xlfn.CONCAT(NFM3External!$B2039,"_",NFM3External!$C2039,"_",NFM3External!$E2039,"_",NFM3External!$G2039)</f>
        <v>Myanmar_TB_Japan_2019</v>
      </c>
    </row>
    <row r="2040" spans="1:12" x14ac:dyDescent="0.25">
      <c r="A2040" s="48" t="s">
        <v>1961</v>
      </c>
      <c r="B2040" s="49" t="s">
        <v>1124</v>
      </c>
      <c r="C2040" s="49" t="s">
        <v>305</v>
      </c>
      <c r="D2040" s="49" t="s">
        <v>1634</v>
      </c>
      <c r="E2040" s="49" t="s">
        <v>838</v>
      </c>
      <c r="F2040" s="49" t="s">
        <v>1972</v>
      </c>
      <c r="G2040" s="49">
        <v>2019</v>
      </c>
      <c r="H2040" s="49" t="s">
        <v>1635</v>
      </c>
      <c r="I2040" s="49" t="s">
        <v>670</v>
      </c>
      <c r="J2040" s="59">
        <v>40000</v>
      </c>
      <c r="K2040" s="49">
        <v>40000</v>
      </c>
      <c r="L2040" s="55" t="str">
        <f>_xlfn.CONCAT(NFM3External!$B2040,"_",NFM3External!$C2040,"_",NFM3External!$E2040,"_",NFM3External!$G2040)</f>
        <v>Myanmar_TB_Japan_2019</v>
      </c>
    </row>
    <row r="2041" spans="1:12" x14ac:dyDescent="0.25">
      <c r="A2041" s="51" t="s">
        <v>1961</v>
      </c>
      <c r="B2041" s="52" t="s">
        <v>1124</v>
      </c>
      <c r="C2041" s="52" t="s">
        <v>305</v>
      </c>
      <c r="D2041" s="52" t="s">
        <v>1634</v>
      </c>
      <c r="E2041" s="52" t="s">
        <v>838</v>
      </c>
      <c r="F2041" s="52" t="s">
        <v>1971</v>
      </c>
      <c r="G2041" s="52">
        <v>2020</v>
      </c>
      <c r="H2041" s="52" t="s">
        <v>1635</v>
      </c>
      <c r="I2041" s="52" t="s">
        <v>670</v>
      </c>
      <c r="J2041" s="60">
        <v>121826</v>
      </c>
      <c r="K2041" s="52">
        <v>121826</v>
      </c>
      <c r="L2041" s="56" t="str">
        <f>_xlfn.CONCAT(NFM3External!$B2041,"_",NFM3External!$C2041,"_",NFM3External!$E2041,"_",NFM3External!$G2041)</f>
        <v>Myanmar_TB_Japan_2020</v>
      </c>
    </row>
    <row r="2042" spans="1:12" x14ac:dyDescent="0.25">
      <c r="A2042" s="48" t="s">
        <v>1961</v>
      </c>
      <c r="B2042" s="49" t="s">
        <v>1124</v>
      </c>
      <c r="C2042" s="49" t="s">
        <v>305</v>
      </c>
      <c r="D2042" s="49" t="s">
        <v>1634</v>
      </c>
      <c r="E2042" s="49" t="s">
        <v>838</v>
      </c>
      <c r="F2042" s="49" t="s">
        <v>1972</v>
      </c>
      <c r="G2042" s="49">
        <v>2020</v>
      </c>
      <c r="H2042" s="49" t="s">
        <v>1635</v>
      </c>
      <c r="I2042" s="49" t="s">
        <v>670</v>
      </c>
      <c r="J2042" s="59">
        <v>40000</v>
      </c>
      <c r="K2042" s="49">
        <v>40000</v>
      </c>
      <c r="L2042" s="55" t="str">
        <f>_xlfn.CONCAT(NFM3External!$B2042,"_",NFM3External!$C2042,"_",NFM3External!$E2042,"_",NFM3External!$G2042)</f>
        <v>Myanmar_TB_Japan_2020</v>
      </c>
    </row>
    <row r="2043" spans="1:12" x14ac:dyDescent="0.25">
      <c r="A2043" s="51" t="s">
        <v>1961</v>
      </c>
      <c r="B2043" s="52" t="s">
        <v>1124</v>
      </c>
      <c r="C2043" s="52" t="s">
        <v>305</v>
      </c>
      <c r="D2043" s="52" t="s">
        <v>1634</v>
      </c>
      <c r="E2043" s="52" t="s">
        <v>838</v>
      </c>
      <c r="F2043" s="52" t="s">
        <v>1971</v>
      </c>
      <c r="G2043" s="52">
        <v>2021</v>
      </c>
      <c r="H2043" s="52" t="s">
        <v>361</v>
      </c>
      <c r="I2043" s="52" t="s">
        <v>670</v>
      </c>
      <c r="J2043" s="60">
        <v>142473</v>
      </c>
      <c r="K2043" s="52">
        <v>142473</v>
      </c>
      <c r="L2043" s="56" t="str">
        <f>_xlfn.CONCAT(NFM3External!$B2043,"_",NFM3External!$C2043,"_",NFM3External!$E2043,"_",NFM3External!$G2043)</f>
        <v>Myanmar_TB_Japan_2021</v>
      </c>
    </row>
    <row r="2044" spans="1:12" x14ac:dyDescent="0.25">
      <c r="A2044" s="48" t="s">
        <v>1961</v>
      </c>
      <c r="B2044" s="49" t="s">
        <v>1124</v>
      </c>
      <c r="C2044" s="49" t="s">
        <v>305</v>
      </c>
      <c r="D2044" s="49" t="s">
        <v>1634</v>
      </c>
      <c r="E2044" s="49" t="s">
        <v>838</v>
      </c>
      <c r="F2044" s="49" t="s">
        <v>1971</v>
      </c>
      <c r="G2044" s="49">
        <v>2022</v>
      </c>
      <c r="H2044" s="49" t="s">
        <v>361</v>
      </c>
      <c r="I2044" s="49" t="s">
        <v>670</v>
      </c>
      <c r="J2044" s="59">
        <v>165913</v>
      </c>
      <c r="K2044" s="49">
        <v>165913</v>
      </c>
      <c r="L2044" s="55" t="str">
        <f>_xlfn.CONCAT(NFM3External!$B2044,"_",NFM3External!$C2044,"_",NFM3External!$E2044,"_",NFM3External!$G2044)</f>
        <v>Myanmar_TB_Japan_2022</v>
      </c>
    </row>
    <row r="2045" spans="1:12" x14ac:dyDescent="0.25">
      <c r="A2045" s="51" t="s">
        <v>1961</v>
      </c>
      <c r="B2045" s="52" t="s">
        <v>1124</v>
      </c>
      <c r="C2045" s="52" t="s">
        <v>305</v>
      </c>
      <c r="D2045" s="52" t="s">
        <v>1634</v>
      </c>
      <c r="E2045" s="52" t="s">
        <v>838</v>
      </c>
      <c r="F2045" s="52" t="s">
        <v>1971</v>
      </c>
      <c r="G2045" s="52">
        <v>2023</v>
      </c>
      <c r="H2045" s="52" t="s">
        <v>361</v>
      </c>
      <c r="I2045" s="52" t="s">
        <v>670</v>
      </c>
      <c r="J2045" s="60">
        <v>142473</v>
      </c>
      <c r="K2045" s="52">
        <v>142473</v>
      </c>
      <c r="L2045" s="56" t="str">
        <f>_xlfn.CONCAT(NFM3External!$B2045,"_",NFM3External!$C2045,"_",NFM3External!$E2045,"_",NFM3External!$G2045)</f>
        <v>Myanmar_TB_Japan_2023</v>
      </c>
    </row>
    <row r="2046" spans="1:12" x14ac:dyDescent="0.25">
      <c r="A2046" s="48" t="s">
        <v>1961</v>
      </c>
      <c r="B2046" s="49" t="s">
        <v>1124</v>
      </c>
      <c r="C2046" s="49" t="s">
        <v>305</v>
      </c>
      <c r="D2046" s="49" t="s">
        <v>1634</v>
      </c>
      <c r="E2046" s="49" t="s">
        <v>860</v>
      </c>
      <c r="F2046" s="49" t="s">
        <v>1965</v>
      </c>
      <c r="G2046" s="49">
        <v>2018</v>
      </c>
      <c r="H2046" s="49" t="s">
        <v>1635</v>
      </c>
      <c r="I2046" s="49" t="s">
        <v>670</v>
      </c>
      <c r="J2046" s="59">
        <v>718400</v>
      </c>
      <c r="K2046" s="49">
        <v>718400</v>
      </c>
      <c r="L2046" s="55" t="str">
        <f>_xlfn.CONCAT(NFM3External!$B2046,"_",NFM3External!$C2046,"_",NFM3External!$E2046,"_",NFM3External!$G2046)</f>
        <v>Myanmar_TB_Medicins Sans Frontiers (MSF)_2018</v>
      </c>
    </row>
    <row r="2047" spans="1:12" x14ac:dyDescent="0.25">
      <c r="A2047" s="51" t="s">
        <v>1961</v>
      </c>
      <c r="B2047" s="52" t="s">
        <v>1124</v>
      </c>
      <c r="C2047" s="52" t="s">
        <v>305</v>
      </c>
      <c r="D2047" s="52" t="s">
        <v>1634</v>
      </c>
      <c r="E2047" s="52" t="s">
        <v>860</v>
      </c>
      <c r="F2047" s="52" t="s">
        <v>1965</v>
      </c>
      <c r="G2047" s="52">
        <v>2019</v>
      </c>
      <c r="H2047" s="52" t="s">
        <v>1635</v>
      </c>
      <c r="I2047" s="52" t="s">
        <v>670</v>
      </c>
      <c r="J2047" s="60">
        <v>718400</v>
      </c>
      <c r="K2047" s="52">
        <v>718400</v>
      </c>
      <c r="L2047" s="56" t="str">
        <f>_xlfn.CONCAT(NFM3External!$B2047,"_",NFM3External!$C2047,"_",NFM3External!$E2047,"_",NFM3External!$G2047)</f>
        <v>Myanmar_TB_Medicins Sans Frontiers (MSF)_2019</v>
      </c>
    </row>
    <row r="2048" spans="1:12" x14ac:dyDescent="0.25">
      <c r="A2048" s="48" t="s">
        <v>1961</v>
      </c>
      <c r="B2048" s="49" t="s">
        <v>1124</v>
      </c>
      <c r="C2048" s="49" t="s">
        <v>305</v>
      </c>
      <c r="D2048" s="49" t="s">
        <v>1634</v>
      </c>
      <c r="E2048" s="49" t="s">
        <v>860</v>
      </c>
      <c r="F2048" s="49" t="s">
        <v>1965</v>
      </c>
      <c r="G2048" s="49">
        <v>2020</v>
      </c>
      <c r="H2048" s="49" t="s">
        <v>1635</v>
      </c>
      <c r="I2048" s="49" t="s">
        <v>670</v>
      </c>
      <c r="J2048" s="59">
        <v>718400</v>
      </c>
      <c r="K2048" s="49">
        <v>718400</v>
      </c>
      <c r="L2048" s="55" t="str">
        <f>_xlfn.CONCAT(NFM3External!$B2048,"_",NFM3External!$C2048,"_",NFM3External!$E2048,"_",NFM3External!$G2048)</f>
        <v>Myanmar_TB_Medicins Sans Frontiers (MSF)_2020</v>
      </c>
    </row>
    <row r="2049" spans="1:12" x14ac:dyDescent="0.25">
      <c r="A2049" s="51" t="s">
        <v>1961</v>
      </c>
      <c r="B2049" s="52" t="s">
        <v>1124</v>
      </c>
      <c r="C2049" s="52" t="s">
        <v>305</v>
      </c>
      <c r="D2049" s="52" t="s">
        <v>1634</v>
      </c>
      <c r="E2049" s="52" t="s">
        <v>860</v>
      </c>
      <c r="F2049" s="52" t="s">
        <v>1965</v>
      </c>
      <c r="G2049" s="52">
        <v>2021</v>
      </c>
      <c r="H2049" s="52" t="s">
        <v>361</v>
      </c>
      <c r="I2049" s="52" t="s">
        <v>670</v>
      </c>
      <c r="J2049" s="60">
        <v>718400</v>
      </c>
      <c r="K2049" s="52">
        <v>718400</v>
      </c>
      <c r="L2049" s="56" t="str">
        <f>_xlfn.CONCAT(NFM3External!$B2049,"_",NFM3External!$C2049,"_",NFM3External!$E2049,"_",NFM3External!$G2049)</f>
        <v>Myanmar_TB_Medicins Sans Frontiers (MSF)_2021</v>
      </c>
    </row>
    <row r="2050" spans="1:12" x14ac:dyDescent="0.25">
      <c r="A2050" s="48" t="s">
        <v>1961</v>
      </c>
      <c r="B2050" s="49" t="s">
        <v>1124</v>
      </c>
      <c r="C2050" s="49" t="s">
        <v>305</v>
      </c>
      <c r="D2050" s="49" t="s">
        <v>1634</v>
      </c>
      <c r="E2050" s="49" t="s">
        <v>860</v>
      </c>
      <c r="F2050" s="49" t="s">
        <v>1965</v>
      </c>
      <c r="G2050" s="49">
        <v>2022</v>
      </c>
      <c r="H2050" s="49" t="s">
        <v>361</v>
      </c>
      <c r="I2050" s="49" t="s">
        <v>670</v>
      </c>
      <c r="J2050" s="59">
        <v>1383200</v>
      </c>
      <c r="K2050" s="49">
        <v>1383200</v>
      </c>
      <c r="L2050" s="55" t="str">
        <f>_xlfn.CONCAT(NFM3External!$B2050,"_",NFM3External!$C2050,"_",NFM3External!$E2050,"_",NFM3External!$G2050)</f>
        <v>Myanmar_TB_Medicins Sans Frontiers (MSF)_2022</v>
      </c>
    </row>
    <row r="2051" spans="1:12" x14ac:dyDescent="0.25">
      <c r="A2051" s="51" t="s">
        <v>1961</v>
      </c>
      <c r="B2051" s="52" t="s">
        <v>1124</v>
      </c>
      <c r="C2051" s="52" t="s">
        <v>305</v>
      </c>
      <c r="D2051" s="52" t="s">
        <v>1634</v>
      </c>
      <c r="E2051" s="52" t="s">
        <v>860</v>
      </c>
      <c r="F2051" s="52" t="s">
        <v>1965</v>
      </c>
      <c r="G2051" s="52">
        <v>2023</v>
      </c>
      <c r="H2051" s="52" t="s">
        <v>361</v>
      </c>
      <c r="I2051" s="52" t="s">
        <v>670</v>
      </c>
      <c r="J2051" s="60">
        <v>1257200</v>
      </c>
      <c r="K2051" s="52">
        <v>1257200</v>
      </c>
      <c r="L2051" s="56" t="str">
        <f>_xlfn.CONCAT(NFM3External!$B2051,"_",NFM3External!$C2051,"_",NFM3External!$E2051,"_",NFM3External!$G2051)</f>
        <v>Myanmar_TB_Medicins Sans Frontiers (MSF)_2023</v>
      </c>
    </row>
    <row r="2052" spans="1:12" x14ac:dyDescent="0.25">
      <c r="A2052" s="48" t="s">
        <v>1961</v>
      </c>
      <c r="B2052" s="49" t="s">
        <v>1124</v>
      </c>
      <c r="C2052" s="49" t="s">
        <v>305</v>
      </c>
      <c r="D2052" s="49" t="s">
        <v>1634</v>
      </c>
      <c r="E2052" s="49" t="s">
        <v>934</v>
      </c>
      <c r="F2052" s="49" t="s">
        <v>1973</v>
      </c>
      <c r="G2052" s="49">
        <v>2018</v>
      </c>
      <c r="H2052" s="49" t="s">
        <v>1635</v>
      </c>
      <c r="I2052" s="49" t="s">
        <v>670</v>
      </c>
      <c r="J2052" s="59">
        <v>7952300</v>
      </c>
      <c r="K2052" s="49">
        <v>7952300</v>
      </c>
      <c r="L2052" s="55" t="str">
        <f>_xlfn.CONCAT(NFM3External!$B2052,"_",NFM3External!$C2052,"_",NFM3External!$E2052,"_",NFM3External!$G2052)</f>
        <v>Myanmar_TB_United States Government (USG)_2018</v>
      </c>
    </row>
    <row r="2053" spans="1:12" x14ac:dyDescent="0.25">
      <c r="A2053" s="51" t="s">
        <v>1961</v>
      </c>
      <c r="B2053" s="52" t="s">
        <v>1124</v>
      </c>
      <c r="C2053" s="52" t="s">
        <v>305</v>
      </c>
      <c r="D2053" s="52" t="s">
        <v>1634</v>
      </c>
      <c r="E2053" s="52" t="s">
        <v>934</v>
      </c>
      <c r="F2053" s="52" t="s">
        <v>1973</v>
      </c>
      <c r="G2053" s="52">
        <v>2019</v>
      </c>
      <c r="H2053" s="52" t="s">
        <v>1635</v>
      </c>
      <c r="I2053" s="52" t="s">
        <v>670</v>
      </c>
      <c r="J2053" s="60">
        <v>6950000</v>
      </c>
      <c r="K2053" s="52">
        <v>6950000</v>
      </c>
      <c r="L2053" s="56" t="str">
        <f>_xlfn.CONCAT(NFM3External!$B2053,"_",NFM3External!$C2053,"_",NFM3External!$E2053,"_",NFM3External!$G2053)</f>
        <v>Myanmar_TB_United States Government (USG)_2019</v>
      </c>
    </row>
    <row r="2054" spans="1:12" x14ac:dyDescent="0.25">
      <c r="A2054" s="48" t="s">
        <v>1961</v>
      </c>
      <c r="B2054" s="49" t="s">
        <v>1124</v>
      </c>
      <c r="C2054" s="49" t="s">
        <v>305</v>
      </c>
      <c r="D2054" s="49" t="s">
        <v>1634</v>
      </c>
      <c r="E2054" s="49" t="s">
        <v>934</v>
      </c>
      <c r="F2054" s="49" t="s">
        <v>1973</v>
      </c>
      <c r="G2054" s="49">
        <v>2020</v>
      </c>
      <c r="H2054" s="49" t="s">
        <v>1635</v>
      </c>
      <c r="I2054" s="49" t="s">
        <v>670</v>
      </c>
      <c r="J2054" s="59">
        <v>7713000</v>
      </c>
      <c r="K2054" s="49">
        <v>7713000</v>
      </c>
      <c r="L2054" s="55" t="str">
        <f>_xlfn.CONCAT(NFM3External!$B2054,"_",NFM3External!$C2054,"_",NFM3External!$E2054,"_",NFM3External!$G2054)</f>
        <v>Myanmar_TB_United States Government (USG)_2020</v>
      </c>
    </row>
    <row r="2055" spans="1:12" x14ac:dyDescent="0.25">
      <c r="A2055" s="51" t="s">
        <v>1961</v>
      </c>
      <c r="B2055" s="52" t="s">
        <v>1124</v>
      </c>
      <c r="C2055" s="52" t="s">
        <v>305</v>
      </c>
      <c r="D2055" s="52" t="s">
        <v>1634</v>
      </c>
      <c r="E2055" s="52" t="s">
        <v>934</v>
      </c>
      <c r="F2055" s="52" t="s">
        <v>1973</v>
      </c>
      <c r="G2055" s="52">
        <v>2021</v>
      </c>
      <c r="H2055" s="52" t="s">
        <v>361</v>
      </c>
      <c r="I2055" s="52" t="s">
        <v>670</v>
      </c>
      <c r="J2055" s="60">
        <v>7700000</v>
      </c>
      <c r="K2055" s="52">
        <v>7700000</v>
      </c>
      <c r="L2055" s="56" t="str">
        <f>_xlfn.CONCAT(NFM3External!$B2055,"_",NFM3External!$C2055,"_",NFM3External!$E2055,"_",NFM3External!$G2055)</f>
        <v>Myanmar_TB_United States Government (USG)_2021</v>
      </c>
    </row>
    <row r="2056" spans="1:12" x14ac:dyDescent="0.25">
      <c r="A2056" s="48" t="s">
        <v>1961</v>
      </c>
      <c r="B2056" s="49" t="s">
        <v>1124</v>
      </c>
      <c r="C2056" s="49" t="s">
        <v>305</v>
      </c>
      <c r="D2056" s="49" t="s">
        <v>1634</v>
      </c>
      <c r="E2056" s="49" t="s">
        <v>934</v>
      </c>
      <c r="F2056" s="49" t="s">
        <v>1973</v>
      </c>
      <c r="G2056" s="49">
        <v>2022</v>
      </c>
      <c r="H2056" s="49" t="s">
        <v>361</v>
      </c>
      <c r="I2056" s="49" t="s">
        <v>670</v>
      </c>
      <c r="J2056" s="59">
        <v>7700000</v>
      </c>
      <c r="K2056" s="49">
        <v>7700000</v>
      </c>
      <c r="L2056" s="55" t="str">
        <f>_xlfn.CONCAT(NFM3External!$B2056,"_",NFM3External!$C2056,"_",NFM3External!$E2056,"_",NFM3External!$G2056)</f>
        <v>Myanmar_TB_United States Government (USG)_2022</v>
      </c>
    </row>
    <row r="2057" spans="1:12" x14ac:dyDescent="0.25">
      <c r="A2057" s="51" t="s">
        <v>1961</v>
      </c>
      <c r="B2057" s="52" t="s">
        <v>1124</v>
      </c>
      <c r="C2057" s="52" t="s">
        <v>305</v>
      </c>
      <c r="D2057" s="52" t="s">
        <v>1634</v>
      </c>
      <c r="E2057" s="52" t="s">
        <v>954</v>
      </c>
      <c r="F2057" s="52" t="s">
        <v>1968</v>
      </c>
      <c r="G2057" s="52">
        <v>2018</v>
      </c>
      <c r="H2057" s="52" t="s">
        <v>1635</v>
      </c>
      <c r="I2057" s="52" t="s">
        <v>670</v>
      </c>
      <c r="J2057" s="60">
        <v>4602720</v>
      </c>
      <c r="K2057" s="52">
        <v>4602720</v>
      </c>
      <c r="L2057" s="56" t="str">
        <f>_xlfn.CONCAT(NFM3External!$B2057,"_",NFM3External!$C2057,"_",NFM3External!$E2057,"_",NFM3External!$G2057)</f>
        <v>Myanmar_TB_Unspecified - not disagregated by sources _2018</v>
      </c>
    </row>
    <row r="2058" spans="1:12" x14ac:dyDescent="0.25">
      <c r="A2058" s="48" t="s">
        <v>1961</v>
      </c>
      <c r="B2058" s="49" t="s">
        <v>1124</v>
      </c>
      <c r="C2058" s="49" t="s">
        <v>305</v>
      </c>
      <c r="D2058" s="49" t="s">
        <v>1634</v>
      </c>
      <c r="E2058" s="49" t="s">
        <v>954</v>
      </c>
      <c r="F2058" s="49" t="s">
        <v>1968</v>
      </c>
      <c r="G2058" s="49">
        <v>2019</v>
      </c>
      <c r="H2058" s="49" t="s">
        <v>1635</v>
      </c>
      <c r="I2058" s="49" t="s">
        <v>670</v>
      </c>
      <c r="J2058" s="59">
        <v>3513900</v>
      </c>
      <c r="K2058" s="49">
        <v>3513900</v>
      </c>
      <c r="L2058" s="55" t="str">
        <f>_xlfn.CONCAT(NFM3External!$B2058,"_",NFM3External!$C2058,"_",NFM3External!$E2058,"_",NFM3External!$G2058)</f>
        <v>Myanmar_TB_Unspecified - not disagregated by sources _2019</v>
      </c>
    </row>
    <row r="2059" spans="1:12" x14ac:dyDescent="0.25">
      <c r="A2059" s="51" t="s">
        <v>1961</v>
      </c>
      <c r="B2059" s="52" t="s">
        <v>1124</v>
      </c>
      <c r="C2059" s="52" t="s">
        <v>305</v>
      </c>
      <c r="D2059" s="52" t="s">
        <v>1634</v>
      </c>
      <c r="E2059" s="52" t="s">
        <v>954</v>
      </c>
      <c r="F2059" s="52" t="s">
        <v>1968</v>
      </c>
      <c r="G2059" s="52">
        <v>2020</v>
      </c>
      <c r="H2059" s="52" t="s">
        <v>1635</v>
      </c>
      <c r="I2059" s="52" t="s">
        <v>670</v>
      </c>
      <c r="J2059" s="60">
        <v>3376100</v>
      </c>
      <c r="K2059" s="52">
        <v>3376100</v>
      </c>
      <c r="L2059" s="56" t="str">
        <f>_xlfn.CONCAT(NFM3External!$B2059,"_",NFM3External!$C2059,"_",NFM3External!$E2059,"_",NFM3External!$G2059)</f>
        <v>Myanmar_TB_Unspecified - not disagregated by sources _2020</v>
      </c>
    </row>
    <row r="2060" spans="1:12" x14ac:dyDescent="0.25">
      <c r="A2060" s="48" t="s">
        <v>1961</v>
      </c>
      <c r="B2060" s="49" t="s">
        <v>1124</v>
      </c>
      <c r="C2060" s="49" t="s">
        <v>305</v>
      </c>
      <c r="D2060" s="49" t="s">
        <v>1634</v>
      </c>
      <c r="E2060" s="49" t="s">
        <v>954</v>
      </c>
      <c r="F2060" s="49" t="s">
        <v>1968</v>
      </c>
      <c r="G2060" s="49">
        <v>2021</v>
      </c>
      <c r="H2060" s="49" t="s">
        <v>361</v>
      </c>
      <c r="I2060" s="49" t="s">
        <v>670</v>
      </c>
      <c r="J2060" s="59">
        <v>2680000</v>
      </c>
      <c r="K2060" s="49">
        <v>2680000</v>
      </c>
      <c r="L2060" s="55" t="str">
        <f>_xlfn.CONCAT(NFM3External!$B2060,"_",NFM3External!$C2060,"_",NFM3External!$E2060,"_",NFM3External!$G2060)</f>
        <v>Myanmar_TB_Unspecified - not disagregated by sources _2021</v>
      </c>
    </row>
    <row r="2061" spans="1:12" x14ac:dyDescent="0.25">
      <c r="A2061" s="51" t="s">
        <v>1961</v>
      </c>
      <c r="B2061" s="52" t="s">
        <v>1124</v>
      </c>
      <c r="C2061" s="52" t="s">
        <v>305</v>
      </c>
      <c r="D2061" s="52" t="s">
        <v>1634</v>
      </c>
      <c r="E2061" s="52" t="s">
        <v>954</v>
      </c>
      <c r="F2061" s="52" t="s">
        <v>1968</v>
      </c>
      <c r="G2061" s="52">
        <v>2022</v>
      </c>
      <c r="H2061" s="52" t="s">
        <v>361</v>
      </c>
      <c r="I2061" s="52" t="s">
        <v>670</v>
      </c>
      <c r="J2061" s="60">
        <v>2010000</v>
      </c>
      <c r="K2061" s="52">
        <v>2010000</v>
      </c>
      <c r="L2061" s="56" t="str">
        <f>_xlfn.CONCAT(NFM3External!$B2061,"_",NFM3External!$C2061,"_",NFM3External!$E2061,"_",NFM3External!$G2061)</f>
        <v>Myanmar_TB_Unspecified - not disagregated by sources _2022</v>
      </c>
    </row>
    <row r="2062" spans="1:12" x14ac:dyDescent="0.25">
      <c r="A2062" s="48" t="s">
        <v>1961</v>
      </c>
      <c r="B2062" s="49" t="s">
        <v>1124</v>
      </c>
      <c r="C2062" s="49" t="s">
        <v>305</v>
      </c>
      <c r="D2062" s="49" t="s">
        <v>1634</v>
      </c>
      <c r="E2062" s="49" t="s">
        <v>954</v>
      </c>
      <c r="F2062" s="49" t="s">
        <v>1968</v>
      </c>
      <c r="G2062" s="49">
        <v>2023</v>
      </c>
      <c r="H2062" s="49" t="s">
        <v>361</v>
      </c>
      <c r="I2062" s="49" t="s">
        <v>670</v>
      </c>
      <c r="J2062" s="59">
        <v>2010000</v>
      </c>
      <c r="K2062" s="49">
        <v>2010000</v>
      </c>
      <c r="L2062" s="55" t="str">
        <f>_xlfn.CONCAT(NFM3External!$B2062,"_",NFM3External!$C2062,"_",NFM3External!$E2062,"_",NFM3External!$G2062)</f>
        <v>Myanmar_TB_Unspecified - not disagregated by sources _2023</v>
      </c>
    </row>
    <row r="2063" spans="1:12" x14ac:dyDescent="0.25">
      <c r="A2063" s="51" t="s">
        <v>1961</v>
      </c>
      <c r="B2063" s="52" t="s">
        <v>1124</v>
      </c>
      <c r="C2063" s="52" t="s">
        <v>305</v>
      </c>
      <c r="D2063" s="52" t="s">
        <v>1634</v>
      </c>
      <c r="E2063" s="52" t="s">
        <v>949</v>
      </c>
      <c r="F2063" s="52" t="s">
        <v>1974</v>
      </c>
      <c r="G2063" s="52">
        <v>2021</v>
      </c>
      <c r="H2063" s="52" t="s">
        <v>361</v>
      </c>
      <c r="I2063" s="52" t="s">
        <v>670</v>
      </c>
      <c r="J2063" s="60">
        <v>84900</v>
      </c>
      <c r="K2063" s="52">
        <v>84900</v>
      </c>
      <c r="L2063" s="56" t="str">
        <f>_xlfn.CONCAT(NFM3External!$B2063,"_",NFM3External!$C2063,"_",NFM3External!$E2063,"_",NFM3External!$G2063)</f>
        <v>Myanmar_TB_World Health Organization (WHO)_2021</v>
      </c>
    </row>
    <row r="2064" spans="1:12" x14ac:dyDescent="0.25">
      <c r="A2064" s="48" t="s">
        <v>1961</v>
      </c>
      <c r="B2064" s="49" t="s">
        <v>1124</v>
      </c>
      <c r="C2064" s="49" t="s">
        <v>305</v>
      </c>
      <c r="D2064" s="49" t="s">
        <v>1634</v>
      </c>
      <c r="E2064" s="49" t="s">
        <v>949</v>
      </c>
      <c r="F2064" s="49" t="s">
        <v>1974</v>
      </c>
      <c r="G2064" s="49">
        <v>2022</v>
      </c>
      <c r="H2064" s="49" t="s">
        <v>361</v>
      </c>
      <c r="I2064" s="49" t="s">
        <v>670</v>
      </c>
      <c r="J2064" s="59">
        <v>102500</v>
      </c>
      <c r="K2064" s="49">
        <v>102500</v>
      </c>
      <c r="L2064" s="55" t="str">
        <f>_xlfn.CONCAT(NFM3External!$B2064,"_",NFM3External!$C2064,"_",NFM3External!$E2064,"_",NFM3External!$G2064)</f>
        <v>Myanmar_TB_World Health Organization (WHO)_2022</v>
      </c>
    </row>
    <row r="2065" spans="1:12" x14ac:dyDescent="0.25">
      <c r="A2065" s="51" t="s">
        <v>1961</v>
      </c>
      <c r="B2065" s="52" t="s">
        <v>1124</v>
      </c>
      <c r="C2065" s="52" t="s">
        <v>305</v>
      </c>
      <c r="D2065" s="52" t="s">
        <v>1634</v>
      </c>
      <c r="E2065" s="52" t="s">
        <v>949</v>
      </c>
      <c r="F2065" s="52" t="s">
        <v>1974</v>
      </c>
      <c r="G2065" s="52">
        <v>2023</v>
      </c>
      <c r="H2065" s="52" t="s">
        <v>361</v>
      </c>
      <c r="I2065" s="52" t="s">
        <v>670</v>
      </c>
      <c r="J2065" s="60">
        <v>93700</v>
      </c>
      <c r="K2065" s="52">
        <v>93700</v>
      </c>
      <c r="L2065" s="56" t="str">
        <f>_xlfn.CONCAT(NFM3External!$B2065,"_",NFM3External!$C2065,"_",NFM3External!$E2065,"_",NFM3External!$G2065)</f>
        <v>Myanmar_TB_World Health Organization (WHO)_2023</v>
      </c>
    </row>
    <row r="2066" spans="1:12" x14ac:dyDescent="0.25">
      <c r="A2066" s="48" t="s">
        <v>1975</v>
      </c>
      <c r="B2066" s="49" t="s">
        <v>1116</v>
      </c>
      <c r="C2066" s="49" t="s">
        <v>1645</v>
      </c>
      <c r="D2066" s="49" t="s">
        <v>1634</v>
      </c>
      <c r="E2066" s="49" t="s">
        <v>954</v>
      </c>
      <c r="F2066" s="49" t="s">
        <v>1976</v>
      </c>
      <c r="G2066" s="49">
        <v>2019</v>
      </c>
      <c r="H2066" s="49" t="s">
        <v>1635</v>
      </c>
      <c r="I2066" s="49" t="s">
        <v>682</v>
      </c>
      <c r="J2066" s="59">
        <v>100300</v>
      </c>
      <c r="K2066" s="49">
        <v>112282</v>
      </c>
      <c r="L2066" s="55" t="str">
        <f>_xlfn.CONCAT(NFM3External!$B2066,"_",NFM3External!$C2066,"_",NFM3External!$E2066,"_",NFM3External!$G2066)</f>
        <v>Montenegro_HIV_Unspecified - not disagregated by sources _2019</v>
      </c>
    </row>
    <row r="2067" spans="1:12" x14ac:dyDescent="0.25">
      <c r="A2067" s="51" t="s">
        <v>1975</v>
      </c>
      <c r="B2067" s="52" t="s">
        <v>1116</v>
      </c>
      <c r="C2067" s="52" t="s">
        <v>1645</v>
      </c>
      <c r="D2067" s="52" t="s">
        <v>1634</v>
      </c>
      <c r="E2067" s="52" t="s">
        <v>954</v>
      </c>
      <c r="F2067" s="52" t="s">
        <v>1976</v>
      </c>
      <c r="G2067" s="52">
        <v>2020</v>
      </c>
      <c r="H2067" s="52" t="s">
        <v>1635</v>
      </c>
      <c r="I2067" s="52" t="s">
        <v>682</v>
      </c>
      <c r="J2067" s="60">
        <v>45500</v>
      </c>
      <c r="K2067" s="52">
        <v>51853</v>
      </c>
      <c r="L2067" s="56" t="str">
        <f>_xlfn.CONCAT(NFM3External!$B2067,"_",NFM3External!$C2067,"_",NFM3External!$E2067,"_",NFM3External!$G2067)</f>
        <v>Montenegro_HIV_Unspecified - not disagregated by sources _2020</v>
      </c>
    </row>
    <row r="2068" spans="1:12" x14ac:dyDescent="0.25">
      <c r="A2068" s="48" t="s">
        <v>1975</v>
      </c>
      <c r="B2068" s="49" t="s">
        <v>1116</v>
      </c>
      <c r="C2068" s="49" t="s">
        <v>1645</v>
      </c>
      <c r="D2068" s="49" t="s">
        <v>1634</v>
      </c>
      <c r="E2068" s="49" t="s">
        <v>954</v>
      </c>
      <c r="F2068" s="49" t="s">
        <v>1976</v>
      </c>
      <c r="G2068" s="49">
        <v>2021</v>
      </c>
      <c r="H2068" s="49" t="s">
        <v>1635</v>
      </c>
      <c r="I2068" s="49" t="s">
        <v>682</v>
      </c>
      <c r="J2068" s="59">
        <v>56400</v>
      </c>
      <c r="K2068" s="49">
        <v>67352</v>
      </c>
      <c r="L2068" s="55" t="str">
        <f>_xlfn.CONCAT(NFM3External!$B2068,"_",NFM3External!$C2068,"_",NFM3External!$E2068,"_",NFM3External!$G2068)</f>
        <v>Montenegro_HIV_Unspecified - not disagregated by sources _2021</v>
      </c>
    </row>
    <row r="2069" spans="1:12" x14ac:dyDescent="0.25">
      <c r="A2069" s="51" t="s">
        <v>1975</v>
      </c>
      <c r="B2069" s="52" t="s">
        <v>1116</v>
      </c>
      <c r="C2069" s="52" t="s">
        <v>1645</v>
      </c>
      <c r="D2069" s="52" t="s">
        <v>1634</v>
      </c>
      <c r="E2069" s="52" t="s">
        <v>954</v>
      </c>
      <c r="F2069" s="52" t="s">
        <v>1976</v>
      </c>
      <c r="G2069" s="52">
        <v>2022</v>
      </c>
      <c r="H2069" s="52" t="s">
        <v>361</v>
      </c>
      <c r="I2069" s="52" t="s">
        <v>682</v>
      </c>
      <c r="J2069" s="60">
        <v>45000</v>
      </c>
      <c r="K2069" s="52">
        <v>54340</v>
      </c>
      <c r="L2069" s="56" t="str">
        <f>_xlfn.CONCAT(NFM3External!$B2069,"_",NFM3External!$C2069,"_",NFM3External!$E2069,"_",NFM3External!$G2069)</f>
        <v>Montenegro_HIV_Unspecified - not disagregated by sources _2022</v>
      </c>
    </row>
    <row r="2070" spans="1:12" x14ac:dyDescent="0.25">
      <c r="A2070" s="48" t="s">
        <v>1975</v>
      </c>
      <c r="B2070" s="49" t="s">
        <v>1116</v>
      </c>
      <c r="C2070" s="49" t="s">
        <v>1645</v>
      </c>
      <c r="D2070" s="49" t="s">
        <v>1634</v>
      </c>
      <c r="E2070" s="49" t="s">
        <v>954</v>
      </c>
      <c r="F2070" s="49" t="s">
        <v>1976</v>
      </c>
      <c r="G2070" s="49">
        <v>2023</v>
      </c>
      <c r="H2070" s="49" t="s">
        <v>361</v>
      </c>
      <c r="I2070" s="49" t="s">
        <v>682</v>
      </c>
      <c r="J2070" s="59">
        <v>40000</v>
      </c>
      <c r="K2070" s="49">
        <v>49006</v>
      </c>
      <c r="L2070" s="55" t="str">
        <f>_xlfn.CONCAT(NFM3External!$B2070,"_",NFM3External!$C2070,"_",NFM3External!$E2070,"_",NFM3External!$G2070)</f>
        <v>Montenegro_HIV_Unspecified - not disagregated by sources _2023</v>
      </c>
    </row>
    <row r="2071" spans="1:12" x14ac:dyDescent="0.25">
      <c r="A2071" s="51" t="s">
        <v>1975</v>
      </c>
      <c r="B2071" s="52" t="s">
        <v>1116</v>
      </c>
      <c r="C2071" s="52" t="s">
        <v>1645</v>
      </c>
      <c r="D2071" s="52" t="s">
        <v>1634</v>
      </c>
      <c r="E2071" s="52" t="s">
        <v>954</v>
      </c>
      <c r="F2071" s="52" t="s">
        <v>1976</v>
      </c>
      <c r="G2071" s="52">
        <v>2024</v>
      </c>
      <c r="H2071" s="52" t="s">
        <v>361</v>
      </c>
      <c r="I2071" s="52" t="s">
        <v>682</v>
      </c>
      <c r="J2071" s="60">
        <v>30000</v>
      </c>
      <c r="K2071" s="52">
        <v>37205</v>
      </c>
      <c r="L2071" s="56" t="str">
        <f>_xlfn.CONCAT(NFM3External!$B2071,"_",NFM3External!$C2071,"_",NFM3External!$E2071,"_",NFM3External!$G2071)</f>
        <v>Montenegro_HIV_Unspecified - not disagregated by sources _2024</v>
      </c>
    </row>
    <row r="2072" spans="1:12" x14ac:dyDescent="0.25">
      <c r="A2072" s="48" t="s">
        <v>1977</v>
      </c>
      <c r="B2072" s="49" t="s">
        <v>1114</v>
      </c>
      <c r="C2072" s="49" t="s">
        <v>1645</v>
      </c>
      <c r="D2072" s="49" t="s">
        <v>1634</v>
      </c>
      <c r="E2072" s="49" t="s">
        <v>949</v>
      </c>
      <c r="F2072" s="49" t="s">
        <v>1978</v>
      </c>
      <c r="G2072" s="49">
        <v>2018</v>
      </c>
      <c r="H2072" s="49" t="s">
        <v>1635</v>
      </c>
      <c r="I2072" s="49" t="s">
        <v>670</v>
      </c>
      <c r="J2072" s="59">
        <v>45968</v>
      </c>
      <c r="K2072" s="49">
        <v>45968</v>
      </c>
      <c r="L2072" s="55" t="str">
        <f>_xlfn.CONCAT(NFM3External!$B2072,"_",NFM3External!$C2072,"_",NFM3External!$E2072,"_",NFM3External!$G2072)</f>
        <v>Mongolia_HIV_World Health Organization (WHO)_2018</v>
      </c>
    </row>
    <row r="2073" spans="1:12" x14ac:dyDescent="0.25">
      <c r="A2073" s="51" t="s">
        <v>1977</v>
      </c>
      <c r="B2073" s="52" t="s">
        <v>1114</v>
      </c>
      <c r="C2073" s="52" t="s">
        <v>1645</v>
      </c>
      <c r="D2073" s="52" t="s">
        <v>1634</v>
      </c>
      <c r="E2073" s="52" t="s">
        <v>949</v>
      </c>
      <c r="F2073" s="52" t="s">
        <v>1978</v>
      </c>
      <c r="G2073" s="52">
        <v>2019</v>
      </c>
      <c r="H2073" s="52" t="s">
        <v>1635</v>
      </c>
      <c r="I2073" s="52" t="s">
        <v>670</v>
      </c>
      <c r="J2073" s="60">
        <v>45968</v>
      </c>
      <c r="K2073" s="52">
        <v>45968</v>
      </c>
      <c r="L2073" s="56" t="str">
        <f>_xlfn.CONCAT(NFM3External!$B2073,"_",NFM3External!$C2073,"_",NFM3External!$E2073,"_",NFM3External!$G2073)</f>
        <v>Mongolia_HIV_World Health Organization (WHO)_2019</v>
      </c>
    </row>
    <row r="2074" spans="1:12" x14ac:dyDescent="0.25">
      <c r="A2074" s="48" t="s">
        <v>1977</v>
      </c>
      <c r="B2074" s="49" t="s">
        <v>1114</v>
      </c>
      <c r="C2074" s="49" t="s">
        <v>1645</v>
      </c>
      <c r="D2074" s="49" t="s">
        <v>1634</v>
      </c>
      <c r="E2074" s="49" t="s">
        <v>949</v>
      </c>
      <c r="F2074" s="49" t="s">
        <v>1978</v>
      </c>
      <c r="G2074" s="49">
        <v>2020</v>
      </c>
      <c r="H2074" s="49" t="s">
        <v>1635</v>
      </c>
      <c r="I2074" s="49" t="s">
        <v>670</v>
      </c>
      <c r="J2074" s="59">
        <v>45502</v>
      </c>
      <c r="K2074" s="49">
        <v>45502</v>
      </c>
      <c r="L2074" s="55" t="str">
        <f>_xlfn.CONCAT(NFM3External!$B2074,"_",NFM3External!$C2074,"_",NFM3External!$E2074,"_",NFM3External!$G2074)</f>
        <v>Mongolia_HIV_World Health Organization (WHO)_2020</v>
      </c>
    </row>
    <row r="2075" spans="1:12" x14ac:dyDescent="0.25">
      <c r="A2075" s="51" t="s">
        <v>1977</v>
      </c>
      <c r="B2075" s="52" t="s">
        <v>1114</v>
      </c>
      <c r="C2075" s="52" t="s">
        <v>1645</v>
      </c>
      <c r="D2075" s="52" t="s">
        <v>1634</v>
      </c>
      <c r="E2075" s="52" t="s">
        <v>949</v>
      </c>
      <c r="F2075" s="52" t="s">
        <v>1978</v>
      </c>
      <c r="G2075" s="52">
        <v>2021</v>
      </c>
      <c r="H2075" s="52" t="s">
        <v>361</v>
      </c>
      <c r="I2075" s="52" t="s">
        <v>670</v>
      </c>
      <c r="J2075" s="60">
        <v>43903</v>
      </c>
      <c r="K2075" s="52">
        <v>43903</v>
      </c>
      <c r="L2075" s="56" t="str">
        <f>_xlfn.CONCAT(NFM3External!$B2075,"_",NFM3External!$C2075,"_",NFM3External!$E2075,"_",NFM3External!$G2075)</f>
        <v>Mongolia_HIV_World Health Organization (WHO)_2021</v>
      </c>
    </row>
    <row r="2076" spans="1:12" x14ac:dyDescent="0.25">
      <c r="A2076" s="48" t="s">
        <v>1977</v>
      </c>
      <c r="B2076" s="49" t="s">
        <v>1114</v>
      </c>
      <c r="C2076" s="49" t="s">
        <v>1645</v>
      </c>
      <c r="D2076" s="49" t="s">
        <v>1634</v>
      </c>
      <c r="E2076" s="49" t="s">
        <v>949</v>
      </c>
      <c r="F2076" s="49" t="s">
        <v>1978</v>
      </c>
      <c r="G2076" s="49">
        <v>2022</v>
      </c>
      <c r="H2076" s="49" t="s">
        <v>361</v>
      </c>
      <c r="I2076" s="49" t="s">
        <v>670</v>
      </c>
      <c r="J2076" s="59">
        <v>44129</v>
      </c>
      <c r="K2076" s="49">
        <v>44129</v>
      </c>
      <c r="L2076" s="55" t="str">
        <f>_xlfn.CONCAT(NFM3External!$B2076,"_",NFM3External!$C2076,"_",NFM3External!$E2076,"_",NFM3External!$G2076)</f>
        <v>Mongolia_HIV_World Health Organization (WHO)_2022</v>
      </c>
    </row>
    <row r="2077" spans="1:12" x14ac:dyDescent="0.25">
      <c r="A2077" s="51" t="s">
        <v>1977</v>
      </c>
      <c r="B2077" s="52" t="s">
        <v>1114</v>
      </c>
      <c r="C2077" s="52" t="s">
        <v>1645</v>
      </c>
      <c r="D2077" s="52" t="s">
        <v>1634</v>
      </c>
      <c r="E2077" s="52" t="s">
        <v>949</v>
      </c>
      <c r="F2077" s="52" t="s">
        <v>1978</v>
      </c>
      <c r="G2077" s="52">
        <v>2023</v>
      </c>
      <c r="H2077" s="52" t="s">
        <v>361</v>
      </c>
      <c r="I2077" s="52" t="s">
        <v>670</v>
      </c>
      <c r="J2077" s="60">
        <v>44129</v>
      </c>
      <c r="K2077" s="52">
        <v>44129</v>
      </c>
      <c r="L2077" s="56" t="str">
        <f>_xlfn.CONCAT(NFM3External!$B2077,"_",NFM3External!$C2077,"_",NFM3External!$E2077,"_",NFM3External!$G2077)</f>
        <v>Mongolia_HIV_World Health Organization (WHO)_2023</v>
      </c>
    </row>
    <row r="2078" spans="1:12" x14ac:dyDescent="0.25">
      <c r="A2078" s="48" t="s">
        <v>1977</v>
      </c>
      <c r="B2078" s="49" t="s">
        <v>1114</v>
      </c>
      <c r="C2078" s="49" t="s">
        <v>305</v>
      </c>
      <c r="D2078" s="49" t="s">
        <v>1634</v>
      </c>
      <c r="E2078" s="49" t="s">
        <v>798</v>
      </c>
      <c r="F2078" s="49"/>
      <c r="G2078" s="49">
        <v>2018</v>
      </c>
      <c r="H2078" s="49" t="s">
        <v>1635</v>
      </c>
      <c r="I2078" s="49" t="s">
        <v>670</v>
      </c>
      <c r="J2078" s="59">
        <v>7186</v>
      </c>
      <c r="K2078" s="49">
        <v>7186</v>
      </c>
      <c r="L2078" s="55" t="str">
        <f>_xlfn.CONCAT(NFM3External!$B2078,"_",NFM3External!$C2078,"_",NFM3External!$E2078,"_",NFM3External!$G2078)</f>
        <v>Mongolia_TB_Germany_2018</v>
      </c>
    </row>
    <row r="2079" spans="1:12" x14ac:dyDescent="0.25">
      <c r="A2079" s="51" t="s">
        <v>1977</v>
      </c>
      <c r="B2079" s="52" t="s">
        <v>1114</v>
      </c>
      <c r="C2079" s="52" t="s">
        <v>305</v>
      </c>
      <c r="D2079" s="52" t="s">
        <v>1634</v>
      </c>
      <c r="E2079" s="52" t="s">
        <v>838</v>
      </c>
      <c r="F2079" s="52" t="s">
        <v>1979</v>
      </c>
      <c r="G2079" s="52">
        <v>2021</v>
      </c>
      <c r="H2079" s="52" t="s">
        <v>361</v>
      </c>
      <c r="I2079" s="52" t="s">
        <v>670</v>
      </c>
      <c r="J2079" s="60">
        <v>47807</v>
      </c>
      <c r="K2079" s="52">
        <v>47807</v>
      </c>
      <c r="L2079" s="56" t="str">
        <f>_xlfn.CONCAT(NFM3External!$B2079,"_",NFM3External!$C2079,"_",NFM3External!$E2079,"_",NFM3External!$G2079)</f>
        <v>Mongolia_TB_Japan_2021</v>
      </c>
    </row>
    <row r="2080" spans="1:12" x14ac:dyDescent="0.25">
      <c r="A2080" s="48" t="s">
        <v>1977</v>
      </c>
      <c r="B2080" s="49" t="s">
        <v>1114</v>
      </c>
      <c r="C2080" s="49" t="s">
        <v>305</v>
      </c>
      <c r="D2080" s="49" t="s">
        <v>1634</v>
      </c>
      <c r="E2080" s="49" t="s">
        <v>838</v>
      </c>
      <c r="F2080" s="49" t="s">
        <v>1979</v>
      </c>
      <c r="G2080" s="49">
        <v>2022</v>
      </c>
      <c r="H2080" s="49" t="s">
        <v>361</v>
      </c>
      <c r="I2080" s="49" t="s">
        <v>670</v>
      </c>
      <c r="J2080" s="59">
        <v>25521</v>
      </c>
      <c r="K2080" s="49">
        <v>25521</v>
      </c>
      <c r="L2080" s="55" t="str">
        <f>_xlfn.CONCAT(NFM3External!$B2080,"_",NFM3External!$C2080,"_",NFM3External!$E2080,"_",NFM3External!$G2080)</f>
        <v>Mongolia_TB_Japan_2022</v>
      </c>
    </row>
    <row r="2081" spans="1:12" x14ac:dyDescent="0.25">
      <c r="A2081" s="51" t="s">
        <v>1977</v>
      </c>
      <c r="B2081" s="52" t="s">
        <v>1114</v>
      </c>
      <c r="C2081" s="52" t="s">
        <v>305</v>
      </c>
      <c r="D2081" s="52" t="s">
        <v>1634</v>
      </c>
      <c r="E2081" s="52" t="s">
        <v>838</v>
      </c>
      <c r="F2081" s="52" t="s">
        <v>1979</v>
      </c>
      <c r="G2081" s="52">
        <v>2023</v>
      </c>
      <c r="H2081" s="52" t="s">
        <v>361</v>
      </c>
      <c r="I2081" s="52" t="s">
        <v>670</v>
      </c>
      <c r="J2081" s="60">
        <v>30912</v>
      </c>
      <c r="K2081" s="52">
        <v>30912</v>
      </c>
      <c r="L2081" s="56" t="str">
        <f>_xlfn.CONCAT(NFM3External!$B2081,"_",NFM3External!$C2081,"_",NFM3External!$E2081,"_",NFM3External!$G2081)</f>
        <v>Mongolia_TB_Japan_2023</v>
      </c>
    </row>
    <row r="2082" spans="1:12" x14ac:dyDescent="0.25">
      <c r="A2082" s="48" t="s">
        <v>1977</v>
      </c>
      <c r="B2082" s="49" t="s">
        <v>1114</v>
      </c>
      <c r="C2082" s="49" t="s">
        <v>305</v>
      </c>
      <c r="D2082" s="49" t="s">
        <v>1634</v>
      </c>
      <c r="E2082" s="49" t="s">
        <v>846</v>
      </c>
      <c r="F2082" s="49" t="s">
        <v>1980</v>
      </c>
      <c r="G2082" s="49">
        <v>2018</v>
      </c>
      <c r="H2082" s="49" t="s">
        <v>1635</v>
      </c>
      <c r="I2082" s="49" t="s">
        <v>670</v>
      </c>
      <c r="J2082" s="59">
        <v>16623</v>
      </c>
      <c r="K2082" s="49">
        <v>16623</v>
      </c>
      <c r="L2082" s="55" t="str">
        <f>_xlfn.CONCAT(NFM3External!$B2082,"_",NFM3External!$C2082,"_",NFM3External!$E2082,"_",NFM3External!$G2082)</f>
        <v>Mongolia_TB_Korea_2018</v>
      </c>
    </row>
    <row r="2083" spans="1:12" x14ac:dyDescent="0.25">
      <c r="A2083" s="51" t="s">
        <v>1977</v>
      </c>
      <c r="B2083" s="52" t="s">
        <v>1114</v>
      </c>
      <c r="C2083" s="52" t="s">
        <v>305</v>
      </c>
      <c r="D2083" s="52" t="s">
        <v>1634</v>
      </c>
      <c r="E2083" s="52" t="s">
        <v>846</v>
      </c>
      <c r="F2083" s="52" t="s">
        <v>1980</v>
      </c>
      <c r="G2083" s="52">
        <v>2021</v>
      </c>
      <c r="H2083" s="52" t="s">
        <v>361</v>
      </c>
      <c r="I2083" s="52" t="s">
        <v>670</v>
      </c>
      <c r="J2083" s="60">
        <v>184678</v>
      </c>
      <c r="K2083" s="52">
        <v>184678</v>
      </c>
      <c r="L2083" s="56" t="str">
        <f>_xlfn.CONCAT(NFM3External!$B2083,"_",NFM3External!$C2083,"_",NFM3External!$E2083,"_",NFM3External!$G2083)</f>
        <v>Mongolia_TB_Korea_2021</v>
      </c>
    </row>
    <row r="2084" spans="1:12" x14ac:dyDescent="0.25">
      <c r="A2084" s="48" t="s">
        <v>1977</v>
      </c>
      <c r="B2084" s="49" t="s">
        <v>1114</v>
      </c>
      <c r="C2084" s="49" t="s">
        <v>305</v>
      </c>
      <c r="D2084" s="49" t="s">
        <v>1634</v>
      </c>
      <c r="E2084" s="49" t="s">
        <v>846</v>
      </c>
      <c r="F2084" s="49" t="s">
        <v>1980</v>
      </c>
      <c r="G2084" s="49">
        <v>2022</v>
      </c>
      <c r="H2084" s="49" t="s">
        <v>361</v>
      </c>
      <c r="I2084" s="49" t="s">
        <v>670</v>
      </c>
      <c r="J2084" s="59">
        <v>21566</v>
      </c>
      <c r="K2084" s="49">
        <v>21566</v>
      </c>
      <c r="L2084" s="55" t="str">
        <f>_xlfn.CONCAT(NFM3External!$B2084,"_",NFM3External!$C2084,"_",NFM3External!$E2084,"_",NFM3External!$G2084)</f>
        <v>Mongolia_TB_Korea_2022</v>
      </c>
    </row>
    <row r="2085" spans="1:12" x14ac:dyDescent="0.25">
      <c r="A2085" s="51" t="s">
        <v>1977</v>
      </c>
      <c r="B2085" s="52" t="s">
        <v>1114</v>
      </c>
      <c r="C2085" s="52" t="s">
        <v>305</v>
      </c>
      <c r="D2085" s="52" t="s">
        <v>1634</v>
      </c>
      <c r="E2085" s="52" t="s">
        <v>846</v>
      </c>
      <c r="F2085" s="52" t="s">
        <v>1980</v>
      </c>
      <c r="G2085" s="52">
        <v>2023</v>
      </c>
      <c r="H2085" s="52" t="s">
        <v>361</v>
      </c>
      <c r="I2085" s="52" t="s">
        <v>670</v>
      </c>
      <c r="J2085" s="60">
        <v>21566</v>
      </c>
      <c r="K2085" s="52">
        <v>21566</v>
      </c>
      <c r="L2085" s="56" t="str">
        <f>_xlfn.CONCAT(NFM3External!$B2085,"_",NFM3External!$C2085,"_",NFM3External!$E2085,"_",NFM3External!$G2085)</f>
        <v>Mongolia_TB_Korea_2023</v>
      </c>
    </row>
    <row r="2086" spans="1:12" x14ac:dyDescent="0.25">
      <c r="A2086" s="48" t="s">
        <v>1977</v>
      </c>
      <c r="B2086" s="49" t="s">
        <v>1114</v>
      </c>
      <c r="C2086" s="49" t="s">
        <v>305</v>
      </c>
      <c r="D2086" s="49" t="s">
        <v>1634</v>
      </c>
      <c r="E2086" s="49" t="s">
        <v>934</v>
      </c>
      <c r="F2086" s="49" t="s">
        <v>1981</v>
      </c>
      <c r="G2086" s="49">
        <v>2021</v>
      </c>
      <c r="H2086" s="49" t="s">
        <v>361</v>
      </c>
      <c r="I2086" s="49" t="s">
        <v>670</v>
      </c>
      <c r="J2086" s="59">
        <v>3595</v>
      </c>
      <c r="K2086" s="49">
        <v>3595</v>
      </c>
      <c r="L2086" s="55" t="str">
        <f>_xlfn.CONCAT(NFM3External!$B2086,"_",NFM3External!$C2086,"_",NFM3External!$E2086,"_",NFM3External!$G2086)</f>
        <v>Mongolia_TB_United States Government (USG)_2021</v>
      </c>
    </row>
    <row r="2087" spans="1:12" x14ac:dyDescent="0.25">
      <c r="A2087" s="51" t="s">
        <v>1977</v>
      </c>
      <c r="B2087" s="52" t="s">
        <v>1114</v>
      </c>
      <c r="C2087" s="52" t="s">
        <v>305</v>
      </c>
      <c r="D2087" s="52" t="s">
        <v>1634</v>
      </c>
      <c r="E2087" s="52" t="s">
        <v>954</v>
      </c>
      <c r="F2087" s="52" t="s">
        <v>1982</v>
      </c>
      <c r="G2087" s="52">
        <v>2018</v>
      </c>
      <c r="H2087" s="52" t="s">
        <v>1635</v>
      </c>
      <c r="I2087" s="52" t="s">
        <v>670</v>
      </c>
      <c r="J2087" s="60">
        <v>242417</v>
      </c>
      <c r="K2087" s="52">
        <v>242417</v>
      </c>
      <c r="L2087" s="56" t="str">
        <f>_xlfn.CONCAT(NFM3External!$B2087,"_",NFM3External!$C2087,"_",NFM3External!$E2087,"_",NFM3External!$G2087)</f>
        <v>Mongolia_TB_Unspecified - not disagregated by sources _2018</v>
      </c>
    </row>
    <row r="2088" spans="1:12" x14ac:dyDescent="0.25">
      <c r="A2088" s="48" t="s">
        <v>1977</v>
      </c>
      <c r="B2088" s="49" t="s">
        <v>1114</v>
      </c>
      <c r="C2088" s="49" t="s">
        <v>305</v>
      </c>
      <c r="D2088" s="49" t="s">
        <v>1634</v>
      </c>
      <c r="E2088" s="49" t="s">
        <v>954</v>
      </c>
      <c r="F2088" s="49" t="s">
        <v>1982</v>
      </c>
      <c r="G2088" s="49">
        <v>2019</v>
      </c>
      <c r="H2088" s="49" t="s">
        <v>1635</v>
      </c>
      <c r="I2088" s="49" t="s">
        <v>670</v>
      </c>
      <c r="J2088" s="59">
        <v>242417</v>
      </c>
      <c r="K2088" s="49">
        <v>242417</v>
      </c>
      <c r="L2088" s="55" t="str">
        <f>_xlfn.CONCAT(NFM3External!$B2088,"_",NFM3External!$C2088,"_",NFM3External!$E2088,"_",NFM3External!$G2088)</f>
        <v>Mongolia_TB_Unspecified - not disagregated by sources _2019</v>
      </c>
    </row>
    <row r="2089" spans="1:12" x14ac:dyDescent="0.25">
      <c r="A2089" s="51" t="s">
        <v>1977</v>
      </c>
      <c r="B2089" s="52" t="s">
        <v>1114</v>
      </c>
      <c r="C2089" s="52" t="s">
        <v>305</v>
      </c>
      <c r="D2089" s="52" t="s">
        <v>1634</v>
      </c>
      <c r="E2089" s="52" t="s">
        <v>954</v>
      </c>
      <c r="F2089" s="52" t="s">
        <v>1982</v>
      </c>
      <c r="G2089" s="52">
        <v>2020</v>
      </c>
      <c r="H2089" s="52" t="s">
        <v>1635</v>
      </c>
      <c r="I2089" s="52" t="s">
        <v>670</v>
      </c>
      <c r="J2089" s="60">
        <v>242417</v>
      </c>
      <c r="K2089" s="52">
        <v>242417</v>
      </c>
      <c r="L2089" s="56" t="str">
        <f>_xlfn.CONCAT(NFM3External!$B2089,"_",NFM3External!$C2089,"_",NFM3External!$E2089,"_",NFM3External!$G2089)</f>
        <v>Mongolia_TB_Unspecified - not disagregated by sources _2020</v>
      </c>
    </row>
    <row r="2090" spans="1:12" x14ac:dyDescent="0.25">
      <c r="A2090" s="48" t="s">
        <v>1977</v>
      </c>
      <c r="B2090" s="49" t="s">
        <v>1114</v>
      </c>
      <c r="C2090" s="49" t="s">
        <v>305</v>
      </c>
      <c r="D2090" s="49" t="s">
        <v>1634</v>
      </c>
      <c r="E2090" s="49" t="s">
        <v>954</v>
      </c>
      <c r="F2090" s="49" t="s">
        <v>1982</v>
      </c>
      <c r="G2090" s="49">
        <v>2021</v>
      </c>
      <c r="H2090" s="49" t="s">
        <v>361</v>
      </c>
      <c r="I2090" s="49" t="s">
        <v>670</v>
      </c>
      <c r="J2090" s="59">
        <v>77857</v>
      </c>
      <c r="K2090" s="49">
        <v>77857</v>
      </c>
      <c r="L2090" s="55" t="str">
        <f>_xlfn.CONCAT(NFM3External!$B2090,"_",NFM3External!$C2090,"_",NFM3External!$E2090,"_",NFM3External!$G2090)</f>
        <v>Mongolia_TB_Unspecified - not disagregated by sources _2021</v>
      </c>
    </row>
    <row r="2091" spans="1:12" x14ac:dyDescent="0.25">
      <c r="A2091" s="51" t="s">
        <v>1977</v>
      </c>
      <c r="B2091" s="52" t="s">
        <v>1114</v>
      </c>
      <c r="C2091" s="52" t="s">
        <v>305</v>
      </c>
      <c r="D2091" s="52" t="s">
        <v>1634</v>
      </c>
      <c r="E2091" s="52" t="s">
        <v>954</v>
      </c>
      <c r="F2091" s="52" t="s">
        <v>1982</v>
      </c>
      <c r="G2091" s="52">
        <v>2022</v>
      </c>
      <c r="H2091" s="52" t="s">
        <v>361</v>
      </c>
      <c r="I2091" s="52" t="s">
        <v>670</v>
      </c>
      <c r="J2091" s="60">
        <v>77857</v>
      </c>
      <c r="K2091" s="52">
        <v>77857</v>
      </c>
      <c r="L2091" s="56" t="str">
        <f>_xlfn.CONCAT(NFM3External!$B2091,"_",NFM3External!$C2091,"_",NFM3External!$E2091,"_",NFM3External!$G2091)</f>
        <v>Mongolia_TB_Unspecified - not disagregated by sources _2022</v>
      </c>
    </row>
    <row r="2092" spans="1:12" x14ac:dyDescent="0.25">
      <c r="A2092" s="48" t="s">
        <v>1977</v>
      </c>
      <c r="B2092" s="49" t="s">
        <v>1114</v>
      </c>
      <c r="C2092" s="49" t="s">
        <v>305</v>
      </c>
      <c r="D2092" s="49" t="s">
        <v>1634</v>
      </c>
      <c r="E2092" s="49" t="s">
        <v>949</v>
      </c>
      <c r="F2092" s="49" t="s">
        <v>1983</v>
      </c>
      <c r="G2092" s="49">
        <v>2018</v>
      </c>
      <c r="H2092" s="49" t="s">
        <v>1635</v>
      </c>
      <c r="I2092" s="49" t="s">
        <v>670</v>
      </c>
      <c r="J2092" s="59">
        <v>69262</v>
      </c>
      <c r="K2092" s="49">
        <v>69262</v>
      </c>
      <c r="L2092" s="55" t="str">
        <f>_xlfn.CONCAT(NFM3External!$B2092,"_",NFM3External!$C2092,"_",NFM3External!$E2092,"_",NFM3External!$G2092)</f>
        <v>Mongolia_TB_World Health Organization (WHO)_2018</v>
      </c>
    </row>
    <row r="2093" spans="1:12" x14ac:dyDescent="0.25">
      <c r="A2093" s="51" t="s">
        <v>1977</v>
      </c>
      <c r="B2093" s="52" t="s">
        <v>1114</v>
      </c>
      <c r="C2093" s="52" t="s">
        <v>305</v>
      </c>
      <c r="D2093" s="52" t="s">
        <v>1634</v>
      </c>
      <c r="E2093" s="52" t="s">
        <v>949</v>
      </c>
      <c r="F2093" s="52" t="s">
        <v>1983</v>
      </c>
      <c r="G2093" s="52">
        <v>2019</v>
      </c>
      <c r="H2093" s="52" t="s">
        <v>1635</v>
      </c>
      <c r="I2093" s="52" t="s">
        <v>670</v>
      </c>
      <c r="J2093" s="60">
        <v>79157</v>
      </c>
      <c r="K2093" s="52">
        <v>79157</v>
      </c>
      <c r="L2093" s="56" t="str">
        <f>_xlfn.CONCAT(NFM3External!$B2093,"_",NFM3External!$C2093,"_",NFM3External!$E2093,"_",NFM3External!$G2093)</f>
        <v>Mongolia_TB_World Health Organization (WHO)_2019</v>
      </c>
    </row>
    <row r="2094" spans="1:12" x14ac:dyDescent="0.25">
      <c r="A2094" s="48" t="s">
        <v>1977</v>
      </c>
      <c r="B2094" s="49" t="s">
        <v>1114</v>
      </c>
      <c r="C2094" s="49" t="s">
        <v>305</v>
      </c>
      <c r="D2094" s="49" t="s">
        <v>1634</v>
      </c>
      <c r="E2094" s="49" t="s">
        <v>949</v>
      </c>
      <c r="F2094" s="49" t="s">
        <v>1983</v>
      </c>
      <c r="G2094" s="49">
        <v>2020</v>
      </c>
      <c r="H2094" s="49" t="s">
        <v>1635</v>
      </c>
      <c r="I2094" s="49" t="s">
        <v>670</v>
      </c>
      <c r="J2094" s="59">
        <v>79157</v>
      </c>
      <c r="K2094" s="49">
        <v>79157</v>
      </c>
      <c r="L2094" s="55" t="str">
        <f>_xlfn.CONCAT(NFM3External!$B2094,"_",NFM3External!$C2094,"_",NFM3External!$E2094,"_",NFM3External!$G2094)</f>
        <v>Mongolia_TB_World Health Organization (WHO)_2020</v>
      </c>
    </row>
    <row r="2095" spans="1:12" x14ac:dyDescent="0.25">
      <c r="A2095" s="51" t="s">
        <v>1977</v>
      </c>
      <c r="B2095" s="52" t="s">
        <v>1114</v>
      </c>
      <c r="C2095" s="52" t="s">
        <v>305</v>
      </c>
      <c r="D2095" s="52" t="s">
        <v>1634</v>
      </c>
      <c r="E2095" s="52" t="s">
        <v>949</v>
      </c>
      <c r="F2095" s="52" t="s">
        <v>1983</v>
      </c>
      <c r="G2095" s="52">
        <v>2021</v>
      </c>
      <c r="H2095" s="52" t="s">
        <v>361</v>
      </c>
      <c r="I2095" s="52" t="s">
        <v>670</v>
      </c>
      <c r="J2095" s="60">
        <v>95469</v>
      </c>
      <c r="K2095" s="52">
        <v>95469</v>
      </c>
      <c r="L2095" s="56" t="str">
        <f>_xlfn.CONCAT(NFM3External!$B2095,"_",NFM3External!$C2095,"_",NFM3External!$E2095,"_",NFM3External!$G2095)</f>
        <v>Mongolia_TB_World Health Organization (WHO)_2021</v>
      </c>
    </row>
    <row r="2096" spans="1:12" x14ac:dyDescent="0.25">
      <c r="A2096" s="48" t="s">
        <v>1977</v>
      </c>
      <c r="B2096" s="49" t="s">
        <v>1114</v>
      </c>
      <c r="C2096" s="49" t="s">
        <v>305</v>
      </c>
      <c r="D2096" s="49" t="s">
        <v>1634</v>
      </c>
      <c r="E2096" s="49" t="s">
        <v>949</v>
      </c>
      <c r="F2096" s="49" t="s">
        <v>1983</v>
      </c>
      <c r="G2096" s="49">
        <v>2022</v>
      </c>
      <c r="H2096" s="49" t="s">
        <v>361</v>
      </c>
      <c r="I2096" s="49" t="s">
        <v>670</v>
      </c>
      <c r="J2096" s="59">
        <v>95469</v>
      </c>
      <c r="K2096" s="49">
        <v>95469</v>
      </c>
      <c r="L2096" s="55" t="str">
        <f>_xlfn.CONCAT(NFM3External!$B2096,"_",NFM3External!$C2096,"_",NFM3External!$E2096,"_",NFM3External!$G2096)</f>
        <v>Mongolia_TB_World Health Organization (WHO)_2022</v>
      </c>
    </row>
    <row r="2097" spans="1:12" x14ac:dyDescent="0.25">
      <c r="A2097" s="51" t="s">
        <v>1977</v>
      </c>
      <c r="B2097" s="52" t="s">
        <v>1114</v>
      </c>
      <c r="C2097" s="52" t="s">
        <v>305</v>
      </c>
      <c r="D2097" s="52" t="s">
        <v>1634</v>
      </c>
      <c r="E2097" s="52" t="s">
        <v>949</v>
      </c>
      <c r="F2097" s="52" t="s">
        <v>1983</v>
      </c>
      <c r="G2097" s="52">
        <v>2023</v>
      </c>
      <c r="H2097" s="52" t="s">
        <v>361</v>
      </c>
      <c r="I2097" s="52" t="s">
        <v>670</v>
      </c>
      <c r="J2097" s="60">
        <v>95469</v>
      </c>
      <c r="K2097" s="52">
        <v>95469</v>
      </c>
      <c r="L2097" s="56" t="str">
        <f>_xlfn.CONCAT(NFM3External!$B2097,"_",NFM3External!$C2097,"_",NFM3External!$E2097,"_",NFM3External!$G2097)</f>
        <v>Mongolia_TB_World Health Organization (WHO)_2023</v>
      </c>
    </row>
    <row r="2098" spans="1:12" x14ac:dyDescent="0.25">
      <c r="A2098" s="48" t="s">
        <v>1984</v>
      </c>
      <c r="B2098" s="49" t="s">
        <v>1122</v>
      </c>
      <c r="C2098" s="49" t="s">
        <v>1645</v>
      </c>
      <c r="D2098" s="49" t="s">
        <v>1634</v>
      </c>
      <c r="E2098" s="49" t="s">
        <v>809</v>
      </c>
      <c r="F2098" s="49" t="s">
        <v>1985</v>
      </c>
      <c r="G2098" s="49">
        <v>2020</v>
      </c>
      <c r="H2098" s="49" t="s">
        <v>1635</v>
      </c>
      <c r="I2098" s="49" t="s">
        <v>670</v>
      </c>
      <c r="J2098" s="59">
        <v>640000</v>
      </c>
      <c r="K2098" s="49">
        <v>640000</v>
      </c>
      <c r="L2098" s="55" t="str">
        <f>_xlfn.CONCAT(NFM3External!$B2098,"_",NFM3External!$C2098,"_",NFM3External!$E2098,"_",NFM3External!$G2098)</f>
        <v>Mozambique_HIV_International Drug Purchase Facility (UNITAID)_2020</v>
      </c>
    </row>
    <row r="2099" spans="1:12" x14ac:dyDescent="0.25">
      <c r="A2099" s="51" t="s">
        <v>1984</v>
      </c>
      <c r="B2099" s="52" t="s">
        <v>1122</v>
      </c>
      <c r="C2099" s="52" t="s">
        <v>1645</v>
      </c>
      <c r="D2099" s="52" t="s">
        <v>1634</v>
      </c>
      <c r="E2099" s="52" t="s">
        <v>809</v>
      </c>
      <c r="F2099" s="52" t="s">
        <v>1985</v>
      </c>
      <c r="G2099" s="52">
        <v>2021</v>
      </c>
      <c r="H2099" s="52" t="s">
        <v>361</v>
      </c>
      <c r="I2099" s="52" t="s">
        <v>670</v>
      </c>
      <c r="J2099" s="60">
        <v>430000</v>
      </c>
      <c r="K2099" s="52">
        <v>430000</v>
      </c>
      <c r="L2099" s="56" t="str">
        <f>_xlfn.CONCAT(NFM3External!$B2099,"_",NFM3External!$C2099,"_",NFM3External!$E2099,"_",NFM3External!$G2099)</f>
        <v>Mozambique_HIV_International Drug Purchase Facility (UNITAID)_2021</v>
      </c>
    </row>
    <row r="2100" spans="1:12" x14ac:dyDescent="0.25">
      <c r="A2100" s="48" t="s">
        <v>1984</v>
      </c>
      <c r="B2100" s="49" t="s">
        <v>1122</v>
      </c>
      <c r="C2100" s="49" t="s">
        <v>1645</v>
      </c>
      <c r="D2100" s="49" t="s">
        <v>1634</v>
      </c>
      <c r="E2100" s="49" t="s">
        <v>815</v>
      </c>
      <c r="F2100" s="49" t="s">
        <v>1986</v>
      </c>
      <c r="G2100" s="49">
        <v>2018</v>
      </c>
      <c r="H2100" s="49" t="s">
        <v>1635</v>
      </c>
      <c r="I2100" s="49" t="s">
        <v>670</v>
      </c>
      <c r="J2100" s="59">
        <v>50000</v>
      </c>
      <c r="K2100" s="49">
        <v>50000</v>
      </c>
      <c r="L2100" s="55" t="str">
        <f>_xlfn.CONCAT(NFM3External!$B2100,"_",NFM3External!$C2100,"_",NFM3External!$E2100,"_",NFM3External!$G2100)</f>
        <v>Mozambique_HIV_International Labor Organization (ILO)_2018</v>
      </c>
    </row>
    <row r="2101" spans="1:12" x14ac:dyDescent="0.25">
      <c r="A2101" s="51" t="s">
        <v>1984</v>
      </c>
      <c r="B2101" s="52" t="s">
        <v>1122</v>
      </c>
      <c r="C2101" s="52" t="s">
        <v>1645</v>
      </c>
      <c r="D2101" s="52" t="s">
        <v>1634</v>
      </c>
      <c r="E2101" s="52" t="s">
        <v>815</v>
      </c>
      <c r="F2101" s="52" t="s">
        <v>1986</v>
      </c>
      <c r="G2101" s="52">
        <v>2019</v>
      </c>
      <c r="H2101" s="52" t="s">
        <v>1635</v>
      </c>
      <c r="I2101" s="52" t="s">
        <v>670</v>
      </c>
      <c r="J2101" s="60">
        <v>50000</v>
      </c>
      <c r="K2101" s="52">
        <v>50000</v>
      </c>
      <c r="L2101" s="56" t="str">
        <f>_xlfn.CONCAT(NFM3External!$B2101,"_",NFM3External!$C2101,"_",NFM3External!$E2101,"_",NFM3External!$G2101)</f>
        <v>Mozambique_HIV_International Labor Organization (ILO)_2019</v>
      </c>
    </row>
    <row r="2102" spans="1:12" x14ac:dyDescent="0.25">
      <c r="A2102" s="48" t="s">
        <v>1984</v>
      </c>
      <c r="B2102" s="49" t="s">
        <v>1122</v>
      </c>
      <c r="C2102" s="49" t="s">
        <v>1645</v>
      </c>
      <c r="D2102" s="49" t="s">
        <v>1634</v>
      </c>
      <c r="E2102" s="49" t="s">
        <v>815</v>
      </c>
      <c r="F2102" s="49" t="s">
        <v>1986</v>
      </c>
      <c r="G2102" s="49">
        <v>2020</v>
      </c>
      <c r="H2102" s="49" t="s">
        <v>1635</v>
      </c>
      <c r="I2102" s="49" t="s">
        <v>670</v>
      </c>
      <c r="J2102" s="59">
        <v>50000</v>
      </c>
      <c r="K2102" s="49">
        <v>50000</v>
      </c>
      <c r="L2102" s="55" t="str">
        <f>_xlfn.CONCAT(NFM3External!$B2102,"_",NFM3External!$C2102,"_",NFM3External!$E2102,"_",NFM3External!$G2102)</f>
        <v>Mozambique_HIV_International Labor Organization (ILO)_2020</v>
      </c>
    </row>
    <row r="2103" spans="1:12" x14ac:dyDescent="0.25">
      <c r="A2103" s="51" t="s">
        <v>1984</v>
      </c>
      <c r="B2103" s="52" t="s">
        <v>1122</v>
      </c>
      <c r="C2103" s="52" t="s">
        <v>1645</v>
      </c>
      <c r="D2103" s="52" t="s">
        <v>1634</v>
      </c>
      <c r="E2103" s="52" t="s">
        <v>815</v>
      </c>
      <c r="F2103" s="52" t="s">
        <v>1986</v>
      </c>
      <c r="G2103" s="52">
        <v>2021</v>
      </c>
      <c r="H2103" s="52" t="s">
        <v>361</v>
      </c>
      <c r="I2103" s="52" t="s">
        <v>670</v>
      </c>
      <c r="J2103" s="60">
        <v>50000</v>
      </c>
      <c r="K2103" s="52">
        <v>50000</v>
      </c>
      <c r="L2103" s="56" t="str">
        <f>_xlfn.CONCAT(NFM3External!$B2103,"_",NFM3External!$C2103,"_",NFM3External!$E2103,"_",NFM3External!$G2103)</f>
        <v>Mozambique_HIV_International Labor Organization (ILO)_2021</v>
      </c>
    </row>
    <row r="2104" spans="1:12" x14ac:dyDescent="0.25">
      <c r="A2104" s="48" t="s">
        <v>1984</v>
      </c>
      <c r="B2104" s="49" t="s">
        <v>1122</v>
      </c>
      <c r="C2104" s="49" t="s">
        <v>1645</v>
      </c>
      <c r="D2104" s="49" t="s">
        <v>1634</v>
      </c>
      <c r="E2104" s="49" t="s">
        <v>815</v>
      </c>
      <c r="F2104" s="49" t="s">
        <v>1986</v>
      </c>
      <c r="G2104" s="49">
        <v>2022</v>
      </c>
      <c r="H2104" s="49" t="s">
        <v>361</v>
      </c>
      <c r="I2104" s="49" t="s">
        <v>670</v>
      </c>
      <c r="J2104" s="59">
        <v>50000</v>
      </c>
      <c r="K2104" s="49">
        <v>50000</v>
      </c>
      <c r="L2104" s="55" t="str">
        <f>_xlfn.CONCAT(NFM3External!$B2104,"_",NFM3External!$C2104,"_",NFM3External!$E2104,"_",NFM3External!$G2104)</f>
        <v>Mozambique_HIV_International Labor Organization (ILO)_2022</v>
      </c>
    </row>
    <row r="2105" spans="1:12" x14ac:dyDescent="0.25">
      <c r="A2105" s="51" t="s">
        <v>1984</v>
      </c>
      <c r="B2105" s="52" t="s">
        <v>1122</v>
      </c>
      <c r="C2105" s="52" t="s">
        <v>1645</v>
      </c>
      <c r="D2105" s="52" t="s">
        <v>1634</v>
      </c>
      <c r="E2105" s="52" t="s">
        <v>815</v>
      </c>
      <c r="F2105" s="52" t="s">
        <v>1986</v>
      </c>
      <c r="G2105" s="52">
        <v>2023</v>
      </c>
      <c r="H2105" s="52" t="s">
        <v>361</v>
      </c>
      <c r="I2105" s="52" t="s">
        <v>670</v>
      </c>
      <c r="J2105" s="60">
        <v>50000</v>
      </c>
      <c r="K2105" s="52">
        <v>50000</v>
      </c>
      <c r="L2105" s="56" t="str">
        <f>_xlfn.CONCAT(NFM3External!$B2105,"_",NFM3External!$C2105,"_",NFM3External!$E2105,"_",NFM3External!$G2105)</f>
        <v>Mozambique_HIV_International Labor Organization (ILO)_2023</v>
      </c>
    </row>
    <row r="2106" spans="1:12" x14ac:dyDescent="0.25">
      <c r="A2106" s="48" t="s">
        <v>1984</v>
      </c>
      <c r="B2106" s="49" t="s">
        <v>1122</v>
      </c>
      <c r="C2106" s="49" t="s">
        <v>1645</v>
      </c>
      <c r="D2106" s="49" t="s">
        <v>1634</v>
      </c>
      <c r="E2106" s="49" t="s">
        <v>815</v>
      </c>
      <c r="F2106" s="49" t="s">
        <v>1986</v>
      </c>
      <c r="G2106" s="49">
        <v>2024</v>
      </c>
      <c r="H2106" s="49" t="s">
        <v>361</v>
      </c>
      <c r="I2106" s="49" t="s">
        <v>670</v>
      </c>
      <c r="J2106" s="59">
        <v>50000</v>
      </c>
      <c r="K2106" s="49">
        <v>50000</v>
      </c>
      <c r="L2106" s="55" t="str">
        <f>_xlfn.CONCAT(NFM3External!$B2106,"_",NFM3External!$C2106,"_",NFM3External!$E2106,"_",NFM3External!$G2106)</f>
        <v>Mozambique_HIV_International Labor Organization (ILO)_2024</v>
      </c>
    </row>
    <row r="2107" spans="1:12" x14ac:dyDescent="0.25">
      <c r="A2107" s="51" t="s">
        <v>1984</v>
      </c>
      <c r="B2107" s="52" t="s">
        <v>1122</v>
      </c>
      <c r="C2107" s="52" t="s">
        <v>1645</v>
      </c>
      <c r="D2107" s="52" t="s">
        <v>1634</v>
      </c>
      <c r="E2107" s="52" t="s">
        <v>815</v>
      </c>
      <c r="F2107" s="52" t="s">
        <v>1986</v>
      </c>
      <c r="G2107" s="52">
        <v>2025</v>
      </c>
      <c r="H2107" s="52" t="s">
        <v>361</v>
      </c>
      <c r="I2107" s="52" t="s">
        <v>670</v>
      </c>
      <c r="J2107" s="60">
        <v>50000</v>
      </c>
      <c r="K2107" s="52">
        <v>50000</v>
      </c>
      <c r="L2107" s="56" t="str">
        <f>_xlfn.CONCAT(NFM3External!$B2107,"_",NFM3External!$C2107,"_",NFM3External!$E2107,"_",NFM3External!$G2107)</f>
        <v>Mozambique_HIV_International Labor Organization (ILO)_2025</v>
      </c>
    </row>
    <row r="2108" spans="1:12" x14ac:dyDescent="0.25">
      <c r="A2108" s="48" t="s">
        <v>1984</v>
      </c>
      <c r="B2108" s="49" t="s">
        <v>1122</v>
      </c>
      <c r="C2108" s="49" t="s">
        <v>1645</v>
      </c>
      <c r="D2108" s="49" t="s">
        <v>1634</v>
      </c>
      <c r="E2108" s="49" t="s">
        <v>820</v>
      </c>
      <c r="F2108" s="49" t="s">
        <v>1987</v>
      </c>
      <c r="G2108" s="49">
        <v>2018</v>
      </c>
      <c r="H2108" s="49" t="s">
        <v>1635</v>
      </c>
      <c r="I2108" s="49" t="s">
        <v>670</v>
      </c>
      <c r="J2108" s="59">
        <v>1483623</v>
      </c>
      <c r="K2108" s="49">
        <v>1483623</v>
      </c>
      <c r="L2108" s="55" t="str">
        <f>_xlfn.CONCAT(NFM3External!$B2108,"_",NFM3External!$C2108,"_",NFM3External!$E2108,"_",NFM3External!$G2108)</f>
        <v>Mozambique_HIV_International Organization for Migration (IOM)_2018</v>
      </c>
    </row>
    <row r="2109" spans="1:12" x14ac:dyDescent="0.25">
      <c r="A2109" s="51" t="s">
        <v>1984</v>
      </c>
      <c r="B2109" s="52" t="s">
        <v>1122</v>
      </c>
      <c r="C2109" s="52" t="s">
        <v>1645</v>
      </c>
      <c r="D2109" s="52" t="s">
        <v>1634</v>
      </c>
      <c r="E2109" s="52" t="s">
        <v>820</v>
      </c>
      <c r="F2109" s="52" t="s">
        <v>1987</v>
      </c>
      <c r="G2109" s="52">
        <v>2019</v>
      </c>
      <c r="H2109" s="52" t="s">
        <v>1635</v>
      </c>
      <c r="I2109" s="52" t="s">
        <v>670</v>
      </c>
      <c r="J2109" s="60">
        <v>1483623</v>
      </c>
      <c r="K2109" s="52">
        <v>1483623</v>
      </c>
      <c r="L2109" s="56" t="str">
        <f>_xlfn.CONCAT(NFM3External!$B2109,"_",NFM3External!$C2109,"_",NFM3External!$E2109,"_",NFM3External!$G2109)</f>
        <v>Mozambique_HIV_International Organization for Migration (IOM)_2019</v>
      </c>
    </row>
    <row r="2110" spans="1:12" x14ac:dyDescent="0.25">
      <c r="A2110" s="48" t="s">
        <v>1984</v>
      </c>
      <c r="B2110" s="49" t="s">
        <v>1122</v>
      </c>
      <c r="C2110" s="49" t="s">
        <v>1645</v>
      </c>
      <c r="D2110" s="49" t="s">
        <v>1634</v>
      </c>
      <c r="E2110" s="49" t="s">
        <v>820</v>
      </c>
      <c r="F2110" s="49" t="s">
        <v>1987</v>
      </c>
      <c r="G2110" s="49">
        <v>2020</v>
      </c>
      <c r="H2110" s="49" t="s">
        <v>1635</v>
      </c>
      <c r="I2110" s="49" t="s">
        <v>670</v>
      </c>
      <c r="J2110" s="59">
        <v>1483623</v>
      </c>
      <c r="K2110" s="49">
        <v>1483623</v>
      </c>
      <c r="L2110" s="55" t="str">
        <f>_xlfn.CONCAT(NFM3External!$B2110,"_",NFM3External!$C2110,"_",NFM3External!$E2110,"_",NFM3External!$G2110)</f>
        <v>Mozambique_HIV_International Organization for Migration (IOM)_2020</v>
      </c>
    </row>
    <row r="2111" spans="1:12" x14ac:dyDescent="0.25">
      <c r="A2111" s="51" t="s">
        <v>1984</v>
      </c>
      <c r="B2111" s="52" t="s">
        <v>1122</v>
      </c>
      <c r="C2111" s="52" t="s">
        <v>1645</v>
      </c>
      <c r="D2111" s="52" t="s">
        <v>1634</v>
      </c>
      <c r="E2111" s="52" t="s">
        <v>820</v>
      </c>
      <c r="F2111" s="52" t="s">
        <v>1987</v>
      </c>
      <c r="G2111" s="52">
        <v>2021</v>
      </c>
      <c r="H2111" s="52" t="s">
        <v>361</v>
      </c>
      <c r="I2111" s="52" t="s">
        <v>670</v>
      </c>
      <c r="J2111" s="60">
        <v>1483623</v>
      </c>
      <c r="K2111" s="52">
        <v>1483623</v>
      </c>
      <c r="L2111" s="56" t="str">
        <f>_xlfn.CONCAT(NFM3External!$B2111,"_",NFM3External!$C2111,"_",NFM3External!$E2111,"_",NFM3External!$G2111)</f>
        <v>Mozambique_HIV_International Organization for Migration (IOM)_2021</v>
      </c>
    </row>
    <row r="2112" spans="1:12" x14ac:dyDescent="0.25">
      <c r="A2112" s="48" t="s">
        <v>1984</v>
      </c>
      <c r="B2112" s="49" t="s">
        <v>1122</v>
      </c>
      <c r="C2112" s="49" t="s">
        <v>1645</v>
      </c>
      <c r="D2112" s="49" t="s">
        <v>1634</v>
      </c>
      <c r="E2112" s="49" t="s">
        <v>843</v>
      </c>
      <c r="F2112" s="49" t="s">
        <v>1988</v>
      </c>
      <c r="G2112" s="49">
        <v>2018</v>
      </c>
      <c r="H2112" s="49" t="s">
        <v>1635</v>
      </c>
      <c r="I2112" s="49" t="s">
        <v>670</v>
      </c>
      <c r="J2112" s="59">
        <v>572413</v>
      </c>
      <c r="K2112" s="49">
        <v>572413</v>
      </c>
      <c r="L2112" s="55" t="str">
        <f>_xlfn.CONCAT(NFM3External!$B2112,"_",NFM3External!$C2112,"_",NFM3External!$E2112,"_",NFM3External!$G2112)</f>
        <v>Mozambique_HIV_Joint United Nations Programme on HIV/AIDS (UNAIDS)_2018</v>
      </c>
    </row>
    <row r="2113" spans="1:12" x14ac:dyDescent="0.25">
      <c r="A2113" s="51" t="s">
        <v>1984</v>
      </c>
      <c r="B2113" s="52" t="s">
        <v>1122</v>
      </c>
      <c r="C2113" s="52" t="s">
        <v>1645</v>
      </c>
      <c r="D2113" s="52" t="s">
        <v>1634</v>
      </c>
      <c r="E2113" s="52" t="s">
        <v>843</v>
      </c>
      <c r="F2113" s="52" t="s">
        <v>1988</v>
      </c>
      <c r="G2113" s="52">
        <v>2019</v>
      </c>
      <c r="H2113" s="52" t="s">
        <v>1635</v>
      </c>
      <c r="I2113" s="52" t="s">
        <v>670</v>
      </c>
      <c r="J2113" s="60">
        <v>572413</v>
      </c>
      <c r="K2113" s="52">
        <v>572413</v>
      </c>
      <c r="L2113" s="56" t="str">
        <f>_xlfn.CONCAT(NFM3External!$B2113,"_",NFM3External!$C2113,"_",NFM3External!$E2113,"_",NFM3External!$G2113)</f>
        <v>Mozambique_HIV_Joint United Nations Programme on HIV/AIDS (UNAIDS)_2019</v>
      </c>
    </row>
    <row r="2114" spans="1:12" x14ac:dyDescent="0.25">
      <c r="A2114" s="48" t="s">
        <v>1984</v>
      </c>
      <c r="B2114" s="49" t="s">
        <v>1122</v>
      </c>
      <c r="C2114" s="49" t="s">
        <v>1645</v>
      </c>
      <c r="D2114" s="49" t="s">
        <v>1634</v>
      </c>
      <c r="E2114" s="49" t="s">
        <v>843</v>
      </c>
      <c r="F2114" s="49" t="s">
        <v>1988</v>
      </c>
      <c r="G2114" s="49">
        <v>2020</v>
      </c>
      <c r="H2114" s="49" t="s">
        <v>1635</v>
      </c>
      <c r="I2114" s="49" t="s">
        <v>670</v>
      </c>
      <c r="J2114" s="59">
        <v>572413</v>
      </c>
      <c r="K2114" s="49">
        <v>572413</v>
      </c>
      <c r="L2114" s="55" t="str">
        <f>_xlfn.CONCAT(NFM3External!$B2114,"_",NFM3External!$C2114,"_",NFM3External!$E2114,"_",NFM3External!$G2114)</f>
        <v>Mozambique_HIV_Joint United Nations Programme on HIV/AIDS (UNAIDS)_2020</v>
      </c>
    </row>
    <row r="2115" spans="1:12" x14ac:dyDescent="0.25">
      <c r="A2115" s="51" t="s">
        <v>1984</v>
      </c>
      <c r="B2115" s="52" t="s">
        <v>1122</v>
      </c>
      <c r="C2115" s="52" t="s">
        <v>1645</v>
      </c>
      <c r="D2115" s="52" t="s">
        <v>1634</v>
      </c>
      <c r="E2115" s="52" t="s">
        <v>843</v>
      </c>
      <c r="F2115" s="52" t="s">
        <v>1988</v>
      </c>
      <c r="G2115" s="52">
        <v>2021</v>
      </c>
      <c r="H2115" s="52" t="s">
        <v>361</v>
      </c>
      <c r="I2115" s="52" t="s">
        <v>670</v>
      </c>
      <c r="J2115" s="60">
        <v>572413</v>
      </c>
      <c r="K2115" s="52">
        <v>572413</v>
      </c>
      <c r="L2115" s="56" t="str">
        <f>_xlfn.CONCAT(NFM3External!$B2115,"_",NFM3External!$C2115,"_",NFM3External!$E2115,"_",NFM3External!$G2115)</f>
        <v>Mozambique_HIV_Joint United Nations Programme on HIV/AIDS (UNAIDS)_2021</v>
      </c>
    </row>
    <row r="2116" spans="1:12" x14ac:dyDescent="0.25">
      <c r="A2116" s="48" t="s">
        <v>1984</v>
      </c>
      <c r="B2116" s="49" t="s">
        <v>1122</v>
      </c>
      <c r="C2116" s="49" t="s">
        <v>1645</v>
      </c>
      <c r="D2116" s="49" t="s">
        <v>1634</v>
      </c>
      <c r="E2116" s="49" t="s">
        <v>860</v>
      </c>
      <c r="F2116" s="49" t="s">
        <v>1989</v>
      </c>
      <c r="G2116" s="49">
        <v>2019</v>
      </c>
      <c r="H2116" s="49" t="s">
        <v>1635</v>
      </c>
      <c r="I2116" s="49" t="s">
        <v>670</v>
      </c>
      <c r="J2116" s="59">
        <v>2432659</v>
      </c>
      <c r="K2116" s="49">
        <v>2432659</v>
      </c>
      <c r="L2116" s="55" t="str">
        <f>_xlfn.CONCAT(NFM3External!$B2116,"_",NFM3External!$C2116,"_",NFM3External!$E2116,"_",NFM3External!$G2116)</f>
        <v>Mozambique_HIV_Medicins Sans Frontiers (MSF)_2019</v>
      </c>
    </row>
    <row r="2117" spans="1:12" x14ac:dyDescent="0.25">
      <c r="A2117" s="51" t="s">
        <v>1984</v>
      </c>
      <c r="B2117" s="52" t="s">
        <v>1122</v>
      </c>
      <c r="C2117" s="52" t="s">
        <v>1645</v>
      </c>
      <c r="D2117" s="52" t="s">
        <v>1634</v>
      </c>
      <c r="E2117" s="52" t="s">
        <v>860</v>
      </c>
      <c r="F2117" s="52" t="s">
        <v>1989</v>
      </c>
      <c r="G2117" s="52">
        <v>2020</v>
      </c>
      <c r="H2117" s="52" t="s">
        <v>1635</v>
      </c>
      <c r="I2117" s="52" t="s">
        <v>670</v>
      </c>
      <c r="J2117" s="60">
        <v>2099169</v>
      </c>
      <c r="K2117" s="52">
        <v>2099169</v>
      </c>
      <c r="L2117" s="56" t="str">
        <f>_xlfn.CONCAT(NFM3External!$B2117,"_",NFM3External!$C2117,"_",NFM3External!$E2117,"_",NFM3External!$G2117)</f>
        <v>Mozambique_HIV_Medicins Sans Frontiers (MSF)_2020</v>
      </c>
    </row>
    <row r="2118" spans="1:12" x14ac:dyDescent="0.25">
      <c r="A2118" s="48" t="s">
        <v>1984</v>
      </c>
      <c r="B2118" s="49" t="s">
        <v>1122</v>
      </c>
      <c r="C2118" s="49" t="s">
        <v>1645</v>
      </c>
      <c r="D2118" s="49" t="s">
        <v>1634</v>
      </c>
      <c r="E2118" s="49" t="s">
        <v>901</v>
      </c>
      <c r="F2118" s="49" t="s">
        <v>1990</v>
      </c>
      <c r="G2118" s="49">
        <v>2018</v>
      </c>
      <c r="H2118" s="49" t="s">
        <v>1635</v>
      </c>
      <c r="I2118" s="49" t="s">
        <v>670</v>
      </c>
      <c r="J2118" s="59">
        <v>1039311</v>
      </c>
      <c r="K2118" s="49">
        <v>1039311</v>
      </c>
      <c r="L2118" s="55" t="str">
        <f>_xlfn.CONCAT(NFM3External!$B2118,"_",NFM3External!$C2118,"_",NFM3External!$E2118,"_",NFM3External!$G2118)</f>
        <v>Mozambique_HIV_The United Nations Children's Fund (UNICEF)_2018</v>
      </c>
    </row>
    <row r="2119" spans="1:12" x14ac:dyDescent="0.25">
      <c r="A2119" s="51" t="s">
        <v>1984</v>
      </c>
      <c r="B2119" s="52" t="s">
        <v>1122</v>
      </c>
      <c r="C2119" s="52" t="s">
        <v>1645</v>
      </c>
      <c r="D2119" s="52" t="s">
        <v>1634</v>
      </c>
      <c r="E2119" s="52" t="s">
        <v>901</v>
      </c>
      <c r="F2119" s="52" t="s">
        <v>1990</v>
      </c>
      <c r="G2119" s="52">
        <v>2019</v>
      </c>
      <c r="H2119" s="52" t="s">
        <v>1635</v>
      </c>
      <c r="I2119" s="52" t="s">
        <v>670</v>
      </c>
      <c r="J2119" s="60">
        <v>1039311</v>
      </c>
      <c r="K2119" s="52">
        <v>1039311</v>
      </c>
      <c r="L2119" s="56" t="str">
        <f>_xlfn.CONCAT(NFM3External!$B2119,"_",NFM3External!$C2119,"_",NFM3External!$E2119,"_",NFM3External!$G2119)</f>
        <v>Mozambique_HIV_The United Nations Children's Fund (UNICEF)_2019</v>
      </c>
    </row>
    <row r="2120" spans="1:12" x14ac:dyDescent="0.25">
      <c r="A2120" s="48" t="s">
        <v>1984</v>
      </c>
      <c r="B2120" s="49" t="s">
        <v>1122</v>
      </c>
      <c r="C2120" s="49" t="s">
        <v>1645</v>
      </c>
      <c r="D2120" s="49" t="s">
        <v>1634</v>
      </c>
      <c r="E2120" s="49" t="s">
        <v>901</v>
      </c>
      <c r="F2120" s="49" t="s">
        <v>1990</v>
      </c>
      <c r="G2120" s="49">
        <v>2020</v>
      </c>
      <c r="H2120" s="49" t="s">
        <v>1635</v>
      </c>
      <c r="I2120" s="49" t="s">
        <v>670</v>
      </c>
      <c r="J2120" s="59">
        <v>1039311</v>
      </c>
      <c r="K2120" s="49">
        <v>1039311</v>
      </c>
      <c r="L2120" s="55" t="str">
        <f>_xlfn.CONCAT(NFM3External!$B2120,"_",NFM3External!$C2120,"_",NFM3External!$E2120,"_",NFM3External!$G2120)</f>
        <v>Mozambique_HIV_The United Nations Children's Fund (UNICEF)_2020</v>
      </c>
    </row>
    <row r="2121" spans="1:12" x14ac:dyDescent="0.25">
      <c r="A2121" s="51" t="s">
        <v>1984</v>
      </c>
      <c r="B2121" s="52" t="s">
        <v>1122</v>
      </c>
      <c r="C2121" s="52" t="s">
        <v>1645</v>
      </c>
      <c r="D2121" s="52" t="s">
        <v>1634</v>
      </c>
      <c r="E2121" s="52" t="s">
        <v>901</v>
      </c>
      <c r="F2121" s="52" t="s">
        <v>1990</v>
      </c>
      <c r="G2121" s="52">
        <v>2021</v>
      </c>
      <c r="H2121" s="52" t="s">
        <v>361</v>
      </c>
      <c r="I2121" s="52" t="s">
        <v>670</v>
      </c>
      <c r="J2121" s="60">
        <v>1039311</v>
      </c>
      <c r="K2121" s="52">
        <v>1039311</v>
      </c>
      <c r="L2121" s="56" t="str">
        <f>_xlfn.CONCAT(NFM3External!$B2121,"_",NFM3External!$C2121,"_",NFM3External!$E2121,"_",NFM3External!$G2121)</f>
        <v>Mozambique_HIV_The United Nations Children's Fund (UNICEF)_2021</v>
      </c>
    </row>
    <row r="2122" spans="1:12" x14ac:dyDescent="0.25">
      <c r="A2122" s="48" t="s">
        <v>1984</v>
      </c>
      <c r="B2122" s="49" t="s">
        <v>1122</v>
      </c>
      <c r="C2122" s="49" t="s">
        <v>1645</v>
      </c>
      <c r="D2122" s="49" t="s">
        <v>1634</v>
      </c>
      <c r="E2122" s="49" t="s">
        <v>918</v>
      </c>
      <c r="F2122" s="49" t="s">
        <v>1991</v>
      </c>
      <c r="G2122" s="49">
        <v>2018</v>
      </c>
      <c r="H2122" s="49" t="s">
        <v>1635</v>
      </c>
      <c r="I2122" s="49" t="s">
        <v>670</v>
      </c>
      <c r="J2122" s="59">
        <v>870149</v>
      </c>
      <c r="K2122" s="49">
        <v>870149</v>
      </c>
      <c r="L2122" s="55" t="str">
        <f>_xlfn.CONCAT(NFM3External!$B2122,"_",NFM3External!$C2122,"_",NFM3External!$E2122,"_",NFM3External!$G2122)</f>
        <v>Mozambique_HIV_United Nations Development Programme (UNDP)_2018</v>
      </c>
    </row>
    <row r="2123" spans="1:12" x14ac:dyDescent="0.25">
      <c r="A2123" s="51" t="s">
        <v>1984</v>
      </c>
      <c r="B2123" s="52" t="s">
        <v>1122</v>
      </c>
      <c r="C2123" s="52" t="s">
        <v>1645</v>
      </c>
      <c r="D2123" s="52" t="s">
        <v>1634</v>
      </c>
      <c r="E2123" s="52" t="s">
        <v>918</v>
      </c>
      <c r="F2123" s="52" t="s">
        <v>1991</v>
      </c>
      <c r="G2123" s="52">
        <v>2019</v>
      </c>
      <c r="H2123" s="52" t="s">
        <v>1635</v>
      </c>
      <c r="I2123" s="52" t="s">
        <v>670</v>
      </c>
      <c r="J2123" s="60">
        <v>870149</v>
      </c>
      <c r="K2123" s="52">
        <v>870149</v>
      </c>
      <c r="L2123" s="56" t="str">
        <f>_xlfn.CONCAT(NFM3External!$B2123,"_",NFM3External!$C2123,"_",NFM3External!$E2123,"_",NFM3External!$G2123)</f>
        <v>Mozambique_HIV_United Nations Development Programme (UNDP)_2019</v>
      </c>
    </row>
    <row r="2124" spans="1:12" x14ac:dyDescent="0.25">
      <c r="A2124" s="48" t="s">
        <v>1984</v>
      </c>
      <c r="B2124" s="49" t="s">
        <v>1122</v>
      </c>
      <c r="C2124" s="49" t="s">
        <v>1645</v>
      </c>
      <c r="D2124" s="49" t="s">
        <v>1634</v>
      </c>
      <c r="E2124" s="49" t="s">
        <v>918</v>
      </c>
      <c r="F2124" s="49" t="s">
        <v>1991</v>
      </c>
      <c r="G2124" s="49">
        <v>2020</v>
      </c>
      <c r="H2124" s="49" t="s">
        <v>1635</v>
      </c>
      <c r="I2124" s="49" t="s">
        <v>670</v>
      </c>
      <c r="J2124" s="59">
        <v>870149</v>
      </c>
      <c r="K2124" s="49">
        <v>870149</v>
      </c>
      <c r="L2124" s="55" t="str">
        <f>_xlfn.CONCAT(NFM3External!$B2124,"_",NFM3External!$C2124,"_",NFM3External!$E2124,"_",NFM3External!$G2124)</f>
        <v>Mozambique_HIV_United Nations Development Programme (UNDP)_2020</v>
      </c>
    </row>
    <row r="2125" spans="1:12" x14ac:dyDescent="0.25">
      <c r="A2125" s="51" t="s">
        <v>1984</v>
      </c>
      <c r="B2125" s="52" t="s">
        <v>1122</v>
      </c>
      <c r="C2125" s="52" t="s">
        <v>1645</v>
      </c>
      <c r="D2125" s="52" t="s">
        <v>1634</v>
      </c>
      <c r="E2125" s="52" t="s">
        <v>918</v>
      </c>
      <c r="F2125" s="52" t="s">
        <v>1991</v>
      </c>
      <c r="G2125" s="52">
        <v>2021</v>
      </c>
      <c r="H2125" s="52" t="s">
        <v>361</v>
      </c>
      <c r="I2125" s="52" t="s">
        <v>670</v>
      </c>
      <c r="J2125" s="60">
        <v>870149</v>
      </c>
      <c r="K2125" s="52">
        <v>870149</v>
      </c>
      <c r="L2125" s="56" t="str">
        <f>_xlfn.CONCAT(NFM3External!$B2125,"_",NFM3External!$C2125,"_",NFM3External!$E2125,"_",NFM3External!$G2125)</f>
        <v>Mozambique_HIV_United Nations Development Programme (UNDP)_2021</v>
      </c>
    </row>
    <row r="2126" spans="1:12" x14ac:dyDescent="0.25">
      <c r="A2126" s="48" t="s">
        <v>1984</v>
      </c>
      <c r="B2126" s="49" t="s">
        <v>1122</v>
      </c>
      <c r="C2126" s="49" t="s">
        <v>1645</v>
      </c>
      <c r="D2126" s="49" t="s">
        <v>1634</v>
      </c>
      <c r="E2126" s="49" t="s">
        <v>930</v>
      </c>
      <c r="F2126" s="49" t="s">
        <v>1992</v>
      </c>
      <c r="G2126" s="49">
        <v>2018</v>
      </c>
      <c r="H2126" s="49" t="s">
        <v>1635</v>
      </c>
      <c r="I2126" s="49" t="s">
        <v>670</v>
      </c>
      <c r="J2126" s="59">
        <v>1507503</v>
      </c>
      <c r="K2126" s="49">
        <v>1507503</v>
      </c>
      <c r="L2126" s="55" t="str">
        <f>_xlfn.CONCAT(NFM3External!$B2126,"_",NFM3External!$C2126,"_",NFM3External!$E2126,"_",NFM3External!$G2126)</f>
        <v>Mozambique_HIV_United Nations Population Fund (UNFPA)_2018</v>
      </c>
    </row>
    <row r="2127" spans="1:12" x14ac:dyDescent="0.25">
      <c r="A2127" s="51" t="s">
        <v>1984</v>
      </c>
      <c r="B2127" s="52" t="s">
        <v>1122</v>
      </c>
      <c r="C2127" s="52" t="s">
        <v>1645</v>
      </c>
      <c r="D2127" s="52" t="s">
        <v>1634</v>
      </c>
      <c r="E2127" s="52" t="s">
        <v>930</v>
      </c>
      <c r="F2127" s="52" t="s">
        <v>1992</v>
      </c>
      <c r="G2127" s="52">
        <v>2019</v>
      </c>
      <c r="H2127" s="52" t="s">
        <v>1635</v>
      </c>
      <c r="I2127" s="52" t="s">
        <v>670</v>
      </c>
      <c r="J2127" s="60">
        <v>1507503</v>
      </c>
      <c r="K2127" s="52">
        <v>1507503</v>
      </c>
      <c r="L2127" s="56" t="str">
        <f>_xlfn.CONCAT(NFM3External!$B2127,"_",NFM3External!$C2127,"_",NFM3External!$E2127,"_",NFM3External!$G2127)</f>
        <v>Mozambique_HIV_United Nations Population Fund (UNFPA)_2019</v>
      </c>
    </row>
    <row r="2128" spans="1:12" x14ac:dyDescent="0.25">
      <c r="A2128" s="48" t="s">
        <v>1984</v>
      </c>
      <c r="B2128" s="49" t="s">
        <v>1122</v>
      </c>
      <c r="C2128" s="49" t="s">
        <v>1645</v>
      </c>
      <c r="D2128" s="49" t="s">
        <v>1634</v>
      </c>
      <c r="E2128" s="49" t="s">
        <v>930</v>
      </c>
      <c r="F2128" s="49" t="s">
        <v>1992</v>
      </c>
      <c r="G2128" s="49">
        <v>2020</v>
      </c>
      <c r="H2128" s="49" t="s">
        <v>1635</v>
      </c>
      <c r="I2128" s="49" t="s">
        <v>670</v>
      </c>
      <c r="J2128" s="59">
        <v>1507503</v>
      </c>
      <c r="K2128" s="49">
        <v>1507503</v>
      </c>
      <c r="L2128" s="55" t="str">
        <f>_xlfn.CONCAT(NFM3External!$B2128,"_",NFM3External!$C2128,"_",NFM3External!$E2128,"_",NFM3External!$G2128)</f>
        <v>Mozambique_HIV_United Nations Population Fund (UNFPA)_2020</v>
      </c>
    </row>
    <row r="2129" spans="1:12" x14ac:dyDescent="0.25">
      <c r="A2129" s="51" t="s">
        <v>1984</v>
      </c>
      <c r="B2129" s="52" t="s">
        <v>1122</v>
      </c>
      <c r="C2129" s="52" t="s">
        <v>1645</v>
      </c>
      <c r="D2129" s="52" t="s">
        <v>1634</v>
      </c>
      <c r="E2129" s="52" t="s">
        <v>930</v>
      </c>
      <c r="F2129" s="52" t="s">
        <v>1992</v>
      </c>
      <c r="G2129" s="52">
        <v>2021</v>
      </c>
      <c r="H2129" s="52" t="s">
        <v>361</v>
      </c>
      <c r="I2129" s="52" t="s">
        <v>670</v>
      </c>
      <c r="J2129" s="60">
        <v>1507503</v>
      </c>
      <c r="K2129" s="52">
        <v>1507503</v>
      </c>
      <c r="L2129" s="56" t="str">
        <f>_xlfn.CONCAT(NFM3External!$B2129,"_",NFM3External!$C2129,"_",NFM3External!$E2129,"_",NFM3External!$G2129)</f>
        <v>Mozambique_HIV_United Nations Population Fund (UNFPA)_2021</v>
      </c>
    </row>
    <row r="2130" spans="1:12" x14ac:dyDescent="0.25">
      <c r="A2130" s="48" t="s">
        <v>1984</v>
      </c>
      <c r="B2130" s="49" t="s">
        <v>1122</v>
      </c>
      <c r="C2130" s="49" t="s">
        <v>1645</v>
      </c>
      <c r="D2130" s="49" t="s">
        <v>1634</v>
      </c>
      <c r="E2130" s="49" t="s">
        <v>934</v>
      </c>
      <c r="F2130" s="49" t="s">
        <v>1993</v>
      </c>
      <c r="G2130" s="49">
        <v>2018</v>
      </c>
      <c r="H2130" s="49" t="s">
        <v>1635</v>
      </c>
      <c r="I2130" s="49" t="s">
        <v>670</v>
      </c>
      <c r="J2130" s="59">
        <v>398949242</v>
      </c>
      <c r="K2130" s="49">
        <v>398949242</v>
      </c>
      <c r="L2130" s="55" t="str">
        <f>_xlfn.CONCAT(NFM3External!$B2130,"_",NFM3External!$C2130,"_",NFM3External!$E2130,"_",NFM3External!$G2130)</f>
        <v>Mozambique_HIV_United States Government (USG)_2018</v>
      </c>
    </row>
    <row r="2131" spans="1:12" x14ac:dyDescent="0.25">
      <c r="A2131" s="51" t="s">
        <v>1984</v>
      </c>
      <c r="B2131" s="52" t="s">
        <v>1122</v>
      </c>
      <c r="C2131" s="52" t="s">
        <v>1645</v>
      </c>
      <c r="D2131" s="52" t="s">
        <v>1634</v>
      </c>
      <c r="E2131" s="52" t="s">
        <v>934</v>
      </c>
      <c r="F2131" s="52" t="s">
        <v>1993</v>
      </c>
      <c r="G2131" s="52">
        <v>2019</v>
      </c>
      <c r="H2131" s="52" t="s">
        <v>1635</v>
      </c>
      <c r="I2131" s="52" t="s">
        <v>670</v>
      </c>
      <c r="J2131" s="60">
        <v>394185000</v>
      </c>
      <c r="K2131" s="52">
        <v>394185000</v>
      </c>
      <c r="L2131" s="56" t="str">
        <f>_xlfn.CONCAT(NFM3External!$B2131,"_",NFM3External!$C2131,"_",NFM3External!$E2131,"_",NFM3External!$G2131)</f>
        <v>Mozambique_HIV_United States Government (USG)_2019</v>
      </c>
    </row>
    <row r="2132" spans="1:12" x14ac:dyDescent="0.25">
      <c r="A2132" s="48" t="s">
        <v>1984</v>
      </c>
      <c r="B2132" s="49" t="s">
        <v>1122</v>
      </c>
      <c r="C2132" s="49" t="s">
        <v>1645</v>
      </c>
      <c r="D2132" s="49" t="s">
        <v>1634</v>
      </c>
      <c r="E2132" s="49" t="s">
        <v>934</v>
      </c>
      <c r="F2132" s="49" t="s">
        <v>1993</v>
      </c>
      <c r="G2132" s="49">
        <v>2020</v>
      </c>
      <c r="H2132" s="49" t="s">
        <v>1635</v>
      </c>
      <c r="I2132" s="49" t="s">
        <v>670</v>
      </c>
      <c r="J2132" s="59">
        <v>329948867</v>
      </c>
      <c r="K2132" s="49">
        <v>329948867</v>
      </c>
      <c r="L2132" s="55" t="str">
        <f>_xlfn.CONCAT(NFM3External!$B2132,"_",NFM3External!$C2132,"_",NFM3External!$E2132,"_",NFM3External!$G2132)</f>
        <v>Mozambique_HIV_United States Government (USG)_2020</v>
      </c>
    </row>
    <row r="2133" spans="1:12" x14ac:dyDescent="0.25">
      <c r="A2133" s="51" t="s">
        <v>1984</v>
      </c>
      <c r="B2133" s="52" t="s">
        <v>1122</v>
      </c>
      <c r="C2133" s="52" t="s">
        <v>1645</v>
      </c>
      <c r="D2133" s="52" t="s">
        <v>1634</v>
      </c>
      <c r="E2133" s="52" t="s">
        <v>934</v>
      </c>
      <c r="F2133" s="52" t="s">
        <v>1993</v>
      </c>
      <c r="G2133" s="52">
        <v>2021</v>
      </c>
      <c r="H2133" s="52" t="s">
        <v>361</v>
      </c>
      <c r="I2133" s="52" t="s">
        <v>670</v>
      </c>
      <c r="J2133" s="60">
        <v>418863688</v>
      </c>
      <c r="K2133" s="52">
        <v>418863688</v>
      </c>
      <c r="L2133" s="56" t="str">
        <f>_xlfn.CONCAT(NFM3External!$B2133,"_",NFM3External!$C2133,"_",NFM3External!$E2133,"_",NFM3External!$G2133)</f>
        <v>Mozambique_HIV_United States Government (USG)_2021</v>
      </c>
    </row>
    <row r="2134" spans="1:12" x14ac:dyDescent="0.25">
      <c r="A2134" s="48" t="s">
        <v>1984</v>
      </c>
      <c r="B2134" s="49" t="s">
        <v>1122</v>
      </c>
      <c r="C2134" s="49" t="s">
        <v>1645</v>
      </c>
      <c r="D2134" s="49" t="s">
        <v>1634</v>
      </c>
      <c r="E2134" s="49" t="s">
        <v>934</v>
      </c>
      <c r="F2134" s="49" t="s">
        <v>1993</v>
      </c>
      <c r="G2134" s="49">
        <v>2022</v>
      </c>
      <c r="H2134" s="49" t="s">
        <v>361</v>
      </c>
      <c r="I2134" s="49" t="s">
        <v>670</v>
      </c>
      <c r="J2134" s="59">
        <v>418863688</v>
      </c>
      <c r="K2134" s="49">
        <v>418863688</v>
      </c>
      <c r="L2134" s="55" t="str">
        <f>_xlfn.CONCAT(NFM3External!$B2134,"_",NFM3External!$C2134,"_",NFM3External!$E2134,"_",NFM3External!$G2134)</f>
        <v>Mozambique_HIV_United States Government (USG)_2022</v>
      </c>
    </row>
    <row r="2135" spans="1:12" x14ac:dyDescent="0.25">
      <c r="A2135" s="51" t="s">
        <v>1984</v>
      </c>
      <c r="B2135" s="52" t="s">
        <v>1122</v>
      </c>
      <c r="C2135" s="52" t="s">
        <v>1645</v>
      </c>
      <c r="D2135" s="52" t="s">
        <v>1634</v>
      </c>
      <c r="E2135" s="52" t="s">
        <v>934</v>
      </c>
      <c r="F2135" s="52" t="s">
        <v>1993</v>
      </c>
      <c r="G2135" s="52">
        <v>2023</v>
      </c>
      <c r="H2135" s="52" t="s">
        <v>361</v>
      </c>
      <c r="I2135" s="52" t="s">
        <v>670</v>
      </c>
      <c r="J2135" s="60">
        <v>418863688</v>
      </c>
      <c r="K2135" s="52">
        <v>418863688</v>
      </c>
      <c r="L2135" s="56" t="str">
        <f>_xlfn.CONCAT(NFM3External!$B2135,"_",NFM3External!$C2135,"_",NFM3External!$E2135,"_",NFM3External!$G2135)</f>
        <v>Mozambique_HIV_United States Government (USG)_2023</v>
      </c>
    </row>
    <row r="2136" spans="1:12" x14ac:dyDescent="0.25">
      <c r="A2136" s="48" t="s">
        <v>1984</v>
      </c>
      <c r="B2136" s="49" t="s">
        <v>1122</v>
      </c>
      <c r="C2136" s="49" t="s">
        <v>1645</v>
      </c>
      <c r="D2136" s="49" t="s">
        <v>1634</v>
      </c>
      <c r="E2136" s="49" t="s">
        <v>934</v>
      </c>
      <c r="F2136" s="49" t="s">
        <v>1993</v>
      </c>
      <c r="G2136" s="49">
        <v>2024</v>
      </c>
      <c r="H2136" s="49" t="s">
        <v>361</v>
      </c>
      <c r="I2136" s="49" t="s">
        <v>670</v>
      </c>
      <c r="J2136" s="59">
        <v>418863688</v>
      </c>
      <c r="K2136" s="49">
        <v>418863688</v>
      </c>
      <c r="L2136" s="55" t="str">
        <f>_xlfn.CONCAT(NFM3External!$B2136,"_",NFM3External!$C2136,"_",NFM3External!$E2136,"_",NFM3External!$G2136)</f>
        <v>Mozambique_HIV_United States Government (USG)_2024</v>
      </c>
    </row>
    <row r="2137" spans="1:12" x14ac:dyDescent="0.25">
      <c r="A2137" s="51" t="s">
        <v>1984</v>
      </c>
      <c r="B2137" s="52" t="s">
        <v>1122</v>
      </c>
      <c r="C2137" s="52" t="s">
        <v>1645</v>
      </c>
      <c r="D2137" s="52" t="s">
        <v>1634</v>
      </c>
      <c r="E2137" s="52" t="s">
        <v>934</v>
      </c>
      <c r="F2137" s="52" t="s">
        <v>1993</v>
      </c>
      <c r="G2137" s="52">
        <v>2025</v>
      </c>
      <c r="H2137" s="52" t="s">
        <v>361</v>
      </c>
      <c r="I2137" s="52" t="s">
        <v>670</v>
      </c>
      <c r="J2137" s="60">
        <v>418863688</v>
      </c>
      <c r="K2137" s="52">
        <v>418863688</v>
      </c>
      <c r="L2137" s="56" t="str">
        <f>_xlfn.CONCAT(NFM3External!$B2137,"_",NFM3External!$C2137,"_",NFM3External!$E2137,"_",NFM3External!$G2137)</f>
        <v>Mozambique_HIV_United States Government (USG)_2025</v>
      </c>
    </row>
    <row r="2138" spans="1:12" x14ac:dyDescent="0.25">
      <c r="A2138" s="48" t="s">
        <v>1984</v>
      </c>
      <c r="B2138" s="49" t="s">
        <v>1122</v>
      </c>
      <c r="C2138" s="49" t="s">
        <v>1645</v>
      </c>
      <c r="D2138" s="49" t="s">
        <v>1634</v>
      </c>
      <c r="E2138" s="49" t="s">
        <v>954</v>
      </c>
      <c r="F2138" s="49" t="s">
        <v>1994</v>
      </c>
      <c r="G2138" s="49">
        <v>2018</v>
      </c>
      <c r="H2138" s="49" t="s">
        <v>1635</v>
      </c>
      <c r="I2138" s="49" t="s">
        <v>670</v>
      </c>
      <c r="J2138" s="59">
        <v>166330</v>
      </c>
      <c r="K2138" s="49">
        <v>166330</v>
      </c>
      <c r="L2138" s="55" t="str">
        <f>_xlfn.CONCAT(NFM3External!$B2138,"_",NFM3External!$C2138,"_",NFM3External!$E2138,"_",NFM3External!$G2138)</f>
        <v>Mozambique_HIV_Unspecified - not disagregated by sources _2018</v>
      </c>
    </row>
    <row r="2139" spans="1:12" x14ac:dyDescent="0.25">
      <c r="A2139" s="51" t="s">
        <v>1984</v>
      </c>
      <c r="B2139" s="52" t="s">
        <v>1122</v>
      </c>
      <c r="C2139" s="52" t="s">
        <v>1645</v>
      </c>
      <c r="D2139" s="52" t="s">
        <v>1634</v>
      </c>
      <c r="E2139" s="52" t="s">
        <v>954</v>
      </c>
      <c r="F2139" s="52" t="s">
        <v>1994</v>
      </c>
      <c r="G2139" s="52">
        <v>2019</v>
      </c>
      <c r="H2139" s="52" t="s">
        <v>1635</v>
      </c>
      <c r="I2139" s="52" t="s">
        <v>670</v>
      </c>
      <c r="J2139" s="60">
        <v>166330</v>
      </c>
      <c r="K2139" s="52">
        <v>166330</v>
      </c>
      <c r="L2139" s="56" t="str">
        <f>_xlfn.CONCAT(NFM3External!$B2139,"_",NFM3External!$C2139,"_",NFM3External!$E2139,"_",NFM3External!$G2139)</f>
        <v>Mozambique_HIV_Unspecified - not disagregated by sources _2019</v>
      </c>
    </row>
    <row r="2140" spans="1:12" x14ac:dyDescent="0.25">
      <c r="A2140" s="48" t="s">
        <v>1984</v>
      </c>
      <c r="B2140" s="49" t="s">
        <v>1122</v>
      </c>
      <c r="C2140" s="49" t="s">
        <v>1645</v>
      </c>
      <c r="D2140" s="49" t="s">
        <v>1634</v>
      </c>
      <c r="E2140" s="49" t="s">
        <v>954</v>
      </c>
      <c r="F2140" s="49" t="s">
        <v>1994</v>
      </c>
      <c r="G2140" s="49">
        <v>2020</v>
      </c>
      <c r="H2140" s="49" t="s">
        <v>1635</v>
      </c>
      <c r="I2140" s="49" t="s">
        <v>670</v>
      </c>
      <c r="J2140" s="59">
        <v>166330</v>
      </c>
      <c r="K2140" s="49">
        <v>166330</v>
      </c>
      <c r="L2140" s="55" t="str">
        <f>_xlfn.CONCAT(NFM3External!$B2140,"_",NFM3External!$C2140,"_",NFM3External!$E2140,"_",NFM3External!$G2140)</f>
        <v>Mozambique_HIV_Unspecified - not disagregated by sources _2020</v>
      </c>
    </row>
    <row r="2141" spans="1:12" x14ac:dyDescent="0.25">
      <c r="A2141" s="51" t="s">
        <v>1984</v>
      </c>
      <c r="B2141" s="52" t="s">
        <v>1122</v>
      </c>
      <c r="C2141" s="52" t="s">
        <v>1645</v>
      </c>
      <c r="D2141" s="52" t="s">
        <v>1634</v>
      </c>
      <c r="E2141" s="52" t="s">
        <v>954</v>
      </c>
      <c r="F2141" s="52" t="s">
        <v>1994</v>
      </c>
      <c r="G2141" s="52">
        <v>2021</v>
      </c>
      <c r="H2141" s="52" t="s">
        <v>361</v>
      </c>
      <c r="I2141" s="52" t="s">
        <v>670</v>
      </c>
      <c r="J2141" s="60">
        <v>166330</v>
      </c>
      <c r="K2141" s="52">
        <v>166330</v>
      </c>
      <c r="L2141" s="56" t="str">
        <f>_xlfn.CONCAT(NFM3External!$B2141,"_",NFM3External!$C2141,"_",NFM3External!$E2141,"_",NFM3External!$G2141)</f>
        <v>Mozambique_HIV_Unspecified - not disagregated by sources _2021</v>
      </c>
    </row>
    <row r="2142" spans="1:12" x14ac:dyDescent="0.25">
      <c r="A2142" s="48" t="s">
        <v>1984</v>
      </c>
      <c r="B2142" s="49" t="s">
        <v>1122</v>
      </c>
      <c r="C2142" s="49" t="s">
        <v>1645</v>
      </c>
      <c r="D2142" s="49" t="s">
        <v>1634</v>
      </c>
      <c r="E2142" s="49" t="s">
        <v>945</v>
      </c>
      <c r="F2142" s="49" t="s">
        <v>1995</v>
      </c>
      <c r="G2142" s="49">
        <v>2018</v>
      </c>
      <c r="H2142" s="49" t="s">
        <v>1635</v>
      </c>
      <c r="I2142" s="49" t="s">
        <v>670</v>
      </c>
      <c r="J2142" s="59">
        <v>2344809</v>
      </c>
      <c r="K2142" s="49">
        <v>2344809</v>
      </c>
      <c r="L2142" s="55" t="str">
        <f>_xlfn.CONCAT(NFM3External!$B2142,"_",NFM3External!$C2142,"_",NFM3External!$E2142,"_",NFM3External!$G2142)</f>
        <v>Mozambique_HIV_World Food Programme (WFP)_2018</v>
      </c>
    </row>
    <row r="2143" spans="1:12" x14ac:dyDescent="0.25">
      <c r="A2143" s="51" t="s">
        <v>1984</v>
      </c>
      <c r="B2143" s="52" t="s">
        <v>1122</v>
      </c>
      <c r="C2143" s="52" t="s">
        <v>1645</v>
      </c>
      <c r="D2143" s="52" t="s">
        <v>1634</v>
      </c>
      <c r="E2143" s="52" t="s">
        <v>945</v>
      </c>
      <c r="F2143" s="52" t="s">
        <v>1995</v>
      </c>
      <c r="G2143" s="52">
        <v>2019</v>
      </c>
      <c r="H2143" s="52" t="s">
        <v>1635</v>
      </c>
      <c r="I2143" s="52" t="s">
        <v>670</v>
      </c>
      <c r="J2143" s="60">
        <v>2344809</v>
      </c>
      <c r="K2143" s="52">
        <v>2344809</v>
      </c>
      <c r="L2143" s="56" t="str">
        <f>_xlfn.CONCAT(NFM3External!$B2143,"_",NFM3External!$C2143,"_",NFM3External!$E2143,"_",NFM3External!$G2143)</f>
        <v>Mozambique_HIV_World Food Programme (WFP)_2019</v>
      </c>
    </row>
    <row r="2144" spans="1:12" x14ac:dyDescent="0.25">
      <c r="A2144" s="48" t="s">
        <v>1984</v>
      </c>
      <c r="B2144" s="49" t="s">
        <v>1122</v>
      </c>
      <c r="C2144" s="49" t="s">
        <v>1645</v>
      </c>
      <c r="D2144" s="49" t="s">
        <v>1634</v>
      </c>
      <c r="E2144" s="49" t="s">
        <v>945</v>
      </c>
      <c r="F2144" s="49" t="s">
        <v>1995</v>
      </c>
      <c r="G2144" s="49">
        <v>2020</v>
      </c>
      <c r="H2144" s="49" t="s">
        <v>1635</v>
      </c>
      <c r="I2144" s="49" t="s">
        <v>670</v>
      </c>
      <c r="J2144" s="59">
        <v>2344809</v>
      </c>
      <c r="K2144" s="49">
        <v>2344809</v>
      </c>
      <c r="L2144" s="55" t="str">
        <f>_xlfn.CONCAT(NFM3External!$B2144,"_",NFM3External!$C2144,"_",NFM3External!$E2144,"_",NFM3External!$G2144)</f>
        <v>Mozambique_HIV_World Food Programme (WFP)_2020</v>
      </c>
    </row>
    <row r="2145" spans="1:12" x14ac:dyDescent="0.25">
      <c r="A2145" s="51" t="s">
        <v>1984</v>
      </c>
      <c r="B2145" s="52" t="s">
        <v>1122</v>
      </c>
      <c r="C2145" s="52" t="s">
        <v>1645</v>
      </c>
      <c r="D2145" s="52" t="s">
        <v>1634</v>
      </c>
      <c r="E2145" s="52" t="s">
        <v>945</v>
      </c>
      <c r="F2145" s="52" t="s">
        <v>1995</v>
      </c>
      <c r="G2145" s="52">
        <v>2021</v>
      </c>
      <c r="H2145" s="52" t="s">
        <v>361</v>
      </c>
      <c r="I2145" s="52" t="s">
        <v>670</v>
      </c>
      <c r="J2145" s="60">
        <v>2344809</v>
      </c>
      <c r="K2145" s="52">
        <v>2344809</v>
      </c>
      <c r="L2145" s="56" t="str">
        <f>_xlfn.CONCAT(NFM3External!$B2145,"_",NFM3External!$C2145,"_",NFM3External!$E2145,"_",NFM3External!$G2145)</f>
        <v>Mozambique_HIV_World Food Programme (WFP)_2021</v>
      </c>
    </row>
    <row r="2146" spans="1:12" x14ac:dyDescent="0.25">
      <c r="A2146" s="48" t="s">
        <v>1984</v>
      </c>
      <c r="B2146" s="49" t="s">
        <v>1122</v>
      </c>
      <c r="C2146" s="49" t="s">
        <v>1645</v>
      </c>
      <c r="D2146" s="49" t="s">
        <v>1634</v>
      </c>
      <c r="E2146" s="49" t="s">
        <v>949</v>
      </c>
      <c r="F2146" s="49" t="s">
        <v>1996</v>
      </c>
      <c r="G2146" s="49">
        <v>2018</v>
      </c>
      <c r="H2146" s="49" t="s">
        <v>1635</v>
      </c>
      <c r="I2146" s="49" t="s">
        <v>670</v>
      </c>
      <c r="J2146" s="59">
        <v>296984</v>
      </c>
      <c r="K2146" s="49">
        <v>296984</v>
      </c>
      <c r="L2146" s="55" t="str">
        <f>_xlfn.CONCAT(NFM3External!$B2146,"_",NFM3External!$C2146,"_",NFM3External!$E2146,"_",NFM3External!$G2146)</f>
        <v>Mozambique_HIV_World Health Organization (WHO)_2018</v>
      </c>
    </row>
    <row r="2147" spans="1:12" x14ac:dyDescent="0.25">
      <c r="A2147" s="51" t="s">
        <v>1984</v>
      </c>
      <c r="B2147" s="52" t="s">
        <v>1122</v>
      </c>
      <c r="C2147" s="52" t="s">
        <v>1645</v>
      </c>
      <c r="D2147" s="52" t="s">
        <v>1634</v>
      </c>
      <c r="E2147" s="52" t="s">
        <v>949</v>
      </c>
      <c r="F2147" s="52" t="s">
        <v>1996</v>
      </c>
      <c r="G2147" s="52">
        <v>2019</v>
      </c>
      <c r="H2147" s="52" t="s">
        <v>1635</v>
      </c>
      <c r="I2147" s="52" t="s">
        <v>670</v>
      </c>
      <c r="J2147" s="60">
        <v>296984</v>
      </c>
      <c r="K2147" s="52">
        <v>296984</v>
      </c>
      <c r="L2147" s="56" t="str">
        <f>_xlfn.CONCAT(NFM3External!$B2147,"_",NFM3External!$C2147,"_",NFM3External!$E2147,"_",NFM3External!$G2147)</f>
        <v>Mozambique_HIV_World Health Organization (WHO)_2019</v>
      </c>
    </row>
    <row r="2148" spans="1:12" x14ac:dyDescent="0.25">
      <c r="A2148" s="48" t="s">
        <v>1984</v>
      </c>
      <c r="B2148" s="49" t="s">
        <v>1122</v>
      </c>
      <c r="C2148" s="49" t="s">
        <v>1645</v>
      </c>
      <c r="D2148" s="49" t="s">
        <v>1634</v>
      </c>
      <c r="E2148" s="49" t="s">
        <v>949</v>
      </c>
      <c r="F2148" s="49" t="s">
        <v>1996</v>
      </c>
      <c r="G2148" s="49">
        <v>2020</v>
      </c>
      <c r="H2148" s="49" t="s">
        <v>1635</v>
      </c>
      <c r="I2148" s="49" t="s">
        <v>670</v>
      </c>
      <c r="J2148" s="59">
        <v>296984</v>
      </c>
      <c r="K2148" s="49">
        <v>296984</v>
      </c>
      <c r="L2148" s="55" t="str">
        <f>_xlfn.CONCAT(NFM3External!$B2148,"_",NFM3External!$C2148,"_",NFM3External!$E2148,"_",NFM3External!$G2148)</f>
        <v>Mozambique_HIV_World Health Organization (WHO)_2020</v>
      </c>
    </row>
    <row r="2149" spans="1:12" x14ac:dyDescent="0.25">
      <c r="A2149" s="51" t="s">
        <v>1984</v>
      </c>
      <c r="B2149" s="52" t="s">
        <v>1122</v>
      </c>
      <c r="C2149" s="52" t="s">
        <v>1645</v>
      </c>
      <c r="D2149" s="52" t="s">
        <v>1634</v>
      </c>
      <c r="E2149" s="52" t="s">
        <v>949</v>
      </c>
      <c r="F2149" s="52" t="s">
        <v>1996</v>
      </c>
      <c r="G2149" s="52">
        <v>2021</v>
      </c>
      <c r="H2149" s="52" t="s">
        <v>361</v>
      </c>
      <c r="I2149" s="52" t="s">
        <v>670</v>
      </c>
      <c r="J2149" s="60">
        <v>296984</v>
      </c>
      <c r="K2149" s="52">
        <v>296984</v>
      </c>
      <c r="L2149" s="56" t="str">
        <f>_xlfn.CONCAT(NFM3External!$B2149,"_",NFM3External!$C2149,"_",NFM3External!$E2149,"_",NFM3External!$G2149)</f>
        <v>Mozambique_HIV_World Health Organization (WHO)_2021</v>
      </c>
    </row>
    <row r="2150" spans="1:12" x14ac:dyDescent="0.25">
      <c r="A2150" s="48" t="s">
        <v>1984</v>
      </c>
      <c r="B2150" s="49" t="s">
        <v>1122</v>
      </c>
      <c r="C2150" s="49" t="s">
        <v>308</v>
      </c>
      <c r="D2150" s="49" t="s">
        <v>1634</v>
      </c>
      <c r="E2150" s="49" t="s">
        <v>738</v>
      </c>
      <c r="F2150" s="49" t="s">
        <v>1997</v>
      </c>
      <c r="G2150" s="49">
        <v>2018</v>
      </c>
      <c r="H2150" s="49" t="s">
        <v>1635</v>
      </c>
      <c r="I2150" s="49" t="s">
        <v>670</v>
      </c>
      <c r="J2150" s="59">
        <v>61264</v>
      </c>
      <c r="K2150" s="49">
        <v>61264</v>
      </c>
      <c r="L2150" s="55" t="str">
        <f>_xlfn.CONCAT(NFM3External!$B2150,"_",NFM3External!$C2150,"_",NFM3External!$E2150,"_",NFM3External!$G2150)</f>
        <v>Mozambique_Malaria_Clinton Foundation_2018</v>
      </c>
    </row>
    <row r="2151" spans="1:12" x14ac:dyDescent="0.25">
      <c r="A2151" s="51" t="s">
        <v>1984</v>
      </c>
      <c r="B2151" s="52" t="s">
        <v>1122</v>
      </c>
      <c r="C2151" s="52" t="s">
        <v>308</v>
      </c>
      <c r="D2151" s="52" t="s">
        <v>1634</v>
      </c>
      <c r="E2151" s="52" t="s">
        <v>738</v>
      </c>
      <c r="F2151" s="52" t="s">
        <v>1997</v>
      </c>
      <c r="G2151" s="52">
        <v>2019</v>
      </c>
      <c r="H2151" s="52" t="s">
        <v>1635</v>
      </c>
      <c r="I2151" s="52" t="s">
        <v>670</v>
      </c>
      <c r="J2151" s="60">
        <v>100000</v>
      </c>
      <c r="K2151" s="52">
        <v>100000</v>
      </c>
      <c r="L2151" s="56" t="str">
        <f>_xlfn.CONCAT(NFM3External!$B2151,"_",NFM3External!$C2151,"_",NFM3External!$E2151,"_",NFM3External!$G2151)</f>
        <v>Mozambique_Malaria_Clinton Foundation_2019</v>
      </c>
    </row>
    <row r="2152" spans="1:12" x14ac:dyDescent="0.25">
      <c r="A2152" s="48" t="s">
        <v>1984</v>
      </c>
      <c r="B2152" s="49" t="s">
        <v>1122</v>
      </c>
      <c r="C2152" s="49" t="s">
        <v>308</v>
      </c>
      <c r="D2152" s="49" t="s">
        <v>1634</v>
      </c>
      <c r="E2152" s="49" t="s">
        <v>738</v>
      </c>
      <c r="F2152" s="49" t="s">
        <v>1997</v>
      </c>
      <c r="G2152" s="49">
        <v>2020</v>
      </c>
      <c r="H2152" s="49" t="s">
        <v>1635</v>
      </c>
      <c r="I2152" s="49" t="s">
        <v>670</v>
      </c>
      <c r="J2152" s="59">
        <v>605175</v>
      </c>
      <c r="K2152" s="49">
        <v>605175</v>
      </c>
      <c r="L2152" s="55" t="str">
        <f>_xlfn.CONCAT(NFM3External!$B2152,"_",NFM3External!$C2152,"_",NFM3External!$E2152,"_",NFM3External!$G2152)</f>
        <v>Mozambique_Malaria_Clinton Foundation_2020</v>
      </c>
    </row>
    <row r="2153" spans="1:12" x14ac:dyDescent="0.25">
      <c r="A2153" s="51" t="s">
        <v>1984</v>
      </c>
      <c r="B2153" s="52" t="s">
        <v>1122</v>
      </c>
      <c r="C2153" s="52" t="s">
        <v>308</v>
      </c>
      <c r="D2153" s="52" t="s">
        <v>1634</v>
      </c>
      <c r="E2153" s="52" t="s">
        <v>738</v>
      </c>
      <c r="F2153" s="52" t="s">
        <v>1997</v>
      </c>
      <c r="G2153" s="52">
        <v>2021</v>
      </c>
      <c r="H2153" s="52" t="s">
        <v>361</v>
      </c>
      <c r="I2153" s="52" t="s">
        <v>670</v>
      </c>
      <c r="J2153" s="60">
        <v>687906</v>
      </c>
      <c r="K2153" s="52">
        <v>687906</v>
      </c>
      <c r="L2153" s="56" t="str">
        <f>_xlfn.CONCAT(NFM3External!$B2153,"_",NFM3External!$C2153,"_",NFM3External!$E2153,"_",NFM3External!$G2153)</f>
        <v>Mozambique_Malaria_Clinton Foundation_2021</v>
      </c>
    </row>
    <row r="2154" spans="1:12" x14ac:dyDescent="0.25">
      <c r="A2154" s="48" t="s">
        <v>1984</v>
      </c>
      <c r="B2154" s="49" t="s">
        <v>1122</v>
      </c>
      <c r="C2154" s="49" t="s">
        <v>308</v>
      </c>
      <c r="D2154" s="49" t="s">
        <v>1634</v>
      </c>
      <c r="E2154" s="49" t="s">
        <v>738</v>
      </c>
      <c r="F2154" s="49" t="s">
        <v>1997</v>
      </c>
      <c r="G2154" s="49">
        <v>2022</v>
      </c>
      <c r="H2154" s="49" t="s">
        <v>361</v>
      </c>
      <c r="I2154" s="49" t="s">
        <v>670</v>
      </c>
      <c r="J2154" s="59">
        <v>246406</v>
      </c>
      <c r="K2154" s="49">
        <v>246406</v>
      </c>
      <c r="L2154" s="55" t="str">
        <f>_xlfn.CONCAT(NFM3External!$B2154,"_",NFM3External!$C2154,"_",NFM3External!$E2154,"_",NFM3External!$G2154)</f>
        <v>Mozambique_Malaria_Clinton Foundation_2022</v>
      </c>
    </row>
    <row r="2155" spans="1:12" x14ac:dyDescent="0.25">
      <c r="A2155" s="51" t="s">
        <v>1984</v>
      </c>
      <c r="B2155" s="52" t="s">
        <v>1122</v>
      </c>
      <c r="C2155" s="52" t="s">
        <v>308</v>
      </c>
      <c r="D2155" s="52" t="s">
        <v>1634</v>
      </c>
      <c r="E2155" s="52" t="s">
        <v>738</v>
      </c>
      <c r="F2155" s="52" t="s">
        <v>1997</v>
      </c>
      <c r="G2155" s="52">
        <v>2023</v>
      </c>
      <c r="H2155" s="52" t="s">
        <v>361</v>
      </c>
      <c r="I2155" s="52" t="s">
        <v>670</v>
      </c>
      <c r="J2155" s="60">
        <v>160406</v>
      </c>
      <c r="K2155" s="52">
        <v>160406</v>
      </c>
      <c r="L2155" s="56" t="str">
        <f>_xlfn.CONCAT(NFM3External!$B2155,"_",NFM3External!$C2155,"_",NFM3External!$E2155,"_",NFM3External!$G2155)</f>
        <v>Mozambique_Malaria_Clinton Foundation_2023</v>
      </c>
    </row>
    <row r="2156" spans="1:12" x14ac:dyDescent="0.25">
      <c r="A2156" s="48" t="s">
        <v>1984</v>
      </c>
      <c r="B2156" s="49" t="s">
        <v>1122</v>
      </c>
      <c r="C2156" s="49" t="s">
        <v>308</v>
      </c>
      <c r="D2156" s="49" t="s">
        <v>1634</v>
      </c>
      <c r="E2156" s="49" t="s">
        <v>738</v>
      </c>
      <c r="F2156" s="49" t="s">
        <v>1997</v>
      </c>
      <c r="G2156" s="49">
        <v>2024</v>
      </c>
      <c r="H2156" s="49" t="s">
        <v>361</v>
      </c>
      <c r="I2156" s="49" t="s">
        <v>670</v>
      </c>
      <c r="J2156" s="59">
        <v>0</v>
      </c>
      <c r="K2156" s="49">
        <v>0</v>
      </c>
      <c r="L2156" s="55" t="str">
        <f>_xlfn.CONCAT(NFM3External!$B2156,"_",NFM3External!$C2156,"_",NFM3External!$E2156,"_",NFM3External!$G2156)</f>
        <v>Mozambique_Malaria_Clinton Foundation_2024</v>
      </c>
    </row>
    <row r="2157" spans="1:12" x14ac:dyDescent="0.25">
      <c r="A2157" s="51" t="s">
        <v>1984</v>
      </c>
      <c r="B2157" s="52" t="s">
        <v>1122</v>
      </c>
      <c r="C2157" s="52" t="s">
        <v>308</v>
      </c>
      <c r="D2157" s="52" t="s">
        <v>1634</v>
      </c>
      <c r="E2157" s="52" t="s">
        <v>738</v>
      </c>
      <c r="F2157" s="52" t="s">
        <v>1997</v>
      </c>
      <c r="G2157" s="52">
        <v>2025</v>
      </c>
      <c r="H2157" s="52" t="s">
        <v>361</v>
      </c>
      <c r="I2157" s="52" t="s">
        <v>670</v>
      </c>
      <c r="J2157" s="60">
        <v>0</v>
      </c>
      <c r="K2157" s="52">
        <v>0</v>
      </c>
      <c r="L2157" s="56" t="str">
        <f>_xlfn.CONCAT(NFM3External!$B2157,"_",NFM3External!$C2157,"_",NFM3External!$E2157,"_",NFM3External!$G2157)</f>
        <v>Mozambique_Malaria_Clinton Foundation_2025</v>
      </c>
    </row>
    <row r="2158" spans="1:12" x14ac:dyDescent="0.25">
      <c r="A2158" s="48" t="s">
        <v>1984</v>
      </c>
      <c r="B2158" s="49" t="s">
        <v>1122</v>
      </c>
      <c r="C2158" s="49" t="s">
        <v>308</v>
      </c>
      <c r="D2158" s="49" t="s">
        <v>1634</v>
      </c>
      <c r="E2158" s="49" t="s">
        <v>856</v>
      </c>
      <c r="F2158" s="49" t="s">
        <v>1998</v>
      </c>
      <c r="G2158" s="49">
        <v>2018</v>
      </c>
      <c r="H2158" s="49" t="s">
        <v>1635</v>
      </c>
      <c r="I2158" s="49" t="s">
        <v>670</v>
      </c>
      <c r="J2158" s="59">
        <v>0</v>
      </c>
      <c r="K2158" s="49">
        <v>0</v>
      </c>
      <c r="L2158" s="55" t="str">
        <f>_xlfn.CONCAT(NFM3External!$B2158,"_",NFM3External!$C2158,"_",NFM3External!$E2158,"_",NFM3External!$G2158)</f>
        <v>Mozambique_Malaria_Malaria Consortium _2018</v>
      </c>
    </row>
    <row r="2159" spans="1:12" x14ac:dyDescent="0.25">
      <c r="A2159" s="51" t="s">
        <v>1984</v>
      </c>
      <c r="B2159" s="52" t="s">
        <v>1122</v>
      </c>
      <c r="C2159" s="52" t="s">
        <v>308</v>
      </c>
      <c r="D2159" s="52" t="s">
        <v>1634</v>
      </c>
      <c r="E2159" s="52" t="s">
        <v>856</v>
      </c>
      <c r="F2159" s="52" t="s">
        <v>1998</v>
      </c>
      <c r="G2159" s="52">
        <v>2019</v>
      </c>
      <c r="H2159" s="52" t="s">
        <v>1635</v>
      </c>
      <c r="I2159" s="52" t="s">
        <v>670</v>
      </c>
      <c r="J2159" s="60">
        <v>1724228</v>
      </c>
      <c r="K2159" s="52">
        <v>1724228</v>
      </c>
      <c r="L2159" s="56" t="str">
        <f>_xlfn.CONCAT(NFM3External!$B2159,"_",NFM3External!$C2159,"_",NFM3External!$E2159,"_",NFM3External!$G2159)</f>
        <v>Mozambique_Malaria_Malaria Consortium _2019</v>
      </c>
    </row>
    <row r="2160" spans="1:12" x14ac:dyDescent="0.25">
      <c r="A2160" s="48" t="s">
        <v>1984</v>
      </c>
      <c r="B2160" s="49" t="s">
        <v>1122</v>
      </c>
      <c r="C2160" s="49" t="s">
        <v>308</v>
      </c>
      <c r="D2160" s="49" t="s">
        <v>1634</v>
      </c>
      <c r="E2160" s="49" t="s">
        <v>856</v>
      </c>
      <c r="F2160" s="49" t="s">
        <v>1998</v>
      </c>
      <c r="G2160" s="49">
        <v>2020</v>
      </c>
      <c r="H2160" s="49" t="s">
        <v>1635</v>
      </c>
      <c r="I2160" s="49" t="s">
        <v>670</v>
      </c>
      <c r="J2160" s="59">
        <v>2406713</v>
      </c>
      <c r="K2160" s="49">
        <v>2406713</v>
      </c>
      <c r="L2160" s="55" t="str">
        <f>_xlfn.CONCAT(NFM3External!$B2160,"_",NFM3External!$C2160,"_",NFM3External!$E2160,"_",NFM3External!$G2160)</f>
        <v>Mozambique_Malaria_Malaria Consortium _2020</v>
      </c>
    </row>
    <row r="2161" spans="1:12" x14ac:dyDescent="0.25">
      <c r="A2161" s="51" t="s">
        <v>1984</v>
      </c>
      <c r="B2161" s="52" t="s">
        <v>1122</v>
      </c>
      <c r="C2161" s="52" t="s">
        <v>308</v>
      </c>
      <c r="D2161" s="52" t="s">
        <v>1634</v>
      </c>
      <c r="E2161" s="52" t="s">
        <v>856</v>
      </c>
      <c r="F2161" s="52" t="s">
        <v>1998</v>
      </c>
      <c r="G2161" s="52">
        <v>2021</v>
      </c>
      <c r="H2161" s="52" t="s">
        <v>361</v>
      </c>
      <c r="I2161" s="52" t="s">
        <v>670</v>
      </c>
      <c r="J2161" s="60">
        <v>1451048</v>
      </c>
      <c r="K2161" s="52">
        <v>1451048</v>
      </c>
      <c r="L2161" s="56" t="str">
        <f>_xlfn.CONCAT(NFM3External!$B2161,"_",NFM3External!$C2161,"_",NFM3External!$E2161,"_",NFM3External!$G2161)</f>
        <v>Mozambique_Malaria_Malaria Consortium _2021</v>
      </c>
    </row>
    <row r="2162" spans="1:12" x14ac:dyDescent="0.25">
      <c r="A2162" s="48" t="s">
        <v>1984</v>
      </c>
      <c r="B2162" s="49" t="s">
        <v>1122</v>
      </c>
      <c r="C2162" s="49" t="s">
        <v>308</v>
      </c>
      <c r="D2162" s="49" t="s">
        <v>1634</v>
      </c>
      <c r="E2162" s="49" t="s">
        <v>856</v>
      </c>
      <c r="F2162" s="49" t="s">
        <v>1998</v>
      </c>
      <c r="G2162" s="49">
        <v>2022</v>
      </c>
      <c r="H2162" s="49" t="s">
        <v>361</v>
      </c>
      <c r="I2162" s="49" t="s">
        <v>670</v>
      </c>
      <c r="J2162" s="59">
        <v>0</v>
      </c>
      <c r="K2162" s="49">
        <v>0</v>
      </c>
      <c r="L2162" s="55" t="str">
        <f>_xlfn.CONCAT(NFM3External!$B2162,"_",NFM3External!$C2162,"_",NFM3External!$E2162,"_",NFM3External!$G2162)</f>
        <v>Mozambique_Malaria_Malaria Consortium _2022</v>
      </c>
    </row>
    <row r="2163" spans="1:12" x14ac:dyDescent="0.25">
      <c r="A2163" s="51" t="s">
        <v>1984</v>
      </c>
      <c r="B2163" s="52" t="s">
        <v>1122</v>
      </c>
      <c r="C2163" s="52" t="s">
        <v>308</v>
      </c>
      <c r="D2163" s="52" t="s">
        <v>1634</v>
      </c>
      <c r="E2163" s="52" t="s">
        <v>856</v>
      </c>
      <c r="F2163" s="52" t="s">
        <v>1998</v>
      </c>
      <c r="G2163" s="52">
        <v>2023</v>
      </c>
      <c r="H2163" s="52" t="s">
        <v>361</v>
      </c>
      <c r="I2163" s="52" t="s">
        <v>670</v>
      </c>
      <c r="J2163" s="60">
        <v>0</v>
      </c>
      <c r="K2163" s="52">
        <v>0</v>
      </c>
      <c r="L2163" s="56" t="str">
        <f>_xlfn.CONCAT(NFM3External!$B2163,"_",NFM3External!$C2163,"_",NFM3External!$E2163,"_",NFM3External!$G2163)</f>
        <v>Mozambique_Malaria_Malaria Consortium _2023</v>
      </c>
    </row>
    <row r="2164" spans="1:12" x14ac:dyDescent="0.25">
      <c r="A2164" s="48" t="s">
        <v>1984</v>
      </c>
      <c r="B2164" s="49" t="s">
        <v>1122</v>
      </c>
      <c r="C2164" s="49" t="s">
        <v>308</v>
      </c>
      <c r="D2164" s="49" t="s">
        <v>1634</v>
      </c>
      <c r="E2164" s="49" t="s">
        <v>856</v>
      </c>
      <c r="F2164" s="49" t="s">
        <v>1998</v>
      </c>
      <c r="G2164" s="49">
        <v>2024</v>
      </c>
      <c r="H2164" s="49" t="s">
        <v>361</v>
      </c>
      <c r="I2164" s="49" t="s">
        <v>670</v>
      </c>
      <c r="J2164" s="59">
        <v>0</v>
      </c>
      <c r="K2164" s="49">
        <v>0</v>
      </c>
      <c r="L2164" s="55" t="str">
        <f>_xlfn.CONCAT(NFM3External!$B2164,"_",NFM3External!$C2164,"_",NFM3External!$E2164,"_",NFM3External!$G2164)</f>
        <v>Mozambique_Malaria_Malaria Consortium _2024</v>
      </c>
    </row>
    <row r="2165" spans="1:12" x14ac:dyDescent="0.25">
      <c r="A2165" s="51" t="s">
        <v>1984</v>
      </c>
      <c r="B2165" s="52" t="s">
        <v>1122</v>
      </c>
      <c r="C2165" s="52" t="s">
        <v>308</v>
      </c>
      <c r="D2165" s="52" t="s">
        <v>1634</v>
      </c>
      <c r="E2165" s="52" t="s">
        <v>856</v>
      </c>
      <c r="F2165" s="52" t="s">
        <v>1998</v>
      </c>
      <c r="G2165" s="52">
        <v>2025</v>
      </c>
      <c r="H2165" s="52" t="s">
        <v>361</v>
      </c>
      <c r="I2165" s="52" t="s">
        <v>670</v>
      </c>
      <c r="J2165" s="60">
        <v>0</v>
      </c>
      <c r="K2165" s="52">
        <v>0</v>
      </c>
      <c r="L2165" s="56" t="str">
        <f>_xlfn.CONCAT(NFM3External!$B2165,"_",NFM3External!$C2165,"_",NFM3External!$E2165,"_",NFM3External!$G2165)</f>
        <v>Mozambique_Malaria_Malaria Consortium _2025</v>
      </c>
    </row>
    <row r="2166" spans="1:12" x14ac:dyDescent="0.25">
      <c r="A2166" s="48" t="s">
        <v>1984</v>
      </c>
      <c r="B2166" s="49" t="s">
        <v>1122</v>
      </c>
      <c r="C2166" s="49" t="s">
        <v>308</v>
      </c>
      <c r="D2166" s="49" t="s">
        <v>1634</v>
      </c>
      <c r="E2166" s="49" t="s">
        <v>901</v>
      </c>
      <c r="F2166" s="49" t="s">
        <v>1999</v>
      </c>
      <c r="G2166" s="49">
        <v>2018</v>
      </c>
      <c r="H2166" s="49" t="s">
        <v>1635</v>
      </c>
      <c r="I2166" s="49" t="s">
        <v>670</v>
      </c>
      <c r="J2166" s="59">
        <v>1590000</v>
      </c>
      <c r="K2166" s="49">
        <v>1590000</v>
      </c>
      <c r="L2166" s="55" t="str">
        <f>_xlfn.CONCAT(NFM3External!$B2166,"_",NFM3External!$C2166,"_",NFM3External!$E2166,"_",NFM3External!$G2166)</f>
        <v>Mozambique_Malaria_The United Nations Children's Fund (UNICEF)_2018</v>
      </c>
    </row>
    <row r="2167" spans="1:12" x14ac:dyDescent="0.25">
      <c r="A2167" s="51" t="s">
        <v>1984</v>
      </c>
      <c r="B2167" s="52" t="s">
        <v>1122</v>
      </c>
      <c r="C2167" s="52" t="s">
        <v>308</v>
      </c>
      <c r="D2167" s="52" t="s">
        <v>1634</v>
      </c>
      <c r="E2167" s="52" t="s">
        <v>901</v>
      </c>
      <c r="F2167" s="52" t="s">
        <v>1999</v>
      </c>
      <c r="G2167" s="52">
        <v>2019</v>
      </c>
      <c r="H2167" s="52" t="s">
        <v>1635</v>
      </c>
      <c r="I2167" s="52" t="s">
        <v>670</v>
      </c>
      <c r="J2167" s="60">
        <v>0</v>
      </c>
      <c r="K2167" s="52">
        <v>0</v>
      </c>
      <c r="L2167" s="56" t="str">
        <f>_xlfn.CONCAT(NFM3External!$B2167,"_",NFM3External!$C2167,"_",NFM3External!$E2167,"_",NFM3External!$G2167)</f>
        <v>Mozambique_Malaria_The United Nations Children's Fund (UNICEF)_2019</v>
      </c>
    </row>
    <row r="2168" spans="1:12" x14ac:dyDescent="0.25">
      <c r="A2168" s="48" t="s">
        <v>1984</v>
      </c>
      <c r="B2168" s="49" t="s">
        <v>1122</v>
      </c>
      <c r="C2168" s="49" t="s">
        <v>308</v>
      </c>
      <c r="D2168" s="49" t="s">
        <v>1634</v>
      </c>
      <c r="E2168" s="49" t="s">
        <v>901</v>
      </c>
      <c r="F2168" s="49" t="s">
        <v>1999</v>
      </c>
      <c r="G2168" s="49">
        <v>2020</v>
      </c>
      <c r="H2168" s="49" t="s">
        <v>1635</v>
      </c>
      <c r="I2168" s="49" t="s">
        <v>670</v>
      </c>
      <c r="J2168" s="59">
        <v>0</v>
      </c>
      <c r="K2168" s="49">
        <v>0</v>
      </c>
      <c r="L2168" s="55" t="str">
        <f>_xlfn.CONCAT(NFM3External!$B2168,"_",NFM3External!$C2168,"_",NFM3External!$E2168,"_",NFM3External!$G2168)</f>
        <v>Mozambique_Malaria_The United Nations Children's Fund (UNICEF)_2020</v>
      </c>
    </row>
    <row r="2169" spans="1:12" x14ac:dyDescent="0.25">
      <c r="A2169" s="51" t="s">
        <v>1984</v>
      </c>
      <c r="B2169" s="52" t="s">
        <v>1122</v>
      </c>
      <c r="C2169" s="52" t="s">
        <v>308</v>
      </c>
      <c r="D2169" s="52" t="s">
        <v>1634</v>
      </c>
      <c r="E2169" s="52" t="s">
        <v>901</v>
      </c>
      <c r="F2169" s="52" t="s">
        <v>1999</v>
      </c>
      <c r="G2169" s="52">
        <v>2021</v>
      </c>
      <c r="H2169" s="52" t="s">
        <v>361</v>
      </c>
      <c r="I2169" s="52" t="s">
        <v>670</v>
      </c>
      <c r="J2169" s="60">
        <v>0</v>
      </c>
      <c r="K2169" s="52">
        <v>0</v>
      </c>
      <c r="L2169" s="56" t="str">
        <f>_xlfn.CONCAT(NFM3External!$B2169,"_",NFM3External!$C2169,"_",NFM3External!$E2169,"_",NFM3External!$G2169)</f>
        <v>Mozambique_Malaria_The United Nations Children's Fund (UNICEF)_2021</v>
      </c>
    </row>
    <row r="2170" spans="1:12" x14ac:dyDescent="0.25">
      <c r="A2170" s="48" t="s">
        <v>1984</v>
      </c>
      <c r="B2170" s="49" t="s">
        <v>1122</v>
      </c>
      <c r="C2170" s="49" t="s">
        <v>308</v>
      </c>
      <c r="D2170" s="49" t="s">
        <v>1634</v>
      </c>
      <c r="E2170" s="49" t="s">
        <v>901</v>
      </c>
      <c r="F2170" s="49" t="s">
        <v>1999</v>
      </c>
      <c r="G2170" s="49">
        <v>2022</v>
      </c>
      <c r="H2170" s="49" t="s">
        <v>361</v>
      </c>
      <c r="I2170" s="49" t="s">
        <v>670</v>
      </c>
      <c r="J2170" s="59">
        <v>0</v>
      </c>
      <c r="K2170" s="49">
        <v>0</v>
      </c>
      <c r="L2170" s="55" t="str">
        <f>_xlfn.CONCAT(NFM3External!$B2170,"_",NFM3External!$C2170,"_",NFM3External!$E2170,"_",NFM3External!$G2170)</f>
        <v>Mozambique_Malaria_The United Nations Children's Fund (UNICEF)_2022</v>
      </c>
    </row>
    <row r="2171" spans="1:12" x14ac:dyDescent="0.25">
      <c r="A2171" s="51" t="s">
        <v>1984</v>
      </c>
      <c r="B2171" s="52" t="s">
        <v>1122</v>
      </c>
      <c r="C2171" s="52" t="s">
        <v>308</v>
      </c>
      <c r="D2171" s="52" t="s">
        <v>1634</v>
      </c>
      <c r="E2171" s="52" t="s">
        <v>901</v>
      </c>
      <c r="F2171" s="52" t="s">
        <v>1999</v>
      </c>
      <c r="G2171" s="52">
        <v>2023</v>
      </c>
      <c r="H2171" s="52" t="s">
        <v>361</v>
      </c>
      <c r="I2171" s="52" t="s">
        <v>670</v>
      </c>
      <c r="J2171" s="60">
        <v>0</v>
      </c>
      <c r="K2171" s="52">
        <v>0</v>
      </c>
      <c r="L2171" s="56" t="str">
        <f>_xlfn.CONCAT(NFM3External!$B2171,"_",NFM3External!$C2171,"_",NFM3External!$E2171,"_",NFM3External!$G2171)</f>
        <v>Mozambique_Malaria_The United Nations Children's Fund (UNICEF)_2023</v>
      </c>
    </row>
    <row r="2172" spans="1:12" x14ac:dyDescent="0.25">
      <c r="A2172" s="48" t="s">
        <v>1984</v>
      </c>
      <c r="B2172" s="49" t="s">
        <v>1122</v>
      </c>
      <c r="C2172" s="49" t="s">
        <v>308</v>
      </c>
      <c r="D2172" s="49" t="s">
        <v>1634</v>
      </c>
      <c r="E2172" s="49" t="s">
        <v>901</v>
      </c>
      <c r="F2172" s="49" t="s">
        <v>1999</v>
      </c>
      <c r="G2172" s="49">
        <v>2024</v>
      </c>
      <c r="H2172" s="49" t="s">
        <v>361</v>
      </c>
      <c r="I2172" s="49" t="s">
        <v>670</v>
      </c>
      <c r="J2172" s="59">
        <v>0</v>
      </c>
      <c r="K2172" s="49">
        <v>0</v>
      </c>
      <c r="L2172" s="55" t="str">
        <f>_xlfn.CONCAT(NFM3External!$B2172,"_",NFM3External!$C2172,"_",NFM3External!$E2172,"_",NFM3External!$G2172)</f>
        <v>Mozambique_Malaria_The United Nations Children's Fund (UNICEF)_2024</v>
      </c>
    </row>
    <row r="2173" spans="1:12" x14ac:dyDescent="0.25">
      <c r="A2173" s="51" t="s">
        <v>1984</v>
      </c>
      <c r="B2173" s="52" t="s">
        <v>1122</v>
      </c>
      <c r="C2173" s="52" t="s">
        <v>308</v>
      </c>
      <c r="D2173" s="52" t="s">
        <v>1634</v>
      </c>
      <c r="E2173" s="52" t="s">
        <v>901</v>
      </c>
      <c r="F2173" s="52" t="s">
        <v>1999</v>
      </c>
      <c r="G2173" s="52">
        <v>2025</v>
      </c>
      <c r="H2173" s="52" t="s">
        <v>361</v>
      </c>
      <c r="I2173" s="52" t="s">
        <v>670</v>
      </c>
      <c r="J2173" s="60">
        <v>0</v>
      </c>
      <c r="K2173" s="52">
        <v>0</v>
      </c>
      <c r="L2173" s="56" t="str">
        <f>_xlfn.CONCAT(NFM3External!$B2173,"_",NFM3External!$C2173,"_",NFM3External!$E2173,"_",NFM3External!$G2173)</f>
        <v>Mozambique_Malaria_The United Nations Children's Fund (UNICEF)_2025</v>
      </c>
    </row>
    <row r="2174" spans="1:12" x14ac:dyDescent="0.25">
      <c r="A2174" s="48" t="s">
        <v>1984</v>
      </c>
      <c r="B2174" s="49" t="s">
        <v>1122</v>
      </c>
      <c r="C2174" s="49" t="s">
        <v>308</v>
      </c>
      <c r="D2174" s="49" t="s">
        <v>1634</v>
      </c>
      <c r="E2174" s="49" t="s">
        <v>934</v>
      </c>
      <c r="F2174" s="49" t="s">
        <v>2000</v>
      </c>
      <c r="G2174" s="49">
        <v>2018</v>
      </c>
      <c r="H2174" s="49" t="s">
        <v>1635</v>
      </c>
      <c r="I2174" s="49" t="s">
        <v>670</v>
      </c>
      <c r="J2174" s="59">
        <v>29000000</v>
      </c>
      <c r="K2174" s="49">
        <v>29000000</v>
      </c>
      <c r="L2174" s="55" t="str">
        <f>_xlfn.CONCAT(NFM3External!$B2174,"_",NFM3External!$C2174,"_",NFM3External!$E2174,"_",NFM3External!$G2174)</f>
        <v>Mozambique_Malaria_United States Government (USG)_2018</v>
      </c>
    </row>
    <row r="2175" spans="1:12" x14ac:dyDescent="0.25">
      <c r="A2175" s="51" t="s">
        <v>1984</v>
      </c>
      <c r="B2175" s="52" t="s">
        <v>1122</v>
      </c>
      <c r="C2175" s="52" t="s">
        <v>308</v>
      </c>
      <c r="D2175" s="52" t="s">
        <v>1634</v>
      </c>
      <c r="E2175" s="52" t="s">
        <v>934</v>
      </c>
      <c r="F2175" s="52" t="s">
        <v>2000</v>
      </c>
      <c r="G2175" s="52">
        <v>2019</v>
      </c>
      <c r="H2175" s="52" t="s">
        <v>1635</v>
      </c>
      <c r="I2175" s="52" t="s">
        <v>670</v>
      </c>
      <c r="J2175" s="60">
        <v>29000000</v>
      </c>
      <c r="K2175" s="52">
        <v>29000000</v>
      </c>
      <c r="L2175" s="56" t="str">
        <f>_xlfn.CONCAT(NFM3External!$B2175,"_",NFM3External!$C2175,"_",NFM3External!$E2175,"_",NFM3External!$G2175)</f>
        <v>Mozambique_Malaria_United States Government (USG)_2019</v>
      </c>
    </row>
    <row r="2176" spans="1:12" x14ac:dyDescent="0.25">
      <c r="A2176" s="48" t="s">
        <v>1984</v>
      </c>
      <c r="B2176" s="49" t="s">
        <v>1122</v>
      </c>
      <c r="C2176" s="49" t="s">
        <v>308</v>
      </c>
      <c r="D2176" s="49" t="s">
        <v>1634</v>
      </c>
      <c r="E2176" s="49" t="s">
        <v>934</v>
      </c>
      <c r="F2176" s="49" t="s">
        <v>2000</v>
      </c>
      <c r="G2176" s="49">
        <v>2020</v>
      </c>
      <c r="H2176" s="49" t="s">
        <v>1635</v>
      </c>
      <c r="I2176" s="49" t="s">
        <v>670</v>
      </c>
      <c r="J2176" s="59">
        <v>29000000</v>
      </c>
      <c r="K2176" s="49">
        <v>29000000</v>
      </c>
      <c r="L2176" s="55" t="str">
        <f>_xlfn.CONCAT(NFM3External!$B2176,"_",NFM3External!$C2176,"_",NFM3External!$E2176,"_",NFM3External!$G2176)</f>
        <v>Mozambique_Malaria_United States Government (USG)_2020</v>
      </c>
    </row>
    <row r="2177" spans="1:12" x14ac:dyDescent="0.25">
      <c r="A2177" s="51" t="s">
        <v>1984</v>
      </c>
      <c r="B2177" s="52" t="s">
        <v>1122</v>
      </c>
      <c r="C2177" s="52" t="s">
        <v>308</v>
      </c>
      <c r="D2177" s="52" t="s">
        <v>1634</v>
      </c>
      <c r="E2177" s="52" t="s">
        <v>934</v>
      </c>
      <c r="F2177" s="52" t="s">
        <v>2000</v>
      </c>
      <c r="G2177" s="52">
        <v>2021</v>
      </c>
      <c r="H2177" s="52" t="s">
        <v>361</v>
      </c>
      <c r="I2177" s="52" t="s">
        <v>670</v>
      </c>
      <c r="J2177" s="60">
        <v>29000000</v>
      </c>
      <c r="K2177" s="52">
        <v>29000000</v>
      </c>
      <c r="L2177" s="56" t="str">
        <f>_xlfn.CONCAT(NFM3External!$B2177,"_",NFM3External!$C2177,"_",NFM3External!$E2177,"_",NFM3External!$G2177)</f>
        <v>Mozambique_Malaria_United States Government (USG)_2021</v>
      </c>
    </row>
    <row r="2178" spans="1:12" x14ac:dyDescent="0.25">
      <c r="A2178" s="48" t="s">
        <v>1984</v>
      </c>
      <c r="B2178" s="49" t="s">
        <v>1122</v>
      </c>
      <c r="C2178" s="49" t="s">
        <v>308</v>
      </c>
      <c r="D2178" s="49" t="s">
        <v>1634</v>
      </c>
      <c r="E2178" s="49" t="s">
        <v>934</v>
      </c>
      <c r="F2178" s="49" t="s">
        <v>2000</v>
      </c>
      <c r="G2178" s="49">
        <v>2022</v>
      </c>
      <c r="H2178" s="49" t="s">
        <v>361</v>
      </c>
      <c r="I2178" s="49" t="s">
        <v>670</v>
      </c>
      <c r="J2178" s="59">
        <v>29000000</v>
      </c>
      <c r="K2178" s="49">
        <v>29000000</v>
      </c>
      <c r="L2178" s="55" t="str">
        <f>_xlfn.CONCAT(NFM3External!$B2178,"_",NFM3External!$C2178,"_",NFM3External!$E2178,"_",NFM3External!$G2178)</f>
        <v>Mozambique_Malaria_United States Government (USG)_2022</v>
      </c>
    </row>
    <row r="2179" spans="1:12" x14ac:dyDescent="0.25">
      <c r="A2179" s="51" t="s">
        <v>1984</v>
      </c>
      <c r="B2179" s="52" t="s">
        <v>1122</v>
      </c>
      <c r="C2179" s="52" t="s">
        <v>308</v>
      </c>
      <c r="D2179" s="52" t="s">
        <v>1634</v>
      </c>
      <c r="E2179" s="52" t="s">
        <v>934</v>
      </c>
      <c r="F2179" s="52" t="s">
        <v>2000</v>
      </c>
      <c r="G2179" s="52">
        <v>2023</v>
      </c>
      <c r="H2179" s="52" t="s">
        <v>361</v>
      </c>
      <c r="I2179" s="52" t="s">
        <v>670</v>
      </c>
      <c r="J2179" s="60">
        <v>29000000</v>
      </c>
      <c r="K2179" s="52">
        <v>29000000</v>
      </c>
      <c r="L2179" s="56" t="str">
        <f>_xlfn.CONCAT(NFM3External!$B2179,"_",NFM3External!$C2179,"_",NFM3External!$E2179,"_",NFM3External!$G2179)</f>
        <v>Mozambique_Malaria_United States Government (USG)_2023</v>
      </c>
    </row>
    <row r="2180" spans="1:12" x14ac:dyDescent="0.25">
      <c r="A2180" s="48" t="s">
        <v>1984</v>
      </c>
      <c r="B2180" s="49" t="s">
        <v>1122</v>
      </c>
      <c r="C2180" s="49" t="s">
        <v>308</v>
      </c>
      <c r="D2180" s="49" t="s">
        <v>1634</v>
      </c>
      <c r="E2180" s="49" t="s">
        <v>934</v>
      </c>
      <c r="F2180" s="49" t="s">
        <v>2000</v>
      </c>
      <c r="G2180" s="49">
        <v>2024</v>
      </c>
      <c r="H2180" s="49" t="s">
        <v>361</v>
      </c>
      <c r="I2180" s="49" t="s">
        <v>670</v>
      </c>
      <c r="J2180" s="59">
        <v>0</v>
      </c>
      <c r="K2180" s="49">
        <v>0</v>
      </c>
      <c r="L2180" s="55" t="str">
        <f>_xlfn.CONCAT(NFM3External!$B2180,"_",NFM3External!$C2180,"_",NFM3External!$E2180,"_",NFM3External!$G2180)</f>
        <v>Mozambique_Malaria_United States Government (USG)_2024</v>
      </c>
    </row>
    <row r="2181" spans="1:12" x14ac:dyDescent="0.25">
      <c r="A2181" s="51" t="s">
        <v>1984</v>
      </c>
      <c r="B2181" s="52" t="s">
        <v>1122</v>
      </c>
      <c r="C2181" s="52" t="s">
        <v>308</v>
      </c>
      <c r="D2181" s="52" t="s">
        <v>1634</v>
      </c>
      <c r="E2181" s="52" t="s">
        <v>934</v>
      </c>
      <c r="F2181" s="52" t="s">
        <v>2000</v>
      </c>
      <c r="G2181" s="52">
        <v>2025</v>
      </c>
      <c r="H2181" s="52" t="s">
        <v>361</v>
      </c>
      <c r="I2181" s="52" t="s">
        <v>670</v>
      </c>
      <c r="J2181" s="60">
        <v>0</v>
      </c>
      <c r="K2181" s="52">
        <v>0</v>
      </c>
      <c r="L2181" s="56" t="str">
        <f>_xlfn.CONCAT(NFM3External!$B2181,"_",NFM3External!$C2181,"_",NFM3External!$E2181,"_",NFM3External!$G2181)</f>
        <v>Mozambique_Malaria_United States Government (USG)_2025</v>
      </c>
    </row>
    <row r="2182" spans="1:12" x14ac:dyDescent="0.25">
      <c r="A2182" s="48" t="s">
        <v>1984</v>
      </c>
      <c r="B2182" s="49" t="s">
        <v>1122</v>
      </c>
      <c r="C2182" s="49" t="s">
        <v>308</v>
      </c>
      <c r="D2182" s="49" t="s">
        <v>1634</v>
      </c>
      <c r="E2182" s="49" t="s">
        <v>954</v>
      </c>
      <c r="F2182" s="49" t="s">
        <v>2001</v>
      </c>
      <c r="G2182" s="49">
        <v>2018</v>
      </c>
      <c r="H2182" s="49" t="s">
        <v>1635</v>
      </c>
      <c r="I2182" s="49" t="s">
        <v>670</v>
      </c>
      <c r="J2182" s="59">
        <v>0</v>
      </c>
      <c r="K2182" s="49">
        <v>0</v>
      </c>
      <c r="L2182" s="55" t="str">
        <f>_xlfn.CONCAT(NFM3External!$B2182,"_",NFM3External!$C2182,"_",NFM3External!$E2182,"_",NFM3External!$G2182)</f>
        <v>Mozambique_Malaria_Unspecified - not disagregated by sources _2018</v>
      </c>
    </row>
    <row r="2183" spans="1:12" x14ac:dyDescent="0.25">
      <c r="A2183" s="51" t="s">
        <v>1984</v>
      </c>
      <c r="B2183" s="52" t="s">
        <v>1122</v>
      </c>
      <c r="C2183" s="52" t="s">
        <v>308</v>
      </c>
      <c r="D2183" s="52" t="s">
        <v>1634</v>
      </c>
      <c r="E2183" s="52" t="s">
        <v>954</v>
      </c>
      <c r="F2183" s="52" t="s">
        <v>2002</v>
      </c>
      <c r="G2183" s="52">
        <v>2018</v>
      </c>
      <c r="H2183" s="52" t="s">
        <v>1635</v>
      </c>
      <c r="I2183" s="52" t="s">
        <v>670</v>
      </c>
      <c r="J2183" s="60">
        <v>315041</v>
      </c>
      <c r="K2183" s="52">
        <v>315041</v>
      </c>
      <c r="L2183" s="56" t="str">
        <f>_xlfn.CONCAT(NFM3External!$B2183,"_",NFM3External!$C2183,"_",NFM3External!$E2183,"_",NFM3External!$G2183)</f>
        <v>Mozambique_Malaria_Unspecified - not disagregated by sources _2018</v>
      </c>
    </row>
    <row r="2184" spans="1:12" x14ac:dyDescent="0.25">
      <c r="A2184" s="48" t="s">
        <v>1984</v>
      </c>
      <c r="B2184" s="49" t="s">
        <v>1122</v>
      </c>
      <c r="C2184" s="49" t="s">
        <v>308</v>
      </c>
      <c r="D2184" s="49" t="s">
        <v>1634</v>
      </c>
      <c r="E2184" s="49" t="s">
        <v>954</v>
      </c>
      <c r="F2184" s="49" t="s">
        <v>2003</v>
      </c>
      <c r="G2184" s="49">
        <v>2018</v>
      </c>
      <c r="H2184" s="49" t="s">
        <v>1635</v>
      </c>
      <c r="I2184" s="49" t="s">
        <v>670</v>
      </c>
      <c r="J2184" s="59">
        <v>174063</v>
      </c>
      <c r="K2184" s="49">
        <v>174063</v>
      </c>
      <c r="L2184" s="55" t="str">
        <f>_xlfn.CONCAT(NFM3External!$B2184,"_",NFM3External!$C2184,"_",NFM3External!$E2184,"_",NFM3External!$G2184)</f>
        <v>Mozambique_Malaria_Unspecified - not disagregated by sources _2018</v>
      </c>
    </row>
    <row r="2185" spans="1:12" x14ac:dyDescent="0.25">
      <c r="A2185" s="51" t="s">
        <v>1984</v>
      </c>
      <c r="B2185" s="52" t="s">
        <v>1122</v>
      </c>
      <c r="C2185" s="52" t="s">
        <v>308</v>
      </c>
      <c r="D2185" s="52" t="s">
        <v>1634</v>
      </c>
      <c r="E2185" s="52" t="s">
        <v>954</v>
      </c>
      <c r="F2185" s="52" t="s">
        <v>2001</v>
      </c>
      <c r="G2185" s="52">
        <v>2019</v>
      </c>
      <c r="H2185" s="52" t="s">
        <v>1635</v>
      </c>
      <c r="I2185" s="52" t="s">
        <v>670</v>
      </c>
      <c r="J2185" s="60">
        <v>0</v>
      </c>
      <c r="K2185" s="52">
        <v>0</v>
      </c>
      <c r="L2185" s="56" t="str">
        <f>_xlfn.CONCAT(NFM3External!$B2185,"_",NFM3External!$C2185,"_",NFM3External!$E2185,"_",NFM3External!$G2185)</f>
        <v>Mozambique_Malaria_Unspecified - not disagregated by sources _2019</v>
      </c>
    </row>
    <row r="2186" spans="1:12" x14ac:dyDescent="0.25">
      <c r="A2186" s="48" t="s">
        <v>1984</v>
      </c>
      <c r="B2186" s="49" t="s">
        <v>1122</v>
      </c>
      <c r="C2186" s="49" t="s">
        <v>308</v>
      </c>
      <c r="D2186" s="49" t="s">
        <v>1634</v>
      </c>
      <c r="E2186" s="49" t="s">
        <v>954</v>
      </c>
      <c r="F2186" s="49" t="s">
        <v>2002</v>
      </c>
      <c r="G2186" s="49">
        <v>2019</v>
      </c>
      <c r="H2186" s="49" t="s">
        <v>1635</v>
      </c>
      <c r="I2186" s="49" t="s">
        <v>670</v>
      </c>
      <c r="J2186" s="59">
        <v>0</v>
      </c>
      <c r="K2186" s="49">
        <v>0</v>
      </c>
      <c r="L2186" s="55" t="str">
        <f>_xlfn.CONCAT(NFM3External!$B2186,"_",NFM3External!$C2186,"_",NFM3External!$E2186,"_",NFM3External!$G2186)</f>
        <v>Mozambique_Malaria_Unspecified - not disagregated by sources _2019</v>
      </c>
    </row>
    <row r="2187" spans="1:12" x14ac:dyDescent="0.25">
      <c r="A2187" s="51" t="s">
        <v>1984</v>
      </c>
      <c r="B2187" s="52" t="s">
        <v>1122</v>
      </c>
      <c r="C2187" s="52" t="s">
        <v>308</v>
      </c>
      <c r="D2187" s="52" t="s">
        <v>1634</v>
      </c>
      <c r="E2187" s="52" t="s">
        <v>954</v>
      </c>
      <c r="F2187" s="52" t="s">
        <v>2003</v>
      </c>
      <c r="G2187" s="52">
        <v>2019</v>
      </c>
      <c r="H2187" s="52" t="s">
        <v>1635</v>
      </c>
      <c r="I2187" s="52" t="s">
        <v>670</v>
      </c>
      <c r="J2187" s="60">
        <v>615076</v>
      </c>
      <c r="K2187" s="52">
        <v>615076</v>
      </c>
      <c r="L2187" s="56" t="str">
        <f>_xlfn.CONCAT(NFM3External!$B2187,"_",NFM3External!$C2187,"_",NFM3External!$E2187,"_",NFM3External!$G2187)</f>
        <v>Mozambique_Malaria_Unspecified - not disagregated by sources _2019</v>
      </c>
    </row>
    <row r="2188" spans="1:12" x14ac:dyDescent="0.25">
      <c r="A2188" s="48" t="s">
        <v>1984</v>
      </c>
      <c r="B2188" s="49" t="s">
        <v>1122</v>
      </c>
      <c r="C2188" s="49" t="s">
        <v>308</v>
      </c>
      <c r="D2188" s="49" t="s">
        <v>1634</v>
      </c>
      <c r="E2188" s="49" t="s">
        <v>954</v>
      </c>
      <c r="F2188" s="49" t="s">
        <v>2001</v>
      </c>
      <c r="G2188" s="49">
        <v>2020</v>
      </c>
      <c r="H2188" s="49" t="s">
        <v>1635</v>
      </c>
      <c r="I2188" s="49" t="s">
        <v>670</v>
      </c>
      <c r="J2188" s="59">
        <v>2200000</v>
      </c>
      <c r="K2188" s="49">
        <v>2200000</v>
      </c>
      <c r="L2188" s="55" t="str">
        <f>_xlfn.CONCAT(NFM3External!$B2188,"_",NFM3External!$C2188,"_",NFM3External!$E2188,"_",NFM3External!$G2188)</f>
        <v>Mozambique_Malaria_Unspecified - not disagregated by sources _2020</v>
      </c>
    </row>
    <row r="2189" spans="1:12" x14ac:dyDescent="0.25">
      <c r="A2189" s="51" t="s">
        <v>1984</v>
      </c>
      <c r="B2189" s="52" t="s">
        <v>1122</v>
      </c>
      <c r="C2189" s="52" t="s">
        <v>308</v>
      </c>
      <c r="D2189" s="52" t="s">
        <v>1634</v>
      </c>
      <c r="E2189" s="52" t="s">
        <v>954</v>
      </c>
      <c r="F2189" s="52" t="s">
        <v>2002</v>
      </c>
      <c r="G2189" s="52">
        <v>2020</v>
      </c>
      <c r="H2189" s="52" t="s">
        <v>1635</v>
      </c>
      <c r="I2189" s="52" t="s">
        <v>670</v>
      </c>
      <c r="J2189" s="60">
        <v>0</v>
      </c>
      <c r="K2189" s="52">
        <v>0</v>
      </c>
      <c r="L2189" s="56" t="str">
        <f>_xlfn.CONCAT(NFM3External!$B2189,"_",NFM3External!$C2189,"_",NFM3External!$E2189,"_",NFM3External!$G2189)</f>
        <v>Mozambique_Malaria_Unspecified - not disagregated by sources _2020</v>
      </c>
    </row>
    <row r="2190" spans="1:12" x14ac:dyDescent="0.25">
      <c r="A2190" s="48" t="s">
        <v>1984</v>
      </c>
      <c r="B2190" s="49" t="s">
        <v>1122</v>
      </c>
      <c r="C2190" s="49" t="s">
        <v>308</v>
      </c>
      <c r="D2190" s="49" t="s">
        <v>1634</v>
      </c>
      <c r="E2190" s="49" t="s">
        <v>954</v>
      </c>
      <c r="F2190" s="49" t="s">
        <v>2003</v>
      </c>
      <c r="G2190" s="49">
        <v>2020</v>
      </c>
      <c r="H2190" s="49" t="s">
        <v>1635</v>
      </c>
      <c r="I2190" s="49" t="s">
        <v>670</v>
      </c>
      <c r="J2190" s="59">
        <v>536950</v>
      </c>
      <c r="K2190" s="49">
        <v>536950</v>
      </c>
      <c r="L2190" s="55" t="str">
        <f>_xlfn.CONCAT(NFM3External!$B2190,"_",NFM3External!$C2190,"_",NFM3External!$E2190,"_",NFM3External!$G2190)</f>
        <v>Mozambique_Malaria_Unspecified - not disagregated by sources _2020</v>
      </c>
    </row>
    <row r="2191" spans="1:12" x14ac:dyDescent="0.25">
      <c r="A2191" s="51" t="s">
        <v>1984</v>
      </c>
      <c r="B2191" s="52" t="s">
        <v>1122</v>
      </c>
      <c r="C2191" s="52" t="s">
        <v>308</v>
      </c>
      <c r="D2191" s="52" t="s">
        <v>1634</v>
      </c>
      <c r="E2191" s="52" t="s">
        <v>954</v>
      </c>
      <c r="F2191" s="52" t="s">
        <v>2001</v>
      </c>
      <c r="G2191" s="52">
        <v>2021</v>
      </c>
      <c r="H2191" s="52" t="s">
        <v>361</v>
      </c>
      <c r="I2191" s="52" t="s">
        <v>670</v>
      </c>
      <c r="J2191" s="60">
        <v>2200000</v>
      </c>
      <c r="K2191" s="52">
        <v>2200000</v>
      </c>
      <c r="L2191" s="56" t="str">
        <f>_xlfn.CONCAT(NFM3External!$B2191,"_",NFM3External!$C2191,"_",NFM3External!$E2191,"_",NFM3External!$G2191)</f>
        <v>Mozambique_Malaria_Unspecified - not disagregated by sources _2021</v>
      </c>
    </row>
    <row r="2192" spans="1:12" x14ac:dyDescent="0.25">
      <c r="A2192" s="48" t="s">
        <v>1984</v>
      </c>
      <c r="B2192" s="49" t="s">
        <v>1122</v>
      </c>
      <c r="C2192" s="49" t="s">
        <v>308</v>
      </c>
      <c r="D2192" s="49" t="s">
        <v>1634</v>
      </c>
      <c r="E2192" s="49" t="s">
        <v>954</v>
      </c>
      <c r="F2192" s="49" t="s">
        <v>2002</v>
      </c>
      <c r="G2192" s="49">
        <v>2021</v>
      </c>
      <c r="H2192" s="49" t="s">
        <v>361</v>
      </c>
      <c r="I2192" s="49" t="s">
        <v>670</v>
      </c>
      <c r="J2192" s="59">
        <v>0</v>
      </c>
      <c r="K2192" s="49">
        <v>0</v>
      </c>
      <c r="L2192" s="55" t="str">
        <f>_xlfn.CONCAT(NFM3External!$B2192,"_",NFM3External!$C2192,"_",NFM3External!$E2192,"_",NFM3External!$G2192)</f>
        <v>Mozambique_Malaria_Unspecified - not disagregated by sources _2021</v>
      </c>
    </row>
    <row r="2193" spans="1:12" x14ac:dyDescent="0.25">
      <c r="A2193" s="51" t="s">
        <v>1984</v>
      </c>
      <c r="B2193" s="52" t="s">
        <v>1122</v>
      </c>
      <c r="C2193" s="52" t="s">
        <v>308</v>
      </c>
      <c r="D2193" s="52" t="s">
        <v>1634</v>
      </c>
      <c r="E2193" s="52" t="s">
        <v>954</v>
      </c>
      <c r="F2193" s="52" t="s">
        <v>2003</v>
      </c>
      <c r="G2193" s="52">
        <v>2021</v>
      </c>
      <c r="H2193" s="52" t="s">
        <v>361</v>
      </c>
      <c r="I2193" s="52" t="s">
        <v>670</v>
      </c>
      <c r="J2193" s="60">
        <v>0</v>
      </c>
      <c r="K2193" s="52">
        <v>0</v>
      </c>
      <c r="L2193" s="56" t="str">
        <f>_xlfn.CONCAT(NFM3External!$B2193,"_",NFM3External!$C2193,"_",NFM3External!$E2193,"_",NFM3External!$G2193)</f>
        <v>Mozambique_Malaria_Unspecified - not disagregated by sources _2021</v>
      </c>
    </row>
    <row r="2194" spans="1:12" x14ac:dyDescent="0.25">
      <c r="A2194" s="48" t="s">
        <v>1984</v>
      </c>
      <c r="B2194" s="49" t="s">
        <v>1122</v>
      </c>
      <c r="C2194" s="49" t="s">
        <v>308</v>
      </c>
      <c r="D2194" s="49" t="s">
        <v>1634</v>
      </c>
      <c r="E2194" s="49" t="s">
        <v>954</v>
      </c>
      <c r="F2194" s="49" t="s">
        <v>2001</v>
      </c>
      <c r="G2194" s="49">
        <v>2022</v>
      </c>
      <c r="H2194" s="49" t="s">
        <v>361</v>
      </c>
      <c r="I2194" s="49" t="s">
        <v>670</v>
      </c>
      <c r="J2194" s="59">
        <v>0</v>
      </c>
      <c r="K2194" s="49">
        <v>0</v>
      </c>
      <c r="L2194" s="55" t="str">
        <f>_xlfn.CONCAT(NFM3External!$B2194,"_",NFM3External!$C2194,"_",NFM3External!$E2194,"_",NFM3External!$G2194)</f>
        <v>Mozambique_Malaria_Unspecified - not disagregated by sources _2022</v>
      </c>
    </row>
    <row r="2195" spans="1:12" x14ac:dyDescent="0.25">
      <c r="A2195" s="51" t="s">
        <v>1984</v>
      </c>
      <c r="B2195" s="52" t="s">
        <v>1122</v>
      </c>
      <c r="C2195" s="52" t="s">
        <v>308</v>
      </c>
      <c r="D2195" s="52" t="s">
        <v>1634</v>
      </c>
      <c r="E2195" s="52" t="s">
        <v>954</v>
      </c>
      <c r="F2195" s="52" t="s">
        <v>2002</v>
      </c>
      <c r="G2195" s="52">
        <v>2022</v>
      </c>
      <c r="H2195" s="52" t="s">
        <v>361</v>
      </c>
      <c r="I2195" s="52" t="s">
        <v>670</v>
      </c>
      <c r="J2195" s="60">
        <v>0</v>
      </c>
      <c r="K2195" s="52">
        <v>0</v>
      </c>
      <c r="L2195" s="56" t="str">
        <f>_xlfn.CONCAT(NFM3External!$B2195,"_",NFM3External!$C2195,"_",NFM3External!$E2195,"_",NFM3External!$G2195)</f>
        <v>Mozambique_Malaria_Unspecified - not disagregated by sources _2022</v>
      </c>
    </row>
    <row r="2196" spans="1:12" x14ac:dyDescent="0.25">
      <c r="A2196" s="48" t="s">
        <v>1984</v>
      </c>
      <c r="B2196" s="49" t="s">
        <v>1122</v>
      </c>
      <c r="C2196" s="49" t="s">
        <v>308</v>
      </c>
      <c r="D2196" s="49" t="s">
        <v>1634</v>
      </c>
      <c r="E2196" s="49" t="s">
        <v>954</v>
      </c>
      <c r="F2196" s="49" t="s">
        <v>2003</v>
      </c>
      <c r="G2196" s="49">
        <v>2022</v>
      </c>
      <c r="H2196" s="49" t="s">
        <v>361</v>
      </c>
      <c r="I2196" s="49" t="s">
        <v>670</v>
      </c>
      <c r="J2196" s="59">
        <v>0</v>
      </c>
      <c r="K2196" s="49">
        <v>0</v>
      </c>
      <c r="L2196" s="55" t="str">
        <f>_xlfn.CONCAT(NFM3External!$B2196,"_",NFM3External!$C2196,"_",NFM3External!$E2196,"_",NFM3External!$G2196)</f>
        <v>Mozambique_Malaria_Unspecified - not disagregated by sources _2022</v>
      </c>
    </row>
    <row r="2197" spans="1:12" x14ac:dyDescent="0.25">
      <c r="A2197" s="51" t="s">
        <v>1984</v>
      </c>
      <c r="B2197" s="52" t="s">
        <v>1122</v>
      </c>
      <c r="C2197" s="52" t="s">
        <v>308</v>
      </c>
      <c r="D2197" s="52" t="s">
        <v>1634</v>
      </c>
      <c r="E2197" s="52" t="s">
        <v>954</v>
      </c>
      <c r="F2197" s="52" t="s">
        <v>2001</v>
      </c>
      <c r="G2197" s="52">
        <v>2023</v>
      </c>
      <c r="H2197" s="52" t="s">
        <v>361</v>
      </c>
      <c r="I2197" s="52" t="s">
        <v>670</v>
      </c>
      <c r="J2197" s="60">
        <v>0</v>
      </c>
      <c r="K2197" s="52">
        <v>0</v>
      </c>
      <c r="L2197" s="56" t="str">
        <f>_xlfn.CONCAT(NFM3External!$B2197,"_",NFM3External!$C2197,"_",NFM3External!$E2197,"_",NFM3External!$G2197)</f>
        <v>Mozambique_Malaria_Unspecified - not disagregated by sources _2023</v>
      </c>
    </row>
    <row r="2198" spans="1:12" x14ac:dyDescent="0.25">
      <c r="A2198" s="48" t="s">
        <v>1984</v>
      </c>
      <c r="B2198" s="49" t="s">
        <v>1122</v>
      </c>
      <c r="C2198" s="49" t="s">
        <v>308</v>
      </c>
      <c r="D2198" s="49" t="s">
        <v>1634</v>
      </c>
      <c r="E2198" s="49" t="s">
        <v>954</v>
      </c>
      <c r="F2198" s="49" t="s">
        <v>2002</v>
      </c>
      <c r="G2198" s="49">
        <v>2023</v>
      </c>
      <c r="H2198" s="49" t="s">
        <v>361</v>
      </c>
      <c r="I2198" s="49" t="s">
        <v>670</v>
      </c>
      <c r="J2198" s="59">
        <v>0</v>
      </c>
      <c r="K2198" s="49">
        <v>0</v>
      </c>
      <c r="L2198" s="55" t="str">
        <f>_xlfn.CONCAT(NFM3External!$B2198,"_",NFM3External!$C2198,"_",NFM3External!$E2198,"_",NFM3External!$G2198)</f>
        <v>Mozambique_Malaria_Unspecified - not disagregated by sources _2023</v>
      </c>
    </row>
    <row r="2199" spans="1:12" x14ac:dyDescent="0.25">
      <c r="A2199" s="51" t="s">
        <v>1984</v>
      </c>
      <c r="B2199" s="52" t="s">
        <v>1122</v>
      </c>
      <c r="C2199" s="52" t="s">
        <v>308</v>
      </c>
      <c r="D2199" s="52" t="s">
        <v>1634</v>
      </c>
      <c r="E2199" s="52" t="s">
        <v>954</v>
      </c>
      <c r="F2199" s="52" t="s">
        <v>2003</v>
      </c>
      <c r="G2199" s="52">
        <v>2023</v>
      </c>
      <c r="H2199" s="52" t="s">
        <v>361</v>
      </c>
      <c r="I2199" s="52" t="s">
        <v>670</v>
      </c>
      <c r="J2199" s="60">
        <v>0</v>
      </c>
      <c r="K2199" s="52">
        <v>0</v>
      </c>
      <c r="L2199" s="56" t="str">
        <f>_xlfn.CONCAT(NFM3External!$B2199,"_",NFM3External!$C2199,"_",NFM3External!$E2199,"_",NFM3External!$G2199)</f>
        <v>Mozambique_Malaria_Unspecified - not disagregated by sources _2023</v>
      </c>
    </row>
    <row r="2200" spans="1:12" x14ac:dyDescent="0.25">
      <c r="A2200" s="48" t="s">
        <v>1984</v>
      </c>
      <c r="B2200" s="49" t="s">
        <v>1122</v>
      </c>
      <c r="C2200" s="49" t="s">
        <v>308</v>
      </c>
      <c r="D2200" s="49" t="s">
        <v>1634</v>
      </c>
      <c r="E2200" s="49" t="s">
        <v>954</v>
      </c>
      <c r="F2200" s="49" t="s">
        <v>2001</v>
      </c>
      <c r="G2200" s="49">
        <v>2024</v>
      </c>
      <c r="H2200" s="49" t="s">
        <v>361</v>
      </c>
      <c r="I2200" s="49" t="s">
        <v>670</v>
      </c>
      <c r="J2200" s="59">
        <v>0</v>
      </c>
      <c r="K2200" s="49">
        <v>0</v>
      </c>
      <c r="L2200" s="55" t="str">
        <f>_xlfn.CONCAT(NFM3External!$B2200,"_",NFM3External!$C2200,"_",NFM3External!$E2200,"_",NFM3External!$G2200)</f>
        <v>Mozambique_Malaria_Unspecified - not disagregated by sources _2024</v>
      </c>
    </row>
    <row r="2201" spans="1:12" x14ac:dyDescent="0.25">
      <c r="A2201" s="51" t="s">
        <v>1984</v>
      </c>
      <c r="B2201" s="52" t="s">
        <v>1122</v>
      </c>
      <c r="C2201" s="52" t="s">
        <v>308</v>
      </c>
      <c r="D2201" s="52" t="s">
        <v>1634</v>
      </c>
      <c r="E2201" s="52" t="s">
        <v>954</v>
      </c>
      <c r="F2201" s="52" t="s">
        <v>2002</v>
      </c>
      <c r="G2201" s="52">
        <v>2024</v>
      </c>
      <c r="H2201" s="52" t="s">
        <v>361</v>
      </c>
      <c r="I2201" s="52" t="s">
        <v>670</v>
      </c>
      <c r="J2201" s="60">
        <v>0</v>
      </c>
      <c r="K2201" s="52">
        <v>0</v>
      </c>
      <c r="L2201" s="56" t="str">
        <f>_xlfn.CONCAT(NFM3External!$B2201,"_",NFM3External!$C2201,"_",NFM3External!$E2201,"_",NFM3External!$G2201)</f>
        <v>Mozambique_Malaria_Unspecified - not disagregated by sources _2024</v>
      </c>
    </row>
    <row r="2202" spans="1:12" x14ac:dyDescent="0.25">
      <c r="A2202" s="48" t="s">
        <v>1984</v>
      </c>
      <c r="B2202" s="49" t="s">
        <v>1122</v>
      </c>
      <c r="C2202" s="49" t="s">
        <v>308</v>
      </c>
      <c r="D2202" s="49" t="s">
        <v>1634</v>
      </c>
      <c r="E2202" s="49" t="s">
        <v>954</v>
      </c>
      <c r="F2202" s="49" t="s">
        <v>2003</v>
      </c>
      <c r="G2202" s="49">
        <v>2024</v>
      </c>
      <c r="H2202" s="49" t="s">
        <v>361</v>
      </c>
      <c r="I2202" s="49" t="s">
        <v>670</v>
      </c>
      <c r="J2202" s="59">
        <v>0</v>
      </c>
      <c r="K2202" s="49">
        <v>0</v>
      </c>
      <c r="L2202" s="55" t="str">
        <f>_xlfn.CONCAT(NFM3External!$B2202,"_",NFM3External!$C2202,"_",NFM3External!$E2202,"_",NFM3External!$G2202)</f>
        <v>Mozambique_Malaria_Unspecified - not disagregated by sources _2024</v>
      </c>
    </row>
    <row r="2203" spans="1:12" x14ac:dyDescent="0.25">
      <c r="A2203" s="51" t="s">
        <v>1984</v>
      </c>
      <c r="B2203" s="52" t="s">
        <v>1122</v>
      </c>
      <c r="C2203" s="52" t="s">
        <v>308</v>
      </c>
      <c r="D2203" s="52" t="s">
        <v>1634</v>
      </c>
      <c r="E2203" s="52" t="s">
        <v>954</v>
      </c>
      <c r="F2203" s="52" t="s">
        <v>2001</v>
      </c>
      <c r="G2203" s="52">
        <v>2025</v>
      </c>
      <c r="H2203" s="52" t="s">
        <v>361</v>
      </c>
      <c r="I2203" s="52" t="s">
        <v>670</v>
      </c>
      <c r="J2203" s="60">
        <v>0</v>
      </c>
      <c r="K2203" s="52">
        <v>0</v>
      </c>
      <c r="L2203" s="56" t="str">
        <f>_xlfn.CONCAT(NFM3External!$B2203,"_",NFM3External!$C2203,"_",NFM3External!$E2203,"_",NFM3External!$G2203)</f>
        <v>Mozambique_Malaria_Unspecified - not disagregated by sources _2025</v>
      </c>
    </row>
    <row r="2204" spans="1:12" x14ac:dyDescent="0.25">
      <c r="A2204" s="48" t="s">
        <v>1984</v>
      </c>
      <c r="B2204" s="49" t="s">
        <v>1122</v>
      </c>
      <c r="C2204" s="49" t="s">
        <v>308</v>
      </c>
      <c r="D2204" s="49" t="s">
        <v>1634</v>
      </c>
      <c r="E2204" s="49" t="s">
        <v>954</v>
      </c>
      <c r="F2204" s="49" t="s">
        <v>2002</v>
      </c>
      <c r="G2204" s="49">
        <v>2025</v>
      </c>
      <c r="H2204" s="49" t="s">
        <v>361</v>
      </c>
      <c r="I2204" s="49" t="s">
        <v>670</v>
      </c>
      <c r="J2204" s="59">
        <v>0</v>
      </c>
      <c r="K2204" s="49">
        <v>0</v>
      </c>
      <c r="L2204" s="55" t="str">
        <f>_xlfn.CONCAT(NFM3External!$B2204,"_",NFM3External!$C2204,"_",NFM3External!$E2204,"_",NFM3External!$G2204)</f>
        <v>Mozambique_Malaria_Unspecified - not disagregated by sources _2025</v>
      </c>
    </row>
    <row r="2205" spans="1:12" x14ac:dyDescent="0.25">
      <c r="A2205" s="51" t="s">
        <v>1984</v>
      </c>
      <c r="B2205" s="52" t="s">
        <v>1122</v>
      </c>
      <c r="C2205" s="52" t="s">
        <v>308</v>
      </c>
      <c r="D2205" s="52" t="s">
        <v>1634</v>
      </c>
      <c r="E2205" s="52" t="s">
        <v>954</v>
      </c>
      <c r="F2205" s="52" t="s">
        <v>2003</v>
      </c>
      <c r="G2205" s="52">
        <v>2025</v>
      </c>
      <c r="H2205" s="52" t="s">
        <v>361</v>
      </c>
      <c r="I2205" s="52" t="s">
        <v>670</v>
      </c>
      <c r="J2205" s="60">
        <v>0</v>
      </c>
      <c r="K2205" s="52">
        <v>0</v>
      </c>
      <c r="L2205" s="56" t="str">
        <f>_xlfn.CONCAT(NFM3External!$B2205,"_",NFM3External!$C2205,"_",NFM3External!$E2205,"_",NFM3External!$G2205)</f>
        <v>Mozambique_Malaria_Unspecified - not disagregated by sources _2025</v>
      </c>
    </row>
    <row r="2206" spans="1:12" x14ac:dyDescent="0.25">
      <c r="A2206" s="48" t="s">
        <v>1984</v>
      </c>
      <c r="B2206" s="49" t="s">
        <v>1122</v>
      </c>
      <c r="C2206" s="49" t="s">
        <v>308</v>
      </c>
      <c r="D2206" s="49" t="s">
        <v>1634</v>
      </c>
      <c r="E2206" s="49" t="s">
        <v>949</v>
      </c>
      <c r="F2206" s="49" t="s">
        <v>2004</v>
      </c>
      <c r="G2206" s="49">
        <v>2018</v>
      </c>
      <c r="H2206" s="49" t="s">
        <v>1635</v>
      </c>
      <c r="I2206" s="49" t="s">
        <v>670</v>
      </c>
      <c r="J2206" s="59">
        <v>401451</v>
      </c>
      <c r="K2206" s="49">
        <v>401451</v>
      </c>
      <c r="L2206" s="55" t="str">
        <f>_xlfn.CONCAT(NFM3External!$B2206,"_",NFM3External!$C2206,"_",NFM3External!$E2206,"_",NFM3External!$G2206)</f>
        <v>Mozambique_Malaria_World Health Organization (WHO)_2018</v>
      </c>
    </row>
    <row r="2207" spans="1:12" x14ac:dyDescent="0.25">
      <c r="A2207" s="51" t="s">
        <v>1984</v>
      </c>
      <c r="B2207" s="52" t="s">
        <v>1122</v>
      </c>
      <c r="C2207" s="52" t="s">
        <v>308</v>
      </c>
      <c r="D2207" s="52" t="s">
        <v>1634</v>
      </c>
      <c r="E2207" s="52" t="s">
        <v>949</v>
      </c>
      <c r="F2207" s="52" t="s">
        <v>2004</v>
      </c>
      <c r="G2207" s="52">
        <v>2019</v>
      </c>
      <c r="H2207" s="52" t="s">
        <v>1635</v>
      </c>
      <c r="I2207" s="52" t="s">
        <v>670</v>
      </c>
      <c r="J2207" s="60">
        <v>309292</v>
      </c>
      <c r="K2207" s="52">
        <v>309292</v>
      </c>
      <c r="L2207" s="56" t="str">
        <f>_xlfn.CONCAT(NFM3External!$B2207,"_",NFM3External!$C2207,"_",NFM3External!$E2207,"_",NFM3External!$G2207)</f>
        <v>Mozambique_Malaria_World Health Organization (WHO)_2019</v>
      </c>
    </row>
    <row r="2208" spans="1:12" x14ac:dyDescent="0.25">
      <c r="A2208" s="48" t="s">
        <v>1984</v>
      </c>
      <c r="B2208" s="49" t="s">
        <v>1122</v>
      </c>
      <c r="C2208" s="49" t="s">
        <v>308</v>
      </c>
      <c r="D2208" s="49" t="s">
        <v>1634</v>
      </c>
      <c r="E2208" s="49" t="s">
        <v>949</v>
      </c>
      <c r="F2208" s="49" t="s">
        <v>2004</v>
      </c>
      <c r="G2208" s="49">
        <v>2020</v>
      </c>
      <c r="H2208" s="49" t="s">
        <v>1635</v>
      </c>
      <c r="I2208" s="49" t="s">
        <v>670</v>
      </c>
      <c r="J2208" s="59">
        <v>46455</v>
      </c>
      <c r="K2208" s="49">
        <v>46455</v>
      </c>
      <c r="L2208" s="55" t="str">
        <f>_xlfn.CONCAT(NFM3External!$B2208,"_",NFM3External!$C2208,"_",NFM3External!$E2208,"_",NFM3External!$G2208)</f>
        <v>Mozambique_Malaria_World Health Organization (WHO)_2020</v>
      </c>
    </row>
    <row r="2209" spans="1:12" x14ac:dyDescent="0.25">
      <c r="A2209" s="51" t="s">
        <v>1984</v>
      </c>
      <c r="B2209" s="52" t="s">
        <v>1122</v>
      </c>
      <c r="C2209" s="52" t="s">
        <v>308</v>
      </c>
      <c r="D2209" s="52" t="s">
        <v>1634</v>
      </c>
      <c r="E2209" s="52" t="s">
        <v>949</v>
      </c>
      <c r="F2209" s="52" t="s">
        <v>2004</v>
      </c>
      <c r="G2209" s="52">
        <v>2021</v>
      </c>
      <c r="H2209" s="52" t="s">
        <v>361</v>
      </c>
      <c r="I2209" s="52" t="s">
        <v>670</v>
      </c>
      <c r="J2209" s="60">
        <v>50460</v>
      </c>
      <c r="K2209" s="52">
        <v>50460</v>
      </c>
      <c r="L2209" s="56" t="str">
        <f>_xlfn.CONCAT(NFM3External!$B2209,"_",NFM3External!$C2209,"_",NFM3External!$E2209,"_",NFM3External!$G2209)</f>
        <v>Mozambique_Malaria_World Health Organization (WHO)_2021</v>
      </c>
    </row>
    <row r="2210" spans="1:12" x14ac:dyDescent="0.25">
      <c r="A2210" s="48" t="s">
        <v>1984</v>
      </c>
      <c r="B2210" s="49" t="s">
        <v>1122</v>
      </c>
      <c r="C2210" s="49" t="s">
        <v>308</v>
      </c>
      <c r="D2210" s="49" t="s">
        <v>1634</v>
      </c>
      <c r="E2210" s="49" t="s">
        <v>949</v>
      </c>
      <c r="F2210" s="49" t="s">
        <v>2004</v>
      </c>
      <c r="G2210" s="49">
        <v>2022</v>
      </c>
      <c r="H2210" s="49" t="s">
        <v>361</v>
      </c>
      <c r="I2210" s="49" t="s">
        <v>670</v>
      </c>
      <c r="J2210" s="59">
        <v>49074</v>
      </c>
      <c r="K2210" s="49">
        <v>49074</v>
      </c>
      <c r="L2210" s="55" t="str">
        <f>_xlfn.CONCAT(NFM3External!$B2210,"_",NFM3External!$C2210,"_",NFM3External!$E2210,"_",NFM3External!$G2210)</f>
        <v>Mozambique_Malaria_World Health Organization (WHO)_2022</v>
      </c>
    </row>
    <row r="2211" spans="1:12" x14ac:dyDescent="0.25">
      <c r="A2211" s="51" t="s">
        <v>1984</v>
      </c>
      <c r="B2211" s="52" t="s">
        <v>1122</v>
      </c>
      <c r="C2211" s="52" t="s">
        <v>308</v>
      </c>
      <c r="D2211" s="52" t="s">
        <v>1634</v>
      </c>
      <c r="E2211" s="52" t="s">
        <v>949</v>
      </c>
      <c r="F2211" s="52" t="s">
        <v>2004</v>
      </c>
      <c r="G2211" s="52">
        <v>2023</v>
      </c>
      <c r="H2211" s="52" t="s">
        <v>361</v>
      </c>
      <c r="I2211" s="52" t="s">
        <v>670</v>
      </c>
      <c r="J2211" s="60">
        <v>0</v>
      </c>
      <c r="K2211" s="52">
        <v>0</v>
      </c>
      <c r="L2211" s="56" t="str">
        <f>_xlfn.CONCAT(NFM3External!$B2211,"_",NFM3External!$C2211,"_",NFM3External!$E2211,"_",NFM3External!$G2211)</f>
        <v>Mozambique_Malaria_World Health Organization (WHO)_2023</v>
      </c>
    </row>
    <row r="2212" spans="1:12" x14ac:dyDescent="0.25">
      <c r="A2212" s="48" t="s">
        <v>1984</v>
      </c>
      <c r="B2212" s="49" t="s">
        <v>1122</v>
      </c>
      <c r="C2212" s="49" t="s">
        <v>308</v>
      </c>
      <c r="D2212" s="49" t="s">
        <v>1634</v>
      </c>
      <c r="E2212" s="49" t="s">
        <v>949</v>
      </c>
      <c r="F2212" s="49" t="s">
        <v>2004</v>
      </c>
      <c r="G2212" s="49">
        <v>2024</v>
      </c>
      <c r="H2212" s="49" t="s">
        <v>361</v>
      </c>
      <c r="I2212" s="49" t="s">
        <v>670</v>
      </c>
      <c r="J2212" s="59">
        <v>0</v>
      </c>
      <c r="K2212" s="49">
        <v>0</v>
      </c>
      <c r="L2212" s="55" t="str">
        <f>_xlfn.CONCAT(NFM3External!$B2212,"_",NFM3External!$C2212,"_",NFM3External!$E2212,"_",NFM3External!$G2212)</f>
        <v>Mozambique_Malaria_World Health Organization (WHO)_2024</v>
      </c>
    </row>
    <row r="2213" spans="1:12" x14ac:dyDescent="0.25">
      <c r="A2213" s="51" t="s">
        <v>1984</v>
      </c>
      <c r="B2213" s="52" t="s">
        <v>1122</v>
      </c>
      <c r="C2213" s="52" t="s">
        <v>308</v>
      </c>
      <c r="D2213" s="52" t="s">
        <v>1634</v>
      </c>
      <c r="E2213" s="52" t="s">
        <v>949</v>
      </c>
      <c r="F2213" s="52" t="s">
        <v>2004</v>
      </c>
      <c r="G2213" s="52">
        <v>2025</v>
      </c>
      <c r="H2213" s="52" t="s">
        <v>361</v>
      </c>
      <c r="I2213" s="52" t="s">
        <v>670</v>
      </c>
      <c r="J2213" s="60">
        <v>0</v>
      </c>
      <c r="K2213" s="52">
        <v>0</v>
      </c>
      <c r="L2213" s="56" t="str">
        <f>_xlfn.CONCAT(NFM3External!$B2213,"_",NFM3External!$C2213,"_",NFM3External!$E2213,"_",NFM3External!$G2213)</f>
        <v>Mozambique_Malaria_World Health Organization (WHO)_2025</v>
      </c>
    </row>
    <row r="2214" spans="1:12" x14ac:dyDescent="0.25">
      <c r="A2214" s="48" t="s">
        <v>1984</v>
      </c>
      <c r="B2214" s="49" t="s">
        <v>1122</v>
      </c>
      <c r="C2214" s="49" t="s">
        <v>305</v>
      </c>
      <c r="D2214" s="49" t="s">
        <v>1634</v>
      </c>
      <c r="E2214" s="49" t="s">
        <v>860</v>
      </c>
      <c r="F2214" s="49" t="s">
        <v>2005</v>
      </c>
      <c r="G2214" s="49">
        <v>2019</v>
      </c>
      <c r="H2214" s="49" t="s">
        <v>1635</v>
      </c>
      <c r="I2214" s="49" t="s">
        <v>670</v>
      </c>
      <c r="J2214" s="59">
        <v>634965</v>
      </c>
      <c r="K2214" s="49">
        <v>634965</v>
      </c>
      <c r="L2214" s="55" t="str">
        <f>_xlfn.CONCAT(NFM3External!$B2214,"_",NFM3External!$C2214,"_",NFM3External!$E2214,"_",NFM3External!$G2214)</f>
        <v>Mozambique_TB_Medicins Sans Frontiers (MSF)_2019</v>
      </c>
    </row>
    <row r="2215" spans="1:12" x14ac:dyDescent="0.25">
      <c r="A2215" s="51" t="s">
        <v>1984</v>
      </c>
      <c r="B2215" s="52" t="s">
        <v>1122</v>
      </c>
      <c r="C2215" s="52" t="s">
        <v>305</v>
      </c>
      <c r="D2215" s="52" t="s">
        <v>1634</v>
      </c>
      <c r="E2215" s="52" t="s">
        <v>860</v>
      </c>
      <c r="F2215" s="52" t="s">
        <v>2005</v>
      </c>
      <c r="G2215" s="52">
        <v>2020</v>
      </c>
      <c r="H2215" s="52" t="s">
        <v>1635</v>
      </c>
      <c r="I2215" s="52" t="s">
        <v>670</v>
      </c>
      <c r="J2215" s="60">
        <v>829861</v>
      </c>
      <c r="K2215" s="52">
        <v>829861</v>
      </c>
      <c r="L2215" s="56" t="str">
        <f>_xlfn.CONCAT(NFM3External!$B2215,"_",NFM3External!$C2215,"_",NFM3External!$E2215,"_",NFM3External!$G2215)</f>
        <v>Mozambique_TB_Medicins Sans Frontiers (MSF)_2020</v>
      </c>
    </row>
    <row r="2216" spans="1:12" x14ac:dyDescent="0.25">
      <c r="A2216" s="48" t="s">
        <v>1984</v>
      </c>
      <c r="B2216" s="49" t="s">
        <v>1122</v>
      </c>
      <c r="C2216" s="49" t="s">
        <v>305</v>
      </c>
      <c r="D2216" s="49" t="s">
        <v>1634</v>
      </c>
      <c r="E2216" s="49" t="s">
        <v>888</v>
      </c>
      <c r="F2216" s="49" t="s">
        <v>2006</v>
      </c>
      <c r="G2216" s="49">
        <v>2018</v>
      </c>
      <c r="H2216" s="49" t="s">
        <v>1635</v>
      </c>
      <c r="I2216" s="49" t="s">
        <v>670</v>
      </c>
      <c r="J2216" s="59">
        <v>40000</v>
      </c>
      <c r="K2216" s="49">
        <v>40000</v>
      </c>
      <c r="L2216" s="55" t="str">
        <f>_xlfn.CONCAT(NFM3External!$B2216,"_",NFM3External!$C2216,"_",NFM3External!$E2216,"_",NFM3External!$G2216)</f>
        <v>Mozambique_TB_STOP TB Partnership_2018</v>
      </c>
    </row>
    <row r="2217" spans="1:12" x14ac:dyDescent="0.25">
      <c r="A2217" s="51" t="s">
        <v>1984</v>
      </c>
      <c r="B2217" s="52" t="s">
        <v>1122</v>
      </c>
      <c r="C2217" s="52" t="s">
        <v>305</v>
      </c>
      <c r="D2217" s="52" t="s">
        <v>1634</v>
      </c>
      <c r="E2217" s="52" t="s">
        <v>888</v>
      </c>
      <c r="F2217" s="52" t="s">
        <v>2006</v>
      </c>
      <c r="G2217" s="52">
        <v>2019</v>
      </c>
      <c r="H2217" s="52" t="s">
        <v>1635</v>
      </c>
      <c r="I2217" s="52" t="s">
        <v>670</v>
      </c>
      <c r="J2217" s="60">
        <v>40000</v>
      </c>
      <c r="K2217" s="52">
        <v>40000</v>
      </c>
      <c r="L2217" s="56" t="str">
        <f>_xlfn.CONCAT(NFM3External!$B2217,"_",NFM3External!$C2217,"_",NFM3External!$E2217,"_",NFM3External!$G2217)</f>
        <v>Mozambique_TB_STOP TB Partnership_2019</v>
      </c>
    </row>
    <row r="2218" spans="1:12" x14ac:dyDescent="0.25">
      <c r="A2218" s="48" t="s">
        <v>1984</v>
      </c>
      <c r="B2218" s="49" t="s">
        <v>1122</v>
      </c>
      <c r="C2218" s="49" t="s">
        <v>305</v>
      </c>
      <c r="D2218" s="49" t="s">
        <v>1634</v>
      </c>
      <c r="E2218" s="49" t="s">
        <v>888</v>
      </c>
      <c r="F2218" s="49" t="s">
        <v>2006</v>
      </c>
      <c r="G2218" s="49">
        <v>2020</v>
      </c>
      <c r="H2218" s="49" t="s">
        <v>1635</v>
      </c>
      <c r="I2218" s="49" t="s">
        <v>670</v>
      </c>
      <c r="J2218" s="59">
        <v>40000</v>
      </c>
      <c r="K2218" s="49">
        <v>40000</v>
      </c>
      <c r="L2218" s="55" t="str">
        <f>_xlfn.CONCAT(NFM3External!$B2218,"_",NFM3External!$C2218,"_",NFM3External!$E2218,"_",NFM3External!$G2218)</f>
        <v>Mozambique_TB_STOP TB Partnership_2020</v>
      </c>
    </row>
    <row r="2219" spans="1:12" x14ac:dyDescent="0.25">
      <c r="A2219" s="51" t="s">
        <v>1984</v>
      </c>
      <c r="B2219" s="52" t="s">
        <v>1122</v>
      </c>
      <c r="C2219" s="52" t="s">
        <v>305</v>
      </c>
      <c r="D2219" s="52" t="s">
        <v>1634</v>
      </c>
      <c r="E2219" s="52" t="s">
        <v>888</v>
      </c>
      <c r="F2219" s="52" t="s">
        <v>2006</v>
      </c>
      <c r="G2219" s="52">
        <v>2021</v>
      </c>
      <c r="H2219" s="52" t="s">
        <v>361</v>
      </c>
      <c r="I2219" s="52" t="s">
        <v>670</v>
      </c>
      <c r="J2219" s="60">
        <v>40000</v>
      </c>
      <c r="K2219" s="52">
        <v>40000</v>
      </c>
      <c r="L2219" s="56" t="str">
        <f>_xlfn.CONCAT(NFM3External!$B2219,"_",NFM3External!$C2219,"_",NFM3External!$E2219,"_",NFM3External!$G2219)</f>
        <v>Mozambique_TB_STOP TB Partnership_2021</v>
      </c>
    </row>
    <row r="2220" spans="1:12" x14ac:dyDescent="0.25">
      <c r="A2220" s="48" t="s">
        <v>1984</v>
      </c>
      <c r="B2220" s="49" t="s">
        <v>1122</v>
      </c>
      <c r="C2220" s="49" t="s">
        <v>305</v>
      </c>
      <c r="D2220" s="49" t="s">
        <v>1634</v>
      </c>
      <c r="E2220" s="49" t="s">
        <v>888</v>
      </c>
      <c r="F2220" s="49" t="s">
        <v>2006</v>
      </c>
      <c r="G2220" s="49">
        <v>2022</v>
      </c>
      <c r="H2220" s="49" t="s">
        <v>361</v>
      </c>
      <c r="I2220" s="49" t="s">
        <v>670</v>
      </c>
      <c r="J2220" s="59">
        <v>40000</v>
      </c>
      <c r="K2220" s="49">
        <v>40000</v>
      </c>
      <c r="L2220" s="55" t="str">
        <f>_xlfn.CONCAT(NFM3External!$B2220,"_",NFM3External!$C2220,"_",NFM3External!$E2220,"_",NFM3External!$G2220)</f>
        <v>Mozambique_TB_STOP TB Partnership_2022</v>
      </c>
    </row>
    <row r="2221" spans="1:12" x14ac:dyDescent="0.25">
      <c r="A2221" s="51" t="s">
        <v>1984</v>
      </c>
      <c r="B2221" s="52" t="s">
        <v>1122</v>
      </c>
      <c r="C2221" s="52" t="s">
        <v>305</v>
      </c>
      <c r="D2221" s="52" t="s">
        <v>1634</v>
      </c>
      <c r="E2221" s="52" t="s">
        <v>888</v>
      </c>
      <c r="F2221" s="52" t="s">
        <v>2006</v>
      </c>
      <c r="G2221" s="52">
        <v>2023</v>
      </c>
      <c r="H2221" s="52" t="s">
        <v>361</v>
      </c>
      <c r="I2221" s="52" t="s">
        <v>670</v>
      </c>
      <c r="J2221" s="60">
        <v>40000</v>
      </c>
      <c r="K2221" s="52">
        <v>40000</v>
      </c>
      <c r="L2221" s="56" t="str">
        <f>_xlfn.CONCAT(NFM3External!$B2221,"_",NFM3External!$C2221,"_",NFM3External!$E2221,"_",NFM3External!$G2221)</f>
        <v>Mozambique_TB_STOP TB Partnership_2023</v>
      </c>
    </row>
    <row r="2222" spans="1:12" x14ac:dyDescent="0.25">
      <c r="A2222" s="48" t="s">
        <v>1984</v>
      </c>
      <c r="B2222" s="49" t="s">
        <v>1122</v>
      </c>
      <c r="C2222" s="49" t="s">
        <v>305</v>
      </c>
      <c r="D2222" s="49" t="s">
        <v>1634</v>
      </c>
      <c r="E2222" s="49" t="s">
        <v>934</v>
      </c>
      <c r="F2222" s="49" t="s">
        <v>2007</v>
      </c>
      <c r="G2222" s="49">
        <v>2018</v>
      </c>
      <c r="H2222" s="49" t="s">
        <v>1635</v>
      </c>
      <c r="I2222" s="49" t="s">
        <v>670</v>
      </c>
      <c r="J2222" s="59">
        <v>6917867</v>
      </c>
      <c r="K2222" s="49">
        <v>6917867</v>
      </c>
      <c r="L2222" s="55" t="str">
        <f>_xlfn.CONCAT(NFM3External!$B2222,"_",NFM3External!$C2222,"_",NFM3External!$E2222,"_",NFM3External!$G2222)</f>
        <v>Mozambique_TB_United States Government (USG)_2018</v>
      </c>
    </row>
    <row r="2223" spans="1:12" x14ac:dyDescent="0.25">
      <c r="A2223" s="51" t="s">
        <v>1984</v>
      </c>
      <c r="B2223" s="52" t="s">
        <v>1122</v>
      </c>
      <c r="C2223" s="52" t="s">
        <v>305</v>
      </c>
      <c r="D2223" s="52" t="s">
        <v>1634</v>
      </c>
      <c r="E2223" s="52" t="s">
        <v>934</v>
      </c>
      <c r="F2223" s="52" t="s">
        <v>2007</v>
      </c>
      <c r="G2223" s="52">
        <v>2019</v>
      </c>
      <c r="H2223" s="52" t="s">
        <v>1635</v>
      </c>
      <c r="I2223" s="52" t="s">
        <v>670</v>
      </c>
      <c r="J2223" s="60">
        <v>6917867</v>
      </c>
      <c r="K2223" s="52">
        <v>6917867</v>
      </c>
      <c r="L2223" s="56" t="str">
        <f>_xlfn.CONCAT(NFM3External!$B2223,"_",NFM3External!$C2223,"_",NFM3External!$E2223,"_",NFM3External!$G2223)</f>
        <v>Mozambique_TB_United States Government (USG)_2019</v>
      </c>
    </row>
    <row r="2224" spans="1:12" x14ac:dyDescent="0.25">
      <c r="A2224" s="48" t="s">
        <v>1984</v>
      </c>
      <c r="B2224" s="49" t="s">
        <v>1122</v>
      </c>
      <c r="C2224" s="49" t="s">
        <v>305</v>
      </c>
      <c r="D2224" s="49" t="s">
        <v>1634</v>
      </c>
      <c r="E2224" s="49" t="s">
        <v>934</v>
      </c>
      <c r="F2224" s="49" t="s">
        <v>2007</v>
      </c>
      <c r="G2224" s="49">
        <v>2020</v>
      </c>
      <c r="H2224" s="49" t="s">
        <v>1635</v>
      </c>
      <c r="I2224" s="49" t="s">
        <v>670</v>
      </c>
      <c r="J2224" s="59">
        <v>4000000</v>
      </c>
      <c r="K2224" s="49">
        <v>4000000</v>
      </c>
      <c r="L2224" s="55" t="str">
        <f>_xlfn.CONCAT(NFM3External!$B2224,"_",NFM3External!$C2224,"_",NFM3External!$E2224,"_",NFM3External!$G2224)</f>
        <v>Mozambique_TB_United States Government (USG)_2020</v>
      </c>
    </row>
    <row r="2225" spans="1:12" x14ac:dyDescent="0.25">
      <c r="A2225" s="51" t="s">
        <v>1984</v>
      </c>
      <c r="B2225" s="52" t="s">
        <v>1122</v>
      </c>
      <c r="C2225" s="52" t="s">
        <v>305</v>
      </c>
      <c r="D2225" s="52" t="s">
        <v>1634</v>
      </c>
      <c r="E2225" s="52" t="s">
        <v>934</v>
      </c>
      <c r="F2225" s="52" t="s">
        <v>2007</v>
      </c>
      <c r="G2225" s="52">
        <v>2021</v>
      </c>
      <c r="H2225" s="52" t="s">
        <v>361</v>
      </c>
      <c r="I2225" s="52" t="s">
        <v>670</v>
      </c>
      <c r="J2225" s="60">
        <v>4223667</v>
      </c>
      <c r="K2225" s="52">
        <v>4223667</v>
      </c>
      <c r="L2225" s="56" t="str">
        <f>_xlfn.CONCAT(NFM3External!$B2225,"_",NFM3External!$C2225,"_",NFM3External!$E2225,"_",NFM3External!$G2225)</f>
        <v>Mozambique_TB_United States Government (USG)_2021</v>
      </c>
    </row>
    <row r="2226" spans="1:12" x14ac:dyDescent="0.25">
      <c r="A2226" s="48" t="s">
        <v>1984</v>
      </c>
      <c r="B2226" s="49" t="s">
        <v>1122</v>
      </c>
      <c r="C2226" s="49" t="s">
        <v>305</v>
      </c>
      <c r="D2226" s="49" t="s">
        <v>1634</v>
      </c>
      <c r="E2226" s="49" t="s">
        <v>934</v>
      </c>
      <c r="F2226" s="49" t="s">
        <v>2007</v>
      </c>
      <c r="G2226" s="49">
        <v>2022</v>
      </c>
      <c r="H2226" s="49" t="s">
        <v>361</v>
      </c>
      <c r="I2226" s="49" t="s">
        <v>670</v>
      </c>
      <c r="J2226" s="59">
        <v>4660898</v>
      </c>
      <c r="K2226" s="49">
        <v>4660898</v>
      </c>
      <c r="L2226" s="55" t="str">
        <f>_xlfn.CONCAT(NFM3External!$B2226,"_",NFM3External!$C2226,"_",NFM3External!$E2226,"_",NFM3External!$G2226)</f>
        <v>Mozambique_TB_United States Government (USG)_2022</v>
      </c>
    </row>
    <row r="2227" spans="1:12" x14ac:dyDescent="0.25">
      <c r="A2227" s="51" t="s">
        <v>1984</v>
      </c>
      <c r="B2227" s="52" t="s">
        <v>1122</v>
      </c>
      <c r="C2227" s="52" t="s">
        <v>305</v>
      </c>
      <c r="D2227" s="52" t="s">
        <v>1634</v>
      </c>
      <c r="E2227" s="52" t="s">
        <v>934</v>
      </c>
      <c r="F2227" s="52" t="s">
        <v>2007</v>
      </c>
      <c r="G2227" s="52">
        <v>2023</v>
      </c>
      <c r="H2227" s="52" t="s">
        <v>361</v>
      </c>
      <c r="I2227" s="52" t="s">
        <v>670</v>
      </c>
      <c r="J2227" s="60">
        <v>4123266</v>
      </c>
      <c r="K2227" s="52">
        <v>4123266</v>
      </c>
      <c r="L2227" s="56" t="str">
        <f>_xlfn.CONCAT(NFM3External!$B2227,"_",NFM3External!$C2227,"_",NFM3External!$E2227,"_",NFM3External!$G2227)</f>
        <v>Mozambique_TB_United States Government (USG)_2023</v>
      </c>
    </row>
    <row r="2228" spans="1:12" x14ac:dyDescent="0.25">
      <c r="A2228" s="48" t="s">
        <v>1984</v>
      </c>
      <c r="B2228" s="49" t="s">
        <v>1122</v>
      </c>
      <c r="C2228" s="49" t="s">
        <v>305</v>
      </c>
      <c r="D2228" s="49" t="s">
        <v>1634</v>
      </c>
      <c r="E2228" s="49" t="s">
        <v>934</v>
      </c>
      <c r="F2228" s="49" t="s">
        <v>2007</v>
      </c>
      <c r="G2228" s="49">
        <v>2024</v>
      </c>
      <c r="H2228" s="49" t="s">
        <v>361</v>
      </c>
      <c r="I2228" s="49" t="s">
        <v>670</v>
      </c>
      <c r="J2228" s="59">
        <v>4000000</v>
      </c>
      <c r="K2228" s="49">
        <v>4000000</v>
      </c>
      <c r="L2228" s="55" t="str">
        <f>_xlfn.CONCAT(NFM3External!$B2228,"_",NFM3External!$C2228,"_",NFM3External!$E2228,"_",NFM3External!$G2228)</f>
        <v>Mozambique_TB_United States Government (USG)_2024</v>
      </c>
    </row>
    <row r="2229" spans="1:12" x14ac:dyDescent="0.25">
      <c r="A2229" s="51" t="s">
        <v>1984</v>
      </c>
      <c r="B2229" s="52" t="s">
        <v>1122</v>
      </c>
      <c r="C2229" s="52" t="s">
        <v>305</v>
      </c>
      <c r="D2229" s="52" t="s">
        <v>1634</v>
      </c>
      <c r="E2229" s="52" t="s">
        <v>939</v>
      </c>
      <c r="F2229" s="52" t="s">
        <v>2008</v>
      </c>
      <c r="G2229" s="52">
        <v>2018</v>
      </c>
      <c r="H2229" s="52" t="s">
        <v>1635</v>
      </c>
      <c r="I2229" s="52" t="s">
        <v>670</v>
      </c>
      <c r="J2229" s="60">
        <v>6027088</v>
      </c>
      <c r="K2229" s="52">
        <v>6027088</v>
      </c>
      <c r="L2229" s="56" t="str">
        <f>_xlfn.CONCAT(NFM3External!$B2229,"_",NFM3External!$C2229,"_",NFM3External!$E2229,"_",NFM3External!$G2229)</f>
        <v>Mozambique_TB_World Bank (WB)_2018</v>
      </c>
    </row>
    <row r="2230" spans="1:12" x14ac:dyDescent="0.25">
      <c r="A2230" s="48" t="s">
        <v>1984</v>
      </c>
      <c r="B2230" s="49" t="s">
        <v>1122</v>
      </c>
      <c r="C2230" s="49" t="s">
        <v>305</v>
      </c>
      <c r="D2230" s="49" t="s">
        <v>1634</v>
      </c>
      <c r="E2230" s="49" t="s">
        <v>939</v>
      </c>
      <c r="F2230" s="49" t="s">
        <v>2008</v>
      </c>
      <c r="G2230" s="49">
        <v>2019</v>
      </c>
      <c r="H2230" s="49" t="s">
        <v>1635</v>
      </c>
      <c r="I2230" s="49" t="s">
        <v>670</v>
      </c>
      <c r="J2230" s="59">
        <v>10101308</v>
      </c>
      <c r="K2230" s="49">
        <v>10101308</v>
      </c>
      <c r="L2230" s="55" t="str">
        <f>_xlfn.CONCAT(NFM3External!$B2230,"_",NFM3External!$C2230,"_",NFM3External!$E2230,"_",NFM3External!$G2230)</f>
        <v>Mozambique_TB_World Bank (WB)_2019</v>
      </c>
    </row>
    <row r="2231" spans="1:12" x14ac:dyDescent="0.25">
      <c r="A2231" s="51" t="s">
        <v>1984</v>
      </c>
      <c r="B2231" s="52" t="s">
        <v>1122</v>
      </c>
      <c r="C2231" s="52" t="s">
        <v>305</v>
      </c>
      <c r="D2231" s="52" t="s">
        <v>1634</v>
      </c>
      <c r="E2231" s="52" t="s">
        <v>939</v>
      </c>
      <c r="F2231" s="52" t="s">
        <v>2008</v>
      </c>
      <c r="G2231" s="52">
        <v>2020</v>
      </c>
      <c r="H2231" s="52" t="s">
        <v>1635</v>
      </c>
      <c r="I2231" s="52" t="s">
        <v>670</v>
      </c>
      <c r="J2231" s="60">
        <v>8418330</v>
      </c>
      <c r="K2231" s="52">
        <v>8418330</v>
      </c>
      <c r="L2231" s="56" t="str">
        <f>_xlfn.CONCAT(NFM3External!$B2231,"_",NFM3External!$C2231,"_",NFM3External!$E2231,"_",NFM3External!$G2231)</f>
        <v>Mozambique_TB_World Bank (WB)_2020</v>
      </c>
    </row>
    <row r="2232" spans="1:12" x14ac:dyDescent="0.25">
      <c r="A2232" s="48" t="s">
        <v>1984</v>
      </c>
      <c r="B2232" s="49" t="s">
        <v>1122</v>
      </c>
      <c r="C2232" s="49" t="s">
        <v>305</v>
      </c>
      <c r="D2232" s="49" t="s">
        <v>1634</v>
      </c>
      <c r="E2232" s="49" t="s">
        <v>939</v>
      </c>
      <c r="F2232" s="49" t="s">
        <v>2008</v>
      </c>
      <c r="G2232" s="49">
        <v>2021</v>
      </c>
      <c r="H2232" s="49" t="s">
        <v>361</v>
      </c>
      <c r="I2232" s="49" t="s">
        <v>670</v>
      </c>
      <c r="J2232" s="59">
        <v>7443181</v>
      </c>
      <c r="K2232" s="49">
        <v>7443181</v>
      </c>
      <c r="L2232" s="55" t="str">
        <f>_xlfn.CONCAT(NFM3External!$B2232,"_",NFM3External!$C2232,"_",NFM3External!$E2232,"_",NFM3External!$G2232)</f>
        <v>Mozambique_TB_World Bank (WB)_2021</v>
      </c>
    </row>
    <row r="2233" spans="1:12" x14ac:dyDescent="0.25">
      <c r="A2233" s="51" t="s">
        <v>2009</v>
      </c>
      <c r="B2233" s="52" t="s">
        <v>1103</v>
      </c>
      <c r="C2233" s="52" t="s">
        <v>1645</v>
      </c>
      <c r="D2233" s="52" t="s">
        <v>1634</v>
      </c>
      <c r="E2233" s="52" t="s">
        <v>772</v>
      </c>
      <c r="F2233" s="52"/>
      <c r="G2233" s="52">
        <v>2021</v>
      </c>
      <c r="H2233" s="52" t="s">
        <v>361</v>
      </c>
      <c r="I2233" s="52" t="s">
        <v>670</v>
      </c>
      <c r="J2233" s="60">
        <v>0</v>
      </c>
      <c r="K2233" s="52">
        <v>0</v>
      </c>
      <c r="L2233" s="56" t="str">
        <f>_xlfn.CONCAT(NFM3External!$B2233,"_",NFM3External!$C2233,"_",NFM3External!$E2233,"_",NFM3External!$G2233)</f>
        <v>Mauritius_HIV_European Union/European Commision_2021</v>
      </c>
    </row>
    <row r="2234" spans="1:12" x14ac:dyDescent="0.25">
      <c r="A2234" s="48" t="s">
        <v>2009</v>
      </c>
      <c r="B2234" s="49" t="s">
        <v>1103</v>
      </c>
      <c r="C2234" s="49" t="s">
        <v>1645</v>
      </c>
      <c r="D2234" s="49" t="s">
        <v>1634</v>
      </c>
      <c r="E2234" s="49" t="s">
        <v>772</v>
      </c>
      <c r="F2234" s="49"/>
      <c r="G2234" s="49">
        <v>2022</v>
      </c>
      <c r="H2234" s="49" t="s">
        <v>361</v>
      </c>
      <c r="I2234" s="49" t="s">
        <v>670</v>
      </c>
      <c r="J2234" s="59">
        <v>0</v>
      </c>
      <c r="K2234" s="49">
        <v>0</v>
      </c>
      <c r="L2234" s="55" t="str">
        <f>_xlfn.CONCAT(NFM3External!$B2234,"_",NFM3External!$C2234,"_",NFM3External!$E2234,"_",NFM3External!$G2234)</f>
        <v>Mauritius_HIV_European Union/European Commision_2022</v>
      </c>
    </row>
    <row r="2235" spans="1:12" x14ac:dyDescent="0.25">
      <c r="A2235" s="51" t="s">
        <v>2009</v>
      </c>
      <c r="B2235" s="52" t="s">
        <v>1103</v>
      </c>
      <c r="C2235" s="52" t="s">
        <v>1645</v>
      </c>
      <c r="D2235" s="52" t="s">
        <v>1634</v>
      </c>
      <c r="E2235" s="52" t="s">
        <v>772</v>
      </c>
      <c r="F2235" s="52"/>
      <c r="G2235" s="52">
        <v>2023</v>
      </c>
      <c r="H2235" s="52" t="s">
        <v>361</v>
      </c>
      <c r="I2235" s="52" t="s">
        <v>670</v>
      </c>
      <c r="J2235" s="60">
        <v>0</v>
      </c>
      <c r="K2235" s="52">
        <v>0</v>
      </c>
      <c r="L2235" s="56" t="str">
        <f>_xlfn.CONCAT(NFM3External!$B2235,"_",NFM3External!$C2235,"_",NFM3External!$E2235,"_",NFM3External!$G2235)</f>
        <v>Mauritius_HIV_European Union/European Commision_2023</v>
      </c>
    </row>
    <row r="2236" spans="1:12" x14ac:dyDescent="0.25">
      <c r="A2236" s="48" t="s">
        <v>2009</v>
      </c>
      <c r="B2236" s="49" t="s">
        <v>1103</v>
      </c>
      <c r="C2236" s="49" t="s">
        <v>1645</v>
      </c>
      <c r="D2236" s="49" t="s">
        <v>1634</v>
      </c>
      <c r="E2236" s="49" t="s">
        <v>954</v>
      </c>
      <c r="F2236" s="49" t="s">
        <v>2010</v>
      </c>
      <c r="G2236" s="49">
        <v>2018</v>
      </c>
      <c r="H2236" s="49" t="s">
        <v>1635</v>
      </c>
      <c r="I2236" s="49" t="s">
        <v>670</v>
      </c>
      <c r="J2236" s="59">
        <v>73668</v>
      </c>
      <c r="K2236" s="49">
        <v>73668</v>
      </c>
      <c r="L2236" s="55" t="str">
        <f>_xlfn.CONCAT(NFM3External!$B2236,"_",NFM3External!$C2236,"_",NFM3External!$E2236,"_",NFM3External!$G2236)</f>
        <v>Mauritius_HIV_Unspecified - not disagregated by sources _2018</v>
      </c>
    </row>
    <row r="2237" spans="1:12" x14ac:dyDescent="0.25">
      <c r="A2237" s="51" t="s">
        <v>2009</v>
      </c>
      <c r="B2237" s="52" t="s">
        <v>1103</v>
      </c>
      <c r="C2237" s="52" t="s">
        <v>1645</v>
      </c>
      <c r="D2237" s="52" t="s">
        <v>1634</v>
      </c>
      <c r="E2237" s="52" t="s">
        <v>954</v>
      </c>
      <c r="F2237" s="52" t="s">
        <v>2011</v>
      </c>
      <c r="G2237" s="52">
        <v>2018</v>
      </c>
      <c r="H2237" s="52" t="s">
        <v>1635</v>
      </c>
      <c r="I2237" s="52" t="s">
        <v>670</v>
      </c>
      <c r="J2237" s="60">
        <v>122192</v>
      </c>
      <c r="K2237" s="52">
        <v>122192</v>
      </c>
      <c r="L2237" s="56" t="str">
        <f>_xlfn.CONCAT(NFM3External!$B2237,"_",NFM3External!$C2237,"_",NFM3External!$E2237,"_",NFM3External!$G2237)</f>
        <v>Mauritius_HIV_Unspecified - not disagregated by sources _2018</v>
      </c>
    </row>
    <row r="2238" spans="1:12" x14ac:dyDescent="0.25">
      <c r="A2238" s="48" t="s">
        <v>2009</v>
      </c>
      <c r="B2238" s="49" t="s">
        <v>1103</v>
      </c>
      <c r="C2238" s="49" t="s">
        <v>1645</v>
      </c>
      <c r="D2238" s="49" t="s">
        <v>1634</v>
      </c>
      <c r="E2238" s="49" t="s">
        <v>954</v>
      </c>
      <c r="F2238" s="49" t="s">
        <v>2012</v>
      </c>
      <c r="G2238" s="49">
        <v>2018</v>
      </c>
      <c r="H2238" s="49" t="s">
        <v>1635</v>
      </c>
      <c r="I2238" s="49" t="s">
        <v>670</v>
      </c>
      <c r="J2238" s="59">
        <v>30336</v>
      </c>
      <c r="K2238" s="49">
        <v>30336</v>
      </c>
      <c r="L2238" s="55" t="str">
        <f>_xlfn.CONCAT(NFM3External!$B2238,"_",NFM3External!$C2238,"_",NFM3External!$E2238,"_",NFM3External!$G2238)</f>
        <v>Mauritius_HIV_Unspecified - not disagregated by sources _2018</v>
      </c>
    </row>
    <row r="2239" spans="1:12" x14ac:dyDescent="0.25">
      <c r="A2239" s="51" t="s">
        <v>2009</v>
      </c>
      <c r="B2239" s="52" t="s">
        <v>1103</v>
      </c>
      <c r="C2239" s="52" t="s">
        <v>1645</v>
      </c>
      <c r="D2239" s="52" t="s">
        <v>1634</v>
      </c>
      <c r="E2239" s="52" t="s">
        <v>954</v>
      </c>
      <c r="F2239" s="52" t="s">
        <v>2013</v>
      </c>
      <c r="G2239" s="52">
        <v>2018</v>
      </c>
      <c r="H2239" s="52" t="s">
        <v>1635</v>
      </c>
      <c r="I2239" s="52" t="s">
        <v>670</v>
      </c>
      <c r="J2239" s="60">
        <v>22435</v>
      </c>
      <c r="K2239" s="52">
        <v>22435</v>
      </c>
      <c r="L2239" s="56" t="str">
        <f>_xlfn.CONCAT(NFM3External!$B2239,"_",NFM3External!$C2239,"_",NFM3External!$E2239,"_",NFM3External!$G2239)</f>
        <v>Mauritius_HIV_Unspecified - not disagregated by sources _2018</v>
      </c>
    </row>
    <row r="2240" spans="1:12" x14ac:dyDescent="0.25">
      <c r="A2240" s="48" t="s">
        <v>2009</v>
      </c>
      <c r="B2240" s="49" t="s">
        <v>1103</v>
      </c>
      <c r="C2240" s="49" t="s">
        <v>1645</v>
      </c>
      <c r="D2240" s="49" t="s">
        <v>1634</v>
      </c>
      <c r="E2240" s="49" t="s">
        <v>954</v>
      </c>
      <c r="F2240" s="49" t="s">
        <v>2014</v>
      </c>
      <c r="G2240" s="49">
        <v>2018</v>
      </c>
      <c r="H2240" s="49" t="s">
        <v>1635</v>
      </c>
      <c r="I2240" s="49" t="s">
        <v>670</v>
      </c>
      <c r="J2240" s="59">
        <v>53445</v>
      </c>
      <c r="K2240" s="49">
        <v>53445</v>
      </c>
      <c r="L2240" s="55" t="str">
        <f>_xlfn.CONCAT(NFM3External!$B2240,"_",NFM3External!$C2240,"_",NFM3External!$E2240,"_",NFM3External!$G2240)</f>
        <v>Mauritius_HIV_Unspecified - not disagregated by sources _2018</v>
      </c>
    </row>
    <row r="2241" spans="1:12" x14ac:dyDescent="0.25">
      <c r="A2241" s="51" t="s">
        <v>2009</v>
      </c>
      <c r="B2241" s="52" t="s">
        <v>1103</v>
      </c>
      <c r="C2241" s="52" t="s">
        <v>1645</v>
      </c>
      <c r="D2241" s="52" t="s">
        <v>1634</v>
      </c>
      <c r="E2241" s="52" t="s">
        <v>954</v>
      </c>
      <c r="F2241" s="52" t="s">
        <v>2015</v>
      </c>
      <c r="G2241" s="52">
        <v>2018</v>
      </c>
      <c r="H2241" s="52" t="s">
        <v>1635</v>
      </c>
      <c r="I2241" s="52" t="s">
        <v>670</v>
      </c>
      <c r="J2241" s="60">
        <v>4770</v>
      </c>
      <c r="K2241" s="52">
        <v>4770</v>
      </c>
      <c r="L2241" s="56" t="str">
        <f>_xlfn.CONCAT(NFM3External!$B2241,"_",NFM3External!$C2241,"_",NFM3External!$E2241,"_",NFM3External!$G2241)</f>
        <v>Mauritius_HIV_Unspecified - not disagregated by sources _2018</v>
      </c>
    </row>
    <row r="2242" spans="1:12" x14ac:dyDescent="0.25">
      <c r="A2242" s="48" t="s">
        <v>2009</v>
      </c>
      <c r="B2242" s="49" t="s">
        <v>1103</v>
      </c>
      <c r="C2242" s="49" t="s">
        <v>1645</v>
      </c>
      <c r="D2242" s="49" t="s">
        <v>1634</v>
      </c>
      <c r="E2242" s="49" t="s">
        <v>954</v>
      </c>
      <c r="F2242" s="49" t="s">
        <v>2016</v>
      </c>
      <c r="G2242" s="49">
        <v>2018</v>
      </c>
      <c r="H2242" s="49" t="s">
        <v>1635</v>
      </c>
      <c r="I2242" s="49" t="s">
        <v>670</v>
      </c>
      <c r="J2242" s="59">
        <v>28494</v>
      </c>
      <c r="K2242" s="49">
        <v>28494</v>
      </c>
      <c r="L2242" s="55" t="str">
        <f>_xlfn.CONCAT(NFM3External!$B2242,"_",NFM3External!$C2242,"_",NFM3External!$E2242,"_",NFM3External!$G2242)</f>
        <v>Mauritius_HIV_Unspecified - not disagregated by sources _2018</v>
      </c>
    </row>
    <row r="2243" spans="1:12" x14ac:dyDescent="0.25">
      <c r="A2243" s="51" t="s">
        <v>2009</v>
      </c>
      <c r="B2243" s="52" t="s">
        <v>1103</v>
      </c>
      <c r="C2243" s="52" t="s">
        <v>1645</v>
      </c>
      <c r="D2243" s="52" t="s">
        <v>1634</v>
      </c>
      <c r="E2243" s="52" t="s">
        <v>954</v>
      </c>
      <c r="F2243" s="52" t="s">
        <v>2010</v>
      </c>
      <c r="G2243" s="52">
        <v>2019</v>
      </c>
      <c r="H2243" s="52" t="s">
        <v>1635</v>
      </c>
      <c r="I2243" s="52" t="s">
        <v>670</v>
      </c>
      <c r="J2243" s="60">
        <v>0</v>
      </c>
      <c r="K2243" s="52">
        <v>0</v>
      </c>
      <c r="L2243" s="56" t="str">
        <f>_xlfn.CONCAT(NFM3External!$B2243,"_",NFM3External!$C2243,"_",NFM3External!$E2243,"_",NFM3External!$G2243)</f>
        <v>Mauritius_HIV_Unspecified - not disagregated by sources _2019</v>
      </c>
    </row>
    <row r="2244" spans="1:12" x14ac:dyDescent="0.25">
      <c r="A2244" s="48" t="s">
        <v>2009</v>
      </c>
      <c r="B2244" s="49" t="s">
        <v>1103</v>
      </c>
      <c r="C2244" s="49" t="s">
        <v>1645</v>
      </c>
      <c r="D2244" s="49" t="s">
        <v>1634</v>
      </c>
      <c r="E2244" s="49" t="s">
        <v>954</v>
      </c>
      <c r="F2244" s="49" t="s">
        <v>2011</v>
      </c>
      <c r="G2244" s="49">
        <v>2019</v>
      </c>
      <c r="H2244" s="49" t="s">
        <v>1635</v>
      </c>
      <c r="I2244" s="49" t="s">
        <v>670</v>
      </c>
      <c r="J2244" s="59">
        <v>164265</v>
      </c>
      <c r="K2244" s="49">
        <v>164265</v>
      </c>
      <c r="L2244" s="55" t="str">
        <f>_xlfn.CONCAT(NFM3External!$B2244,"_",NFM3External!$C2244,"_",NFM3External!$E2244,"_",NFM3External!$G2244)</f>
        <v>Mauritius_HIV_Unspecified - not disagregated by sources _2019</v>
      </c>
    </row>
    <row r="2245" spans="1:12" x14ac:dyDescent="0.25">
      <c r="A2245" s="51" t="s">
        <v>2009</v>
      </c>
      <c r="B2245" s="52" t="s">
        <v>1103</v>
      </c>
      <c r="C2245" s="52" t="s">
        <v>1645</v>
      </c>
      <c r="D2245" s="52" t="s">
        <v>1634</v>
      </c>
      <c r="E2245" s="52" t="s">
        <v>954</v>
      </c>
      <c r="F2245" s="52" t="s">
        <v>2012</v>
      </c>
      <c r="G2245" s="52">
        <v>2019</v>
      </c>
      <c r="H2245" s="52" t="s">
        <v>1635</v>
      </c>
      <c r="I2245" s="52" t="s">
        <v>670</v>
      </c>
      <c r="J2245" s="60">
        <v>14984</v>
      </c>
      <c r="K2245" s="52">
        <v>14984</v>
      </c>
      <c r="L2245" s="56" t="str">
        <f>_xlfn.CONCAT(NFM3External!$B2245,"_",NFM3External!$C2245,"_",NFM3External!$E2245,"_",NFM3External!$G2245)</f>
        <v>Mauritius_HIV_Unspecified - not disagregated by sources _2019</v>
      </c>
    </row>
    <row r="2246" spans="1:12" x14ac:dyDescent="0.25">
      <c r="A2246" s="48" t="s">
        <v>2009</v>
      </c>
      <c r="B2246" s="49" t="s">
        <v>1103</v>
      </c>
      <c r="C2246" s="49" t="s">
        <v>1645</v>
      </c>
      <c r="D2246" s="49" t="s">
        <v>1634</v>
      </c>
      <c r="E2246" s="49" t="s">
        <v>954</v>
      </c>
      <c r="F2246" s="49" t="s">
        <v>2013</v>
      </c>
      <c r="G2246" s="49">
        <v>2019</v>
      </c>
      <c r="H2246" s="49" t="s">
        <v>1635</v>
      </c>
      <c r="I2246" s="49" t="s">
        <v>670</v>
      </c>
      <c r="J2246" s="59">
        <v>0</v>
      </c>
      <c r="K2246" s="49">
        <v>0</v>
      </c>
      <c r="L2246" s="55" t="str">
        <f>_xlfn.CONCAT(NFM3External!$B2246,"_",NFM3External!$C2246,"_",NFM3External!$E2246,"_",NFM3External!$G2246)</f>
        <v>Mauritius_HIV_Unspecified - not disagregated by sources _2019</v>
      </c>
    </row>
    <row r="2247" spans="1:12" x14ac:dyDescent="0.25">
      <c r="A2247" s="51" t="s">
        <v>2009</v>
      </c>
      <c r="B2247" s="52" t="s">
        <v>1103</v>
      </c>
      <c r="C2247" s="52" t="s">
        <v>1645</v>
      </c>
      <c r="D2247" s="52" t="s">
        <v>1634</v>
      </c>
      <c r="E2247" s="52" t="s">
        <v>954</v>
      </c>
      <c r="F2247" s="52" t="s">
        <v>2014</v>
      </c>
      <c r="G2247" s="52">
        <v>2019</v>
      </c>
      <c r="H2247" s="52" t="s">
        <v>1635</v>
      </c>
      <c r="I2247" s="52" t="s">
        <v>670</v>
      </c>
      <c r="J2247" s="60">
        <v>92836</v>
      </c>
      <c r="K2247" s="52">
        <v>92836</v>
      </c>
      <c r="L2247" s="56" t="str">
        <f>_xlfn.CONCAT(NFM3External!$B2247,"_",NFM3External!$C2247,"_",NFM3External!$E2247,"_",NFM3External!$G2247)</f>
        <v>Mauritius_HIV_Unspecified - not disagregated by sources _2019</v>
      </c>
    </row>
    <row r="2248" spans="1:12" x14ac:dyDescent="0.25">
      <c r="A2248" s="48" t="s">
        <v>2009</v>
      </c>
      <c r="B2248" s="49" t="s">
        <v>1103</v>
      </c>
      <c r="C2248" s="49" t="s">
        <v>1645</v>
      </c>
      <c r="D2248" s="49" t="s">
        <v>1634</v>
      </c>
      <c r="E2248" s="49" t="s">
        <v>954</v>
      </c>
      <c r="F2248" s="49" t="s">
        <v>2015</v>
      </c>
      <c r="G2248" s="49">
        <v>2019</v>
      </c>
      <c r="H2248" s="49" t="s">
        <v>1635</v>
      </c>
      <c r="I2248" s="49" t="s">
        <v>670</v>
      </c>
      <c r="J2248" s="59">
        <v>4450</v>
      </c>
      <c r="K2248" s="49">
        <v>4450</v>
      </c>
      <c r="L2248" s="55" t="str">
        <f>_xlfn.CONCAT(NFM3External!$B2248,"_",NFM3External!$C2248,"_",NFM3External!$E2248,"_",NFM3External!$G2248)</f>
        <v>Mauritius_HIV_Unspecified - not disagregated by sources _2019</v>
      </c>
    </row>
    <row r="2249" spans="1:12" x14ac:dyDescent="0.25">
      <c r="A2249" s="51" t="s">
        <v>2009</v>
      </c>
      <c r="B2249" s="52" t="s">
        <v>1103</v>
      </c>
      <c r="C2249" s="52" t="s">
        <v>1645</v>
      </c>
      <c r="D2249" s="52" t="s">
        <v>1634</v>
      </c>
      <c r="E2249" s="52" t="s">
        <v>954</v>
      </c>
      <c r="F2249" s="52" t="s">
        <v>2016</v>
      </c>
      <c r="G2249" s="52">
        <v>2019</v>
      </c>
      <c r="H2249" s="52" t="s">
        <v>1635</v>
      </c>
      <c r="I2249" s="52" t="s">
        <v>670</v>
      </c>
      <c r="J2249" s="60">
        <v>20407</v>
      </c>
      <c r="K2249" s="52">
        <v>20407</v>
      </c>
      <c r="L2249" s="56" t="str">
        <f>_xlfn.CONCAT(NFM3External!$B2249,"_",NFM3External!$C2249,"_",NFM3External!$E2249,"_",NFM3External!$G2249)</f>
        <v>Mauritius_HIV_Unspecified - not disagregated by sources _2019</v>
      </c>
    </row>
    <row r="2250" spans="1:12" x14ac:dyDescent="0.25">
      <c r="A2250" s="48" t="s">
        <v>2009</v>
      </c>
      <c r="B2250" s="49" t="s">
        <v>1103</v>
      </c>
      <c r="C2250" s="49" t="s">
        <v>1645</v>
      </c>
      <c r="D2250" s="49" t="s">
        <v>1634</v>
      </c>
      <c r="E2250" s="49" t="s">
        <v>954</v>
      </c>
      <c r="F2250" s="49" t="s">
        <v>2017</v>
      </c>
      <c r="G2250" s="49">
        <v>2019</v>
      </c>
      <c r="H2250" s="49" t="s">
        <v>1635</v>
      </c>
      <c r="I2250" s="49" t="s">
        <v>670</v>
      </c>
      <c r="J2250" s="59">
        <v>35815</v>
      </c>
      <c r="K2250" s="49">
        <v>35815</v>
      </c>
      <c r="L2250" s="55" t="str">
        <f>_xlfn.CONCAT(NFM3External!$B2250,"_",NFM3External!$C2250,"_",NFM3External!$E2250,"_",NFM3External!$G2250)</f>
        <v>Mauritius_HIV_Unspecified - not disagregated by sources _2019</v>
      </c>
    </row>
    <row r="2251" spans="1:12" x14ac:dyDescent="0.25">
      <c r="A2251" s="51" t="s">
        <v>2009</v>
      </c>
      <c r="B2251" s="52" t="s">
        <v>1103</v>
      </c>
      <c r="C2251" s="52" t="s">
        <v>1645</v>
      </c>
      <c r="D2251" s="52" t="s">
        <v>1634</v>
      </c>
      <c r="E2251" s="52" t="s">
        <v>954</v>
      </c>
      <c r="F2251" s="52" t="s">
        <v>2018</v>
      </c>
      <c r="G2251" s="52">
        <v>2019</v>
      </c>
      <c r="H2251" s="52" t="s">
        <v>1635</v>
      </c>
      <c r="I2251" s="52" t="s">
        <v>670</v>
      </c>
      <c r="J2251" s="60">
        <v>5130</v>
      </c>
      <c r="K2251" s="52">
        <v>5130</v>
      </c>
      <c r="L2251" s="56" t="str">
        <f>_xlfn.CONCAT(NFM3External!$B2251,"_",NFM3External!$C2251,"_",NFM3External!$E2251,"_",NFM3External!$G2251)</f>
        <v>Mauritius_HIV_Unspecified - not disagregated by sources _2019</v>
      </c>
    </row>
    <row r="2252" spans="1:12" x14ac:dyDescent="0.25">
      <c r="A2252" s="48" t="s">
        <v>2009</v>
      </c>
      <c r="B2252" s="49" t="s">
        <v>1103</v>
      </c>
      <c r="C2252" s="49" t="s">
        <v>1645</v>
      </c>
      <c r="D2252" s="49" t="s">
        <v>1634</v>
      </c>
      <c r="E2252" s="49" t="s">
        <v>954</v>
      </c>
      <c r="F2252" s="49" t="s">
        <v>2019</v>
      </c>
      <c r="G2252" s="49">
        <v>2020</v>
      </c>
      <c r="H2252" s="49" t="s">
        <v>1635</v>
      </c>
      <c r="I2252" s="49" t="s">
        <v>670</v>
      </c>
      <c r="J2252" s="59">
        <v>35323</v>
      </c>
      <c r="K2252" s="49">
        <v>35323</v>
      </c>
      <c r="L2252" s="55" t="str">
        <f>_xlfn.CONCAT(NFM3External!$B2252,"_",NFM3External!$C2252,"_",NFM3External!$E2252,"_",NFM3External!$G2252)</f>
        <v>Mauritius_HIV_Unspecified - not disagregated by sources _2020</v>
      </c>
    </row>
    <row r="2253" spans="1:12" x14ac:dyDescent="0.25">
      <c r="A2253" s="51" t="s">
        <v>2009</v>
      </c>
      <c r="B2253" s="52" t="s">
        <v>1103</v>
      </c>
      <c r="C2253" s="52" t="s">
        <v>1645</v>
      </c>
      <c r="D2253" s="52" t="s">
        <v>1634</v>
      </c>
      <c r="E2253" s="52" t="s">
        <v>954</v>
      </c>
      <c r="F2253" s="52" t="s">
        <v>2020</v>
      </c>
      <c r="G2253" s="52">
        <v>2020</v>
      </c>
      <c r="H2253" s="52" t="s">
        <v>1635</v>
      </c>
      <c r="I2253" s="52" t="s">
        <v>670</v>
      </c>
      <c r="J2253" s="60">
        <v>2275</v>
      </c>
      <c r="K2253" s="52">
        <v>2275</v>
      </c>
      <c r="L2253" s="56" t="str">
        <f>_xlfn.CONCAT(NFM3External!$B2253,"_",NFM3External!$C2253,"_",NFM3External!$E2253,"_",NFM3External!$G2253)</f>
        <v>Mauritius_HIV_Unspecified - not disagregated by sources _2020</v>
      </c>
    </row>
    <row r="2254" spans="1:12" x14ac:dyDescent="0.25">
      <c r="A2254" s="48" t="s">
        <v>2009</v>
      </c>
      <c r="B2254" s="49" t="s">
        <v>1103</v>
      </c>
      <c r="C2254" s="49" t="s">
        <v>1645</v>
      </c>
      <c r="D2254" s="49" t="s">
        <v>1634</v>
      </c>
      <c r="E2254" s="49" t="s">
        <v>954</v>
      </c>
      <c r="F2254" s="49" t="s">
        <v>2010</v>
      </c>
      <c r="G2254" s="49">
        <v>2020</v>
      </c>
      <c r="H2254" s="49" t="s">
        <v>1635</v>
      </c>
      <c r="I2254" s="49" t="s">
        <v>670</v>
      </c>
      <c r="J2254" s="59">
        <v>0</v>
      </c>
      <c r="K2254" s="49">
        <v>0</v>
      </c>
      <c r="L2254" s="55" t="str">
        <f>_xlfn.CONCAT(NFM3External!$B2254,"_",NFM3External!$C2254,"_",NFM3External!$E2254,"_",NFM3External!$G2254)</f>
        <v>Mauritius_HIV_Unspecified - not disagregated by sources _2020</v>
      </c>
    </row>
    <row r="2255" spans="1:12" x14ac:dyDescent="0.25">
      <c r="A2255" s="51" t="s">
        <v>2009</v>
      </c>
      <c r="B2255" s="52" t="s">
        <v>1103</v>
      </c>
      <c r="C2255" s="52" t="s">
        <v>1645</v>
      </c>
      <c r="D2255" s="52" t="s">
        <v>1634</v>
      </c>
      <c r="E2255" s="52" t="s">
        <v>954</v>
      </c>
      <c r="F2255" s="52" t="s">
        <v>2011</v>
      </c>
      <c r="G2255" s="52">
        <v>2020</v>
      </c>
      <c r="H2255" s="52" t="s">
        <v>1635</v>
      </c>
      <c r="I2255" s="52" t="s">
        <v>670</v>
      </c>
      <c r="J2255" s="60">
        <v>150000</v>
      </c>
      <c r="K2255" s="52">
        <v>150000</v>
      </c>
      <c r="L2255" s="56" t="str">
        <f>_xlfn.CONCAT(NFM3External!$B2255,"_",NFM3External!$C2255,"_",NFM3External!$E2255,"_",NFM3External!$G2255)</f>
        <v>Mauritius_HIV_Unspecified - not disagregated by sources _2020</v>
      </c>
    </row>
    <row r="2256" spans="1:12" x14ac:dyDescent="0.25">
      <c r="A2256" s="48" t="s">
        <v>2009</v>
      </c>
      <c r="B2256" s="49" t="s">
        <v>1103</v>
      </c>
      <c r="C2256" s="49" t="s">
        <v>1645</v>
      </c>
      <c r="D2256" s="49" t="s">
        <v>1634</v>
      </c>
      <c r="E2256" s="49" t="s">
        <v>954</v>
      </c>
      <c r="F2256" s="49" t="s">
        <v>2012</v>
      </c>
      <c r="G2256" s="49">
        <v>2020</v>
      </c>
      <c r="H2256" s="49" t="s">
        <v>1635</v>
      </c>
      <c r="I2256" s="49" t="s">
        <v>670</v>
      </c>
      <c r="J2256" s="59">
        <v>46587</v>
      </c>
      <c r="K2256" s="49">
        <v>46587</v>
      </c>
      <c r="L2256" s="55" t="str">
        <f>_xlfn.CONCAT(NFM3External!$B2256,"_",NFM3External!$C2256,"_",NFM3External!$E2256,"_",NFM3External!$G2256)</f>
        <v>Mauritius_HIV_Unspecified - not disagregated by sources _2020</v>
      </c>
    </row>
    <row r="2257" spans="1:12" x14ac:dyDescent="0.25">
      <c r="A2257" s="51" t="s">
        <v>2009</v>
      </c>
      <c r="B2257" s="52" t="s">
        <v>1103</v>
      </c>
      <c r="C2257" s="52" t="s">
        <v>1645</v>
      </c>
      <c r="D2257" s="52" t="s">
        <v>1634</v>
      </c>
      <c r="E2257" s="52" t="s">
        <v>954</v>
      </c>
      <c r="F2257" s="52" t="s">
        <v>2013</v>
      </c>
      <c r="G2257" s="52">
        <v>2020</v>
      </c>
      <c r="H2257" s="52" t="s">
        <v>1635</v>
      </c>
      <c r="I2257" s="52" t="s">
        <v>670</v>
      </c>
      <c r="J2257" s="60">
        <v>0</v>
      </c>
      <c r="K2257" s="52">
        <v>0</v>
      </c>
      <c r="L2257" s="56" t="str">
        <f>_xlfn.CONCAT(NFM3External!$B2257,"_",NFM3External!$C2257,"_",NFM3External!$E2257,"_",NFM3External!$G2257)</f>
        <v>Mauritius_HIV_Unspecified - not disagregated by sources _2020</v>
      </c>
    </row>
    <row r="2258" spans="1:12" x14ac:dyDescent="0.25">
      <c r="A2258" s="48" t="s">
        <v>2009</v>
      </c>
      <c r="B2258" s="49" t="s">
        <v>1103</v>
      </c>
      <c r="C2258" s="49" t="s">
        <v>1645</v>
      </c>
      <c r="D2258" s="49" t="s">
        <v>1634</v>
      </c>
      <c r="E2258" s="49" t="s">
        <v>954</v>
      </c>
      <c r="F2258" s="49" t="s">
        <v>2014</v>
      </c>
      <c r="G2258" s="49">
        <v>2020</v>
      </c>
      <c r="H2258" s="49" t="s">
        <v>1635</v>
      </c>
      <c r="I2258" s="49" t="s">
        <v>670</v>
      </c>
      <c r="J2258" s="59">
        <v>100000</v>
      </c>
      <c r="K2258" s="49">
        <v>100000</v>
      </c>
      <c r="L2258" s="55" t="str">
        <f>_xlfn.CONCAT(NFM3External!$B2258,"_",NFM3External!$C2258,"_",NFM3External!$E2258,"_",NFM3External!$G2258)</f>
        <v>Mauritius_HIV_Unspecified - not disagregated by sources _2020</v>
      </c>
    </row>
    <row r="2259" spans="1:12" x14ac:dyDescent="0.25">
      <c r="A2259" s="51" t="s">
        <v>2009</v>
      </c>
      <c r="B2259" s="52" t="s">
        <v>1103</v>
      </c>
      <c r="C2259" s="52" t="s">
        <v>1645</v>
      </c>
      <c r="D2259" s="52" t="s">
        <v>1634</v>
      </c>
      <c r="E2259" s="52" t="s">
        <v>954</v>
      </c>
      <c r="F2259" s="52" t="s">
        <v>2015</v>
      </c>
      <c r="G2259" s="52">
        <v>2020</v>
      </c>
      <c r="H2259" s="52" t="s">
        <v>1635</v>
      </c>
      <c r="I2259" s="52" t="s">
        <v>670</v>
      </c>
      <c r="J2259" s="60">
        <v>4007</v>
      </c>
      <c r="K2259" s="52">
        <v>4007</v>
      </c>
      <c r="L2259" s="56" t="str">
        <f>_xlfn.CONCAT(NFM3External!$B2259,"_",NFM3External!$C2259,"_",NFM3External!$E2259,"_",NFM3External!$G2259)</f>
        <v>Mauritius_HIV_Unspecified - not disagregated by sources _2020</v>
      </c>
    </row>
    <row r="2260" spans="1:12" x14ac:dyDescent="0.25">
      <c r="A2260" s="48" t="s">
        <v>2009</v>
      </c>
      <c r="B2260" s="49" t="s">
        <v>1103</v>
      </c>
      <c r="C2260" s="49" t="s">
        <v>1645</v>
      </c>
      <c r="D2260" s="49" t="s">
        <v>1634</v>
      </c>
      <c r="E2260" s="49" t="s">
        <v>954</v>
      </c>
      <c r="F2260" s="49" t="s">
        <v>2016</v>
      </c>
      <c r="G2260" s="49">
        <v>2020</v>
      </c>
      <c r="H2260" s="49" t="s">
        <v>1635</v>
      </c>
      <c r="I2260" s="49" t="s">
        <v>670</v>
      </c>
      <c r="J2260" s="59">
        <v>26195</v>
      </c>
      <c r="K2260" s="49">
        <v>26195</v>
      </c>
      <c r="L2260" s="55" t="str">
        <f>_xlfn.CONCAT(NFM3External!$B2260,"_",NFM3External!$C2260,"_",NFM3External!$E2260,"_",NFM3External!$G2260)</f>
        <v>Mauritius_HIV_Unspecified - not disagregated by sources _2020</v>
      </c>
    </row>
    <row r="2261" spans="1:12" x14ac:dyDescent="0.25">
      <c r="A2261" s="51" t="s">
        <v>2009</v>
      </c>
      <c r="B2261" s="52" t="s">
        <v>1103</v>
      </c>
      <c r="C2261" s="52" t="s">
        <v>1645</v>
      </c>
      <c r="D2261" s="52" t="s">
        <v>1634</v>
      </c>
      <c r="E2261" s="52" t="s">
        <v>954</v>
      </c>
      <c r="F2261" s="52" t="s">
        <v>2017</v>
      </c>
      <c r="G2261" s="52">
        <v>2020</v>
      </c>
      <c r="H2261" s="52" t="s">
        <v>1635</v>
      </c>
      <c r="I2261" s="52" t="s">
        <v>670</v>
      </c>
      <c r="J2261" s="60">
        <v>66875</v>
      </c>
      <c r="K2261" s="52">
        <v>66875</v>
      </c>
      <c r="L2261" s="56" t="str">
        <f>_xlfn.CONCAT(NFM3External!$B2261,"_",NFM3External!$C2261,"_",NFM3External!$E2261,"_",NFM3External!$G2261)</f>
        <v>Mauritius_HIV_Unspecified - not disagregated by sources _2020</v>
      </c>
    </row>
    <row r="2262" spans="1:12" x14ac:dyDescent="0.25">
      <c r="A2262" s="48" t="s">
        <v>2009</v>
      </c>
      <c r="B2262" s="49" t="s">
        <v>1103</v>
      </c>
      <c r="C2262" s="49" t="s">
        <v>1645</v>
      </c>
      <c r="D2262" s="49" t="s">
        <v>1634</v>
      </c>
      <c r="E2262" s="49" t="s">
        <v>954</v>
      </c>
      <c r="F2262" s="49" t="s">
        <v>2020</v>
      </c>
      <c r="G2262" s="49">
        <v>2021</v>
      </c>
      <c r="H2262" s="49" t="s">
        <v>361</v>
      </c>
      <c r="I2262" s="49" t="s">
        <v>670</v>
      </c>
      <c r="J2262" s="59">
        <v>9048</v>
      </c>
      <c r="K2262" s="49">
        <v>9048</v>
      </c>
      <c r="L2262" s="55" t="str">
        <f>_xlfn.CONCAT(NFM3External!$B2262,"_",NFM3External!$C2262,"_",NFM3External!$E2262,"_",NFM3External!$G2262)</f>
        <v>Mauritius_HIV_Unspecified - not disagregated by sources _2021</v>
      </c>
    </row>
    <row r="2263" spans="1:12" x14ac:dyDescent="0.25">
      <c r="A2263" s="51" t="s">
        <v>2009</v>
      </c>
      <c r="B2263" s="52" t="s">
        <v>1103</v>
      </c>
      <c r="C2263" s="52" t="s">
        <v>1645</v>
      </c>
      <c r="D2263" s="52" t="s">
        <v>1634</v>
      </c>
      <c r="E2263" s="52" t="s">
        <v>954</v>
      </c>
      <c r="F2263" s="52" t="s">
        <v>2011</v>
      </c>
      <c r="G2263" s="52">
        <v>2021</v>
      </c>
      <c r="H2263" s="52" t="s">
        <v>361</v>
      </c>
      <c r="I2263" s="52" t="s">
        <v>670</v>
      </c>
      <c r="J2263" s="60">
        <v>150000</v>
      </c>
      <c r="K2263" s="52">
        <v>150000</v>
      </c>
      <c r="L2263" s="56" t="str">
        <f>_xlfn.CONCAT(NFM3External!$B2263,"_",NFM3External!$C2263,"_",NFM3External!$E2263,"_",NFM3External!$G2263)</f>
        <v>Mauritius_HIV_Unspecified - not disagregated by sources _2021</v>
      </c>
    </row>
    <row r="2264" spans="1:12" x14ac:dyDescent="0.25">
      <c r="A2264" s="48" t="s">
        <v>2009</v>
      </c>
      <c r="B2264" s="49" t="s">
        <v>1103</v>
      </c>
      <c r="C2264" s="49" t="s">
        <v>1645</v>
      </c>
      <c r="D2264" s="49" t="s">
        <v>1634</v>
      </c>
      <c r="E2264" s="49" t="s">
        <v>954</v>
      </c>
      <c r="F2264" s="49" t="s">
        <v>2012</v>
      </c>
      <c r="G2264" s="49">
        <v>2021</v>
      </c>
      <c r="H2264" s="49" t="s">
        <v>361</v>
      </c>
      <c r="I2264" s="49" t="s">
        <v>670</v>
      </c>
      <c r="J2264" s="59">
        <v>15356</v>
      </c>
      <c r="K2264" s="49">
        <v>15356</v>
      </c>
      <c r="L2264" s="55" t="str">
        <f>_xlfn.CONCAT(NFM3External!$B2264,"_",NFM3External!$C2264,"_",NFM3External!$E2264,"_",NFM3External!$G2264)</f>
        <v>Mauritius_HIV_Unspecified - not disagregated by sources _2021</v>
      </c>
    </row>
    <row r="2265" spans="1:12" x14ac:dyDescent="0.25">
      <c r="A2265" s="51" t="s">
        <v>2009</v>
      </c>
      <c r="B2265" s="52" t="s">
        <v>1103</v>
      </c>
      <c r="C2265" s="52" t="s">
        <v>1645</v>
      </c>
      <c r="D2265" s="52" t="s">
        <v>1634</v>
      </c>
      <c r="E2265" s="52" t="s">
        <v>954</v>
      </c>
      <c r="F2265" s="52" t="s">
        <v>2013</v>
      </c>
      <c r="G2265" s="52">
        <v>2021</v>
      </c>
      <c r="H2265" s="52" t="s">
        <v>361</v>
      </c>
      <c r="I2265" s="52" t="s">
        <v>670</v>
      </c>
      <c r="J2265" s="60">
        <v>0</v>
      </c>
      <c r="K2265" s="52">
        <v>0</v>
      </c>
      <c r="L2265" s="56" t="str">
        <f>_xlfn.CONCAT(NFM3External!$B2265,"_",NFM3External!$C2265,"_",NFM3External!$E2265,"_",NFM3External!$G2265)</f>
        <v>Mauritius_HIV_Unspecified - not disagregated by sources _2021</v>
      </c>
    </row>
    <row r="2266" spans="1:12" x14ac:dyDescent="0.25">
      <c r="A2266" s="48" t="s">
        <v>2009</v>
      </c>
      <c r="B2266" s="49" t="s">
        <v>1103</v>
      </c>
      <c r="C2266" s="49" t="s">
        <v>1645</v>
      </c>
      <c r="D2266" s="49" t="s">
        <v>1634</v>
      </c>
      <c r="E2266" s="49" t="s">
        <v>954</v>
      </c>
      <c r="F2266" s="49" t="s">
        <v>2014</v>
      </c>
      <c r="G2266" s="49">
        <v>2021</v>
      </c>
      <c r="H2266" s="49" t="s">
        <v>361</v>
      </c>
      <c r="I2266" s="49" t="s">
        <v>670</v>
      </c>
      <c r="J2266" s="59">
        <v>200000</v>
      </c>
      <c r="K2266" s="49">
        <v>200000</v>
      </c>
      <c r="L2266" s="55" t="str">
        <f>_xlfn.CONCAT(NFM3External!$B2266,"_",NFM3External!$C2266,"_",NFM3External!$E2266,"_",NFM3External!$G2266)</f>
        <v>Mauritius_HIV_Unspecified - not disagregated by sources _2021</v>
      </c>
    </row>
    <row r="2267" spans="1:12" x14ac:dyDescent="0.25">
      <c r="A2267" s="51" t="s">
        <v>2009</v>
      </c>
      <c r="B2267" s="52" t="s">
        <v>1103</v>
      </c>
      <c r="C2267" s="52" t="s">
        <v>1645</v>
      </c>
      <c r="D2267" s="52" t="s">
        <v>1634</v>
      </c>
      <c r="E2267" s="52" t="s">
        <v>954</v>
      </c>
      <c r="F2267" s="52" t="s">
        <v>2015</v>
      </c>
      <c r="G2267" s="52">
        <v>2021</v>
      </c>
      <c r="H2267" s="52" t="s">
        <v>361</v>
      </c>
      <c r="I2267" s="52" t="s">
        <v>670</v>
      </c>
      <c r="J2267" s="60">
        <v>4000</v>
      </c>
      <c r="K2267" s="52">
        <v>4000</v>
      </c>
      <c r="L2267" s="56" t="str">
        <f>_xlfn.CONCAT(NFM3External!$B2267,"_",NFM3External!$C2267,"_",NFM3External!$E2267,"_",NFM3External!$G2267)</f>
        <v>Mauritius_HIV_Unspecified - not disagregated by sources _2021</v>
      </c>
    </row>
    <row r="2268" spans="1:12" x14ac:dyDescent="0.25">
      <c r="A2268" s="48" t="s">
        <v>2009</v>
      </c>
      <c r="B2268" s="49" t="s">
        <v>1103</v>
      </c>
      <c r="C2268" s="49" t="s">
        <v>1645</v>
      </c>
      <c r="D2268" s="49" t="s">
        <v>1634</v>
      </c>
      <c r="E2268" s="49" t="s">
        <v>954</v>
      </c>
      <c r="F2268" s="49" t="s">
        <v>2016</v>
      </c>
      <c r="G2268" s="49">
        <v>2021</v>
      </c>
      <c r="H2268" s="49" t="s">
        <v>361</v>
      </c>
      <c r="I2268" s="49" t="s">
        <v>670</v>
      </c>
      <c r="J2268" s="59">
        <v>23000</v>
      </c>
      <c r="K2268" s="49">
        <v>23000</v>
      </c>
      <c r="L2268" s="55" t="str">
        <f>_xlfn.CONCAT(NFM3External!$B2268,"_",NFM3External!$C2268,"_",NFM3External!$E2268,"_",NFM3External!$G2268)</f>
        <v>Mauritius_HIV_Unspecified - not disagregated by sources _2021</v>
      </c>
    </row>
    <row r="2269" spans="1:12" x14ac:dyDescent="0.25">
      <c r="A2269" s="51" t="s">
        <v>2009</v>
      </c>
      <c r="B2269" s="52" t="s">
        <v>1103</v>
      </c>
      <c r="C2269" s="52" t="s">
        <v>1645</v>
      </c>
      <c r="D2269" s="52" t="s">
        <v>1634</v>
      </c>
      <c r="E2269" s="52" t="s">
        <v>954</v>
      </c>
      <c r="F2269" s="52" t="s">
        <v>2020</v>
      </c>
      <c r="G2269" s="52">
        <v>2022</v>
      </c>
      <c r="H2269" s="52" t="s">
        <v>361</v>
      </c>
      <c r="I2269" s="52" t="s">
        <v>670</v>
      </c>
      <c r="J2269" s="60">
        <v>9048</v>
      </c>
      <c r="K2269" s="52">
        <v>9048</v>
      </c>
      <c r="L2269" s="56" t="str">
        <f>_xlfn.CONCAT(NFM3External!$B2269,"_",NFM3External!$C2269,"_",NFM3External!$E2269,"_",NFM3External!$G2269)</f>
        <v>Mauritius_HIV_Unspecified - not disagregated by sources _2022</v>
      </c>
    </row>
    <row r="2270" spans="1:12" x14ac:dyDescent="0.25">
      <c r="A2270" s="48" t="s">
        <v>2009</v>
      </c>
      <c r="B2270" s="49" t="s">
        <v>1103</v>
      </c>
      <c r="C2270" s="49" t="s">
        <v>1645</v>
      </c>
      <c r="D2270" s="49" t="s">
        <v>1634</v>
      </c>
      <c r="E2270" s="49" t="s">
        <v>954</v>
      </c>
      <c r="F2270" s="49" t="s">
        <v>2011</v>
      </c>
      <c r="G2270" s="49">
        <v>2022</v>
      </c>
      <c r="H2270" s="49" t="s">
        <v>361</v>
      </c>
      <c r="I2270" s="49" t="s">
        <v>670</v>
      </c>
      <c r="J2270" s="59">
        <v>150000</v>
      </c>
      <c r="K2270" s="49">
        <v>150000</v>
      </c>
      <c r="L2270" s="55" t="str">
        <f>_xlfn.CONCAT(NFM3External!$B2270,"_",NFM3External!$C2270,"_",NFM3External!$E2270,"_",NFM3External!$G2270)</f>
        <v>Mauritius_HIV_Unspecified - not disagregated by sources _2022</v>
      </c>
    </row>
    <row r="2271" spans="1:12" x14ac:dyDescent="0.25">
      <c r="A2271" s="51" t="s">
        <v>2009</v>
      </c>
      <c r="B2271" s="52" t="s">
        <v>1103</v>
      </c>
      <c r="C2271" s="52" t="s">
        <v>1645</v>
      </c>
      <c r="D2271" s="52" t="s">
        <v>1634</v>
      </c>
      <c r="E2271" s="52" t="s">
        <v>954</v>
      </c>
      <c r="F2271" s="52" t="s">
        <v>2013</v>
      </c>
      <c r="G2271" s="52">
        <v>2022</v>
      </c>
      <c r="H2271" s="52" t="s">
        <v>361</v>
      </c>
      <c r="I2271" s="52" t="s">
        <v>670</v>
      </c>
      <c r="J2271" s="60">
        <v>0</v>
      </c>
      <c r="K2271" s="52">
        <v>0</v>
      </c>
      <c r="L2271" s="56" t="str">
        <f>_xlfn.CONCAT(NFM3External!$B2271,"_",NFM3External!$C2271,"_",NFM3External!$E2271,"_",NFM3External!$G2271)</f>
        <v>Mauritius_HIV_Unspecified - not disagregated by sources _2022</v>
      </c>
    </row>
    <row r="2272" spans="1:12" x14ac:dyDescent="0.25">
      <c r="A2272" s="48" t="s">
        <v>2009</v>
      </c>
      <c r="B2272" s="49" t="s">
        <v>1103</v>
      </c>
      <c r="C2272" s="49" t="s">
        <v>1645</v>
      </c>
      <c r="D2272" s="49" t="s">
        <v>1634</v>
      </c>
      <c r="E2272" s="49" t="s">
        <v>954</v>
      </c>
      <c r="F2272" s="49" t="s">
        <v>2014</v>
      </c>
      <c r="G2272" s="49">
        <v>2022</v>
      </c>
      <c r="H2272" s="49" t="s">
        <v>361</v>
      </c>
      <c r="I2272" s="49" t="s">
        <v>670</v>
      </c>
      <c r="J2272" s="59">
        <v>200000</v>
      </c>
      <c r="K2272" s="49">
        <v>200000</v>
      </c>
      <c r="L2272" s="55" t="str">
        <f>_xlfn.CONCAT(NFM3External!$B2272,"_",NFM3External!$C2272,"_",NFM3External!$E2272,"_",NFM3External!$G2272)</f>
        <v>Mauritius_HIV_Unspecified - not disagregated by sources _2022</v>
      </c>
    </row>
    <row r="2273" spans="1:12" x14ac:dyDescent="0.25">
      <c r="A2273" s="51" t="s">
        <v>2009</v>
      </c>
      <c r="B2273" s="52" t="s">
        <v>1103</v>
      </c>
      <c r="C2273" s="52" t="s">
        <v>1645</v>
      </c>
      <c r="D2273" s="52" t="s">
        <v>1634</v>
      </c>
      <c r="E2273" s="52" t="s">
        <v>954</v>
      </c>
      <c r="F2273" s="52" t="s">
        <v>2015</v>
      </c>
      <c r="G2273" s="52">
        <v>2022</v>
      </c>
      <c r="H2273" s="52" t="s">
        <v>361</v>
      </c>
      <c r="I2273" s="52" t="s">
        <v>670</v>
      </c>
      <c r="J2273" s="60">
        <v>4000</v>
      </c>
      <c r="K2273" s="52">
        <v>4000</v>
      </c>
      <c r="L2273" s="56" t="str">
        <f>_xlfn.CONCAT(NFM3External!$B2273,"_",NFM3External!$C2273,"_",NFM3External!$E2273,"_",NFM3External!$G2273)</f>
        <v>Mauritius_HIV_Unspecified - not disagregated by sources _2022</v>
      </c>
    </row>
    <row r="2274" spans="1:12" x14ac:dyDescent="0.25">
      <c r="A2274" s="48" t="s">
        <v>2009</v>
      </c>
      <c r="B2274" s="49" t="s">
        <v>1103</v>
      </c>
      <c r="C2274" s="49" t="s">
        <v>1645</v>
      </c>
      <c r="D2274" s="49" t="s">
        <v>1634</v>
      </c>
      <c r="E2274" s="49" t="s">
        <v>954</v>
      </c>
      <c r="F2274" s="49" t="s">
        <v>2016</v>
      </c>
      <c r="G2274" s="49">
        <v>2022</v>
      </c>
      <c r="H2274" s="49" t="s">
        <v>361</v>
      </c>
      <c r="I2274" s="49" t="s">
        <v>670</v>
      </c>
      <c r="J2274" s="59">
        <v>23000</v>
      </c>
      <c r="K2274" s="49">
        <v>23000</v>
      </c>
      <c r="L2274" s="55" t="str">
        <f>_xlfn.CONCAT(NFM3External!$B2274,"_",NFM3External!$C2274,"_",NFM3External!$E2274,"_",NFM3External!$G2274)</f>
        <v>Mauritius_HIV_Unspecified - not disagregated by sources _2022</v>
      </c>
    </row>
    <row r="2275" spans="1:12" x14ac:dyDescent="0.25">
      <c r="A2275" s="51" t="s">
        <v>2009</v>
      </c>
      <c r="B2275" s="52" t="s">
        <v>1103</v>
      </c>
      <c r="C2275" s="52" t="s">
        <v>1645</v>
      </c>
      <c r="D2275" s="52" t="s">
        <v>1634</v>
      </c>
      <c r="E2275" s="52" t="s">
        <v>954</v>
      </c>
      <c r="F2275" s="52" t="s">
        <v>2011</v>
      </c>
      <c r="G2275" s="52">
        <v>2023</v>
      </c>
      <c r="H2275" s="52" t="s">
        <v>361</v>
      </c>
      <c r="I2275" s="52" t="s">
        <v>670</v>
      </c>
      <c r="J2275" s="60">
        <v>100000</v>
      </c>
      <c r="K2275" s="52">
        <v>100000</v>
      </c>
      <c r="L2275" s="56" t="str">
        <f>_xlfn.CONCAT(NFM3External!$B2275,"_",NFM3External!$C2275,"_",NFM3External!$E2275,"_",NFM3External!$G2275)</f>
        <v>Mauritius_HIV_Unspecified - not disagregated by sources _2023</v>
      </c>
    </row>
    <row r="2276" spans="1:12" x14ac:dyDescent="0.25">
      <c r="A2276" s="48" t="s">
        <v>2009</v>
      </c>
      <c r="B2276" s="49" t="s">
        <v>1103</v>
      </c>
      <c r="C2276" s="49" t="s">
        <v>1645</v>
      </c>
      <c r="D2276" s="49" t="s">
        <v>1634</v>
      </c>
      <c r="E2276" s="49" t="s">
        <v>954</v>
      </c>
      <c r="F2276" s="49" t="s">
        <v>2013</v>
      </c>
      <c r="G2276" s="49">
        <v>2023</v>
      </c>
      <c r="H2276" s="49" t="s">
        <v>361</v>
      </c>
      <c r="I2276" s="49" t="s">
        <v>670</v>
      </c>
      <c r="J2276" s="59">
        <v>0</v>
      </c>
      <c r="K2276" s="49">
        <v>0</v>
      </c>
      <c r="L2276" s="55" t="str">
        <f>_xlfn.CONCAT(NFM3External!$B2276,"_",NFM3External!$C2276,"_",NFM3External!$E2276,"_",NFM3External!$G2276)</f>
        <v>Mauritius_HIV_Unspecified - not disagregated by sources _2023</v>
      </c>
    </row>
    <row r="2277" spans="1:12" x14ac:dyDescent="0.25">
      <c r="A2277" s="51" t="s">
        <v>2009</v>
      </c>
      <c r="B2277" s="52" t="s">
        <v>1103</v>
      </c>
      <c r="C2277" s="52" t="s">
        <v>1645</v>
      </c>
      <c r="D2277" s="52" t="s">
        <v>1634</v>
      </c>
      <c r="E2277" s="52" t="s">
        <v>954</v>
      </c>
      <c r="F2277" s="52" t="s">
        <v>2014</v>
      </c>
      <c r="G2277" s="52">
        <v>2023</v>
      </c>
      <c r="H2277" s="52" t="s">
        <v>361</v>
      </c>
      <c r="I2277" s="52" t="s">
        <v>670</v>
      </c>
      <c r="J2277" s="60">
        <v>171582</v>
      </c>
      <c r="K2277" s="52">
        <v>171582</v>
      </c>
      <c r="L2277" s="56" t="str">
        <f>_xlfn.CONCAT(NFM3External!$B2277,"_",NFM3External!$C2277,"_",NFM3External!$E2277,"_",NFM3External!$G2277)</f>
        <v>Mauritius_HIV_Unspecified - not disagregated by sources _2023</v>
      </c>
    </row>
    <row r="2278" spans="1:12" x14ac:dyDescent="0.25">
      <c r="A2278" s="48" t="s">
        <v>2009</v>
      </c>
      <c r="B2278" s="49" t="s">
        <v>1103</v>
      </c>
      <c r="C2278" s="49" t="s">
        <v>1645</v>
      </c>
      <c r="D2278" s="49" t="s">
        <v>1634</v>
      </c>
      <c r="E2278" s="49" t="s">
        <v>954</v>
      </c>
      <c r="F2278" s="49" t="s">
        <v>2015</v>
      </c>
      <c r="G2278" s="49">
        <v>2023</v>
      </c>
      <c r="H2278" s="49" t="s">
        <v>361</v>
      </c>
      <c r="I2278" s="49" t="s">
        <v>670</v>
      </c>
      <c r="J2278" s="59">
        <v>4000</v>
      </c>
      <c r="K2278" s="49">
        <v>4000</v>
      </c>
      <c r="L2278" s="55" t="str">
        <f>_xlfn.CONCAT(NFM3External!$B2278,"_",NFM3External!$C2278,"_",NFM3External!$E2278,"_",NFM3External!$G2278)</f>
        <v>Mauritius_HIV_Unspecified - not disagregated by sources _2023</v>
      </c>
    </row>
    <row r="2279" spans="1:12" x14ac:dyDescent="0.25">
      <c r="A2279" s="51" t="s">
        <v>2009</v>
      </c>
      <c r="B2279" s="52" t="s">
        <v>1103</v>
      </c>
      <c r="C2279" s="52" t="s">
        <v>1645</v>
      </c>
      <c r="D2279" s="52" t="s">
        <v>1634</v>
      </c>
      <c r="E2279" s="52" t="s">
        <v>954</v>
      </c>
      <c r="F2279" s="52" t="s">
        <v>2016</v>
      </c>
      <c r="G2279" s="52">
        <v>2023</v>
      </c>
      <c r="H2279" s="52" t="s">
        <v>361</v>
      </c>
      <c r="I2279" s="52" t="s">
        <v>670</v>
      </c>
      <c r="J2279" s="60">
        <v>23000</v>
      </c>
      <c r="K2279" s="52">
        <v>23000</v>
      </c>
      <c r="L2279" s="56" t="str">
        <f>_xlfn.CONCAT(NFM3External!$B2279,"_",NFM3External!$C2279,"_",NFM3External!$E2279,"_",NFM3External!$G2279)</f>
        <v>Mauritius_HIV_Unspecified - not disagregated by sources _2023</v>
      </c>
    </row>
    <row r="2280" spans="1:12" x14ac:dyDescent="0.25">
      <c r="A2280" s="48" t="s">
        <v>2021</v>
      </c>
      <c r="B2280" s="49" t="s">
        <v>1088</v>
      </c>
      <c r="C2280" s="49" t="s">
        <v>1645</v>
      </c>
      <c r="D2280" s="49" t="s">
        <v>1634</v>
      </c>
      <c r="E2280" s="49" t="s">
        <v>686</v>
      </c>
      <c r="F2280" s="49" t="s">
        <v>2022</v>
      </c>
      <c r="G2280" s="49">
        <v>2018</v>
      </c>
      <c r="H2280" s="49" t="s">
        <v>1635</v>
      </c>
      <c r="I2280" s="49" t="s">
        <v>670</v>
      </c>
      <c r="J2280" s="59">
        <v>3237822</v>
      </c>
      <c r="K2280" s="49">
        <v>3237822</v>
      </c>
      <c r="L2280" s="55" t="str">
        <f>_xlfn.CONCAT(NFM3External!$B2280,"_",NFM3External!$C2280,"_",NFM3External!$E2280,"_",NFM3External!$G2280)</f>
        <v>Malawi_HIV_Bill and Melinda Gates Foundation _2018</v>
      </c>
    </row>
    <row r="2281" spans="1:12" x14ac:dyDescent="0.25">
      <c r="A2281" s="51" t="s">
        <v>2021</v>
      </c>
      <c r="B2281" s="52" t="s">
        <v>1088</v>
      </c>
      <c r="C2281" s="52" t="s">
        <v>1645</v>
      </c>
      <c r="D2281" s="52" t="s">
        <v>1634</v>
      </c>
      <c r="E2281" s="52" t="s">
        <v>686</v>
      </c>
      <c r="F2281" s="52" t="s">
        <v>2022</v>
      </c>
      <c r="G2281" s="52">
        <v>2019</v>
      </c>
      <c r="H2281" s="52" t="s">
        <v>1635</v>
      </c>
      <c r="I2281" s="52" t="s">
        <v>670</v>
      </c>
      <c r="J2281" s="60">
        <v>3829795</v>
      </c>
      <c r="K2281" s="52">
        <v>3829795</v>
      </c>
      <c r="L2281" s="56" t="str">
        <f>_xlfn.CONCAT(NFM3External!$B2281,"_",NFM3External!$C2281,"_",NFM3External!$E2281,"_",NFM3External!$G2281)</f>
        <v>Malawi_HIV_Bill and Melinda Gates Foundation _2019</v>
      </c>
    </row>
    <row r="2282" spans="1:12" x14ac:dyDescent="0.25">
      <c r="A2282" s="48" t="s">
        <v>2021</v>
      </c>
      <c r="B2282" s="49" t="s">
        <v>1088</v>
      </c>
      <c r="C2282" s="49" t="s">
        <v>1645</v>
      </c>
      <c r="D2282" s="49" t="s">
        <v>1634</v>
      </c>
      <c r="E2282" s="49" t="s">
        <v>686</v>
      </c>
      <c r="F2282" s="49" t="s">
        <v>2022</v>
      </c>
      <c r="G2282" s="49">
        <v>2020</v>
      </c>
      <c r="H2282" s="49" t="s">
        <v>1635</v>
      </c>
      <c r="I2282" s="49" t="s">
        <v>670</v>
      </c>
      <c r="J2282" s="59">
        <v>3224651</v>
      </c>
      <c r="K2282" s="49">
        <v>3224651</v>
      </c>
      <c r="L2282" s="55" t="str">
        <f>_xlfn.CONCAT(NFM3External!$B2282,"_",NFM3External!$C2282,"_",NFM3External!$E2282,"_",NFM3External!$G2282)</f>
        <v>Malawi_HIV_Bill and Melinda Gates Foundation _2020</v>
      </c>
    </row>
    <row r="2283" spans="1:12" x14ac:dyDescent="0.25">
      <c r="A2283" s="51" t="s">
        <v>2021</v>
      </c>
      <c r="B2283" s="52" t="s">
        <v>1088</v>
      </c>
      <c r="C2283" s="52" t="s">
        <v>1645</v>
      </c>
      <c r="D2283" s="52" t="s">
        <v>1634</v>
      </c>
      <c r="E2283" s="52" t="s">
        <v>686</v>
      </c>
      <c r="F2283" s="52" t="s">
        <v>2022</v>
      </c>
      <c r="G2283" s="52">
        <v>2021</v>
      </c>
      <c r="H2283" s="52" t="s">
        <v>361</v>
      </c>
      <c r="I2283" s="52" t="s">
        <v>670</v>
      </c>
      <c r="J2283" s="60">
        <v>3224651</v>
      </c>
      <c r="K2283" s="52">
        <v>3224651</v>
      </c>
      <c r="L2283" s="56" t="str">
        <f>_xlfn.CONCAT(NFM3External!$B2283,"_",NFM3External!$C2283,"_",NFM3External!$E2283,"_",NFM3External!$G2283)</f>
        <v>Malawi_HIV_Bill and Melinda Gates Foundation _2021</v>
      </c>
    </row>
    <row r="2284" spans="1:12" x14ac:dyDescent="0.25">
      <c r="A2284" s="48" t="s">
        <v>2021</v>
      </c>
      <c r="B2284" s="49" t="s">
        <v>1088</v>
      </c>
      <c r="C2284" s="49" t="s">
        <v>1645</v>
      </c>
      <c r="D2284" s="49" t="s">
        <v>1634</v>
      </c>
      <c r="E2284" s="49" t="s">
        <v>686</v>
      </c>
      <c r="F2284" s="49" t="s">
        <v>2022</v>
      </c>
      <c r="G2284" s="49">
        <v>2022</v>
      </c>
      <c r="H2284" s="49" t="s">
        <v>361</v>
      </c>
      <c r="I2284" s="49" t="s">
        <v>670</v>
      </c>
      <c r="J2284" s="59">
        <v>3224651</v>
      </c>
      <c r="K2284" s="49">
        <v>3224651</v>
      </c>
      <c r="L2284" s="55" t="str">
        <f>_xlfn.CONCAT(NFM3External!$B2284,"_",NFM3External!$C2284,"_",NFM3External!$E2284,"_",NFM3External!$G2284)</f>
        <v>Malawi_HIV_Bill and Melinda Gates Foundation _2022</v>
      </c>
    </row>
    <row r="2285" spans="1:12" x14ac:dyDescent="0.25">
      <c r="A2285" s="51" t="s">
        <v>2021</v>
      </c>
      <c r="B2285" s="52" t="s">
        <v>1088</v>
      </c>
      <c r="C2285" s="52" t="s">
        <v>1645</v>
      </c>
      <c r="D2285" s="52" t="s">
        <v>1634</v>
      </c>
      <c r="E2285" s="52" t="s">
        <v>686</v>
      </c>
      <c r="F2285" s="52" t="s">
        <v>2022</v>
      </c>
      <c r="G2285" s="52">
        <v>2023</v>
      </c>
      <c r="H2285" s="52" t="s">
        <v>361</v>
      </c>
      <c r="I2285" s="52" t="s">
        <v>670</v>
      </c>
      <c r="J2285" s="60">
        <v>3224651</v>
      </c>
      <c r="K2285" s="52">
        <v>3224651</v>
      </c>
      <c r="L2285" s="56" t="str">
        <f>_xlfn.CONCAT(NFM3External!$B2285,"_",NFM3External!$C2285,"_",NFM3External!$E2285,"_",NFM3External!$G2285)</f>
        <v>Malawi_HIV_Bill and Melinda Gates Foundation _2023</v>
      </c>
    </row>
    <row r="2286" spans="1:12" x14ac:dyDescent="0.25">
      <c r="A2286" s="48" t="s">
        <v>2021</v>
      </c>
      <c r="B2286" s="49" t="s">
        <v>1088</v>
      </c>
      <c r="C2286" s="49" t="s">
        <v>1645</v>
      </c>
      <c r="D2286" s="49" t="s">
        <v>1634</v>
      </c>
      <c r="E2286" s="49" t="s">
        <v>686</v>
      </c>
      <c r="F2286" s="49" t="s">
        <v>2022</v>
      </c>
      <c r="G2286" s="49">
        <v>2024</v>
      </c>
      <c r="H2286" s="49" t="s">
        <v>361</v>
      </c>
      <c r="I2286" s="49" t="s">
        <v>670</v>
      </c>
      <c r="J2286" s="59">
        <v>3224651</v>
      </c>
      <c r="K2286" s="49">
        <v>3224651</v>
      </c>
      <c r="L2286" s="55" t="str">
        <f>_xlfn.CONCAT(NFM3External!$B2286,"_",NFM3External!$C2286,"_",NFM3External!$E2286,"_",NFM3External!$G2286)</f>
        <v>Malawi_HIV_Bill and Melinda Gates Foundation _2024</v>
      </c>
    </row>
    <row r="2287" spans="1:12" x14ac:dyDescent="0.25">
      <c r="A2287" s="51" t="s">
        <v>2021</v>
      </c>
      <c r="B2287" s="52" t="s">
        <v>1088</v>
      </c>
      <c r="C2287" s="52" t="s">
        <v>1645</v>
      </c>
      <c r="D2287" s="52" t="s">
        <v>1634</v>
      </c>
      <c r="E2287" s="52" t="s">
        <v>686</v>
      </c>
      <c r="F2287" s="52" t="s">
        <v>2022</v>
      </c>
      <c r="G2287" s="52">
        <v>2025</v>
      </c>
      <c r="H2287" s="52" t="s">
        <v>361</v>
      </c>
      <c r="I2287" s="52" t="s">
        <v>670</v>
      </c>
      <c r="J2287" s="60">
        <v>3224651</v>
      </c>
      <c r="K2287" s="52">
        <v>3224651</v>
      </c>
      <c r="L2287" s="56" t="str">
        <f>_xlfn.CONCAT(NFM3External!$B2287,"_",NFM3External!$C2287,"_",NFM3External!$E2287,"_",NFM3External!$G2287)</f>
        <v>Malawi_HIV_Bill and Melinda Gates Foundation _2025</v>
      </c>
    </row>
    <row r="2288" spans="1:12" x14ac:dyDescent="0.25">
      <c r="A2288" s="48" t="s">
        <v>2021</v>
      </c>
      <c r="B2288" s="49" t="s">
        <v>1088</v>
      </c>
      <c r="C2288" s="49" t="s">
        <v>1645</v>
      </c>
      <c r="D2288" s="49" t="s">
        <v>1634</v>
      </c>
      <c r="E2288" s="49" t="s">
        <v>798</v>
      </c>
      <c r="F2288" s="49" t="s">
        <v>2022</v>
      </c>
      <c r="G2288" s="49">
        <v>2018</v>
      </c>
      <c r="H2288" s="49" t="s">
        <v>1635</v>
      </c>
      <c r="I2288" s="49" t="s">
        <v>670</v>
      </c>
      <c r="J2288" s="59">
        <v>119494</v>
      </c>
      <c r="K2288" s="49">
        <v>119494</v>
      </c>
      <c r="L2288" s="55" t="str">
        <f>_xlfn.CONCAT(NFM3External!$B2288,"_",NFM3External!$C2288,"_",NFM3External!$E2288,"_",NFM3External!$G2288)</f>
        <v>Malawi_HIV_Germany_2018</v>
      </c>
    </row>
    <row r="2289" spans="1:12" x14ac:dyDescent="0.25">
      <c r="A2289" s="51" t="s">
        <v>2021</v>
      </c>
      <c r="B2289" s="52" t="s">
        <v>1088</v>
      </c>
      <c r="C2289" s="52" t="s">
        <v>1645</v>
      </c>
      <c r="D2289" s="52" t="s">
        <v>1634</v>
      </c>
      <c r="E2289" s="52" t="s">
        <v>798</v>
      </c>
      <c r="F2289" s="52" t="s">
        <v>2022</v>
      </c>
      <c r="G2289" s="52">
        <v>2019</v>
      </c>
      <c r="H2289" s="52" t="s">
        <v>1635</v>
      </c>
      <c r="I2289" s="52" t="s">
        <v>670</v>
      </c>
      <c r="J2289" s="60">
        <v>143259</v>
      </c>
      <c r="K2289" s="52">
        <v>143259</v>
      </c>
      <c r="L2289" s="56" t="str">
        <f>_xlfn.CONCAT(NFM3External!$B2289,"_",NFM3External!$C2289,"_",NFM3External!$E2289,"_",NFM3External!$G2289)</f>
        <v>Malawi_HIV_Germany_2019</v>
      </c>
    </row>
    <row r="2290" spans="1:12" x14ac:dyDescent="0.25">
      <c r="A2290" s="48" t="s">
        <v>2021</v>
      </c>
      <c r="B2290" s="49" t="s">
        <v>1088</v>
      </c>
      <c r="C2290" s="49" t="s">
        <v>1645</v>
      </c>
      <c r="D2290" s="49" t="s">
        <v>1634</v>
      </c>
      <c r="E2290" s="49" t="s">
        <v>798</v>
      </c>
      <c r="F2290" s="49" t="s">
        <v>2022</v>
      </c>
      <c r="G2290" s="49">
        <v>2020</v>
      </c>
      <c r="H2290" s="49" t="s">
        <v>1635</v>
      </c>
      <c r="I2290" s="49" t="s">
        <v>670</v>
      </c>
      <c r="J2290" s="59">
        <v>183485</v>
      </c>
      <c r="K2290" s="49">
        <v>183485</v>
      </c>
      <c r="L2290" s="55" t="str">
        <f>_xlfn.CONCAT(NFM3External!$B2290,"_",NFM3External!$C2290,"_",NFM3External!$E2290,"_",NFM3External!$G2290)</f>
        <v>Malawi_HIV_Germany_2020</v>
      </c>
    </row>
    <row r="2291" spans="1:12" x14ac:dyDescent="0.25">
      <c r="A2291" s="51" t="s">
        <v>2021</v>
      </c>
      <c r="B2291" s="52" t="s">
        <v>1088</v>
      </c>
      <c r="C2291" s="52" t="s">
        <v>1645</v>
      </c>
      <c r="D2291" s="52" t="s">
        <v>1634</v>
      </c>
      <c r="E2291" s="52" t="s">
        <v>798</v>
      </c>
      <c r="F2291" s="52" t="s">
        <v>2022</v>
      </c>
      <c r="G2291" s="52">
        <v>2021</v>
      </c>
      <c r="H2291" s="52" t="s">
        <v>361</v>
      </c>
      <c r="I2291" s="52" t="s">
        <v>670</v>
      </c>
      <c r="J2291" s="60">
        <v>183485</v>
      </c>
      <c r="K2291" s="52">
        <v>183485</v>
      </c>
      <c r="L2291" s="56" t="str">
        <f>_xlfn.CONCAT(NFM3External!$B2291,"_",NFM3External!$C2291,"_",NFM3External!$E2291,"_",NFM3External!$G2291)</f>
        <v>Malawi_HIV_Germany_2021</v>
      </c>
    </row>
    <row r="2292" spans="1:12" x14ac:dyDescent="0.25">
      <c r="A2292" s="48" t="s">
        <v>2021</v>
      </c>
      <c r="B2292" s="49" t="s">
        <v>1088</v>
      </c>
      <c r="C2292" s="49" t="s">
        <v>1645</v>
      </c>
      <c r="D2292" s="49" t="s">
        <v>1634</v>
      </c>
      <c r="E2292" s="49" t="s">
        <v>798</v>
      </c>
      <c r="F2292" s="49" t="s">
        <v>2022</v>
      </c>
      <c r="G2292" s="49">
        <v>2022</v>
      </c>
      <c r="H2292" s="49" t="s">
        <v>361</v>
      </c>
      <c r="I2292" s="49" t="s">
        <v>670</v>
      </c>
      <c r="J2292" s="59">
        <v>183485</v>
      </c>
      <c r="K2292" s="49">
        <v>183485</v>
      </c>
      <c r="L2292" s="55" t="str">
        <f>_xlfn.CONCAT(NFM3External!$B2292,"_",NFM3External!$C2292,"_",NFM3External!$E2292,"_",NFM3External!$G2292)</f>
        <v>Malawi_HIV_Germany_2022</v>
      </c>
    </row>
    <row r="2293" spans="1:12" x14ac:dyDescent="0.25">
      <c r="A2293" s="51" t="s">
        <v>2021</v>
      </c>
      <c r="B2293" s="52" t="s">
        <v>1088</v>
      </c>
      <c r="C2293" s="52" t="s">
        <v>1645</v>
      </c>
      <c r="D2293" s="52" t="s">
        <v>1634</v>
      </c>
      <c r="E2293" s="52" t="s">
        <v>798</v>
      </c>
      <c r="F2293" s="52" t="s">
        <v>2022</v>
      </c>
      <c r="G2293" s="52">
        <v>2023</v>
      </c>
      <c r="H2293" s="52" t="s">
        <v>361</v>
      </c>
      <c r="I2293" s="52" t="s">
        <v>670</v>
      </c>
      <c r="J2293" s="60">
        <v>183485</v>
      </c>
      <c r="K2293" s="52">
        <v>183485</v>
      </c>
      <c r="L2293" s="56" t="str">
        <f>_xlfn.CONCAT(NFM3External!$B2293,"_",NFM3External!$C2293,"_",NFM3External!$E2293,"_",NFM3External!$G2293)</f>
        <v>Malawi_HIV_Germany_2023</v>
      </c>
    </row>
    <row r="2294" spans="1:12" x14ac:dyDescent="0.25">
      <c r="A2294" s="48" t="s">
        <v>2021</v>
      </c>
      <c r="B2294" s="49" t="s">
        <v>1088</v>
      </c>
      <c r="C2294" s="49" t="s">
        <v>1645</v>
      </c>
      <c r="D2294" s="49" t="s">
        <v>1634</v>
      </c>
      <c r="E2294" s="49" t="s">
        <v>798</v>
      </c>
      <c r="F2294" s="49" t="s">
        <v>2022</v>
      </c>
      <c r="G2294" s="49">
        <v>2024</v>
      </c>
      <c r="H2294" s="49" t="s">
        <v>361</v>
      </c>
      <c r="I2294" s="49" t="s">
        <v>670</v>
      </c>
      <c r="J2294" s="59">
        <v>183485</v>
      </c>
      <c r="K2294" s="49">
        <v>183485</v>
      </c>
      <c r="L2294" s="55" t="str">
        <f>_xlfn.CONCAT(NFM3External!$B2294,"_",NFM3External!$C2294,"_",NFM3External!$E2294,"_",NFM3External!$G2294)</f>
        <v>Malawi_HIV_Germany_2024</v>
      </c>
    </row>
    <row r="2295" spans="1:12" x14ac:dyDescent="0.25">
      <c r="A2295" s="51" t="s">
        <v>2021</v>
      </c>
      <c r="B2295" s="52" t="s">
        <v>1088</v>
      </c>
      <c r="C2295" s="52" t="s">
        <v>1645</v>
      </c>
      <c r="D2295" s="52" t="s">
        <v>1634</v>
      </c>
      <c r="E2295" s="52" t="s">
        <v>798</v>
      </c>
      <c r="F2295" s="52" t="s">
        <v>2022</v>
      </c>
      <c r="G2295" s="52">
        <v>2025</v>
      </c>
      <c r="H2295" s="52" t="s">
        <v>361</v>
      </c>
      <c r="I2295" s="52" t="s">
        <v>670</v>
      </c>
      <c r="J2295" s="60">
        <v>183485</v>
      </c>
      <c r="K2295" s="52">
        <v>183485</v>
      </c>
      <c r="L2295" s="56" t="str">
        <f>_xlfn.CONCAT(NFM3External!$B2295,"_",NFM3External!$C2295,"_",NFM3External!$E2295,"_",NFM3External!$G2295)</f>
        <v>Malawi_HIV_Germany_2025</v>
      </c>
    </row>
    <row r="2296" spans="1:12" x14ac:dyDescent="0.25">
      <c r="A2296" s="48" t="s">
        <v>2021</v>
      </c>
      <c r="B2296" s="49" t="s">
        <v>1088</v>
      </c>
      <c r="C2296" s="49" t="s">
        <v>1645</v>
      </c>
      <c r="D2296" s="49" t="s">
        <v>1634</v>
      </c>
      <c r="E2296" s="49" t="s">
        <v>809</v>
      </c>
      <c r="F2296" s="49" t="s">
        <v>2022</v>
      </c>
      <c r="G2296" s="49">
        <v>2018</v>
      </c>
      <c r="H2296" s="49" t="s">
        <v>1635</v>
      </c>
      <c r="I2296" s="49" t="s">
        <v>670</v>
      </c>
      <c r="J2296" s="59">
        <v>4062964</v>
      </c>
      <c r="K2296" s="49">
        <v>4062964</v>
      </c>
      <c r="L2296" s="55" t="str">
        <f>_xlfn.CONCAT(NFM3External!$B2296,"_",NFM3External!$C2296,"_",NFM3External!$E2296,"_",NFM3External!$G2296)</f>
        <v>Malawi_HIV_International Drug Purchase Facility (UNITAID)_2018</v>
      </c>
    </row>
    <row r="2297" spans="1:12" x14ac:dyDescent="0.25">
      <c r="A2297" s="51" t="s">
        <v>2021</v>
      </c>
      <c r="B2297" s="52" t="s">
        <v>1088</v>
      </c>
      <c r="C2297" s="52" t="s">
        <v>1645</v>
      </c>
      <c r="D2297" s="52" t="s">
        <v>1634</v>
      </c>
      <c r="E2297" s="52" t="s">
        <v>809</v>
      </c>
      <c r="F2297" s="52" t="s">
        <v>2022</v>
      </c>
      <c r="G2297" s="52">
        <v>2019</v>
      </c>
      <c r="H2297" s="52" t="s">
        <v>1635</v>
      </c>
      <c r="I2297" s="52" t="s">
        <v>670</v>
      </c>
      <c r="J2297" s="60">
        <v>4163149</v>
      </c>
      <c r="K2297" s="52">
        <v>4163149</v>
      </c>
      <c r="L2297" s="56" t="str">
        <f>_xlfn.CONCAT(NFM3External!$B2297,"_",NFM3External!$C2297,"_",NFM3External!$E2297,"_",NFM3External!$G2297)</f>
        <v>Malawi_HIV_International Drug Purchase Facility (UNITAID)_2019</v>
      </c>
    </row>
    <row r="2298" spans="1:12" x14ac:dyDescent="0.25">
      <c r="A2298" s="48" t="s">
        <v>2021</v>
      </c>
      <c r="B2298" s="49" t="s">
        <v>1088</v>
      </c>
      <c r="C2298" s="49" t="s">
        <v>1645</v>
      </c>
      <c r="D2298" s="49" t="s">
        <v>1634</v>
      </c>
      <c r="E2298" s="49" t="s">
        <v>809</v>
      </c>
      <c r="F2298" s="49" t="s">
        <v>2022</v>
      </c>
      <c r="G2298" s="49">
        <v>2020</v>
      </c>
      <c r="H2298" s="49" t="s">
        <v>1635</v>
      </c>
      <c r="I2298" s="49" t="s">
        <v>670</v>
      </c>
      <c r="J2298" s="59">
        <v>1160364</v>
      </c>
      <c r="K2298" s="49">
        <v>1160364</v>
      </c>
      <c r="L2298" s="55" t="str">
        <f>_xlfn.CONCAT(NFM3External!$B2298,"_",NFM3External!$C2298,"_",NFM3External!$E2298,"_",NFM3External!$G2298)</f>
        <v>Malawi_HIV_International Drug Purchase Facility (UNITAID)_2020</v>
      </c>
    </row>
    <row r="2299" spans="1:12" x14ac:dyDescent="0.25">
      <c r="A2299" s="51" t="s">
        <v>2021</v>
      </c>
      <c r="B2299" s="52" t="s">
        <v>1088</v>
      </c>
      <c r="C2299" s="52" t="s">
        <v>1645</v>
      </c>
      <c r="D2299" s="52" t="s">
        <v>1634</v>
      </c>
      <c r="E2299" s="52" t="s">
        <v>809</v>
      </c>
      <c r="F2299" s="52" t="s">
        <v>2022</v>
      </c>
      <c r="G2299" s="52">
        <v>2021</v>
      </c>
      <c r="H2299" s="52" t="s">
        <v>361</v>
      </c>
      <c r="I2299" s="52" t="s">
        <v>670</v>
      </c>
      <c r="J2299" s="60">
        <v>1160364</v>
      </c>
      <c r="K2299" s="52">
        <v>1160364</v>
      </c>
      <c r="L2299" s="56" t="str">
        <f>_xlfn.CONCAT(NFM3External!$B2299,"_",NFM3External!$C2299,"_",NFM3External!$E2299,"_",NFM3External!$G2299)</f>
        <v>Malawi_HIV_International Drug Purchase Facility (UNITAID)_2021</v>
      </c>
    </row>
    <row r="2300" spans="1:12" x14ac:dyDescent="0.25">
      <c r="A2300" s="48" t="s">
        <v>2021</v>
      </c>
      <c r="B2300" s="49" t="s">
        <v>1088</v>
      </c>
      <c r="C2300" s="49" t="s">
        <v>1645</v>
      </c>
      <c r="D2300" s="49" t="s">
        <v>1634</v>
      </c>
      <c r="E2300" s="49" t="s">
        <v>809</v>
      </c>
      <c r="F2300" s="49" t="s">
        <v>2022</v>
      </c>
      <c r="G2300" s="49">
        <v>2022</v>
      </c>
      <c r="H2300" s="49" t="s">
        <v>361</v>
      </c>
      <c r="I2300" s="49" t="s">
        <v>670</v>
      </c>
      <c r="J2300" s="59">
        <v>1160364</v>
      </c>
      <c r="K2300" s="49">
        <v>1160364</v>
      </c>
      <c r="L2300" s="55" t="str">
        <f>_xlfn.CONCAT(NFM3External!$B2300,"_",NFM3External!$C2300,"_",NFM3External!$E2300,"_",NFM3External!$G2300)</f>
        <v>Malawi_HIV_International Drug Purchase Facility (UNITAID)_2022</v>
      </c>
    </row>
    <row r="2301" spans="1:12" x14ac:dyDescent="0.25">
      <c r="A2301" s="51" t="s">
        <v>2021</v>
      </c>
      <c r="B2301" s="52" t="s">
        <v>1088</v>
      </c>
      <c r="C2301" s="52" t="s">
        <v>1645</v>
      </c>
      <c r="D2301" s="52" t="s">
        <v>1634</v>
      </c>
      <c r="E2301" s="52" t="s">
        <v>809</v>
      </c>
      <c r="F2301" s="52" t="s">
        <v>2022</v>
      </c>
      <c r="G2301" s="52">
        <v>2023</v>
      </c>
      <c r="H2301" s="52" t="s">
        <v>361</v>
      </c>
      <c r="I2301" s="52" t="s">
        <v>670</v>
      </c>
      <c r="J2301" s="60">
        <v>1160364</v>
      </c>
      <c r="K2301" s="52">
        <v>1160364</v>
      </c>
      <c r="L2301" s="56" t="str">
        <f>_xlfn.CONCAT(NFM3External!$B2301,"_",NFM3External!$C2301,"_",NFM3External!$E2301,"_",NFM3External!$G2301)</f>
        <v>Malawi_HIV_International Drug Purchase Facility (UNITAID)_2023</v>
      </c>
    </row>
    <row r="2302" spans="1:12" x14ac:dyDescent="0.25">
      <c r="A2302" s="48" t="s">
        <v>2021</v>
      </c>
      <c r="B2302" s="49" t="s">
        <v>1088</v>
      </c>
      <c r="C2302" s="49" t="s">
        <v>1645</v>
      </c>
      <c r="D2302" s="49" t="s">
        <v>1634</v>
      </c>
      <c r="E2302" s="49" t="s">
        <v>809</v>
      </c>
      <c r="F2302" s="49" t="s">
        <v>2022</v>
      </c>
      <c r="G2302" s="49">
        <v>2024</v>
      </c>
      <c r="H2302" s="49" t="s">
        <v>361</v>
      </c>
      <c r="I2302" s="49" t="s">
        <v>670</v>
      </c>
      <c r="J2302" s="59">
        <v>1160364</v>
      </c>
      <c r="K2302" s="49">
        <v>1160364</v>
      </c>
      <c r="L2302" s="55" t="str">
        <f>_xlfn.CONCAT(NFM3External!$B2302,"_",NFM3External!$C2302,"_",NFM3External!$E2302,"_",NFM3External!$G2302)</f>
        <v>Malawi_HIV_International Drug Purchase Facility (UNITAID)_2024</v>
      </c>
    </row>
    <row r="2303" spans="1:12" x14ac:dyDescent="0.25">
      <c r="A2303" s="51" t="s">
        <v>2021</v>
      </c>
      <c r="B2303" s="52" t="s">
        <v>1088</v>
      </c>
      <c r="C2303" s="52" t="s">
        <v>1645</v>
      </c>
      <c r="D2303" s="52" t="s">
        <v>1634</v>
      </c>
      <c r="E2303" s="52" t="s">
        <v>809</v>
      </c>
      <c r="F2303" s="52" t="s">
        <v>2022</v>
      </c>
      <c r="G2303" s="52">
        <v>2025</v>
      </c>
      <c r="H2303" s="52" t="s">
        <v>361</v>
      </c>
      <c r="I2303" s="52" t="s">
        <v>670</v>
      </c>
      <c r="J2303" s="60">
        <v>1160364</v>
      </c>
      <c r="K2303" s="52">
        <v>1160364</v>
      </c>
      <c r="L2303" s="56" t="str">
        <f>_xlfn.CONCAT(NFM3External!$B2303,"_",NFM3External!$C2303,"_",NFM3External!$E2303,"_",NFM3External!$G2303)</f>
        <v>Malawi_HIV_International Drug Purchase Facility (UNITAID)_2025</v>
      </c>
    </row>
    <row r="2304" spans="1:12" x14ac:dyDescent="0.25">
      <c r="A2304" s="48" t="s">
        <v>2021</v>
      </c>
      <c r="B2304" s="49" t="s">
        <v>1088</v>
      </c>
      <c r="C2304" s="49" t="s">
        <v>1645</v>
      </c>
      <c r="D2304" s="49" t="s">
        <v>1634</v>
      </c>
      <c r="E2304" s="49" t="s">
        <v>820</v>
      </c>
      <c r="F2304" s="49" t="s">
        <v>2022</v>
      </c>
      <c r="G2304" s="49">
        <v>2018</v>
      </c>
      <c r="H2304" s="49" t="s">
        <v>1635</v>
      </c>
      <c r="I2304" s="49" t="s">
        <v>670</v>
      </c>
      <c r="J2304" s="59">
        <v>6191</v>
      </c>
      <c r="K2304" s="49">
        <v>6191</v>
      </c>
      <c r="L2304" s="55" t="str">
        <f>_xlfn.CONCAT(NFM3External!$B2304,"_",NFM3External!$C2304,"_",NFM3External!$E2304,"_",NFM3External!$G2304)</f>
        <v>Malawi_HIV_International Organization for Migration (IOM)_2018</v>
      </c>
    </row>
    <row r="2305" spans="1:12" x14ac:dyDescent="0.25">
      <c r="A2305" s="51" t="s">
        <v>2021</v>
      </c>
      <c r="B2305" s="52" t="s">
        <v>1088</v>
      </c>
      <c r="C2305" s="52" t="s">
        <v>1645</v>
      </c>
      <c r="D2305" s="52" t="s">
        <v>1634</v>
      </c>
      <c r="E2305" s="52" t="s">
        <v>820</v>
      </c>
      <c r="F2305" s="52" t="s">
        <v>2022</v>
      </c>
      <c r="G2305" s="52">
        <v>2019</v>
      </c>
      <c r="H2305" s="52" t="s">
        <v>1635</v>
      </c>
      <c r="I2305" s="52" t="s">
        <v>670</v>
      </c>
      <c r="J2305" s="60">
        <v>60336</v>
      </c>
      <c r="K2305" s="52">
        <v>60336</v>
      </c>
      <c r="L2305" s="56" t="str">
        <f>_xlfn.CONCAT(NFM3External!$B2305,"_",NFM3External!$C2305,"_",NFM3External!$E2305,"_",NFM3External!$G2305)</f>
        <v>Malawi_HIV_International Organization for Migration (IOM)_2019</v>
      </c>
    </row>
    <row r="2306" spans="1:12" x14ac:dyDescent="0.25">
      <c r="A2306" s="48" t="s">
        <v>2021</v>
      </c>
      <c r="B2306" s="49" t="s">
        <v>1088</v>
      </c>
      <c r="C2306" s="49" t="s">
        <v>1645</v>
      </c>
      <c r="D2306" s="49" t="s">
        <v>1634</v>
      </c>
      <c r="E2306" s="49" t="s">
        <v>820</v>
      </c>
      <c r="F2306" s="49" t="s">
        <v>2022</v>
      </c>
      <c r="G2306" s="49">
        <v>2020</v>
      </c>
      <c r="H2306" s="49" t="s">
        <v>1635</v>
      </c>
      <c r="I2306" s="49" t="s">
        <v>670</v>
      </c>
      <c r="J2306" s="59">
        <v>0</v>
      </c>
      <c r="K2306" s="49">
        <v>0</v>
      </c>
      <c r="L2306" s="55" t="str">
        <f>_xlfn.CONCAT(NFM3External!$B2306,"_",NFM3External!$C2306,"_",NFM3External!$E2306,"_",NFM3External!$G2306)</f>
        <v>Malawi_HIV_International Organization for Migration (IOM)_2020</v>
      </c>
    </row>
    <row r="2307" spans="1:12" x14ac:dyDescent="0.25">
      <c r="A2307" s="51" t="s">
        <v>2021</v>
      </c>
      <c r="B2307" s="52" t="s">
        <v>1088</v>
      </c>
      <c r="C2307" s="52" t="s">
        <v>1645</v>
      </c>
      <c r="D2307" s="52" t="s">
        <v>1634</v>
      </c>
      <c r="E2307" s="52" t="s">
        <v>820</v>
      </c>
      <c r="F2307" s="52" t="s">
        <v>2022</v>
      </c>
      <c r="G2307" s="52">
        <v>2021</v>
      </c>
      <c r="H2307" s="52" t="s">
        <v>361</v>
      </c>
      <c r="I2307" s="52" t="s">
        <v>670</v>
      </c>
      <c r="J2307" s="60">
        <v>0</v>
      </c>
      <c r="K2307" s="52">
        <v>0</v>
      </c>
      <c r="L2307" s="56" t="str">
        <f>_xlfn.CONCAT(NFM3External!$B2307,"_",NFM3External!$C2307,"_",NFM3External!$E2307,"_",NFM3External!$G2307)</f>
        <v>Malawi_HIV_International Organization for Migration (IOM)_2021</v>
      </c>
    </row>
    <row r="2308" spans="1:12" x14ac:dyDescent="0.25">
      <c r="A2308" s="48" t="s">
        <v>2021</v>
      </c>
      <c r="B2308" s="49" t="s">
        <v>1088</v>
      </c>
      <c r="C2308" s="49" t="s">
        <v>1645</v>
      </c>
      <c r="D2308" s="49" t="s">
        <v>1634</v>
      </c>
      <c r="E2308" s="49" t="s">
        <v>820</v>
      </c>
      <c r="F2308" s="49" t="s">
        <v>2022</v>
      </c>
      <c r="G2308" s="49">
        <v>2022</v>
      </c>
      <c r="H2308" s="49" t="s">
        <v>361</v>
      </c>
      <c r="I2308" s="49" t="s">
        <v>670</v>
      </c>
      <c r="J2308" s="59">
        <v>0</v>
      </c>
      <c r="K2308" s="49">
        <v>0</v>
      </c>
      <c r="L2308" s="55" t="str">
        <f>_xlfn.CONCAT(NFM3External!$B2308,"_",NFM3External!$C2308,"_",NFM3External!$E2308,"_",NFM3External!$G2308)</f>
        <v>Malawi_HIV_International Organization for Migration (IOM)_2022</v>
      </c>
    </row>
    <row r="2309" spans="1:12" x14ac:dyDescent="0.25">
      <c r="A2309" s="51" t="s">
        <v>2021</v>
      </c>
      <c r="B2309" s="52" t="s">
        <v>1088</v>
      </c>
      <c r="C2309" s="52" t="s">
        <v>1645</v>
      </c>
      <c r="D2309" s="52" t="s">
        <v>1634</v>
      </c>
      <c r="E2309" s="52" t="s">
        <v>820</v>
      </c>
      <c r="F2309" s="52" t="s">
        <v>2022</v>
      </c>
      <c r="G2309" s="52">
        <v>2023</v>
      </c>
      <c r="H2309" s="52" t="s">
        <v>361</v>
      </c>
      <c r="I2309" s="52" t="s">
        <v>670</v>
      </c>
      <c r="J2309" s="60">
        <v>0</v>
      </c>
      <c r="K2309" s="52">
        <v>0</v>
      </c>
      <c r="L2309" s="56" t="str">
        <f>_xlfn.CONCAT(NFM3External!$B2309,"_",NFM3External!$C2309,"_",NFM3External!$E2309,"_",NFM3External!$G2309)</f>
        <v>Malawi_HIV_International Organization for Migration (IOM)_2023</v>
      </c>
    </row>
    <row r="2310" spans="1:12" x14ac:dyDescent="0.25">
      <c r="A2310" s="48" t="s">
        <v>2021</v>
      </c>
      <c r="B2310" s="49" t="s">
        <v>1088</v>
      </c>
      <c r="C2310" s="49" t="s">
        <v>1645</v>
      </c>
      <c r="D2310" s="49" t="s">
        <v>1634</v>
      </c>
      <c r="E2310" s="49" t="s">
        <v>820</v>
      </c>
      <c r="F2310" s="49" t="s">
        <v>2022</v>
      </c>
      <c r="G2310" s="49">
        <v>2024</v>
      </c>
      <c r="H2310" s="49" t="s">
        <v>361</v>
      </c>
      <c r="I2310" s="49" t="s">
        <v>670</v>
      </c>
      <c r="J2310" s="59">
        <v>0</v>
      </c>
      <c r="K2310" s="49">
        <v>0</v>
      </c>
      <c r="L2310" s="55" t="str">
        <f>_xlfn.CONCAT(NFM3External!$B2310,"_",NFM3External!$C2310,"_",NFM3External!$E2310,"_",NFM3External!$G2310)</f>
        <v>Malawi_HIV_International Organization for Migration (IOM)_2024</v>
      </c>
    </row>
    <row r="2311" spans="1:12" x14ac:dyDescent="0.25">
      <c r="A2311" s="51" t="s">
        <v>2021</v>
      </c>
      <c r="B2311" s="52" t="s">
        <v>1088</v>
      </c>
      <c r="C2311" s="52" t="s">
        <v>1645</v>
      </c>
      <c r="D2311" s="52" t="s">
        <v>1634</v>
      </c>
      <c r="E2311" s="52" t="s">
        <v>820</v>
      </c>
      <c r="F2311" s="52" t="s">
        <v>2022</v>
      </c>
      <c r="G2311" s="52">
        <v>2025</v>
      </c>
      <c r="H2311" s="52" t="s">
        <v>361</v>
      </c>
      <c r="I2311" s="52" t="s">
        <v>670</v>
      </c>
      <c r="J2311" s="60">
        <v>0</v>
      </c>
      <c r="K2311" s="52">
        <v>0</v>
      </c>
      <c r="L2311" s="56" t="str">
        <f>_xlfn.CONCAT(NFM3External!$B2311,"_",NFM3External!$C2311,"_",NFM3External!$E2311,"_",NFM3External!$G2311)</f>
        <v>Malawi_HIV_International Organization for Migration (IOM)_2025</v>
      </c>
    </row>
    <row r="2312" spans="1:12" x14ac:dyDescent="0.25">
      <c r="A2312" s="48" t="s">
        <v>2021</v>
      </c>
      <c r="B2312" s="49" t="s">
        <v>1088</v>
      </c>
      <c r="C2312" s="49" t="s">
        <v>1645</v>
      </c>
      <c r="D2312" s="49" t="s">
        <v>1634</v>
      </c>
      <c r="E2312" s="49" t="s">
        <v>843</v>
      </c>
      <c r="F2312" s="49" t="s">
        <v>2022</v>
      </c>
      <c r="G2312" s="49">
        <v>2018</v>
      </c>
      <c r="H2312" s="49" t="s">
        <v>1635</v>
      </c>
      <c r="I2312" s="49" t="s">
        <v>670</v>
      </c>
      <c r="J2312" s="59">
        <v>20970</v>
      </c>
      <c r="K2312" s="49">
        <v>20970</v>
      </c>
      <c r="L2312" s="55" t="str">
        <f>_xlfn.CONCAT(NFM3External!$B2312,"_",NFM3External!$C2312,"_",NFM3External!$E2312,"_",NFM3External!$G2312)</f>
        <v>Malawi_HIV_Joint United Nations Programme on HIV/AIDS (UNAIDS)_2018</v>
      </c>
    </row>
    <row r="2313" spans="1:12" x14ac:dyDescent="0.25">
      <c r="A2313" s="51" t="s">
        <v>2021</v>
      </c>
      <c r="B2313" s="52" t="s">
        <v>1088</v>
      </c>
      <c r="C2313" s="52" t="s">
        <v>1645</v>
      </c>
      <c r="D2313" s="52" t="s">
        <v>1634</v>
      </c>
      <c r="E2313" s="52" t="s">
        <v>843</v>
      </c>
      <c r="F2313" s="52" t="s">
        <v>2022</v>
      </c>
      <c r="G2313" s="52">
        <v>2019</v>
      </c>
      <c r="H2313" s="52" t="s">
        <v>1635</v>
      </c>
      <c r="I2313" s="52" t="s">
        <v>670</v>
      </c>
      <c r="J2313" s="60">
        <v>122269</v>
      </c>
      <c r="K2313" s="52">
        <v>122269</v>
      </c>
      <c r="L2313" s="56" t="str">
        <f>_xlfn.CONCAT(NFM3External!$B2313,"_",NFM3External!$C2313,"_",NFM3External!$E2313,"_",NFM3External!$G2313)</f>
        <v>Malawi_HIV_Joint United Nations Programme on HIV/AIDS (UNAIDS)_2019</v>
      </c>
    </row>
    <row r="2314" spans="1:12" x14ac:dyDescent="0.25">
      <c r="A2314" s="48" t="s">
        <v>2021</v>
      </c>
      <c r="B2314" s="49" t="s">
        <v>1088</v>
      </c>
      <c r="C2314" s="49" t="s">
        <v>1645</v>
      </c>
      <c r="D2314" s="49" t="s">
        <v>1634</v>
      </c>
      <c r="E2314" s="49" t="s">
        <v>843</v>
      </c>
      <c r="F2314" s="49" t="s">
        <v>2022</v>
      </c>
      <c r="G2314" s="49">
        <v>2020</v>
      </c>
      <c r="H2314" s="49" t="s">
        <v>1635</v>
      </c>
      <c r="I2314" s="49" t="s">
        <v>670</v>
      </c>
      <c r="J2314" s="59">
        <v>126948</v>
      </c>
      <c r="K2314" s="49">
        <v>126948</v>
      </c>
      <c r="L2314" s="55" t="str">
        <f>_xlfn.CONCAT(NFM3External!$B2314,"_",NFM3External!$C2314,"_",NFM3External!$E2314,"_",NFM3External!$G2314)</f>
        <v>Malawi_HIV_Joint United Nations Programme on HIV/AIDS (UNAIDS)_2020</v>
      </c>
    </row>
    <row r="2315" spans="1:12" x14ac:dyDescent="0.25">
      <c r="A2315" s="51" t="s">
        <v>2021</v>
      </c>
      <c r="B2315" s="52" t="s">
        <v>1088</v>
      </c>
      <c r="C2315" s="52" t="s">
        <v>1645</v>
      </c>
      <c r="D2315" s="52" t="s">
        <v>1634</v>
      </c>
      <c r="E2315" s="52" t="s">
        <v>843</v>
      </c>
      <c r="F2315" s="52" t="s">
        <v>2022</v>
      </c>
      <c r="G2315" s="52">
        <v>2021</v>
      </c>
      <c r="H2315" s="52" t="s">
        <v>361</v>
      </c>
      <c r="I2315" s="52" t="s">
        <v>670</v>
      </c>
      <c r="J2315" s="60">
        <v>126948</v>
      </c>
      <c r="K2315" s="52">
        <v>126948</v>
      </c>
      <c r="L2315" s="56" t="str">
        <f>_xlfn.CONCAT(NFM3External!$B2315,"_",NFM3External!$C2315,"_",NFM3External!$E2315,"_",NFM3External!$G2315)</f>
        <v>Malawi_HIV_Joint United Nations Programme on HIV/AIDS (UNAIDS)_2021</v>
      </c>
    </row>
    <row r="2316" spans="1:12" x14ac:dyDescent="0.25">
      <c r="A2316" s="48" t="s">
        <v>2021</v>
      </c>
      <c r="B2316" s="49" t="s">
        <v>1088</v>
      </c>
      <c r="C2316" s="49" t="s">
        <v>1645</v>
      </c>
      <c r="D2316" s="49" t="s">
        <v>1634</v>
      </c>
      <c r="E2316" s="49" t="s">
        <v>843</v>
      </c>
      <c r="F2316" s="49" t="s">
        <v>2022</v>
      </c>
      <c r="G2316" s="49">
        <v>2022</v>
      </c>
      <c r="H2316" s="49" t="s">
        <v>361</v>
      </c>
      <c r="I2316" s="49" t="s">
        <v>670</v>
      </c>
      <c r="J2316" s="59">
        <v>126948</v>
      </c>
      <c r="K2316" s="49">
        <v>126948</v>
      </c>
      <c r="L2316" s="55" t="str">
        <f>_xlfn.CONCAT(NFM3External!$B2316,"_",NFM3External!$C2316,"_",NFM3External!$E2316,"_",NFM3External!$G2316)</f>
        <v>Malawi_HIV_Joint United Nations Programme on HIV/AIDS (UNAIDS)_2022</v>
      </c>
    </row>
    <row r="2317" spans="1:12" x14ac:dyDescent="0.25">
      <c r="A2317" s="51" t="s">
        <v>2021</v>
      </c>
      <c r="B2317" s="52" t="s">
        <v>1088</v>
      </c>
      <c r="C2317" s="52" t="s">
        <v>1645</v>
      </c>
      <c r="D2317" s="52" t="s">
        <v>1634</v>
      </c>
      <c r="E2317" s="52" t="s">
        <v>843</v>
      </c>
      <c r="F2317" s="52" t="s">
        <v>2022</v>
      </c>
      <c r="G2317" s="52">
        <v>2023</v>
      </c>
      <c r="H2317" s="52" t="s">
        <v>361</v>
      </c>
      <c r="I2317" s="52" t="s">
        <v>670</v>
      </c>
      <c r="J2317" s="60">
        <v>126948</v>
      </c>
      <c r="K2317" s="52">
        <v>126948</v>
      </c>
      <c r="L2317" s="56" t="str">
        <f>_xlfn.CONCAT(NFM3External!$B2317,"_",NFM3External!$C2317,"_",NFM3External!$E2317,"_",NFM3External!$G2317)</f>
        <v>Malawi_HIV_Joint United Nations Programme on HIV/AIDS (UNAIDS)_2023</v>
      </c>
    </row>
    <row r="2318" spans="1:12" x14ac:dyDescent="0.25">
      <c r="A2318" s="48" t="s">
        <v>2021</v>
      </c>
      <c r="B2318" s="49" t="s">
        <v>1088</v>
      </c>
      <c r="C2318" s="49" t="s">
        <v>1645</v>
      </c>
      <c r="D2318" s="49" t="s">
        <v>1634</v>
      </c>
      <c r="E2318" s="49" t="s">
        <v>843</v>
      </c>
      <c r="F2318" s="49" t="s">
        <v>2022</v>
      </c>
      <c r="G2318" s="49">
        <v>2024</v>
      </c>
      <c r="H2318" s="49" t="s">
        <v>361</v>
      </c>
      <c r="I2318" s="49" t="s">
        <v>670</v>
      </c>
      <c r="J2318" s="59">
        <v>126948</v>
      </c>
      <c r="K2318" s="49">
        <v>126948</v>
      </c>
      <c r="L2318" s="55" t="str">
        <f>_xlfn.CONCAT(NFM3External!$B2318,"_",NFM3External!$C2318,"_",NFM3External!$E2318,"_",NFM3External!$G2318)</f>
        <v>Malawi_HIV_Joint United Nations Programme on HIV/AIDS (UNAIDS)_2024</v>
      </c>
    </row>
    <row r="2319" spans="1:12" x14ac:dyDescent="0.25">
      <c r="A2319" s="51" t="s">
        <v>2021</v>
      </c>
      <c r="B2319" s="52" t="s">
        <v>1088</v>
      </c>
      <c r="C2319" s="52" t="s">
        <v>1645</v>
      </c>
      <c r="D2319" s="52" t="s">
        <v>1634</v>
      </c>
      <c r="E2319" s="52" t="s">
        <v>843</v>
      </c>
      <c r="F2319" s="52" t="s">
        <v>2022</v>
      </c>
      <c r="G2319" s="52">
        <v>2025</v>
      </c>
      <c r="H2319" s="52" t="s">
        <v>361</v>
      </c>
      <c r="I2319" s="52" t="s">
        <v>670</v>
      </c>
      <c r="J2319" s="60">
        <v>126948</v>
      </c>
      <c r="K2319" s="52">
        <v>126948</v>
      </c>
      <c r="L2319" s="56" t="str">
        <f>_xlfn.CONCAT(NFM3External!$B2319,"_",NFM3External!$C2319,"_",NFM3External!$E2319,"_",NFM3External!$G2319)</f>
        <v>Malawi_HIV_Joint United Nations Programme on HIV/AIDS (UNAIDS)_2025</v>
      </c>
    </row>
    <row r="2320" spans="1:12" x14ac:dyDescent="0.25">
      <c r="A2320" s="48" t="s">
        <v>2021</v>
      </c>
      <c r="B2320" s="49" t="s">
        <v>1088</v>
      </c>
      <c r="C2320" s="49" t="s">
        <v>1645</v>
      </c>
      <c r="D2320" s="49" t="s">
        <v>1634</v>
      </c>
      <c r="E2320" s="49" t="s">
        <v>893</v>
      </c>
      <c r="F2320" s="49" t="s">
        <v>2022</v>
      </c>
      <c r="G2320" s="49">
        <v>2018</v>
      </c>
      <c r="H2320" s="49" t="s">
        <v>1635</v>
      </c>
      <c r="I2320" s="49" t="s">
        <v>670</v>
      </c>
      <c r="J2320" s="59">
        <v>685800</v>
      </c>
      <c r="K2320" s="49">
        <v>685800</v>
      </c>
      <c r="L2320" s="55" t="str">
        <f>_xlfn.CONCAT(NFM3External!$B2320,"_",NFM3External!$C2320,"_",NFM3External!$E2320,"_",NFM3External!$G2320)</f>
        <v>Malawi_HIV_Sweden_2018</v>
      </c>
    </row>
    <row r="2321" spans="1:12" x14ac:dyDescent="0.25">
      <c r="A2321" s="51" t="s">
        <v>2021</v>
      </c>
      <c r="B2321" s="52" t="s">
        <v>1088</v>
      </c>
      <c r="C2321" s="52" t="s">
        <v>1645</v>
      </c>
      <c r="D2321" s="52" t="s">
        <v>1634</v>
      </c>
      <c r="E2321" s="52" t="s">
        <v>893</v>
      </c>
      <c r="F2321" s="52" t="s">
        <v>2022</v>
      </c>
      <c r="G2321" s="52">
        <v>2019</v>
      </c>
      <c r="H2321" s="52" t="s">
        <v>1635</v>
      </c>
      <c r="I2321" s="52" t="s">
        <v>670</v>
      </c>
      <c r="J2321" s="60">
        <v>0</v>
      </c>
      <c r="K2321" s="52">
        <v>0</v>
      </c>
      <c r="L2321" s="56" t="str">
        <f>_xlfn.CONCAT(NFM3External!$B2321,"_",NFM3External!$C2321,"_",NFM3External!$E2321,"_",NFM3External!$G2321)</f>
        <v>Malawi_HIV_Sweden_2019</v>
      </c>
    </row>
    <row r="2322" spans="1:12" x14ac:dyDescent="0.25">
      <c r="A2322" s="48" t="s">
        <v>2021</v>
      </c>
      <c r="B2322" s="49" t="s">
        <v>1088</v>
      </c>
      <c r="C2322" s="49" t="s">
        <v>1645</v>
      </c>
      <c r="D2322" s="49" t="s">
        <v>1634</v>
      </c>
      <c r="E2322" s="49" t="s">
        <v>893</v>
      </c>
      <c r="F2322" s="49" t="s">
        <v>2022</v>
      </c>
      <c r="G2322" s="49">
        <v>2020</v>
      </c>
      <c r="H2322" s="49" t="s">
        <v>1635</v>
      </c>
      <c r="I2322" s="49" t="s">
        <v>670</v>
      </c>
      <c r="J2322" s="59">
        <v>0</v>
      </c>
      <c r="K2322" s="49">
        <v>0</v>
      </c>
      <c r="L2322" s="55" t="str">
        <f>_xlfn.CONCAT(NFM3External!$B2322,"_",NFM3External!$C2322,"_",NFM3External!$E2322,"_",NFM3External!$G2322)</f>
        <v>Malawi_HIV_Sweden_2020</v>
      </c>
    </row>
    <row r="2323" spans="1:12" x14ac:dyDescent="0.25">
      <c r="A2323" s="51" t="s">
        <v>2021</v>
      </c>
      <c r="B2323" s="52" t="s">
        <v>1088</v>
      </c>
      <c r="C2323" s="52" t="s">
        <v>1645</v>
      </c>
      <c r="D2323" s="52" t="s">
        <v>1634</v>
      </c>
      <c r="E2323" s="52" t="s">
        <v>893</v>
      </c>
      <c r="F2323" s="52" t="s">
        <v>2022</v>
      </c>
      <c r="G2323" s="52">
        <v>2021</v>
      </c>
      <c r="H2323" s="52" t="s">
        <v>361</v>
      </c>
      <c r="I2323" s="52" t="s">
        <v>670</v>
      </c>
      <c r="J2323" s="60">
        <v>0</v>
      </c>
      <c r="K2323" s="52">
        <v>0</v>
      </c>
      <c r="L2323" s="56" t="str">
        <f>_xlfn.CONCAT(NFM3External!$B2323,"_",NFM3External!$C2323,"_",NFM3External!$E2323,"_",NFM3External!$G2323)</f>
        <v>Malawi_HIV_Sweden_2021</v>
      </c>
    </row>
    <row r="2324" spans="1:12" x14ac:dyDescent="0.25">
      <c r="A2324" s="48" t="s">
        <v>2021</v>
      </c>
      <c r="B2324" s="49" t="s">
        <v>1088</v>
      </c>
      <c r="C2324" s="49" t="s">
        <v>1645</v>
      </c>
      <c r="D2324" s="49" t="s">
        <v>1634</v>
      </c>
      <c r="E2324" s="49" t="s">
        <v>893</v>
      </c>
      <c r="F2324" s="49" t="s">
        <v>2022</v>
      </c>
      <c r="G2324" s="49">
        <v>2022</v>
      </c>
      <c r="H2324" s="49" t="s">
        <v>361</v>
      </c>
      <c r="I2324" s="49" t="s">
        <v>670</v>
      </c>
      <c r="J2324" s="59">
        <v>0</v>
      </c>
      <c r="K2324" s="49">
        <v>0</v>
      </c>
      <c r="L2324" s="55" t="str">
        <f>_xlfn.CONCAT(NFM3External!$B2324,"_",NFM3External!$C2324,"_",NFM3External!$E2324,"_",NFM3External!$G2324)</f>
        <v>Malawi_HIV_Sweden_2022</v>
      </c>
    </row>
    <row r="2325" spans="1:12" x14ac:dyDescent="0.25">
      <c r="A2325" s="51" t="s">
        <v>2021</v>
      </c>
      <c r="B2325" s="52" t="s">
        <v>1088</v>
      </c>
      <c r="C2325" s="52" t="s">
        <v>1645</v>
      </c>
      <c r="D2325" s="52" t="s">
        <v>1634</v>
      </c>
      <c r="E2325" s="52" t="s">
        <v>893</v>
      </c>
      <c r="F2325" s="52" t="s">
        <v>2022</v>
      </c>
      <c r="G2325" s="52">
        <v>2023</v>
      </c>
      <c r="H2325" s="52" t="s">
        <v>361</v>
      </c>
      <c r="I2325" s="52" t="s">
        <v>670</v>
      </c>
      <c r="J2325" s="60">
        <v>0</v>
      </c>
      <c r="K2325" s="52">
        <v>0</v>
      </c>
      <c r="L2325" s="56" t="str">
        <f>_xlfn.CONCAT(NFM3External!$B2325,"_",NFM3External!$C2325,"_",NFM3External!$E2325,"_",NFM3External!$G2325)</f>
        <v>Malawi_HIV_Sweden_2023</v>
      </c>
    </row>
    <row r="2326" spans="1:12" x14ac:dyDescent="0.25">
      <c r="A2326" s="48" t="s">
        <v>2021</v>
      </c>
      <c r="B2326" s="49" t="s">
        <v>1088</v>
      </c>
      <c r="C2326" s="49" t="s">
        <v>1645</v>
      </c>
      <c r="D2326" s="49" t="s">
        <v>1634</v>
      </c>
      <c r="E2326" s="49" t="s">
        <v>893</v>
      </c>
      <c r="F2326" s="49" t="s">
        <v>2022</v>
      </c>
      <c r="G2326" s="49">
        <v>2024</v>
      </c>
      <c r="H2326" s="49" t="s">
        <v>361</v>
      </c>
      <c r="I2326" s="49" t="s">
        <v>670</v>
      </c>
      <c r="J2326" s="59">
        <v>0</v>
      </c>
      <c r="K2326" s="49">
        <v>0</v>
      </c>
      <c r="L2326" s="55" t="str">
        <f>_xlfn.CONCAT(NFM3External!$B2326,"_",NFM3External!$C2326,"_",NFM3External!$E2326,"_",NFM3External!$G2326)</f>
        <v>Malawi_HIV_Sweden_2024</v>
      </c>
    </row>
    <row r="2327" spans="1:12" x14ac:dyDescent="0.25">
      <c r="A2327" s="51" t="s">
        <v>2021</v>
      </c>
      <c r="B2327" s="52" t="s">
        <v>1088</v>
      </c>
      <c r="C2327" s="52" t="s">
        <v>1645</v>
      </c>
      <c r="D2327" s="52" t="s">
        <v>1634</v>
      </c>
      <c r="E2327" s="52" t="s">
        <v>893</v>
      </c>
      <c r="F2327" s="52" t="s">
        <v>2022</v>
      </c>
      <c r="G2327" s="52">
        <v>2025</v>
      </c>
      <c r="H2327" s="52" t="s">
        <v>361</v>
      </c>
      <c r="I2327" s="52" t="s">
        <v>670</v>
      </c>
      <c r="J2327" s="60">
        <v>0</v>
      </c>
      <c r="K2327" s="52">
        <v>0</v>
      </c>
      <c r="L2327" s="56" t="str">
        <f>_xlfn.CONCAT(NFM3External!$B2327,"_",NFM3External!$C2327,"_",NFM3External!$E2327,"_",NFM3External!$G2327)</f>
        <v>Malawi_HIV_Sweden_2025</v>
      </c>
    </row>
    <row r="2328" spans="1:12" x14ac:dyDescent="0.25">
      <c r="A2328" s="48" t="s">
        <v>2021</v>
      </c>
      <c r="B2328" s="49" t="s">
        <v>1088</v>
      </c>
      <c r="C2328" s="49" t="s">
        <v>1645</v>
      </c>
      <c r="D2328" s="49" t="s">
        <v>1634</v>
      </c>
      <c r="E2328" s="49" t="s">
        <v>898</v>
      </c>
      <c r="F2328" s="49" t="s">
        <v>2022</v>
      </c>
      <c r="G2328" s="49">
        <v>2018</v>
      </c>
      <c r="H2328" s="49" t="s">
        <v>1635</v>
      </c>
      <c r="I2328" s="49" t="s">
        <v>670</v>
      </c>
      <c r="J2328" s="59">
        <v>61235</v>
      </c>
      <c r="K2328" s="49">
        <v>61235</v>
      </c>
      <c r="L2328" s="55" t="str">
        <f>_xlfn.CONCAT(NFM3External!$B2328,"_",NFM3External!$C2328,"_",NFM3External!$E2328,"_",NFM3External!$G2328)</f>
        <v>Malawi_HIV_Switzerland_2018</v>
      </c>
    </row>
    <row r="2329" spans="1:12" x14ac:dyDescent="0.25">
      <c r="A2329" s="51" t="s">
        <v>2021</v>
      </c>
      <c r="B2329" s="52" t="s">
        <v>1088</v>
      </c>
      <c r="C2329" s="52" t="s">
        <v>1645</v>
      </c>
      <c r="D2329" s="52" t="s">
        <v>1634</v>
      </c>
      <c r="E2329" s="52" t="s">
        <v>898</v>
      </c>
      <c r="F2329" s="52" t="s">
        <v>2022</v>
      </c>
      <c r="G2329" s="52">
        <v>2019</v>
      </c>
      <c r="H2329" s="52" t="s">
        <v>1635</v>
      </c>
      <c r="I2329" s="52" t="s">
        <v>670</v>
      </c>
      <c r="J2329" s="60">
        <v>25062</v>
      </c>
      <c r="K2329" s="52">
        <v>25062</v>
      </c>
      <c r="L2329" s="56" t="str">
        <f>_xlfn.CONCAT(NFM3External!$B2329,"_",NFM3External!$C2329,"_",NFM3External!$E2329,"_",NFM3External!$G2329)</f>
        <v>Malawi_HIV_Switzerland_2019</v>
      </c>
    </row>
    <row r="2330" spans="1:12" x14ac:dyDescent="0.25">
      <c r="A2330" s="48" t="s">
        <v>2021</v>
      </c>
      <c r="B2330" s="49" t="s">
        <v>1088</v>
      </c>
      <c r="C2330" s="49" t="s">
        <v>1645</v>
      </c>
      <c r="D2330" s="49" t="s">
        <v>1634</v>
      </c>
      <c r="E2330" s="49" t="s">
        <v>898</v>
      </c>
      <c r="F2330" s="49" t="s">
        <v>2022</v>
      </c>
      <c r="G2330" s="49">
        <v>2020</v>
      </c>
      <c r="H2330" s="49" t="s">
        <v>1635</v>
      </c>
      <c r="I2330" s="49" t="s">
        <v>670</v>
      </c>
      <c r="J2330" s="59">
        <v>1768</v>
      </c>
      <c r="K2330" s="49">
        <v>1768</v>
      </c>
      <c r="L2330" s="55" t="str">
        <f>_xlfn.CONCAT(NFM3External!$B2330,"_",NFM3External!$C2330,"_",NFM3External!$E2330,"_",NFM3External!$G2330)</f>
        <v>Malawi_HIV_Switzerland_2020</v>
      </c>
    </row>
    <row r="2331" spans="1:12" x14ac:dyDescent="0.25">
      <c r="A2331" s="51" t="s">
        <v>2021</v>
      </c>
      <c r="B2331" s="52" t="s">
        <v>1088</v>
      </c>
      <c r="C2331" s="52" t="s">
        <v>1645</v>
      </c>
      <c r="D2331" s="52" t="s">
        <v>1634</v>
      </c>
      <c r="E2331" s="52" t="s">
        <v>898</v>
      </c>
      <c r="F2331" s="52" t="s">
        <v>2022</v>
      </c>
      <c r="G2331" s="52">
        <v>2021</v>
      </c>
      <c r="H2331" s="52" t="s">
        <v>361</v>
      </c>
      <c r="I2331" s="52" t="s">
        <v>670</v>
      </c>
      <c r="J2331" s="60">
        <v>1768</v>
      </c>
      <c r="K2331" s="52">
        <v>1768</v>
      </c>
      <c r="L2331" s="56" t="str">
        <f>_xlfn.CONCAT(NFM3External!$B2331,"_",NFM3External!$C2331,"_",NFM3External!$E2331,"_",NFM3External!$G2331)</f>
        <v>Malawi_HIV_Switzerland_2021</v>
      </c>
    </row>
    <row r="2332" spans="1:12" x14ac:dyDescent="0.25">
      <c r="A2332" s="48" t="s">
        <v>2021</v>
      </c>
      <c r="B2332" s="49" t="s">
        <v>1088</v>
      </c>
      <c r="C2332" s="49" t="s">
        <v>1645</v>
      </c>
      <c r="D2332" s="49" t="s">
        <v>1634</v>
      </c>
      <c r="E2332" s="49" t="s">
        <v>898</v>
      </c>
      <c r="F2332" s="49" t="s">
        <v>2022</v>
      </c>
      <c r="G2332" s="49">
        <v>2022</v>
      </c>
      <c r="H2332" s="49" t="s">
        <v>361</v>
      </c>
      <c r="I2332" s="49" t="s">
        <v>670</v>
      </c>
      <c r="J2332" s="59">
        <v>1768</v>
      </c>
      <c r="K2332" s="49">
        <v>1768</v>
      </c>
      <c r="L2332" s="55" t="str">
        <f>_xlfn.CONCAT(NFM3External!$B2332,"_",NFM3External!$C2332,"_",NFM3External!$E2332,"_",NFM3External!$G2332)</f>
        <v>Malawi_HIV_Switzerland_2022</v>
      </c>
    </row>
    <row r="2333" spans="1:12" x14ac:dyDescent="0.25">
      <c r="A2333" s="51" t="s">
        <v>2021</v>
      </c>
      <c r="B2333" s="52" t="s">
        <v>1088</v>
      </c>
      <c r="C2333" s="52" t="s">
        <v>1645</v>
      </c>
      <c r="D2333" s="52" t="s">
        <v>1634</v>
      </c>
      <c r="E2333" s="52" t="s">
        <v>898</v>
      </c>
      <c r="F2333" s="52" t="s">
        <v>2022</v>
      </c>
      <c r="G2333" s="52">
        <v>2023</v>
      </c>
      <c r="H2333" s="52" t="s">
        <v>361</v>
      </c>
      <c r="I2333" s="52" t="s">
        <v>670</v>
      </c>
      <c r="J2333" s="60">
        <v>1768</v>
      </c>
      <c r="K2333" s="52">
        <v>1768</v>
      </c>
      <c r="L2333" s="56" t="str">
        <f>_xlfn.CONCAT(NFM3External!$B2333,"_",NFM3External!$C2333,"_",NFM3External!$E2333,"_",NFM3External!$G2333)</f>
        <v>Malawi_HIV_Switzerland_2023</v>
      </c>
    </row>
    <row r="2334" spans="1:12" x14ac:dyDescent="0.25">
      <c r="A2334" s="48" t="s">
        <v>2021</v>
      </c>
      <c r="B2334" s="49" t="s">
        <v>1088</v>
      </c>
      <c r="C2334" s="49" t="s">
        <v>1645</v>
      </c>
      <c r="D2334" s="49" t="s">
        <v>1634</v>
      </c>
      <c r="E2334" s="49" t="s">
        <v>898</v>
      </c>
      <c r="F2334" s="49" t="s">
        <v>2022</v>
      </c>
      <c r="G2334" s="49">
        <v>2024</v>
      </c>
      <c r="H2334" s="49" t="s">
        <v>361</v>
      </c>
      <c r="I2334" s="49" t="s">
        <v>670</v>
      </c>
      <c r="J2334" s="59">
        <v>1768</v>
      </c>
      <c r="K2334" s="49">
        <v>1768</v>
      </c>
      <c r="L2334" s="55" t="str">
        <f>_xlfn.CONCAT(NFM3External!$B2334,"_",NFM3External!$C2334,"_",NFM3External!$E2334,"_",NFM3External!$G2334)</f>
        <v>Malawi_HIV_Switzerland_2024</v>
      </c>
    </row>
    <row r="2335" spans="1:12" x14ac:dyDescent="0.25">
      <c r="A2335" s="51" t="s">
        <v>2021</v>
      </c>
      <c r="B2335" s="52" t="s">
        <v>1088</v>
      </c>
      <c r="C2335" s="52" t="s">
        <v>1645</v>
      </c>
      <c r="D2335" s="52" t="s">
        <v>1634</v>
      </c>
      <c r="E2335" s="52" t="s">
        <v>898</v>
      </c>
      <c r="F2335" s="52" t="s">
        <v>2022</v>
      </c>
      <c r="G2335" s="52">
        <v>2025</v>
      </c>
      <c r="H2335" s="52" t="s">
        <v>361</v>
      </c>
      <c r="I2335" s="52" t="s">
        <v>670</v>
      </c>
      <c r="J2335" s="60">
        <v>1768</v>
      </c>
      <c r="K2335" s="52">
        <v>1768</v>
      </c>
      <c r="L2335" s="56" t="str">
        <f>_xlfn.CONCAT(NFM3External!$B2335,"_",NFM3External!$C2335,"_",NFM3External!$E2335,"_",NFM3External!$G2335)</f>
        <v>Malawi_HIV_Switzerland_2025</v>
      </c>
    </row>
    <row r="2336" spans="1:12" x14ac:dyDescent="0.25">
      <c r="A2336" s="48" t="s">
        <v>2021</v>
      </c>
      <c r="B2336" s="49" t="s">
        <v>1088</v>
      </c>
      <c r="C2336" s="49" t="s">
        <v>1645</v>
      </c>
      <c r="D2336" s="49" t="s">
        <v>1634</v>
      </c>
      <c r="E2336" s="49" t="s">
        <v>901</v>
      </c>
      <c r="F2336" s="49" t="s">
        <v>2022</v>
      </c>
      <c r="G2336" s="49">
        <v>2018</v>
      </c>
      <c r="H2336" s="49" t="s">
        <v>1635</v>
      </c>
      <c r="I2336" s="49" t="s">
        <v>670</v>
      </c>
      <c r="J2336" s="59">
        <v>1050782</v>
      </c>
      <c r="K2336" s="49">
        <v>1050782</v>
      </c>
      <c r="L2336" s="55" t="str">
        <f>_xlfn.CONCAT(NFM3External!$B2336,"_",NFM3External!$C2336,"_",NFM3External!$E2336,"_",NFM3External!$G2336)</f>
        <v>Malawi_HIV_The United Nations Children's Fund (UNICEF)_2018</v>
      </c>
    </row>
    <row r="2337" spans="1:12" x14ac:dyDescent="0.25">
      <c r="A2337" s="51" t="s">
        <v>2021</v>
      </c>
      <c r="B2337" s="52" t="s">
        <v>1088</v>
      </c>
      <c r="C2337" s="52" t="s">
        <v>1645</v>
      </c>
      <c r="D2337" s="52" t="s">
        <v>1634</v>
      </c>
      <c r="E2337" s="52" t="s">
        <v>901</v>
      </c>
      <c r="F2337" s="52" t="s">
        <v>2022</v>
      </c>
      <c r="G2337" s="52">
        <v>2019</v>
      </c>
      <c r="H2337" s="52" t="s">
        <v>1635</v>
      </c>
      <c r="I2337" s="52" t="s">
        <v>670</v>
      </c>
      <c r="J2337" s="60">
        <v>95631</v>
      </c>
      <c r="K2337" s="52">
        <v>95631</v>
      </c>
      <c r="L2337" s="56" t="str">
        <f>_xlfn.CONCAT(NFM3External!$B2337,"_",NFM3External!$C2337,"_",NFM3External!$E2337,"_",NFM3External!$G2337)</f>
        <v>Malawi_HIV_The United Nations Children's Fund (UNICEF)_2019</v>
      </c>
    </row>
    <row r="2338" spans="1:12" x14ac:dyDescent="0.25">
      <c r="A2338" s="48" t="s">
        <v>2021</v>
      </c>
      <c r="B2338" s="49" t="s">
        <v>1088</v>
      </c>
      <c r="C2338" s="49" t="s">
        <v>1645</v>
      </c>
      <c r="D2338" s="49" t="s">
        <v>1634</v>
      </c>
      <c r="E2338" s="49" t="s">
        <v>901</v>
      </c>
      <c r="F2338" s="49" t="s">
        <v>2022</v>
      </c>
      <c r="G2338" s="49">
        <v>2020</v>
      </c>
      <c r="H2338" s="49" t="s">
        <v>1635</v>
      </c>
      <c r="I2338" s="49" t="s">
        <v>670</v>
      </c>
      <c r="J2338" s="59">
        <v>75605</v>
      </c>
      <c r="K2338" s="49">
        <v>75605</v>
      </c>
      <c r="L2338" s="55" t="str">
        <f>_xlfn.CONCAT(NFM3External!$B2338,"_",NFM3External!$C2338,"_",NFM3External!$E2338,"_",NFM3External!$G2338)</f>
        <v>Malawi_HIV_The United Nations Children's Fund (UNICEF)_2020</v>
      </c>
    </row>
    <row r="2339" spans="1:12" x14ac:dyDescent="0.25">
      <c r="A2339" s="51" t="s">
        <v>2021</v>
      </c>
      <c r="B2339" s="52" t="s">
        <v>1088</v>
      </c>
      <c r="C2339" s="52" t="s">
        <v>1645</v>
      </c>
      <c r="D2339" s="52" t="s">
        <v>1634</v>
      </c>
      <c r="E2339" s="52" t="s">
        <v>901</v>
      </c>
      <c r="F2339" s="52" t="s">
        <v>2022</v>
      </c>
      <c r="G2339" s="52">
        <v>2021</v>
      </c>
      <c r="H2339" s="52" t="s">
        <v>361</v>
      </c>
      <c r="I2339" s="52" t="s">
        <v>670</v>
      </c>
      <c r="J2339" s="60">
        <v>75605</v>
      </c>
      <c r="K2339" s="52">
        <v>75605</v>
      </c>
      <c r="L2339" s="56" t="str">
        <f>_xlfn.CONCAT(NFM3External!$B2339,"_",NFM3External!$C2339,"_",NFM3External!$E2339,"_",NFM3External!$G2339)</f>
        <v>Malawi_HIV_The United Nations Children's Fund (UNICEF)_2021</v>
      </c>
    </row>
    <row r="2340" spans="1:12" x14ac:dyDescent="0.25">
      <c r="A2340" s="48" t="s">
        <v>2021</v>
      </c>
      <c r="B2340" s="49" t="s">
        <v>1088</v>
      </c>
      <c r="C2340" s="49" t="s">
        <v>1645</v>
      </c>
      <c r="D2340" s="49" t="s">
        <v>1634</v>
      </c>
      <c r="E2340" s="49" t="s">
        <v>901</v>
      </c>
      <c r="F2340" s="49" t="s">
        <v>2022</v>
      </c>
      <c r="G2340" s="49">
        <v>2022</v>
      </c>
      <c r="H2340" s="49" t="s">
        <v>361</v>
      </c>
      <c r="I2340" s="49" t="s">
        <v>670</v>
      </c>
      <c r="J2340" s="59">
        <v>75605</v>
      </c>
      <c r="K2340" s="49">
        <v>75605</v>
      </c>
      <c r="L2340" s="55" t="str">
        <f>_xlfn.CONCAT(NFM3External!$B2340,"_",NFM3External!$C2340,"_",NFM3External!$E2340,"_",NFM3External!$G2340)</f>
        <v>Malawi_HIV_The United Nations Children's Fund (UNICEF)_2022</v>
      </c>
    </row>
    <row r="2341" spans="1:12" x14ac:dyDescent="0.25">
      <c r="A2341" s="51" t="s">
        <v>2021</v>
      </c>
      <c r="B2341" s="52" t="s">
        <v>1088</v>
      </c>
      <c r="C2341" s="52" t="s">
        <v>1645</v>
      </c>
      <c r="D2341" s="52" t="s">
        <v>1634</v>
      </c>
      <c r="E2341" s="52" t="s">
        <v>901</v>
      </c>
      <c r="F2341" s="52" t="s">
        <v>2022</v>
      </c>
      <c r="G2341" s="52">
        <v>2023</v>
      </c>
      <c r="H2341" s="52" t="s">
        <v>361</v>
      </c>
      <c r="I2341" s="52" t="s">
        <v>670</v>
      </c>
      <c r="J2341" s="60">
        <v>75605</v>
      </c>
      <c r="K2341" s="52">
        <v>75605</v>
      </c>
      <c r="L2341" s="56" t="str">
        <f>_xlfn.CONCAT(NFM3External!$B2341,"_",NFM3External!$C2341,"_",NFM3External!$E2341,"_",NFM3External!$G2341)</f>
        <v>Malawi_HIV_The United Nations Children's Fund (UNICEF)_2023</v>
      </c>
    </row>
    <row r="2342" spans="1:12" x14ac:dyDescent="0.25">
      <c r="A2342" s="48" t="s">
        <v>2021</v>
      </c>
      <c r="B2342" s="49" t="s">
        <v>1088</v>
      </c>
      <c r="C2342" s="49" t="s">
        <v>1645</v>
      </c>
      <c r="D2342" s="49" t="s">
        <v>1634</v>
      </c>
      <c r="E2342" s="49" t="s">
        <v>901</v>
      </c>
      <c r="F2342" s="49" t="s">
        <v>2022</v>
      </c>
      <c r="G2342" s="49">
        <v>2024</v>
      </c>
      <c r="H2342" s="49" t="s">
        <v>361</v>
      </c>
      <c r="I2342" s="49" t="s">
        <v>670</v>
      </c>
      <c r="J2342" s="59">
        <v>75605</v>
      </c>
      <c r="K2342" s="49">
        <v>75605</v>
      </c>
      <c r="L2342" s="55" t="str">
        <f>_xlfn.CONCAT(NFM3External!$B2342,"_",NFM3External!$C2342,"_",NFM3External!$E2342,"_",NFM3External!$G2342)</f>
        <v>Malawi_HIV_The United Nations Children's Fund (UNICEF)_2024</v>
      </c>
    </row>
    <row r="2343" spans="1:12" x14ac:dyDescent="0.25">
      <c r="A2343" s="51" t="s">
        <v>2021</v>
      </c>
      <c r="B2343" s="52" t="s">
        <v>1088</v>
      </c>
      <c r="C2343" s="52" t="s">
        <v>1645</v>
      </c>
      <c r="D2343" s="52" t="s">
        <v>1634</v>
      </c>
      <c r="E2343" s="52" t="s">
        <v>901</v>
      </c>
      <c r="F2343" s="52" t="s">
        <v>2022</v>
      </c>
      <c r="G2343" s="52">
        <v>2025</v>
      </c>
      <c r="H2343" s="52" t="s">
        <v>361</v>
      </c>
      <c r="I2343" s="52" t="s">
        <v>670</v>
      </c>
      <c r="J2343" s="60">
        <v>75605</v>
      </c>
      <c r="K2343" s="52">
        <v>75605</v>
      </c>
      <c r="L2343" s="56" t="str">
        <f>_xlfn.CONCAT(NFM3External!$B2343,"_",NFM3External!$C2343,"_",NFM3External!$E2343,"_",NFM3External!$G2343)</f>
        <v>Malawi_HIV_The United Nations Children's Fund (UNICEF)_2025</v>
      </c>
    </row>
    <row r="2344" spans="1:12" x14ac:dyDescent="0.25">
      <c r="A2344" s="48" t="s">
        <v>2021</v>
      </c>
      <c r="B2344" s="49" t="s">
        <v>1088</v>
      </c>
      <c r="C2344" s="49" t="s">
        <v>1645</v>
      </c>
      <c r="D2344" s="49" t="s">
        <v>1634</v>
      </c>
      <c r="E2344" s="49" t="s">
        <v>918</v>
      </c>
      <c r="F2344" s="49" t="s">
        <v>2022</v>
      </c>
      <c r="G2344" s="49">
        <v>2018</v>
      </c>
      <c r="H2344" s="49" t="s">
        <v>1635</v>
      </c>
      <c r="I2344" s="49" t="s">
        <v>670</v>
      </c>
      <c r="J2344" s="59">
        <v>25294</v>
      </c>
      <c r="K2344" s="49">
        <v>25294</v>
      </c>
      <c r="L2344" s="55" t="str">
        <f>_xlfn.CONCAT(NFM3External!$B2344,"_",NFM3External!$C2344,"_",NFM3External!$E2344,"_",NFM3External!$G2344)</f>
        <v>Malawi_HIV_United Nations Development Programme (UNDP)_2018</v>
      </c>
    </row>
    <row r="2345" spans="1:12" x14ac:dyDescent="0.25">
      <c r="A2345" s="51" t="s">
        <v>2021</v>
      </c>
      <c r="B2345" s="52" t="s">
        <v>1088</v>
      </c>
      <c r="C2345" s="52" t="s">
        <v>1645</v>
      </c>
      <c r="D2345" s="52" t="s">
        <v>1634</v>
      </c>
      <c r="E2345" s="52" t="s">
        <v>918</v>
      </c>
      <c r="F2345" s="52" t="s">
        <v>2022</v>
      </c>
      <c r="G2345" s="52">
        <v>2019</v>
      </c>
      <c r="H2345" s="52" t="s">
        <v>1635</v>
      </c>
      <c r="I2345" s="52" t="s">
        <v>670</v>
      </c>
      <c r="J2345" s="60">
        <v>0</v>
      </c>
      <c r="K2345" s="52">
        <v>0</v>
      </c>
      <c r="L2345" s="56" t="str">
        <f>_xlfn.CONCAT(NFM3External!$B2345,"_",NFM3External!$C2345,"_",NFM3External!$E2345,"_",NFM3External!$G2345)</f>
        <v>Malawi_HIV_United Nations Development Programme (UNDP)_2019</v>
      </c>
    </row>
    <row r="2346" spans="1:12" x14ac:dyDescent="0.25">
      <c r="A2346" s="48" t="s">
        <v>2021</v>
      </c>
      <c r="B2346" s="49" t="s">
        <v>1088</v>
      </c>
      <c r="C2346" s="49" t="s">
        <v>1645</v>
      </c>
      <c r="D2346" s="49" t="s">
        <v>1634</v>
      </c>
      <c r="E2346" s="49" t="s">
        <v>918</v>
      </c>
      <c r="F2346" s="49" t="s">
        <v>2022</v>
      </c>
      <c r="G2346" s="49">
        <v>2020</v>
      </c>
      <c r="H2346" s="49" t="s">
        <v>1635</v>
      </c>
      <c r="I2346" s="49" t="s">
        <v>670</v>
      </c>
      <c r="J2346" s="59">
        <v>0</v>
      </c>
      <c r="K2346" s="49">
        <v>0</v>
      </c>
      <c r="L2346" s="55" t="str">
        <f>_xlfn.CONCAT(NFM3External!$B2346,"_",NFM3External!$C2346,"_",NFM3External!$E2346,"_",NFM3External!$G2346)</f>
        <v>Malawi_HIV_United Nations Development Programme (UNDP)_2020</v>
      </c>
    </row>
    <row r="2347" spans="1:12" x14ac:dyDescent="0.25">
      <c r="A2347" s="51" t="s">
        <v>2021</v>
      </c>
      <c r="B2347" s="52" t="s">
        <v>1088</v>
      </c>
      <c r="C2347" s="52" t="s">
        <v>1645</v>
      </c>
      <c r="D2347" s="52" t="s">
        <v>1634</v>
      </c>
      <c r="E2347" s="52" t="s">
        <v>918</v>
      </c>
      <c r="F2347" s="52" t="s">
        <v>2022</v>
      </c>
      <c r="G2347" s="52">
        <v>2021</v>
      </c>
      <c r="H2347" s="52" t="s">
        <v>361</v>
      </c>
      <c r="I2347" s="52" t="s">
        <v>670</v>
      </c>
      <c r="J2347" s="60">
        <v>0</v>
      </c>
      <c r="K2347" s="52">
        <v>0</v>
      </c>
      <c r="L2347" s="56" t="str">
        <f>_xlfn.CONCAT(NFM3External!$B2347,"_",NFM3External!$C2347,"_",NFM3External!$E2347,"_",NFM3External!$G2347)</f>
        <v>Malawi_HIV_United Nations Development Programme (UNDP)_2021</v>
      </c>
    </row>
    <row r="2348" spans="1:12" x14ac:dyDescent="0.25">
      <c r="A2348" s="48" t="s">
        <v>2021</v>
      </c>
      <c r="B2348" s="49" t="s">
        <v>1088</v>
      </c>
      <c r="C2348" s="49" t="s">
        <v>1645</v>
      </c>
      <c r="D2348" s="49" t="s">
        <v>1634</v>
      </c>
      <c r="E2348" s="49" t="s">
        <v>918</v>
      </c>
      <c r="F2348" s="49" t="s">
        <v>2022</v>
      </c>
      <c r="G2348" s="49">
        <v>2022</v>
      </c>
      <c r="H2348" s="49" t="s">
        <v>361</v>
      </c>
      <c r="I2348" s="49" t="s">
        <v>670</v>
      </c>
      <c r="J2348" s="59">
        <v>0</v>
      </c>
      <c r="K2348" s="49">
        <v>0</v>
      </c>
      <c r="L2348" s="55" t="str">
        <f>_xlfn.CONCAT(NFM3External!$B2348,"_",NFM3External!$C2348,"_",NFM3External!$E2348,"_",NFM3External!$G2348)</f>
        <v>Malawi_HIV_United Nations Development Programme (UNDP)_2022</v>
      </c>
    </row>
    <row r="2349" spans="1:12" x14ac:dyDescent="0.25">
      <c r="A2349" s="51" t="s">
        <v>2021</v>
      </c>
      <c r="B2349" s="52" t="s">
        <v>1088</v>
      </c>
      <c r="C2349" s="52" t="s">
        <v>1645</v>
      </c>
      <c r="D2349" s="52" t="s">
        <v>1634</v>
      </c>
      <c r="E2349" s="52" t="s">
        <v>918</v>
      </c>
      <c r="F2349" s="52" t="s">
        <v>2022</v>
      </c>
      <c r="G2349" s="52">
        <v>2023</v>
      </c>
      <c r="H2349" s="52" t="s">
        <v>361</v>
      </c>
      <c r="I2349" s="52" t="s">
        <v>670</v>
      </c>
      <c r="J2349" s="60">
        <v>0</v>
      </c>
      <c r="K2349" s="52">
        <v>0</v>
      </c>
      <c r="L2349" s="56" t="str">
        <f>_xlfn.CONCAT(NFM3External!$B2349,"_",NFM3External!$C2349,"_",NFM3External!$E2349,"_",NFM3External!$G2349)</f>
        <v>Malawi_HIV_United Nations Development Programme (UNDP)_2023</v>
      </c>
    </row>
    <row r="2350" spans="1:12" x14ac:dyDescent="0.25">
      <c r="A2350" s="48" t="s">
        <v>2021</v>
      </c>
      <c r="B2350" s="49" t="s">
        <v>1088</v>
      </c>
      <c r="C2350" s="49" t="s">
        <v>1645</v>
      </c>
      <c r="D2350" s="49" t="s">
        <v>1634</v>
      </c>
      <c r="E2350" s="49" t="s">
        <v>918</v>
      </c>
      <c r="F2350" s="49" t="s">
        <v>2022</v>
      </c>
      <c r="G2350" s="49">
        <v>2024</v>
      </c>
      <c r="H2350" s="49" t="s">
        <v>361</v>
      </c>
      <c r="I2350" s="49" t="s">
        <v>670</v>
      </c>
      <c r="J2350" s="59">
        <v>0</v>
      </c>
      <c r="K2350" s="49">
        <v>0</v>
      </c>
      <c r="L2350" s="55" t="str">
        <f>_xlfn.CONCAT(NFM3External!$B2350,"_",NFM3External!$C2350,"_",NFM3External!$E2350,"_",NFM3External!$G2350)</f>
        <v>Malawi_HIV_United Nations Development Programme (UNDP)_2024</v>
      </c>
    </row>
    <row r="2351" spans="1:12" x14ac:dyDescent="0.25">
      <c r="A2351" s="51" t="s">
        <v>2021</v>
      </c>
      <c r="B2351" s="52" t="s">
        <v>1088</v>
      </c>
      <c r="C2351" s="52" t="s">
        <v>1645</v>
      </c>
      <c r="D2351" s="52" t="s">
        <v>1634</v>
      </c>
      <c r="E2351" s="52" t="s">
        <v>918</v>
      </c>
      <c r="F2351" s="52" t="s">
        <v>2022</v>
      </c>
      <c r="G2351" s="52">
        <v>2025</v>
      </c>
      <c r="H2351" s="52" t="s">
        <v>361</v>
      </c>
      <c r="I2351" s="52" t="s">
        <v>670</v>
      </c>
      <c r="J2351" s="60">
        <v>0</v>
      </c>
      <c r="K2351" s="52">
        <v>0</v>
      </c>
      <c r="L2351" s="56" t="str">
        <f>_xlfn.CONCAT(NFM3External!$B2351,"_",NFM3External!$C2351,"_",NFM3External!$E2351,"_",NFM3External!$G2351)</f>
        <v>Malawi_HIV_United Nations Development Programme (UNDP)_2025</v>
      </c>
    </row>
    <row r="2352" spans="1:12" x14ac:dyDescent="0.25">
      <c r="A2352" s="48" t="s">
        <v>2021</v>
      </c>
      <c r="B2352" s="49" t="s">
        <v>1088</v>
      </c>
      <c r="C2352" s="49" t="s">
        <v>1645</v>
      </c>
      <c r="D2352" s="49" t="s">
        <v>1634</v>
      </c>
      <c r="E2352" s="49" t="s">
        <v>934</v>
      </c>
      <c r="F2352" s="49" t="s">
        <v>2022</v>
      </c>
      <c r="G2352" s="49">
        <v>2018</v>
      </c>
      <c r="H2352" s="49" t="s">
        <v>1635</v>
      </c>
      <c r="I2352" s="49" t="s">
        <v>670</v>
      </c>
      <c r="J2352" s="59">
        <v>64644064</v>
      </c>
      <c r="K2352" s="49">
        <v>64644064</v>
      </c>
      <c r="L2352" s="55" t="str">
        <f>_xlfn.CONCAT(NFM3External!$B2352,"_",NFM3External!$C2352,"_",NFM3External!$E2352,"_",NFM3External!$G2352)</f>
        <v>Malawi_HIV_United States Government (USG)_2018</v>
      </c>
    </row>
    <row r="2353" spans="1:12" x14ac:dyDescent="0.25">
      <c r="A2353" s="51" t="s">
        <v>2021</v>
      </c>
      <c r="B2353" s="52" t="s">
        <v>1088</v>
      </c>
      <c r="C2353" s="52" t="s">
        <v>1645</v>
      </c>
      <c r="D2353" s="52" t="s">
        <v>1634</v>
      </c>
      <c r="E2353" s="52" t="s">
        <v>934</v>
      </c>
      <c r="F2353" s="52" t="s">
        <v>2022</v>
      </c>
      <c r="G2353" s="52">
        <v>2019</v>
      </c>
      <c r="H2353" s="52" t="s">
        <v>1635</v>
      </c>
      <c r="I2353" s="52" t="s">
        <v>670</v>
      </c>
      <c r="J2353" s="60">
        <v>78884337</v>
      </c>
      <c r="K2353" s="52">
        <v>78884337</v>
      </c>
      <c r="L2353" s="56" t="str">
        <f>_xlfn.CONCAT(NFM3External!$B2353,"_",NFM3External!$C2353,"_",NFM3External!$E2353,"_",NFM3External!$G2353)</f>
        <v>Malawi_HIV_United States Government (USG)_2019</v>
      </c>
    </row>
    <row r="2354" spans="1:12" x14ac:dyDescent="0.25">
      <c r="A2354" s="48" t="s">
        <v>2021</v>
      </c>
      <c r="B2354" s="49" t="s">
        <v>1088</v>
      </c>
      <c r="C2354" s="49" t="s">
        <v>1645</v>
      </c>
      <c r="D2354" s="49" t="s">
        <v>1634</v>
      </c>
      <c r="E2354" s="49" t="s">
        <v>934</v>
      </c>
      <c r="F2354" s="49" t="s">
        <v>2022</v>
      </c>
      <c r="G2354" s="49">
        <v>2020</v>
      </c>
      <c r="H2354" s="49" t="s">
        <v>1635</v>
      </c>
      <c r="I2354" s="49" t="s">
        <v>670</v>
      </c>
      <c r="J2354" s="59">
        <v>50122710</v>
      </c>
      <c r="K2354" s="49">
        <v>50122710</v>
      </c>
      <c r="L2354" s="55" t="str">
        <f>_xlfn.CONCAT(NFM3External!$B2354,"_",NFM3External!$C2354,"_",NFM3External!$E2354,"_",NFM3External!$G2354)</f>
        <v>Malawi_HIV_United States Government (USG)_2020</v>
      </c>
    </row>
    <row r="2355" spans="1:12" x14ac:dyDescent="0.25">
      <c r="A2355" s="51" t="s">
        <v>2021</v>
      </c>
      <c r="B2355" s="52" t="s">
        <v>1088</v>
      </c>
      <c r="C2355" s="52" t="s">
        <v>1645</v>
      </c>
      <c r="D2355" s="52" t="s">
        <v>1634</v>
      </c>
      <c r="E2355" s="52" t="s">
        <v>934</v>
      </c>
      <c r="F2355" s="52" t="s">
        <v>2022</v>
      </c>
      <c r="G2355" s="52">
        <v>2021</v>
      </c>
      <c r="H2355" s="52" t="s">
        <v>361</v>
      </c>
      <c r="I2355" s="52" t="s">
        <v>670</v>
      </c>
      <c r="J2355" s="60">
        <v>50122710</v>
      </c>
      <c r="K2355" s="52">
        <v>50122710</v>
      </c>
      <c r="L2355" s="56" t="str">
        <f>_xlfn.CONCAT(NFM3External!$B2355,"_",NFM3External!$C2355,"_",NFM3External!$E2355,"_",NFM3External!$G2355)</f>
        <v>Malawi_HIV_United States Government (USG)_2021</v>
      </c>
    </row>
    <row r="2356" spans="1:12" x14ac:dyDescent="0.25">
      <c r="A2356" s="48" t="s">
        <v>2021</v>
      </c>
      <c r="B2356" s="49" t="s">
        <v>1088</v>
      </c>
      <c r="C2356" s="49" t="s">
        <v>1645</v>
      </c>
      <c r="D2356" s="49" t="s">
        <v>1634</v>
      </c>
      <c r="E2356" s="49" t="s">
        <v>934</v>
      </c>
      <c r="F2356" s="49" t="s">
        <v>2022</v>
      </c>
      <c r="G2356" s="49">
        <v>2022</v>
      </c>
      <c r="H2356" s="49" t="s">
        <v>361</v>
      </c>
      <c r="I2356" s="49" t="s">
        <v>670</v>
      </c>
      <c r="J2356" s="59">
        <v>50122710</v>
      </c>
      <c r="K2356" s="49">
        <v>50122710</v>
      </c>
      <c r="L2356" s="55" t="str">
        <f>_xlfn.CONCAT(NFM3External!$B2356,"_",NFM3External!$C2356,"_",NFM3External!$E2356,"_",NFM3External!$G2356)</f>
        <v>Malawi_HIV_United States Government (USG)_2022</v>
      </c>
    </row>
    <row r="2357" spans="1:12" x14ac:dyDescent="0.25">
      <c r="A2357" s="51" t="s">
        <v>2021</v>
      </c>
      <c r="B2357" s="52" t="s">
        <v>1088</v>
      </c>
      <c r="C2357" s="52" t="s">
        <v>1645</v>
      </c>
      <c r="D2357" s="52" t="s">
        <v>1634</v>
      </c>
      <c r="E2357" s="52" t="s">
        <v>934</v>
      </c>
      <c r="F2357" s="52" t="s">
        <v>2022</v>
      </c>
      <c r="G2357" s="52">
        <v>2023</v>
      </c>
      <c r="H2357" s="52" t="s">
        <v>361</v>
      </c>
      <c r="I2357" s="52" t="s">
        <v>670</v>
      </c>
      <c r="J2357" s="60">
        <v>50122710</v>
      </c>
      <c r="K2357" s="52">
        <v>50122710</v>
      </c>
      <c r="L2357" s="56" t="str">
        <f>_xlfn.CONCAT(NFM3External!$B2357,"_",NFM3External!$C2357,"_",NFM3External!$E2357,"_",NFM3External!$G2357)</f>
        <v>Malawi_HIV_United States Government (USG)_2023</v>
      </c>
    </row>
    <row r="2358" spans="1:12" x14ac:dyDescent="0.25">
      <c r="A2358" s="48" t="s">
        <v>2021</v>
      </c>
      <c r="B2358" s="49" t="s">
        <v>1088</v>
      </c>
      <c r="C2358" s="49" t="s">
        <v>1645</v>
      </c>
      <c r="D2358" s="49" t="s">
        <v>1634</v>
      </c>
      <c r="E2358" s="49" t="s">
        <v>934</v>
      </c>
      <c r="F2358" s="49" t="s">
        <v>2022</v>
      </c>
      <c r="G2358" s="49">
        <v>2024</v>
      </c>
      <c r="H2358" s="49" t="s">
        <v>361</v>
      </c>
      <c r="I2358" s="49" t="s">
        <v>670</v>
      </c>
      <c r="J2358" s="59">
        <v>50122710</v>
      </c>
      <c r="K2358" s="49">
        <v>50122710</v>
      </c>
      <c r="L2358" s="55" t="str">
        <f>_xlfn.CONCAT(NFM3External!$B2358,"_",NFM3External!$C2358,"_",NFM3External!$E2358,"_",NFM3External!$G2358)</f>
        <v>Malawi_HIV_United States Government (USG)_2024</v>
      </c>
    </row>
    <row r="2359" spans="1:12" x14ac:dyDescent="0.25">
      <c r="A2359" s="51" t="s">
        <v>2021</v>
      </c>
      <c r="B2359" s="52" t="s">
        <v>1088</v>
      </c>
      <c r="C2359" s="52" t="s">
        <v>1645</v>
      </c>
      <c r="D2359" s="52" t="s">
        <v>1634</v>
      </c>
      <c r="E2359" s="52" t="s">
        <v>934</v>
      </c>
      <c r="F2359" s="52" t="s">
        <v>2022</v>
      </c>
      <c r="G2359" s="52">
        <v>2025</v>
      </c>
      <c r="H2359" s="52" t="s">
        <v>361</v>
      </c>
      <c r="I2359" s="52" t="s">
        <v>670</v>
      </c>
      <c r="J2359" s="60">
        <v>50122710</v>
      </c>
      <c r="K2359" s="52">
        <v>50122710</v>
      </c>
      <c r="L2359" s="56" t="str">
        <f>_xlfn.CONCAT(NFM3External!$B2359,"_",NFM3External!$C2359,"_",NFM3External!$E2359,"_",NFM3External!$G2359)</f>
        <v>Malawi_HIV_United States Government (USG)_2025</v>
      </c>
    </row>
    <row r="2360" spans="1:12" x14ac:dyDescent="0.25">
      <c r="A2360" s="48" t="s">
        <v>2021</v>
      </c>
      <c r="B2360" s="49" t="s">
        <v>1088</v>
      </c>
      <c r="C2360" s="49" t="s">
        <v>1645</v>
      </c>
      <c r="D2360" s="49" t="s">
        <v>1634</v>
      </c>
      <c r="E2360" s="49" t="s">
        <v>954</v>
      </c>
      <c r="F2360" s="49" t="s">
        <v>2022</v>
      </c>
      <c r="G2360" s="49">
        <v>2018</v>
      </c>
      <c r="H2360" s="49" t="s">
        <v>1635</v>
      </c>
      <c r="I2360" s="49" t="s">
        <v>670</v>
      </c>
      <c r="J2360" s="59">
        <v>2736835</v>
      </c>
      <c r="K2360" s="49">
        <v>2736835</v>
      </c>
      <c r="L2360" s="55" t="str">
        <f>_xlfn.CONCAT(NFM3External!$B2360,"_",NFM3External!$C2360,"_",NFM3External!$E2360,"_",NFM3External!$G2360)</f>
        <v>Malawi_HIV_Unspecified - not disagregated by sources _2018</v>
      </c>
    </row>
    <row r="2361" spans="1:12" x14ac:dyDescent="0.25">
      <c r="A2361" s="51" t="s">
        <v>2021</v>
      </c>
      <c r="B2361" s="52" t="s">
        <v>1088</v>
      </c>
      <c r="C2361" s="52" t="s">
        <v>1645</v>
      </c>
      <c r="D2361" s="52" t="s">
        <v>1634</v>
      </c>
      <c r="E2361" s="52" t="s">
        <v>954</v>
      </c>
      <c r="F2361" s="52" t="s">
        <v>2022</v>
      </c>
      <c r="G2361" s="52">
        <v>2019</v>
      </c>
      <c r="H2361" s="52" t="s">
        <v>1635</v>
      </c>
      <c r="I2361" s="52" t="s">
        <v>670</v>
      </c>
      <c r="J2361" s="60">
        <v>2920094</v>
      </c>
      <c r="K2361" s="52">
        <v>2920094</v>
      </c>
      <c r="L2361" s="56" t="str">
        <f>_xlfn.CONCAT(NFM3External!$B2361,"_",NFM3External!$C2361,"_",NFM3External!$E2361,"_",NFM3External!$G2361)</f>
        <v>Malawi_HIV_Unspecified - not disagregated by sources _2019</v>
      </c>
    </row>
    <row r="2362" spans="1:12" x14ac:dyDescent="0.25">
      <c r="A2362" s="48" t="s">
        <v>2021</v>
      </c>
      <c r="B2362" s="49" t="s">
        <v>1088</v>
      </c>
      <c r="C2362" s="49" t="s">
        <v>1645</v>
      </c>
      <c r="D2362" s="49" t="s">
        <v>1634</v>
      </c>
      <c r="E2362" s="49" t="s">
        <v>954</v>
      </c>
      <c r="F2362" s="49" t="s">
        <v>2022</v>
      </c>
      <c r="G2362" s="49">
        <v>2020</v>
      </c>
      <c r="H2362" s="49" t="s">
        <v>1635</v>
      </c>
      <c r="I2362" s="49" t="s">
        <v>670</v>
      </c>
      <c r="J2362" s="59">
        <v>2838151</v>
      </c>
      <c r="K2362" s="49">
        <v>2838151</v>
      </c>
      <c r="L2362" s="55" t="str">
        <f>_xlfn.CONCAT(NFM3External!$B2362,"_",NFM3External!$C2362,"_",NFM3External!$E2362,"_",NFM3External!$G2362)</f>
        <v>Malawi_HIV_Unspecified - not disagregated by sources _2020</v>
      </c>
    </row>
    <row r="2363" spans="1:12" x14ac:dyDescent="0.25">
      <c r="A2363" s="51" t="s">
        <v>2021</v>
      </c>
      <c r="B2363" s="52" t="s">
        <v>1088</v>
      </c>
      <c r="C2363" s="52" t="s">
        <v>1645</v>
      </c>
      <c r="D2363" s="52" t="s">
        <v>1634</v>
      </c>
      <c r="E2363" s="52" t="s">
        <v>954</v>
      </c>
      <c r="F2363" s="52" t="s">
        <v>2022</v>
      </c>
      <c r="G2363" s="52">
        <v>2021</v>
      </c>
      <c r="H2363" s="52" t="s">
        <v>361</v>
      </c>
      <c r="I2363" s="52" t="s">
        <v>670</v>
      </c>
      <c r="J2363" s="60">
        <v>2838151</v>
      </c>
      <c r="K2363" s="52">
        <v>2838151</v>
      </c>
      <c r="L2363" s="56" t="str">
        <f>_xlfn.CONCAT(NFM3External!$B2363,"_",NFM3External!$C2363,"_",NFM3External!$E2363,"_",NFM3External!$G2363)</f>
        <v>Malawi_HIV_Unspecified - not disagregated by sources _2021</v>
      </c>
    </row>
    <row r="2364" spans="1:12" x14ac:dyDescent="0.25">
      <c r="A2364" s="48" t="s">
        <v>2021</v>
      </c>
      <c r="B2364" s="49" t="s">
        <v>1088</v>
      </c>
      <c r="C2364" s="49" t="s">
        <v>1645</v>
      </c>
      <c r="D2364" s="49" t="s">
        <v>1634</v>
      </c>
      <c r="E2364" s="49" t="s">
        <v>954</v>
      </c>
      <c r="F2364" s="49" t="s">
        <v>2022</v>
      </c>
      <c r="G2364" s="49">
        <v>2022</v>
      </c>
      <c r="H2364" s="49" t="s">
        <v>361</v>
      </c>
      <c r="I2364" s="49" t="s">
        <v>670</v>
      </c>
      <c r="J2364" s="59">
        <v>2838151</v>
      </c>
      <c r="K2364" s="49">
        <v>2838151</v>
      </c>
      <c r="L2364" s="55" t="str">
        <f>_xlfn.CONCAT(NFM3External!$B2364,"_",NFM3External!$C2364,"_",NFM3External!$E2364,"_",NFM3External!$G2364)</f>
        <v>Malawi_HIV_Unspecified - not disagregated by sources _2022</v>
      </c>
    </row>
    <row r="2365" spans="1:12" x14ac:dyDescent="0.25">
      <c r="A2365" s="51" t="s">
        <v>2021</v>
      </c>
      <c r="B2365" s="52" t="s">
        <v>1088</v>
      </c>
      <c r="C2365" s="52" t="s">
        <v>1645</v>
      </c>
      <c r="D2365" s="52" t="s">
        <v>1634</v>
      </c>
      <c r="E2365" s="52" t="s">
        <v>954</v>
      </c>
      <c r="F2365" s="52" t="s">
        <v>2022</v>
      </c>
      <c r="G2365" s="52">
        <v>2023</v>
      </c>
      <c r="H2365" s="52" t="s">
        <v>361</v>
      </c>
      <c r="I2365" s="52" t="s">
        <v>670</v>
      </c>
      <c r="J2365" s="60">
        <v>2838151</v>
      </c>
      <c r="K2365" s="52">
        <v>2838151</v>
      </c>
      <c r="L2365" s="56" t="str">
        <f>_xlfn.CONCAT(NFM3External!$B2365,"_",NFM3External!$C2365,"_",NFM3External!$E2365,"_",NFM3External!$G2365)</f>
        <v>Malawi_HIV_Unspecified - not disagregated by sources _2023</v>
      </c>
    </row>
    <row r="2366" spans="1:12" x14ac:dyDescent="0.25">
      <c r="A2366" s="48" t="s">
        <v>2021</v>
      </c>
      <c r="B2366" s="49" t="s">
        <v>1088</v>
      </c>
      <c r="C2366" s="49" t="s">
        <v>1645</v>
      </c>
      <c r="D2366" s="49" t="s">
        <v>1634</v>
      </c>
      <c r="E2366" s="49" t="s">
        <v>954</v>
      </c>
      <c r="F2366" s="49" t="s">
        <v>2022</v>
      </c>
      <c r="G2366" s="49">
        <v>2024</v>
      </c>
      <c r="H2366" s="49" t="s">
        <v>361</v>
      </c>
      <c r="I2366" s="49" t="s">
        <v>670</v>
      </c>
      <c r="J2366" s="59">
        <v>2838151</v>
      </c>
      <c r="K2366" s="49">
        <v>2838151</v>
      </c>
      <c r="L2366" s="55" t="str">
        <f>_xlfn.CONCAT(NFM3External!$B2366,"_",NFM3External!$C2366,"_",NFM3External!$E2366,"_",NFM3External!$G2366)</f>
        <v>Malawi_HIV_Unspecified - not disagregated by sources _2024</v>
      </c>
    </row>
    <row r="2367" spans="1:12" x14ac:dyDescent="0.25">
      <c r="A2367" s="51" t="s">
        <v>2021</v>
      </c>
      <c r="B2367" s="52" t="s">
        <v>1088</v>
      </c>
      <c r="C2367" s="52" t="s">
        <v>1645</v>
      </c>
      <c r="D2367" s="52" t="s">
        <v>1634</v>
      </c>
      <c r="E2367" s="52" t="s">
        <v>954</v>
      </c>
      <c r="F2367" s="52" t="s">
        <v>2022</v>
      </c>
      <c r="G2367" s="52">
        <v>2025</v>
      </c>
      <c r="H2367" s="52" t="s">
        <v>361</v>
      </c>
      <c r="I2367" s="52" t="s">
        <v>670</v>
      </c>
      <c r="J2367" s="60">
        <v>2838151</v>
      </c>
      <c r="K2367" s="52">
        <v>2838151</v>
      </c>
      <c r="L2367" s="56" t="str">
        <f>_xlfn.CONCAT(NFM3External!$B2367,"_",NFM3External!$C2367,"_",NFM3External!$E2367,"_",NFM3External!$G2367)</f>
        <v>Malawi_HIV_Unspecified - not disagregated by sources _2025</v>
      </c>
    </row>
    <row r="2368" spans="1:12" x14ac:dyDescent="0.25">
      <c r="A2368" s="48" t="s">
        <v>2021</v>
      </c>
      <c r="B2368" s="49" t="s">
        <v>1088</v>
      </c>
      <c r="C2368" s="49" t="s">
        <v>1645</v>
      </c>
      <c r="D2368" s="49" t="s">
        <v>1634</v>
      </c>
      <c r="E2368" s="49" t="s">
        <v>939</v>
      </c>
      <c r="F2368" s="49" t="s">
        <v>2022</v>
      </c>
      <c r="G2368" s="49">
        <v>2018</v>
      </c>
      <c r="H2368" s="49" t="s">
        <v>1635</v>
      </c>
      <c r="I2368" s="49" t="s">
        <v>670</v>
      </c>
      <c r="J2368" s="59">
        <v>4884202</v>
      </c>
      <c r="K2368" s="49">
        <v>4884202</v>
      </c>
      <c r="L2368" s="55" t="str">
        <f>_xlfn.CONCAT(NFM3External!$B2368,"_",NFM3External!$C2368,"_",NFM3External!$E2368,"_",NFM3External!$G2368)</f>
        <v>Malawi_HIV_World Bank (WB)_2018</v>
      </c>
    </row>
    <row r="2369" spans="1:12" x14ac:dyDescent="0.25">
      <c r="A2369" s="51" t="s">
        <v>2021</v>
      </c>
      <c r="B2369" s="52" t="s">
        <v>1088</v>
      </c>
      <c r="C2369" s="52" t="s">
        <v>1645</v>
      </c>
      <c r="D2369" s="52" t="s">
        <v>1634</v>
      </c>
      <c r="E2369" s="52" t="s">
        <v>939</v>
      </c>
      <c r="F2369" s="52" t="s">
        <v>2022</v>
      </c>
      <c r="G2369" s="52">
        <v>2019</v>
      </c>
      <c r="H2369" s="52" t="s">
        <v>1635</v>
      </c>
      <c r="I2369" s="52" t="s">
        <v>670</v>
      </c>
      <c r="J2369" s="60">
        <v>3909709</v>
      </c>
      <c r="K2369" s="52">
        <v>3909709</v>
      </c>
      <c r="L2369" s="56" t="str">
        <f>_xlfn.CONCAT(NFM3External!$B2369,"_",NFM3External!$C2369,"_",NFM3External!$E2369,"_",NFM3External!$G2369)</f>
        <v>Malawi_HIV_World Bank (WB)_2019</v>
      </c>
    </row>
    <row r="2370" spans="1:12" x14ac:dyDescent="0.25">
      <c r="A2370" s="48" t="s">
        <v>2021</v>
      </c>
      <c r="B2370" s="49" t="s">
        <v>1088</v>
      </c>
      <c r="C2370" s="49" t="s">
        <v>1645</v>
      </c>
      <c r="D2370" s="49" t="s">
        <v>1634</v>
      </c>
      <c r="E2370" s="49" t="s">
        <v>939</v>
      </c>
      <c r="F2370" s="49" t="s">
        <v>2022</v>
      </c>
      <c r="G2370" s="49">
        <v>2020</v>
      </c>
      <c r="H2370" s="49" t="s">
        <v>1635</v>
      </c>
      <c r="I2370" s="49" t="s">
        <v>670</v>
      </c>
      <c r="J2370" s="59">
        <v>4141308</v>
      </c>
      <c r="K2370" s="49">
        <v>4141308</v>
      </c>
      <c r="L2370" s="55" t="str">
        <f>_xlfn.CONCAT(NFM3External!$B2370,"_",NFM3External!$C2370,"_",NFM3External!$E2370,"_",NFM3External!$G2370)</f>
        <v>Malawi_HIV_World Bank (WB)_2020</v>
      </c>
    </row>
    <row r="2371" spans="1:12" x14ac:dyDescent="0.25">
      <c r="A2371" s="51" t="s">
        <v>2021</v>
      </c>
      <c r="B2371" s="52" t="s">
        <v>1088</v>
      </c>
      <c r="C2371" s="52" t="s">
        <v>1645</v>
      </c>
      <c r="D2371" s="52" t="s">
        <v>1634</v>
      </c>
      <c r="E2371" s="52" t="s">
        <v>939</v>
      </c>
      <c r="F2371" s="52" t="s">
        <v>2022</v>
      </c>
      <c r="G2371" s="52">
        <v>2021</v>
      </c>
      <c r="H2371" s="52" t="s">
        <v>361</v>
      </c>
      <c r="I2371" s="52" t="s">
        <v>670</v>
      </c>
      <c r="J2371" s="60">
        <v>4141308</v>
      </c>
      <c r="K2371" s="52">
        <v>4141308</v>
      </c>
      <c r="L2371" s="56" t="str">
        <f>_xlfn.CONCAT(NFM3External!$B2371,"_",NFM3External!$C2371,"_",NFM3External!$E2371,"_",NFM3External!$G2371)</f>
        <v>Malawi_HIV_World Bank (WB)_2021</v>
      </c>
    </row>
    <row r="2372" spans="1:12" x14ac:dyDescent="0.25">
      <c r="A2372" s="48" t="s">
        <v>2021</v>
      </c>
      <c r="B2372" s="49" t="s">
        <v>1088</v>
      </c>
      <c r="C2372" s="49" t="s">
        <v>1645</v>
      </c>
      <c r="D2372" s="49" t="s">
        <v>1634</v>
      </c>
      <c r="E2372" s="49" t="s">
        <v>939</v>
      </c>
      <c r="F2372" s="49" t="s">
        <v>2022</v>
      </c>
      <c r="G2372" s="49">
        <v>2022</v>
      </c>
      <c r="H2372" s="49" t="s">
        <v>361</v>
      </c>
      <c r="I2372" s="49" t="s">
        <v>670</v>
      </c>
      <c r="J2372" s="59">
        <v>4141308</v>
      </c>
      <c r="K2372" s="49">
        <v>4141308</v>
      </c>
      <c r="L2372" s="55" t="str">
        <f>_xlfn.CONCAT(NFM3External!$B2372,"_",NFM3External!$C2372,"_",NFM3External!$E2372,"_",NFM3External!$G2372)</f>
        <v>Malawi_HIV_World Bank (WB)_2022</v>
      </c>
    </row>
    <row r="2373" spans="1:12" x14ac:dyDescent="0.25">
      <c r="A2373" s="51" t="s">
        <v>2021</v>
      </c>
      <c r="B2373" s="52" t="s">
        <v>1088</v>
      </c>
      <c r="C2373" s="52" t="s">
        <v>1645</v>
      </c>
      <c r="D2373" s="52" t="s">
        <v>1634</v>
      </c>
      <c r="E2373" s="52" t="s">
        <v>939</v>
      </c>
      <c r="F2373" s="52" t="s">
        <v>2022</v>
      </c>
      <c r="G2373" s="52">
        <v>2023</v>
      </c>
      <c r="H2373" s="52" t="s">
        <v>361</v>
      </c>
      <c r="I2373" s="52" t="s">
        <v>670</v>
      </c>
      <c r="J2373" s="60">
        <v>4141308</v>
      </c>
      <c r="K2373" s="52">
        <v>4141308</v>
      </c>
      <c r="L2373" s="56" t="str">
        <f>_xlfn.CONCAT(NFM3External!$B2373,"_",NFM3External!$C2373,"_",NFM3External!$E2373,"_",NFM3External!$G2373)</f>
        <v>Malawi_HIV_World Bank (WB)_2023</v>
      </c>
    </row>
    <row r="2374" spans="1:12" x14ac:dyDescent="0.25">
      <c r="A2374" s="48" t="s">
        <v>2021</v>
      </c>
      <c r="B2374" s="49" t="s">
        <v>1088</v>
      </c>
      <c r="C2374" s="49" t="s">
        <v>1645</v>
      </c>
      <c r="D2374" s="49" t="s">
        <v>1634</v>
      </c>
      <c r="E2374" s="49" t="s">
        <v>939</v>
      </c>
      <c r="F2374" s="49" t="s">
        <v>2022</v>
      </c>
      <c r="G2374" s="49">
        <v>2024</v>
      </c>
      <c r="H2374" s="49" t="s">
        <v>361</v>
      </c>
      <c r="I2374" s="49" t="s">
        <v>670</v>
      </c>
      <c r="J2374" s="59">
        <v>4141308</v>
      </c>
      <c r="K2374" s="49">
        <v>4141308</v>
      </c>
      <c r="L2374" s="55" t="str">
        <f>_xlfn.CONCAT(NFM3External!$B2374,"_",NFM3External!$C2374,"_",NFM3External!$E2374,"_",NFM3External!$G2374)</f>
        <v>Malawi_HIV_World Bank (WB)_2024</v>
      </c>
    </row>
    <row r="2375" spans="1:12" x14ac:dyDescent="0.25">
      <c r="A2375" s="51" t="s">
        <v>2021</v>
      </c>
      <c r="B2375" s="52" t="s">
        <v>1088</v>
      </c>
      <c r="C2375" s="52" t="s">
        <v>1645</v>
      </c>
      <c r="D2375" s="52" t="s">
        <v>1634</v>
      </c>
      <c r="E2375" s="52" t="s">
        <v>939</v>
      </c>
      <c r="F2375" s="52" t="s">
        <v>2022</v>
      </c>
      <c r="G2375" s="52">
        <v>2025</v>
      </c>
      <c r="H2375" s="52" t="s">
        <v>361</v>
      </c>
      <c r="I2375" s="52" t="s">
        <v>670</v>
      </c>
      <c r="J2375" s="60">
        <v>4141308</v>
      </c>
      <c r="K2375" s="52">
        <v>4141308</v>
      </c>
      <c r="L2375" s="56" t="str">
        <f>_xlfn.CONCAT(NFM3External!$B2375,"_",NFM3External!$C2375,"_",NFM3External!$E2375,"_",NFM3External!$G2375)</f>
        <v>Malawi_HIV_World Bank (WB)_2025</v>
      </c>
    </row>
    <row r="2376" spans="1:12" x14ac:dyDescent="0.25">
      <c r="A2376" s="48" t="s">
        <v>2021</v>
      </c>
      <c r="B2376" s="49" t="s">
        <v>1088</v>
      </c>
      <c r="C2376" s="49" t="s">
        <v>1645</v>
      </c>
      <c r="D2376" s="49" t="s">
        <v>1634</v>
      </c>
      <c r="E2376" s="49" t="s">
        <v>949</v>
      </c>
      <c r="F2376" s="49" t="s">
        <v>2022</v>
      </c>
      <c r="G2376" s="49">
        <v>2018</v>
      </c>
      <c r="H2376" s="49" t="s">
        <v>1635</v>
      </c>
      <c r="I2376" s="49" t="s">
        <v>670</v>
      </c>
      <c r="J2376" s="59">
        <v>19940</v>
      </c>
      <c r="K2376" s="49">
        <v>19940</v>
      </c>
      <c r="L2376" s="55" t="str">
        <f>_xlfn.CONCAT(NFM3External!$B2376,"_",NFM3External!$C2376,"_",NFM3External!$E2376,"_",NFM3External!$G2376)</f>
        <v>Malawi_HIV_World Health Organization (WHO)_2018</v>
      </c>
    </row>
    <row r="2377" spans="1:12" x14ac:dyDescent="0.25">
      <c r="A2377" s="51" t="s">
        <v>2021</v>
      </c>
      <c r="B2377" s="52" t="s">
        <v>1088</v>
      </c>
      <c r="C2377" s="52" t="s">
        <v>1645</v>
      </c>
      <c r="D2377" s="52" t="s">
        <v>1634</v>
      </c>
      <c r="E2377" s="52" t="s">
        <v>949</v>
      </c>
      <c r="F2377" s="52" t="s">
        <v>2022</v>
      </c>
      <c r="G2377" s="52">
        <v>2019</v>
      </c>
      <c r="H2377" s="52" t="s">
        <v>1635</v>
      </c>
      <c r="I2377" s="52" t="s">
        <v>670</v>
      </c>
      <c r="J2377" s="60">
        <v>232987</v>
      </c>
      <c r="K2377" s="52">
        <v>232987</v>
      </c>
      <c r="L2377" s="56" t="str">
        <f>_xlfn.CONCAT(NFM3External!$B2377,"_",NFM3External!$C2377,"_",NFM3External!$E2377,"_",NFM3External!$G2377)</f>
        <v>Malawi_HIV_World Health Organization (WHO)_2019</v>
      </c>
    </row>
    <row r="2378" spans="1:12" x14ac:dyDescent="0.25">
      <c r="A2378" s="48" t="s">
        <v>2021</v>
      </c>
      <c r="B2378" s="49" t="s">
        <v>1088</v>
      </c>
      <c r="C2378" s="49" t="s">
        <v>1645</v>
      </c>
      <c r="D2378" s="49" t="s">
        <v>1634</v>
      </c>
      <c r="E2378" s="49" t="s">
        <v>949</v>
      </c>
      <c r="F2378" s="49" t="s">
        <v>2022</v>
      </c>
      <c r="G2378" s="49">
        <v>2020</v>
      </c>
      <c r="H2378" s="49" t="s">
        <v>1635</v>
      </c>
      <c r="I2378" s="49" t="s">
        <v>670</v>
      </c>
      <c r="J2378" s="59">
        <v>232987</v>
      </c>
      <c r="K2378" s="49">
        <v>232987</v>
      </c>
      <c r="L2378" s="55" t="str">
        <f>_xlfn.CONCAT(NFM3External!$B2378,"_",NFM3External!$C2378,"_",NFM3External!$E2378,"_",NFM3External!$G2378)</f>
        <v>Malawi_HIV_World Health Organization (WHO)_2020</v>
      </c>
    </row>
    <row r="2379" spans="1:12" x14ac:dyDescent="0.25">
      <c r="A2379" s="51" t="s">
        <v>2021</v>
      </c>
      <c r="B2379" s="52" t="s">
        <v>1088</v>
      </c>
      <c r="C2379" s="52" t="s">
        <v>1645</v>
      </c>
      <c r="D2379" s="52" t="s">
        <v>1634</v>
      </c>
      <c r="E2379" s="52" t="s">
        <v>949</v>
      </c>
      <c r="F2379" s="52" t="s">
        <v>2022</v>
      </c>
      <c r="G2379" s="52">
        <v>2021</v>
      </c>
      <c r="H2379" s="52" t="s">
        <v>361</v>
      </c>
      <c r="I2379" s="52" t="s">
        <v>670</v>
      </c>
      <c r="J2379" s="60">
        <v>232987</v>
      </c>
      <c r="K2379" s="52">
        <v>232987</v>
      </c>
      <c r="L2379" s="56" t="str">
        <f>_xlfn.CONCAT(NFM3External!$B2379,"_",NFM3External!$C2379,"_",NFM3External!$E2379,"_",NFM3External!$G2379)</f>
        <v>Malawi_HIV_World Health Organization (WHO)_2021</v>
      </c>
    </row>
    <row r="2380" spans="1:12" x14ac:dyDescent="0.25">
      <c r="A2380" s="48" t="s">
        <v>2021</v>
      </c>
      <c r="B2380" s="49" t="s">
        <v>1088</v>
      </c>
      <c r="C2380" s="49" t="s">
        <v>1645</v>
      </c>
      <c r="D2380" s="49" t="s">
        <v>1634</v>
      </c>
      <c r="E2380" s="49" t="s">
        <v>949</v>
      </c>
      <c r="F2380" s="49" t="s">
        <v>2022</v>
      </c>
      <c r="G2380" s="49">
        <v>2022</v>
      </c>
      <c r="H2380" s="49" t="s">
        <v>361</v>
      </c>
      <c r="I2380" s="49" t="s">
        <v>670</v>
      </c>
      <c r="J2380" s="59">
        <v>232987</v>
      </c>
      <c r="K2380" s="49">
        <v>232987</v>
      </c>
      <c r="L2380" s="55" t="str">
        <f>_xlfn.CONCAT(NFM3External!$B2380,"_",NFM3External!$C2380,"_",NFM3External!$E2380,"_",NFM3External!$G2380)</f>
        <v>Malawi_HIV_World Health Organization (WHO)_2022</v>
      </c>
    </row>
    <row r="2381" spans="1:12" x14ac:dyDescent="0.25">
      <c r="A2381" s="51" t="s">
        <v>2021</v>
      </c>
      <c r="B2381" s="52" t="s">
        <v>1088</v>
      </c>
      <c r="C2381" s="52" t="s">
        <v>1645</v>
      </c>
      <c r="D2381" s="52" t="s">
        <v>1634</v>
      </c>
      <c r="E2381" s="52" t="s">
        <v>949</v>
      </c>
      <c r="F2381" s="52" t="s">
        <v>2022</v>
      </c>
      <c r="G2381" s="52">
        <v>2023</v>
      </c>
      <c r="H2381" s="52" t="s">
        <v>361</v>
      </c>
      <c r="I2381" s="52" t="s">
        <v>670</v>
      </c>
      <c r="J2381" s="60">
        <v>232987</v>
      </c>
      <c r="K2381" s="52">
        <v>232987</v>
      </c>
      <c r="L2381" s="56" t="str">
        <f>_xlfn.CONCAT(NFM3External!$B2381,"_",NFM3External!$C2381,"_",NFM3External!$E2381,"_",NFM3External!$G2381)</f>
        <v>Malawi_HIV_World Health Organization (WHO)_2023</v>
      </c>
    </row>
    <row r="2382" spans="1:12" x14ac:dyDescent="0.25">
      <c r="A2382" s="48" t="s">
        <v>2021</v>
      </c>
      <c r="B2382" s="49" t="s">
        <v>1088</v>
      </c>
      <c r="C2382" s="49" t="s">
        <v>1645</v>
      </c>
      <c r="D2382" s="49" t="s">
        <v>1634</v>
      </c>
      <c r="E2382" s="49" t="s">
        <v>949</v>
      </c>
      <c r="F2382" s="49" t="s">
        <v>2022</v>
      </c>
      <c r="G2382" s="49">
        <v>2024</v>
      </c>
      <c r="H2382" s="49" t="s">
        <v>361</v>
      </c>
      <c r="I2382" s="49" t="s">
        <v>670</v>
      </c>
      <c r="J2382" s="59">
        <v>232987</v>
      </c>
      <c r="K2382" s="49">
        <v>232987</v>
      </c>
      <c r="L2382" s="55" t="str">
        <f>_xlfn.CONCAT(NFM3External!$B2382,"_",NFM3External!$C2382,"_",NFM3External!$E2382,"_",NFM3External!$G2382)</f>
        <v>Malawi_HIV_World Health Organization (WHO)_2024</v>
      </c>
    </row>
    <row r="2383" spans="1:12" x14ac:dyDescent="0.25">
      <c r="A2383" s="51" t="s">
        <v>2021</v>
      </c>
      <c r="B2383" s="52" t="s">
        <v>1088</v>
      </c>
      <c r="C2383" s="52" t="s">
        <v>1645</v>
      </c>
      <c r="D2383" s="52" t="s">
        <v>1634</v>
      </c>
      <c r="E2383" s="52" t="s">
        <v>949</v>
      </c>
      <c r="F2383" s="52" t="s">
        <v>2022</v>
      </c>
      <c r="G2383" s="52">
        <v>2025</v>
      </c>
      <c r="H2383" s="52" t="s">
        <v>361</v>
      </c>
      <c r="I2383" s="52" t="s">
        <v>670</v>
      </c>
      <c r="J2383" s="60">
        <v>232987</v>
      </c>
      <c r="K2383" s="52">
        <v>232987</v>
      </c>
      <c r="L2383" s="56" t="str">
        <f>_xlfn.CONCAT(NFM3External!$B2383,"_",NFM3External!$C2383,"_",NFM3External!$E2383,"_",NFM3External!$G2383)</f>
        <v>Malawi_HIV_World Health Organization (WHO)_2025</v>
      </c>
    </row>
    <row r="2384" spans="1:12" x14ac:dyDescent="0.25">
      <c r="A2384" s="48" t="s">
        <v>2021</v>
      </c>
      <c r="B2384" s="49" t="s">
        <v>1088</v>
      </c>
      <c r="C2384" s="49" t="s">
        <v>308</v>
      </c>
      <c r="D2384" s="49" t="s">
        <v>1634</v>
      </c>
      <c r="E2384" s="49" t="s">
        <v>934</v>
      </c>
      <c r="F2384" s="49" t="s">
        <v>2023</v>
      </c>
      <c r="G2384" s="49">
        <v>2018</v>
      </c>
      <c r="H2384" s="49" t="s">
        <v>1635</v>
      </c>
      <c r="I2384" s="49" t="s">
        <v>670</v>
      </c>
      <c r="J2384" s="59">
        <v>22000000</v>
      </c>
      <c r="K2384" s="49">
        <v>22000000</v>
      </c>
      <c r="L2384" s="55" t="str">
        <f>_xlfn.CONCAT(NFM3External!$B2384,"_",NFM3External!$C2384,"_",NFM3External!$E2384,"_",NFM3External!$G2384)</f>
        <v>Malawi_Malaria_United States Government (USG)_2018</v>
      </c>
    </row>
    <row r="2385" spans="1:12" x14ac:dyDescent="0.25">
      <c r="A2385" s="51" t="s">
        <v>2021</v>
      </c>
      <c r="B2385" s="52" t="s">
        <v>1088</v>
      </c>
      <c r="C2385" s="52" t="s">
        <v>308</v>
      </c>
      <c r="D2385" s="52" t="s">
        <v>1634</v>
      </c>
      <c r="E2385" s="52" t="s">
        <v>934</v>
      </c>
      <c r="F2385" s="52" t="s">
        <v>2023</v>
      </c>
      <c r="G2385" s="52">
        <v>2019</v>
      </c>
      <c r="H2385" s="52" t="s">
        <v>1635</v>
      </c>
      <c r="I2385" s="52" t="s">
        <v>670</v>
      </c>
      <c r="J2385" s="60">
        <v>23000000</v>
      </c>
      <c r="K2385" s="52">
        <v>23000000</v>
      </c>
      <c r="L2385" s="56" t="str">
        <f>_xlfn.CONCAT(NFM3External!$B2385,"_",NFM3External!$C2385,"_",NFM3External!$E2385,"_",NFM3External!$G2385)</f>
        <v>Malawi_Malaria_United States Government (USG)_2019</v>
      </c>
    </row>
    <row r="2386" spans="1:12" x14ac:dyDescent="0.25">
      <c r="A2386" s="48" t="s">
        <v>2021</v>
      </c>
      <c r="B2386" s="49" t="s">
        <v>1088</v>
      </c>
      <c r="C2386" s="49" t="s">
        <v>308</v>
      </c>
      <c r="D2386" s="49" t="s">
        <v>1634</v>
      </c>
      <c r="E2386" s="49" t="s">
        <v>934</v>
      </c>
      <c r="F2386" s="49" t="s">
        <v>2023</v>
      </c>
      <c r="G2386" s="49">
        <v>2020</v>
      </c>
      <c r="H2386" s="49" t="s">
        <v>1635</v>
      </c>
      <c r="I2386" s="49" t="s">
        <v>670</v>
      </c>
      <c r="J2386" s="59">
        <v>24000000</v>
      </c>
      <c r="K2386" s="49">
        <v>24000000</v>
      </c>
      <c r="L2386" s="55" t="str">
        <f>_xlfn.CONCAT(NFM3External!$B2386,"_",NFM3External!$C2386,"_",NFM3External!$E2386,"_",NFM3External!$G2386)</f>
        <v>Malawi_Malaria_United States Government (USG)_2020</v>
      </c>
    </row>
    <row r="2387" spans="1:12" x14ac:dyDescent="0.25">
      <c r="A2387" s="51" t="s">
        <v>2021</v>
      </c>
      <c r="B2387" s="52" t="s">
        <v>1088</v>
      </c>
      <c r="C2387" s="52" t="s">
        <v>308</v>
      </c>
      <c r="D2387" s="52" t="s">
        <v>1634</v>
      </c>
      <c r="E2387" s="52" t="s">
        <v>934</v>
      </c>
      <c r="F2387" s="52" t="s">
        <v>2023</v>
      </c>
      <c r="G2387" s="52">
        <v>2021</v>
      </c>
      <c r="H2387" s="52" t="s">
        <v>361</v>
      </c>
      <c r="I2387" s="52" t="s">
        <v>670</v>
      </c>
      <c r="J2387" s="60">
        <v>23000000</v>
      </c>
      <c r="K2387" s="52">
        <v>23000000</v>
      </c>
      <c r="L2387" s="56" t="str">
        <f>_xlfn.CONCAT(NFM3External!$B2387,"_",NFM3External!$C2387,"_",NFM3External!$E2387,"_",NFM3External!$G2387)</f>
        <v>Malawi_Malaria_United States Government (USG)_2021</v>
      </c>
    </row>
    <row r="2388" spans="1:12" x14ac:dyDescent="0.25">
      <c r="A2388" s="48" t="s">
        <v>2021</v>
      </c>
      <c r="B2388" s="49" t="s">
        <v>1088</v>
      </c>
      <c r="C2388" s="49" t="s">
        <v>308</v>
      </c>
      <c r="D2388" s="49" t="s">
        <v>1634</v>
      </c>
      <c r="E2388" s="49" t="s">
        <v>934</v>
      </c>
      <c r="F2388" s="49" t="s">
        <v>2023</v>
      </c>
      <c r="G2388" s="49">
        <v>2022</v>
      </c>
      <c r="H2388" s="49" t="s">
        <v>361</v>
      </c>
      <c r="I2388" s="49" t="s">
        <v>670</v>
      </c>
      <c r="J2388" s="59">
        <v>23000000</v>
      </c>
      <c r="K2388" s="49">
        <v>23000000</v>
      </c>
      <c r="L2388" s="55" t="str">
        <f>_xlfn.CONCAT(NFM3External!$B2388,"_",NFM3External!$C2388,"_",NFM3External!$E2388,"_",NFM3External!$G2388)</f>
        <v>Malawi_Malaria_United States Government (USG)_2022</v>
      </c>
    </row>
    <row r="2389" spans="1:12" x14ac:dyDescent="0.25">
      <c r="A2389" s="51" t="s">
        <v>2021</v>
      </c>
      <c r="B2389" s="52" t="s">
        <v>1088</v>
      </c>
      <c r="C2389" s="52" t="s">
        <v>308</v>
      </c>
      <c r="D2389" s="52" t="s">
        <v>1634</v>
      </c>
      <c r="E2389" s="52" t="s">
        <v>934</v>
      </c>
      <c r="F2389" s="52" t="s">
        <v>2023</v>
      </c>
      <c r="G2389" s="52">
        <v>2023</v>
      </c>
      <c r="H2389" s="52" t="s">
        <v>361</v>
      </c>
      <c r="I2389" s="52" t="s">
        <v>670</v>
      </c>
      <c r="J2389" s="60">
        <v>23000000</v>
      </c>
      <c r="K2389" s="52">
        <v>23000000</v>
      </c>
      <c r="L2389" s="56" t="str">
        <f>_xlfn.CONCAT(NFM3External!$B2389,"_",NFM3External!$C2389,"_",NFM3External!$E2389,"_",NFM3External!$G2389)</f>
        <v>Malawi_Malaria_United States Government (USG)_2023</v>
      </c>
    </row>
    <row r="2390" spans="1:12" x14ac:dyDescent="0.25">
      <c r="A2390" s="48" t="s">
        <v>2021</v>
      </c>
      <c r="B2390" s="49" t="s">
        <v>1088</v>
      </c>
      <c r="C2390" s="49" t="s">
        <v>308</v>
      </c>
      <c r="D2390" s="49" t="s">
        <v>1634</v>
      </c>
      <c r="E2390" s="49" t="s">
        <v>934</v>
      </c>
      <c r="F2390" s="49" t="s">
        <v>2023</v>
      </c>
      <c r="G2390" s="49">
        <v>2024</v>
      </c>
      <c r="H2390" s="49" t="s">
        <v>361</v>
      </c>
      <c r="I2390" s="49" t="s">
        <v>670</v>
      </c>
      <c r="J2390" s="59">
        <v>23000000</v>
      </c>
      <c r="K2390" s="49">
        <v>23000000</v>
      </c>
      <c r="L2390" s="55" t="str">
        <f>_xlfn.CONCAT(NFM3External!$B2390,"_",NFM3External!$C2390,"_",NFM3External!$E2390,"_",NFM3External!$G2390)</f>
        <v>Malawi_Malaria_United States Government (USG)_2024</v>
      </c>
    </row>
    <row r="2391" spans="1:12" x14ac:dyDescent="0.25">
      <c r="A2391" s="51" t="s">
        <v>2021</v>
      </c>
      <c r="B2391" s="52" t="s">
        <v>1088</v>
      </c>
      <c r="C2391" s="52" t="s">
        <v>308</v>
      </c>
      <c r="D2391" s="52" t="s">
        <v>1634</v>
      </c>
      <c r="E2391" s="52" t="s">
        <v>934</v>
      </c>
      <c r="F2391" s="52" t="s">
        <v>2023</v>
      </c>
      <c r="G2391" s="52">
        <v>2025</v>
      </c>
      <c r="H2391" s="52" t="s">
        <v>361</v>
      </c>
      <c r="I2391" s="52" t="s">
        <v>670</v>
      </c>
      <c r="J2391" s="60">
        <v>23000000</v>
      </c>
      <c r="K2391" s="52">
        <v>23000000</v>
      </c>
      <c r="L2391" s="56" t="str">
        <f>_xlfn.CONCAT(NFM3External!$B2391,"_",NFM3External!$C2391,"_",NFM3External!$E2391,"_",NFM3External!$G2391)</f>
        <v>Malawi_Malaria_United States Government (USG)_2025</v>
      </c>
    </row>
    <row r="2392" spans="1:12" x14ac:dyDescent="0.25">
      <c r="A2392" s="48" t="s">
        <v>2021</v>
      </c>
      <c r="B2392" s="49" t="s">
        <v>1088</v>
      </c>
      <c r="C2392" s="49" t="s">
        <v>308</v>
      </c>
      <c r="D2392" s="49" t="s">
        <v>1634</v>
      </c>
      <c r="E2392" s="49" t="s">
        <v>949</v>
      </c>
      <c r="F2392" s="49" t="s">
        <v>2023</v>
      </c>
      <c r="G2392" s="49">
        <v>2018</v>
      </c>
      <c r="H2392" s="49" t="s">
        <v>1635</v>
      </c>
      <c r="I2392" s="49" t="s">
        <v>670</v>
      </c>
      <c r="J2392" s="59">
        <v>0</v>
      </c>
      <c r="K2392" s="49">
        <v>0</v>
      </c>
      <c r="L2392" s="55" t="str">
        <f>_xlfn.CONCAT(NFM3External!$B2392,"_",NFM3External!$C2392,"_",NFM3External!$E2392,"_",NFM3External!$G2392)</f>
        <v>Malawi_Malaria_World Health Organization (WHO)_2018</v>
      </c>
    </row>
    <row r="2393" spans="1:12" x14ac:dyDescent="0.25">
      <c r="A2393" s="51" t="s">
        <v>2021</v>
      </c>
      <c r="B2393" s="52" t="s">
        <v>1088</v>
      </c>
      <c r="C2393" s="52" t="s">
        <v>308</v>
      </c>
      <c r="D2393" s="52" t="s">
        <v>1634</v>
      </c>
      <c r="E2393" s="52" t="s">
        <v>949</v>
      </c>
      <c r="F2393" s="52" t="s">
        <v>2023</v>
      </c>
      <c r="G2393" s="52">
        <v>2021</v>
      </c>
      <c r="H2393" s="52" t="s">
        <v>361</v>
      </c>
      <c r="I2393" s="52" t="s">
        <v>670</v>
      </c>
      <c r="J2393" s="60">
        <v>100000</v>
      </c>
      <c r="K2393" s="52">
        <v>100000</v>
      </c>
      <c r="L2393" s="56" t="str">
        <f>_xlfn.CONCAT(NFM3External!$B2393,"_",NFM3External!$C2393,"_",NFM3External!$E2393,"_",NFM3External!$G2393)</f>
        <v>Malawi_Malaria_World Health Organization (WHO)_2021</v>
      </c>
    </row>
    <row r="2394" spans="1:12" x14ac:dyDescent="0.25">
      <c r="A2394" s="48" t="s">
        <v>2021</v>
      </c>
      <c r="B2394" s="49" t="s">
        <v>1088</v>
      </c>
      <c r="C2394" s="49" t="s">
        <v>308</v>
      </c>
      <c r="D2394" s="49" t="s">
        <v>1634</v>
      </c>
      <c r="E2394" s="49" t="s">
        <v>949</v>
      </c>
      <c r="F2394" s="49" t="s">
        <v>2023</v>
      </c>
      <c r="G2394" s="49">
        <v>2022</v>
      </c>
      <c r="H2394" s="49" t="s">
        <v>361</v>
      </c>
      <c r="I2394" s="49" t="s">
        <v>670</v>
      </c>
      <c r="J2394" s="59">
        <v>100000</v>
      </c>
      <c r="K2394" s="49">
        <v>100000</v>
      </c>
      <c r="L2394" s="55" t="str">
        <f>_xlfn.CONCAT(NFM3External!$B2394,"_",NFM3External!$C2394,"_",NFM3External!$E2394,"_",NFM3External!$G2394)</f>
        <v>Malawi_Malaria_World Health Organization (WHO)_2022</v>
      </c>
    </row>
    <row r="2395" spans="1:12" x14ac:dyDescent="0.25">
      <c r="A2395" s="51" t="s">
        <v>2021</v>
      </c>
      <c r="B2395" s="52" t="s">
        <v>1088</v>
      </c>
      <c r="C2395" s="52" t="s">
        <v>308</v>
      </c>
      <c r="D2395" s="52" t="s">
        <v>1634</v>
      </c>
      <c r="E2395" s="52" t="s">
        <v>949</v>
      </c>
      <c r="F2395" s="52" t="s">
        <v>2023</v>
      </c>
      <c r="G2395" s="52">
        <v>2023</v>
      </c>
      <c r="H2395" s="52" t="s">
        <v>361</v>
      </c>
      <c r="I2395" s="52" t="s">
        <v>670</v>
      </c>
      <c r="J2395" s="60">
        <v>100000</v>
      </c>
      <c r="K2395" s="52">
        <v>100000</v>
      </c>
      <c r="L2395" s="56" t="str">
        <f>_xlfn.CONCAT(NFM3External!$B2395,"_",NFM3External!$C2395,"_",NFM3External!$E2395,"_",NFM3External!$G2395)</f>
        <v>Malawi_Malaria_World Health Organization (WHO)_2023</v>
      </c>
    </row>
    <row r="2396" spans="1:12" x14ac:dyDescent="0.25">
      <c r="A2396" s="48" t="s">
        <v>2021</v>
      </c>
      <c r="B2396" s="49" t="s">
        <v>1088</v>
      </c>
      <c r="C2396" s="49" t="s">
        <v>308</v>
      </c>
      <c r="D2396" s="49" t="s">
        <v>1634</v>
      </c>
      <c r="E2396" s="49" t="s">
        <v>949</v>
      </c>
      <c r="F2396" s="49" t="s">
        <v>2023</v>
      </c>
      <c r="G2396" s="49">
        <v>2024</v>
      </c>
      <c r="H2396" s="49" t="s">
        <v>361</v>
      </c>
      <c r="I2396" s="49" t="s">
        <v>670</v>
      </c>
      <c r="J2396" s="59">
        <v>100000</v>
      </c>
      <c r="K2396" s="49">
        <v>100000</v>
      </c>
      <c r="L2396" s="55" t="str">
        <f>_xlfn.CONCAT(NFM3External!$B2396,"_",NFM3External!$C2396,"_",NFM3External!$E2396,"_",NFM3External!$G2396)</f>
        <v>Malawi_Malaria_World Health Organization (WHO)_2024</v>
      </c>
    </row>
    <row r="2397" spans="1:12" x14ac:dyDescent="0.25">
      <c r="A2397" s="51" t="s">
        <v>2021</v>
      </c>
      <c r="B2397" s="52" t="s">
        <v>1088</v>
      </c>
      <c r="C2397" s="52" t="s">
        <v>308</v>
      </c>
      <c r="D2397" s="52" t="s">
        <v>1634</v>
      </c>
      <c r="E2397" s="52" t="s">
        <v>949</v>
      </c>
      <c r="F2397" s="52" t="s">
        <v>2023</v>
      </c>
      <c r="G2397" s="52">
        <v>2025</v>
      </c>
      <c r="H2397" s="52" t="s">
        <v>361</v>
      </c>
      <c r="I2397" s="52" t="s">
        <v>670</v>
      </c>
      <c r="J2397" s="60">
        <v>100000</v>
      </c>
      <c r="K2397" s="52">
        <v>100000</v>
      </c>
      <c r="L2397" s="56" t="str">
        <f>_xlfn.CONCAT(NFM3External!$B2397,"_",NFM3External!$C2397,"_",NFM3External!$E2397,"_",NFM3External!$G2397)</f>
        <v>Malawi_Malaria_World Health Organization (WHO)_2025</v>
      </c>
    </row>
    <row r="2398" spans="1:12" x14ac:dyDescent="0.25">
      <c r="A2398" s="48" t="s">
        <v>2021</v>
      </c>
      <c r="B2398" s="49" t="s">
        <v>1088</v>
      </c>
      <c r="C2398" s="49" t="s">
        <v>305</v>
      </c>
      <c r="D2398" s="49" t="s">
        <v>1634</v>
      </c>
      <c r="E2398" s="49" t="s">
        <v>686</v>
      </c>
      <c r="F2398" s="49" t="s">
        <v>2022</v>
      </c>
      <c r="G2398" s="49">
        <v>2018</v>
      </c>
      <c r="H2398" s="49" t="s">
        <v>1635</v>
      </c>
      <c r="I2398" s="49" t="s">
        <v>670</v>
      </c>
      <c r="J2398" s="59">
        <v>0</v>
      </c>
      <c r="K2398" s="49">
        <v>0</v>
      </c>
      <c r="L2398" s="55" t="str">
        <f>_xlfn.CONCAT(NFM3External!$B2398,"_",NFM3External!$C2398,"_",NFM3External!$E2398,"_",NFM3External!$G2398)</f>
        <v>Malawi_TB_Bill and Melinda Gates Foundation _2018</v>
      </c>
    </row>
    <row r="2399" spans="1:12" x14ac:dyDescent="0.25">
      <c r="A2399" s="51" t="s">
        <v>2021</v>
      </c>
      <c r="B2399" s="52" t="s">
        <v>1088</v>
      </c>
      <c r="C2399" s="52" t="s">
        <v>305</v>
      </c>
      <c r="D2399" s="52" t="s">
        <v>1634</v>
      </c>
      <c r="E2399" s="52" t="s">
        <v>686</v>
      </c>
      <c r="F2399" s="52" t="s">
        <v>2022</v>
      </c>
      <c r="G2399" s="52">
        <v>2019</v>
      </c>
      <c r="H2399" s="52" t="s">
        <v>1635</v>
      </c>
      <c r="I2399" s="52" t="s">
        <v>670</v>
      </c>
      <c r="J2399" s="60">
        <v>49980</v>
      </c>
      <c r="K2399" s="52">
        <v>49980</v>
      </c>
      <c r="L2399" s="56" t="str">
        <f>_xlfn.CONCAT(NFM3External!$B2399,"_",NFM3External!$C2399,"_",NFM3External!$E2399,"_",NFM3External!$G2399)</f>
        <v>Malawi_TB_Bill and Melinda Gates Foundation _2019</v>
      </c>
    </row>
    <row r="2400" spans="1:12" x14ac:dyDescent="0.25">
      <c r="A2400" s="48" t="s">
        <v>2021</v>
      </c>
      <c r="B2400" s="49" t="s">
        <v>1088</v>
      </c>
      <c r="C2400" s="49" t="s">
        <v>305</v>
      </c>
      <c r="D2400" s="49" t="s">
        <v>1634</v>
      </c>
      <c r="E2400" s="49" t="s">
        <v>686</v>
      </c>
      <c r="F2400" s="49" t="s">
        <v>2022</v>
      </c>
      <c r="G2400" s="49">
        <v>2020</v>
      </c>
      <c r="H2400" s="49" t="s">
        <v>1635</v>
      </c>
      <c r="I2400" s="49" t="s">
        <v>670</v>
      </c>
      <c r="J2400" s="59">
        <v>0</v>
      </c>
      <c r="K2400" s="49">
        <v>0</v>
      </c>
      <c r="L2400" s="55" t="str">
        <f>_xlfn.CONCAT(NFM3External!$B2400,"_",NFM3External!$C2400,"_",NFM3External!$E2400,"_",NFM3External!$G2400)</f>
        <v>Malawi_TB_Bill and Melinda Gates Foundation _2020</v>
      </c>
    </row>
    <row r="2401" spans="1:12" x14ac:dyDescent="0.25">
      <c r="A2401" s="51" t="s">
        <v>2021</v>
      </c>
      <c r="B2401" s="52" t="s">
        <v>1088</v>
      </c>
      <c r="C2401" s="52" t="s">
        <v>305</v>
      </c>
      <c r="D2401" s="52" t="s">
        <v>1634</v>
      </c>
      <c r="E2401" s="52" t="s">
        <v>686</v>
      </c>
      <c r="F2401" s="52" t="s">
        <v>2022</v>
      </c>
      <c r="G2401" s="52">
        <v>2021</v>
      </c>
      <c r="H2401" s="52" t="s">
        <v>361</v>
      </c>
      <c r="I2401" s="52" t="s">
        <v>670</v>
      </c>
      <c r="J2401" s="60">
        <v>0</v>
      </c>
      <c r="K2401" s="52">
        <v>0</v>
      </c>
      <c r="L2401" s="56" t="str">
        <f>_xlfn.CONCAT(NFM3External!$B2401,"_",NFM3External!$C2401,"_",NFM3External!$E2401,"_",NFM3External!$G2401)</f>
        <v>Malawi_TB_Bill and Melinda Gates Foundation _2021</v>
      </c>
    </row>
    <row r="2402" spans="1:12" x14ac:dyDescent="0.25">
      <c r="A2402" s="48" t="s">
        <v>2021</v>
      </c>
      <c r="B2402" s="49" t="s">
        <v>1088</v>
      </c>
      <c r="C2402" s="49" t="s">
        <v>305</v>
      </c>
      <c r="D2402" s="49" t="s">
        <v>1634</v>
      </c>
      <c r="E2402" s="49" t="s">
        <v>686</v>
      </c>
      <c r="F2402" s="49" t="s">
        <v>2022</v>
      </c>
      <c r="G2402" s="49">
        <v>2022</v>
      </c>
      <c r="H2402" s="49" t="s">
        <v>361</v>
      </c>
      <c r="I2402" s="49" t="s">
        <v>670</v>
      </c>
      <c r="J2402" s="59">
        <v>0</v>
      </c>
      <c r="K2402" s="49">
        <v>0</v>
      </c>
      <c r="L2402" s="55" t="str">
        <f>_xlfn.CONCAT(NFM3External!$B2402,"_",NFM3External!$C2402,"_",NFM3External!$E2402,"_",NFM3External!$G2402)</f>
        <v>Malawi_TB_Bill and Melinda Gates Foundation _2022</v>
      </c>
    </row>
    <row r="2403" spans="1:12" x14ac:dyDescent="0.25">
      <c r="A2403" s="51" t="s">
        <v>2021</v>
      </c>
      <c r="B2403" s="52" t="s">
        <v>1088</v>
      </c>
      <c r="C2403" s="52" t="s">
        <v>305</v>
      </c>
      <c r="D2403" s="52" t="s">
        <v>1634</v>
      </c>
      <c r="E2403" s="52" t="s">
        <v>686</v>
      </c>
      <c r="F2403" s="52" t="s">
        <v>2022</v>
      </c>
      <c r="G2403" s="52">
        <v>2023</v>
      </c>
      <c r="H2403" s="52" t="s">
        <v>361</v>
      </c>
      <c r="I2403" s="52" t="s">
        <v>670</v>
      </c>
      <c r="J2403" s="60">
        <v>0</v>
      </c>
      <c r="K2403" s="52">
        <v>0</v>
      </c>
      <c r="L2403" s="56" t="str">
        <f>_xlfn.CONCAT(NFM3External!$B2403,"_",NFM3External!$C2403,"_",NFM3External!$E2403,"_",NFM3External!$G2403)</f>
        <v>Malawi_TB_Bill and Melinda Gates Foundation _2023</v>
      </c>
    </row>
    <row r="2404" spans="1:12" x14ac:dyDescent="0.25">
      <c r="A2404" s="48" t="s">
        <v>2021</v>
      </c>
      <c r="B2404" s="49" t="s">
        <v>1088</v>
      </c>
      <c r="C2404" s="49" t="s">
        <v>305</v>
      </c>
      <c r="D2404" s="49" t="s">
        <v>1634</v>
      </c>
      <c r="E2404" s="49" t="s">
        <v>686</v>
      </c>
      <c r="F2404" s="49" t="s">
        <v>2022</v>
      </c>
      <c r="G2404" s="49">
        <v>2024</v>
      </c>
      <c r="H2404" s="49" t="s">
        <v>361</v>
      </c>
      <c r="I2404" s="49" t="s">
        <v>670</v>
      </c>
      <c r="J2404" s="59">
        <v>0</v>
      </c>
      <c r="K2404" s="49">
        <v>0</v>
      </c>
      <c r="L2404" s="55" t="str">
        <f>_xlfn.CONCAT(NFM3External!$B2404,"_",NFM3External!$C2404,"_",NFM3External!$E2404,"_",NFM3External!$G2404)</f>
        <v>Malawi_TB_Bill and Melinda Gates Foundation _2024</v>
      </c>
    </row>
    <row r="2405" spans="1:12" x14ac:dyDescent="0.25">
      <c r="A2405" s="51" t="s">
        <v>2021</v>
      </c>
      <c r="B2405" s="52" t="s">
        <v>1088</v>
      </c>
      <c r="C2405" s="52" t="s">
        <v>305</v>
      </c>
      <c r="D2405" s="52" t="s">
        <v>1634</v>
      </c>
      <c r="E2405" s="52" t="s">
        <v>686</v>
      </c>
      <c r="F2405" s="52" t="s">
        <v>2022</v>
      </c>
      <c r="G2405" s="52">
        <v>2025</v>
      </c>
      <c r="H2405" s="52" t="s">
        <v>361</v>
      </c>
      <c r="I2405" s="52" t="s">
        <v>670</v>
      </c>
      <c r="J2405" s="60">
        <v>0</v>
      </c>
      <c r="K2405" s="52">
        <v>0</v>
      </c>
      <c r="L2405" s="56" t="str">
        <f>_xlfn.CONCAT(NFM3External!$B2405,"_",NFM3External!$C2405,"_",NFM3External!$E2405,"_",NFM3External!$G2405)</f>
        <v>Malawi_TB_Bill and Melinda Gates Foundation _2025</v>
      </c>
    </row>
    <row r="2406" spans="1:12" x14ac:dyDescent="0.25">
      <c r="A2406" s="48" t="s">
        <v>2021</v>
      </c>
      <c r="B2406" s="49" t="s">
        <v>1088</v>
      </c>
      <c r="C2406" s="49" t="s">
        <v>305</v>
      </c>
      <c r="D2406" s="49" t="s">
        <v>1634</v>
      </c>
      <c r="E2406" s="49" t="s">
        <v>809</v>
      </c>
      <c r="F2406" s="49" t="s">
        <v>2022</v>
      </c>
      <c r="G2406" s="49">
        <v>2018</v>
      </c>
      <c r="H2406" s="49" t="s">
        <v>1635</v>
      </c>
      <c r="I2406" s="49" t="s">
        <v>670</v>
      </c>
      <c r="J2406" s="59">
        <v>89386</v>
      </c>
      <c r="K2406" s="49">
        <v>89386</v>
      </c>
      <c r="L2406" s="55" t="str">
        <f>_xlfn.CONCAT(NFM3External!$B2406,"_",NFM3External!$C2406,"_",NFM3External!$E2406,"_",NFM3External!$G2406)</f>
        <v>Malawi_TB_International Drug Purchase Facility (UNITAID)_2018</v>
      </c>
    </row>
    <row r="2407" spans="1:12" x14ac:dyDescent="0.25">
      <c r="A2407" s="51" t="s">
        <v>2021</v>
      </c>
      <c r="B2407" s="52" t="s">
        <v>1088</v>
      </c>
      <c r="C2407" s="52" t="s">
        <v>305</v>
      </c>
      <c r="D2407" s="52" t="s">
        <v>1634</v>
      </c>
      <c r="E2407" s="52" t="s">
        <v>809</v>
      </c>
      <c r="F2407" s="52" t="s">
        <v>2022</v>
      </c>
      <c r="G2407" s="52">
        <v>2019</v>
      </c>
      <c r="H2407" s="52" t="s">
        <v>1635</v>
      </c>
      <c r="I2407" s="52" t="s">
        <v>670</v>
      </c>
      <c r="J2407" s="60">
        <v>103730</v>
      </c>
      <c r="K2407" s="52">
        <v>103730</v>
      </c>
      <c r="L2407" s="56" t="str">
        <f>_xlfn.CONCAT(NFM3External!$B2407,"_",NFM3External!$C2407,"_",NFM3External!$E2407,"_",NFM3External!$G2407)</f>
        <v>Malawi_TB_International Drug Purchase Facility (UNITAID)_2019</v>
      </c>
    </row>
    <row r="2408" spans="1:12" x14ac:dyDescent="0.25">
      <c r="A2408" s="48" t="s">
        <v>2021</v>
      </c>
      <c r="B2408" s="49" t="s">
        <v>1088</v>
      </c>
      <c r="C2408" s="49" t="s">
        <v>305</v>
      </c>
      <c r="D2408" s="49" t="s">
        <v>1634</v>
      </c>
      <c r="E2408" s="49" t="s">
        <v>809</v>
      </c>
      <c r="F2408" s="49" t="s">
        <v>2022</v>
      </c>
      <c r="G2408" s="49">
        <v>2020</v>
      </c>
      <c r="H2408" s="49" t="s">
        <v>1635</v>
      </c>
      <c r="I2408" s="49" t="s">
        <v>670</v>
      </c>
      <c r="J2408" s="59">
        <v>103230</v>
      </c>
      <c r="K2408" s="49">
        <v>103230</v>
      </c>
      <c r="L2408" s="55" t="str">
        <f>_xlfn.CONCAT(NFM3External!$B2408,"_",NFM3External!$C2408,"_",NFM3External!$E2408,"_",NFM3External!$G2408)</f>
        <v>Malawi_TB_International Drug Purchase Facility (UNITAID)_2020</v>
      </c>
    </row>
    <row r="2409" spans="1:12" x14ac:dyDescent="0.25">
      <c r="A2409" s="51" t="s">
        <v>2021</v>
      </c>
      <c r="B2409" s="52" t="s">
        <v>1088</v>
      </c>
      <c r="C2409" s="52" t="s">
        <v>305</v>
      </c>
      <c r="D2409" s="52" t="s">
        <v>1634</v>
      </c>
      <c r="E2409" s="52" t="s">
        <v>809</v>
      </c>
      <c r="F2409" s="52" t="s">
        <v>2022</v>
      </c>
      <c r="G2409" s="52">
        <v>2021</v>
      </c>
      <c r="H2409" s="52" t="s">
        <v>361</v>
      </c>
      <c r="I2409" s="52" t="s">
        <v>670</v>
      </c>
      <c r="J2409" s="60">
        <v>103230</v>
      </c>
      <c r="K2409" s="52">
        <v>103230</v>
      </c>
      <c r="L2409" s="56" t="str">
        <f>_xlfn.CONCAT(NFM3External!$B2409,"_",NFM3External!$C2409,"_",NFM3External!$E2409,"_",NFM3External!$G2409)</f>
        <v>Malawi_TB_International Drug Purchase Facility (UNITAID)_2021</v>
      </c>
    </row>
    <row r="2410" spans="1:12" x14ac:dyDescent="0.25">
      <c r="A2410" s="48" t="s">
        <v>2021</v>
      </c>
      <c r="B2410" s="49" t="s">
        <v>1088</v>
      </c>
      <c r="C2410" s="49" t="s">
        <v>305</v>
      </c>
      <c r="D2410" s="49" t="s">
        <v>1634</v>
      </c>
      <c r="E2410" s="49" t="s">
        <v>809</v>
      </c>
      <c r="F2410" s="49" t="s">
        <v>2022</v>
      </c>
      <c r="G2410" s="49">
        <v>2022</v>
      </c>
      <c r="H2410" s="49" t="s">
        <v>361</v>
      </c>
      <c r="I2410" s="49" t="s">
        <v>670</v>
      </c>
      <c r="J2410" s="59">
        <v>103230</v>
      </c>
      <c r="K2410" s="49">
        <v>103230</v>
      </c>
      <c r="L2410" s="55" t="str">
        <f>_xlfn.CONCAT(NFM3External!$B2410,"_",NFM3External!$C2410,"_",NFM3External!$E2410,"_",NFM3External!$G2410)</f>
        <v>Malawi_TB_International Drug Purchase Facility (UNITAID)_2022</v>
      </c>
    </row>
    <row r="2411" spans="1:12" x14ac:dyDescent="0.25">
      <c r="A2411" s="51" t="s">
        <v>2021</v>
      </c>
      <c r="B2411" s="52" t="s">
        <v>1088</v>
      </c>
      <c r="C2411" s="52" t="s">
        <v>305</v>
      </c>
      <c r="D2411" s="52" t="s">
        <v>1634</v>
      </c>
      <c r="E2411" s="52" t="s">
        <v>809</v>
      </c>
      <c r="F2411" s="52" t="s">
        <v>2022</v>
      </c>
      <c r="G2411" s="52">
        <v>2023</v>
      </c>
      <c r="H2411" s="52" t="s">
        <v>361</v>
      </c>
      <c r="I2411" s="52" t="s">
        <v>670</v>
      </c>
      <c r="J2411" s="60">
        <v>103230</v>
      </c>
      <c r="K2411" s="52">
        <v>103230</v>
      </c>
      <c r="L2411" s="56" t="str">
        <f>_xlfn.CONCAT(NFM3External!$B2411,"_",NFM3External!$C2411,"_",NFM3External!$E2411,"_",NFM3External!$G2411)</f>
        <v>Malawi_TB_International Drug Purchase Facility (UNITAID)_2023</v>
      </c>
    </row>
    <row r="2412" spans="1:12" x14ac:dyDescent="0.25">
      <c r="A2412" s="48" t="s">
        <v>2021</v>
      </c>
      <c r="B2412" s="49" t="s">
        <v>1088</v>
      </c>
      <c r="C2412" s="49" t="s">
        <v>305</v>
      </c>
      <c r="D2412" s="49" t="s">
        <v>1634</v>
      </c>
      <c r="E2412" s="49" t="s">
        <v>809</v>
      </c>
      <c r="F2412" s="49" t="s">
        <v>2022</v>
      </c>
      <c r="G2412" s="49">
        <v>2024</v>
      </c>
      <c r="H2412" s="49" t="s">
        <v>361</v>
      </c>
      <c r="I2412" s="49" t="s">
        <v>670</v>
      </c>
      <c r="J2412" s="59">
        <v>103230</v>
      </c>
      <c r="K2412" s="49">
        <v>103230</v>
      </c>
      <c r="L2412" s="55" t="str">
        <f>_xlfn.CONCAT(NFM3External!$B2412,"_",NFM3External!$C2412,"_",NFM3External!$E2412,"_",NFM3External!$G2412)</f>
        <v>Malawi_TB_International Drug Purchase Facility (UNITAID)_2024</v>
      </c>
    </row>
    <row r="2413" spans="1:12" x14ac:dyDescent="0.25">
      <c r="A2413" s="51" t="s">
        <v>2021</v>
      </c>
      <c r="B2413" s="52" t="s">
        <v>1088</v>
      </c>
      <c r="C2413" s="52" t="s">
        <v>305</v>
      </c>
      <c r="D2413" s="52" t="s">
        <v>1634</v>
      </c>
      <c r="E2413" s="52" t="s">
        <v>809</v>
      </c>
      <c r="F2413" s="52" t="s">
        <v>2022</v>
      </c>
      <c r="G2413" s="52">
        <v>2025</v>
      </c>
      <c r="H2413" s="52" t="s">
        <v>361</v>
      </c>
      <c r="I2413" s="52" t="s">
        <v>670</v>
      </c>
      <c r="J2413" s="60">
        <v>103230</v>
      </c>
      <c r="K2413" s="52">
        <v>103230</v>
      </c>
      <c r="L2413" s="56" t="str">
        <f>_xlfn.CONCAT(NFM3External!$B2413,"_",NFM3External!$C2413,"_",NFM3External!$E2413,"_",NFM3External!$G2413)</f>
        <v>Malawi_TB_International Drug Purchase Facility (UNITAID)_2025</v>
      </c>
    </row>
    <row r="2414" spans="1:12" x14ac:dyDescent="0.25">
      <c r="A2414" s="48" t="s">
        <v>2021</v>
      </c>
      <c r="B2414" s="49" t="s">
        <v>1088</v>
      </c>
      <c r="C2414" s="49" t="s">
        <v>305</v>
      </c>
      <c r="D2414" s="49" t="s">
        <v>1634</v>
      </c>
      <c r="E2414" s="49" t="s">
        <v>875</v>
      </c>
      <c r="F2414" s="49" t="s">
        <v>2022</v>
      </c>
      <c r="G2414" s="49">
        <v>2018</v>
      </c>
      <c r="H2414" s="49" t="s">
        <v>1635</v>
      </c>
      <c r="I2414" s="49" t="s">
        <v>670</v>
      </c>
      <c r="J2414" s="59">
        <v>453548</v>
      </c>
      <c r="K2414" s="49">
        <v>453548</v>
      </c>
      <c r="L2414" s="55" t="str">
        <f>_xlfn.CONCAT(NFM3External!$B2414,"_",NFM3External!$C2414,"_",NFM3External!$E2414,"_",NFM3External!$G2414)</f>
        <v>Malawi_TB_Norway_2018</v>
      </c>
    </row>
    <row r="2415" spans="1:12" x14ac:dyDescent="0.25">
      <c r="A2415" s="51" t="s">
        <v>2021</v>
      </c>
      <c r="B2415" s="52" t="s">
        <v>1088</v>
      </c>
      <c r="C2415" s="52" t="s">
        <v>305</v>
      </c>
      <c r="D2415" s="52" t="s">
        <v>1634</v>
      </c>
      <c r="E2415" s="52" t="s">
        <v>875</v>
      </c>
      <c r="F2415" s="52" t="s">
        <v>2022</v>
      </c>
      <c r="G2415" s="52">
        <v>2019</v>
      </c>
      <c r="H2415" s="52" t="s">
        <v>1635</v>
      </c>
      <c r="I2415" s="52" t="s">
        <v>670</v>
      </c>
      <c r="J2415" s="60">
        <v>348498</v>
      </c>
      <c r="K2415" s="52">
        <v>348498</v>
      </c>
      <c r="L2415" s="56" t="str">
        <f>_xlfn.CONCAT(NFM3External!$B2415,"_",NFM3External!$C2415,"_",NFM3External!$E2415,"_",NFM3External!$G2415)</f>
        <v>Malawi_TB_Norway_2019</v>
      </c>
    </row>
    <row r="2416" spans="1:12" x14ac:dyDescent="0.25">
      <c r="A2416" s="48" t="s">
        <v>2021</v>
      </c>
      <c r="B2416" s="49" t="s">
        <v>1088</v>
      </c>
      <c r="C2416" s="49" t="s">
        <v>305</v>
      </c>
      <c r="D2416" s="49" t="s">
        <v>1634</v>
      </c>
      <c r="E2416" s="49" t="s">
        <v>875</v>
      </c>
      <c r="F2416" s="49" t="s">
        <v>2022</v>
      </c>
      <c r="G2416" s="49">
        <v>2020</v>
      </c>
      <c r="H2416" s="49" t="s">
        <v>1635</v>
      </c>
      <c r="I2416" s="49" t="s">
        <v>670</v>
      </c>
      <c r="J2416" s="59">
        <v>348498</v>
      </c>
      <c r="K2416" s="49">
        <v>348498</v>
      </c>
      <c r="L2416" s="55" t="str">
        <f>_xlfn.CONCAT(NFM3External!$B2416,"_",NFM3External!$C2416,"_",NFM3External!$E2416,"_",NFM3External!$G2416)</f>
        <v>Malawi_TB_Norway_2020</v>
      </c>
    </row>
    <row r="2417" spans="1:12" x14ac:dyDescent="0.25">
      <c r="A2417" s="51" t="s">
        <v>2021</v>
      </c>
      <c r="B2417" s="52" t="s">
        <v>1088</v>
      </c>
      <c r="C2417" s="52" t="s">
        <v>305</v>
      </c>
      <c r="D2417" s="52" t="s">
        <v>1634</v>
      </c>
      <c r="E2417" s="52" t="s">
        <v>875</v>
      </c>
      <c r="F2417" s="52" t="s">
        <v>2022</v>
      </c>
      <c r="G2417" s="52">
        <v>2021</v>
      </c>
      <c r="H2417" s="52" t="s">
        <v>361</v>
      </c>
      <c r="I2417" s="52" t="s">
        <v>670</v>
      </c>
      <c r="J2417" s="60">
        <v>348498</v>
      </c>
      <c r="K2417" s="52">
        <v>348498</v>
      </c>
      <c r="L2417" s="56" t="str">
        <f>_xlfn.CONCAT(NFM3External!$B2417,"_",NFM3External!$C2417,"_",NFM3External!$E2417,"_",NFM3External!$G2417)</f>
        <v>Malawi_TB_Norway_2021</v>
      </c>
    </row>
    <row r="2418" spans="1:12" x14ac:dyDescent="0.25">
      <c r="A2418" s="48" t="s">
        <v>2021</v>
      </c>
      <c r="B2418" s="49" t="s">
        <v>1088</v>
      </c>
      <c r="C2418" s="49" t="s">
        <v>305</v>
      </c>
      <c r="D2418" s="49" t="s">
        <v>1634</v>
      </c>
      <c r="E2418" s="49" t="s">
        <v>875</v>
      </c>
      <c r="F2418" s="49" t="s">
        <v>2022</v>
      </c>
      <c r="G2418" s="49">
        <v>2022</v>
      </c>
      <c r="H2418" s="49" t="s">
        <v>361</v>
      </c>
      <c r="I2418" s="49" t="s">
        <v>670</v>
      </c>
      <c r="J2418" s="59">
        <v>348498</v>
      </c>
      <c r="K2418" s="49">
        <v>348498</v>
      </c>
      <c r="L2418" s="55" t="str">
        <f>_xlfn.CONCAT(NFM3External!$B2418,"_",NFM3External!$C2418,"_",NFM3External!$E2418,"_",NFM3External!$G2418)</f>
        <v>Malawi_TB_Norway_2022</v>
      </c>
    </row>
    <row r="2419" spans="1:12" x14ac:dyDescent="0.25">
      <c r="A2419" s="51" t="s">
        <v>2021</v>
      </c>
      <c r="B2419" s="52" t="s">
        <v>1088</v>
      </c>
      <c r="C2419" s="52" t="s">
        <v>305</v>
      </c>
      <c r="D2419" s="52" t="s">
        <v>1634</v>
      </c>
      <c r="E2419" s="52" t="s">
        <v>875</v>
      </c>
      <c r="F2419" s="52" t="s">
        <v>2022</v>
      </c>
      <c r="G2419" s="52">
        <v>2023</v>
      </c>
      <c r="H2419" s="52" t="s">
        <v>361</v>
      </c>
      <c r="I2419" s="52" t="s">
        <v>670</v>
      </c>
      <c r="J2419" s="60">
        <v>348498</v>
      </c>
      <c r="K2419" s="52">
        <v>348498</v>
      </c>
      <c r="L2419" s="56" t="str">
        <f>_xlfn.CONCAT(NFM3External!$B2419,"_",NFM3External!$C2419,"_",NFM3External!$E2419,"_",NFM3External!$G2419)</f>
        <v>Malawi_TB_Norway_2023</v>
      </c>
    </row>
    <row r="2420" spans="1:12" x14ac:dyDescent="0.25">
      <c r="A2420" s="48" t="s">
        <v>2021</v>
      </c>
      <c r="B2420" s="49" t="s">
        <v>1088</v>
      </c>
      <c r="C2420" s="49" t="s">
        <v>305</v>
      </c>
      <c r="D2420" s="49" t="s">
        <v>1634</v>
      </c>
      <c r="E2420" s="49" t="s">
        <v>875</v>
      </c>
      <c r="F2420" s="49" t="s">
        <v>2022</v>
      </c>
      <c r="G2420" s="49">
        <v>2024</v>
      </c>
      <c r="H2420" s="49" t="s">
        <v>361</v>
      </c>
      <c r="I2420" s="49" t="s">
        <v>670</v>
      </c>
      <c r="J2420" s="59">
        <v>348498</v>
      </c>
      <c r="K2420" s="49">
        <v>348498</v>
      </c>
      <c r="L2420" s="55" t="str">
        <f>_xlfn.CONCAT(NFM3External!$B2420,"_",NFM3External!$C2420,"_",NFM3External!$E2420,"_",NFM3External!$G2420)</f>
        <v>Malawi_TB_Norway_2024</v>
      </c>
    </row>
    <row r="2421" spans="1:12" x14ac:dyDescent="0.25">
      <c r="A2421" s="51" t="s">
        <v>2021</v>
      </c>
      <c r="B2421" s="52" t="s">
        <v>1088</v>
      </c>
      <c r="C2421" s="52" t="s">
        <v>305</v>
      </c>
      <c r="D2421" s="52" t="s">
        <v>1634</v>
      </c>
      <c r="E2421" s="52" t="s">
        <v>875</v>
      </c>
      <c r="F2421" s="52" t="s">
        <v>2022</v>
      </c>
      <c r="G2421" s="52">
        <v>2025</v>
      </c>
      <c r="H2421" s="52" t="s">
        <v>361</v>
      </c>
      <c r="I2421" s="52" t="s">
        <v>670</v>
      </c>
      <c r="J2421" s="60">
        <v>348498</v>
      </c>
      <c r="K2421" s="52">
        <v>348498</v>
      </c>
      <c r="L2421" s="56" t="str">
        <f>_xlfn.CONCAT(NFM3External!$B2421,"_",NFM3External!$C2421,"_",NFM3External!$E2421,"_",NFM3External!$G2421)</f>
        <v>Malawi_TB_Norway_2025</v>
      </c>
    </row>
    <row r="2422" spans="1:12" x14ac:dyDescent="0.25">
      <c r="A2422" s="48" t="s">
        <v>2021</v>
      </c>
      <c r="B2422" s="49" t="s">
        <v>1088</v>
      </c>
      <c r="C2422" s="49" t="s">
        <v>305</v>
      </c>
      <c r="D2422" s="49" t="s">
        <v>1634</v>
      </c>
      <c r="E2422" s="49" t="s">
        <v>888</v>
      </c>
      <c r="F2422" s="49" t="s">
        <v>2022</v>
      </c>
      <c r="G2422" s="49">
        <v>2018</v>
      </c>
      <c r="H2422" s="49" t="s">
        <v>1635</v>
      </c>
      <c r="I2422" s="49" t="s">
        <v>670</v>
      </c>
      <c r="J2422" s="59">
        <v>76739</v>
      </c>
      <c r="K2422" s="49">
        <v>76739</v>
      </c>
      <c r="L2422" s="55" t="str">
        <f>_xlfn.CONCAT(NFM3External!$B2422,"_",NFM3External!$C2422,"_",NFM3External!$E2422,"_",NFM3External!$G2422)</f>
        <v>Malawi_TB_STOP TB Partnership_2018</v>
      </c>
    </row>
    <row r="2423" spans="1:12" x14ac:dyDescent="0.25">
      <c r="A2423" s="51" t="s">
        <v>2021</v>
      </c>
      <c r="B2423" s="52" t="s">
        <v>1088</v>
      </c>
      <c r="C2423" s="52" t="s">
        <v>305</v>
      </c>
      <c r="D2423" s="52" t="s">
        <v>1634</v>
      </c>
      <c r="E2423" s="52" t="s">
        <v>888</v>
      </c>
      <c r="F2423" s="52" t="s">
        <v>2022</v>
      </c>
      <c r="G2423" s="52">
        <v>2019</v>
      </c>
      <c r="H2423" s="52" t="s">
        <v>1635</v>
      </c>
      <c r="I2423" s="52" t="s">
        <v>670</v>
      </c>
      <c r="J2423" s="60">
        <v>246190</v>
      </c>
      <c r="K2423" s="52">
        <v>246190</v>
      </c>
      <c r="L2423" s="56" t="str">
        <f>_xlfn.CONCAT(NFM3External!$B2423,"_",NFM3External!$C2423,"_",NFM3External!$E2423,"_",NFM3External!$G2423)</f>
        <v>Malawi_TB_STOP TB Partnership_2019</v>
      </c>
    </row>
    <row r="2424" spans="1:12" x14ac:dyDescent="0.25">
      <c r="A2424" s="48" t="s">
        <v>2021</v>
      </c>
      <c r="B2424" s="49" t="s">
        <v>1088</v>
      </c>
      <c r="C2424" s="49" t="s">
        <v>305</v>
      </c>
      <c r="D2424" s="49" t="s">
        <v>1634</v>
      </c>
      <c r="E2424" s="49" t="s">
        <v>888</v>
      </c>
      <c r="F2424" s="49" t="s">
        <v>2022</v>
      </c>
      <c r="G2424" s="49">
        <v>2020</v>
      </c>
      <c r="H2424" s="49" t="s">
        <v>1635</v>
      </c>
      <c r="I2424" s="49" t="s">
        <v>670</v>
      </c>
      <c r="J2424" s="59">
        <v>11837</v>
      </c>
      <c r="K2424" s="49">
        <v>11837</v>
      </c>
      <c r="L2424" s="55" t="str">
        <f>_xlfn.CONCAT(NFM3External!$B2424,"_",NFM3External!$C2424,"_",NFM3External!$E2424,"_",NFM3External!$G2424)</f>
        <v>Malawi_TB_STOP TB Partnership_2020</v>
      </c>
    </row>
    <row r="2425" spans="1:12" x14ac:dyDescent="0.25">
      <c r="A2425" s="51" t="s">
        <v>2021</v>
      </c>
      <c r="B2425" s="52" t="s">
        <v>1088</v>
      </c>
      <c r="C2425" s="52" t="s">
        <v>305</v>
      </c>
      <c r="D2425" s="52" t="s">
        <v>1634</v>
      </c>
      <c r="E2425" s="52" t="s">
        <v>888</v>
      </c>
      <c r="F2425" s="52" t="s">
        <v>2022</v>
      </c>
      <c r="G2425" s="52">
        <v>2021</v>
      </c>
      <c r="H2425" s="52" t="s">
        <v>361</v>
      </c>
      <c r="I2425" s="52" t="s">
        <v>670</v>
      </c>
      <c r="J2425" s="60">
        <v>11837</v>
      </c>
      <c r="K2425" s="52">
        <v>11837</v>
      </c>
      <c r="L2425" s="56" t="str">
        <f>_xlfn.CONCAT(NFM3External!$B2425,"_",NFM3External!$C2425,"_",NFM3External!$E2425,"_",NFM3External!$G2425)</f>
        <v>Malawi_TB_STOP TB Partnership_2021</v>
      </c>
    </row>
    <row r="2426" spans="1:12" x14ac:dyDescent="0.25">
      <c r="A2426" s="48" t="s">
        <v>2021</v>
      </c>
      <c r="B2426" s="49" t="s">
        <v>1088</v>
      </c>
      <c r="C2426" s="49" t="s">
        <v>305</v>
      </c>
      <c r="D2426" s="49" t="s">
        <v>1634</v>
      </c>
      <c r="E2426" s="49" t="s">
        <v>888</v>
      </c>
      <c r="F2426" s="49" t="s">
        <v>2022</v>
      </c>
      <c r="G2426" s="49">
        <v>2022</v>
      </c>
      <c r="H2426" s="49" t="s">
        <v>361</v>
      </c>
      <c r="I2426" s="49" t="s">
        <v>670</v>
      </c>
      <c r="J2426" s="59">
        <v>11837</v>
      </c>
      <c r="K2426" s="49">
        <v>11837</v>
      </c>
      <c r="L2426" s="55" t="str">
        <f>_xlfn.CONCAT(NFM3External!$B2426,"_",NFM3External!$C2426,"_",NFM3External!$E2426,"_",NFM3External!$G2426)</f>
        <v>Malawi_TB_STOP TB Partnership_2022</v>
      </c>
    </row>
    <row r="2427" spans="1:12" x14ac:dyDescent="0.25">
      <c r="A2427" s="51" t="s">
        <v>2021</v>
      </c>
      <c r="B2427" s="52" t="s">
        <v>1088</v>
      </c>
      <c r="C2427" s="52" t="s">
        <v>305</v>
      </c>
      <c r="D2427" s="52" t="s">
        <v>1634</v>
      </c>
      <c r="E2427" s="52" t="s">
        <v>888</v>
      </c>
      <c r="F2427" s="52" t="s">
        <v>2022</v>
      </c>
      <c r="G2427" s="52">
        <v>2023</v>
      </c>
      <c r="H2427" s="52" t="s">
        <v>361</v>
      </c>
      <c r="I2427" s="52" t="s">
        <v>670</v>
      </c>
      <c r="J2427" s="60">
        <v>11837</v>
      </c>
      <c r="K2427" s="52">
        <v>11837</v>
      </c>
      <c r="L2427" s="56" t="str">
        <f>_xlfn.CONCAT(NFM3External!$B2427,"_",NFM3External!$C2427,"_",NFM3External!$E2427,"_",NFM3External!$G2427)</f>
        <v>Malawi_TB_STOP TB Partnership_2023</v>
      </c>
    </row>
    <row r="2428" spans="1:12" x14ac:dyDescent="0.25">
      <c r="A2428" s="48" t="s">
        <v>2021</v>
      </c>
      <c r="B2428" s="49" t="s">
        <v>1088</v>
      </c>
      <c r="C2428" s="49" t="s">
        <v>305</v>
      </c>
      <c r="D2428" s="49" t="s">
        <v>1634</v>
      </c>
      <c r="E2428" s="49" t="s">
        <v>888</v>
      </c>
      <c r="F2428" s="49" t="s">
        <v>2022</v>
      </c>
      <c r="G2428" s="49">
        <v>2024</v>
      </c>
      <c r="H2428" s="49" t="s">
        <v>361</v>
      </c>
      <c r="I2428" s="49" t="s">
        <v>670</v>
      </c>
      <c r="J2428" s="59">
        <v>11837</v>
      </c>
      <c r="K2428" s="49">
        <v>11837</v>
      </c>
      <c r="L2428" s="55" t="str">
        <f>_xlfn.CONCAT(NFM3External!$B2428,"_",NFM3External!$C2428,"_",NFM3External!$E2428,"_",NFM3External!$G2428)</f>
        <v>Malawi_TB_STOP TB Partnership_2024</v>
      </c>
    </row>
    <row r="2429" spans="1:12" x14ac:dyDescent="0.25">
      <c r="A2429" s="51" t="s">
        <v>2021</v>
      </c>
      <c r="B2429" s="52" t="s">
        <v>1088</v>
      </c>
      <c r="C2429" s="52" t="s">
        <v>305</v>
      </c>
      <c r="D2429" s="52" t="s">
        <v>1634</v>
      </c>
      <c r="E2429" s="52" t="s">
        <v>888</v>
      </c>
      <c r="F2429" s="52" t="s">
        <v>2022</v>
      </c>
      <c r="G2429" s="52">
        <v>2025</v>
      </c>
      <c r="H2429" s="52" t="s">
        <v>361</v>
      </c>
      <c r="I2429" s="52" t="s">
        <v>670</v>
      </c>
      <c r="J2429" s="60">
        <v>11837</v>
      </c>
      <c r="K2429" s="52">
        <v>11837</v>
      </c>
      <c r="L2429" s="56" t="str">
        <f>_xlfn.CONCAT(NFM3External!$B2429,"_",NFM3External!$C2429,"_",NFM3External!$E2429,"_",NFM3External!$G2429)</f>
        <v>Malawi_TB_STOP TB Partnership_2025</v>
      </c>
    </row>
    <row r="2430" spans="1:12" x14ac:dyDescent="0.25">
      <c r="A2430" s="48" t="s">
        <v>2021</v>
      </c>
      <c r="B2430" s="49" t="s">
        <v>1088</v>
      </c>
      <c r="C2430" s="49" t="s">
        <v>305</v>
      </c>
      <c r="D2430" s="49" t="s">
        <v>1634</v>
      </c>
      <c r="E2430" s="49" t="s">
        <v>934</v>
      </c>
      <c r="F2430" s="49" t="s">
        <v>2024</v>
      </c>
      <c r="G2430" s="49">
        <v>2018</v>
      </c>
      <c r="H2430" s="49" t="s">
        <v>1635</v>
      </c>
      <c r="I2430" s="49" t="s">
        <v>670</v>
      </c>
      <c r="J2430" s="59">
        <v>4565790</v>
      </c>
      <c r="K2430" s="49">
        <v>4565790</v>
      </c>
      <c r="L2430" s="55" t="str">
        <f>_xlfn.CONCAT(NFM3External!$B2430,"_",NFM3External!$C2430,"_",NFM3External!$E2430,"_",NFM3External!$G2430)</f>
        <v>Malawi_TB_United States Government (USG)_2018</v>
      </c>
    </row>
    <row r="2431" spans="1:12" x14ac:dyDescent="0.25">
      <c r="A2431" s="51" t="s">
        <v>2021</v>
      </c>
      <c r="B2431" s="52" t="s">
        <v>1088</v>
      </c>
      <c r="C2431" s="52" t="s">
        <v>305</v>
      </c>
      <c r="D2431" s="52" t="s">
        <v>1634</v>
      </c>
      <c r="E2431" s="52" t="s">
        <v>934</v>
      </c>
      <c r="F2431" s="52" t="s">
        <v>2024</v>
      </c>
      <c r="G2431" s="52">
        <v>2019</v>
      </c>
      <c r="H2431" s="52" t="s">
        <v>1635</v>
      </c>
      <c r="I2431" s="52" t="s">
        <v>670</v>
      </c>
      <c r="J2431" s="60">
        <v>3655778</v>
      </c>
      <c r="K2431" s="52">
        <v>3655778</v>
      </c>
      <c r="L2431" s="56" t="str">
        <f>_xlfn.CONCAT(NFM3External!$B2431,"_",NFM3External!$C2431,"_",NFM3External!$E2431,"_",NFM3External!$G2431)</f>
        <v>Malawi_TB_United States Government (USG)_2019</v>
      </c>
    </row>
    <row r="2432" spans="1:12" x14ac:dyDescent="0.25">
      <c r="A2432" s="48" t="s">
        <v>2021</v>
      </c>
      <c r="B2432" s="49" t="s">
        <v>1088</v>
      </c>
      <c r="C2432" s="49" t="s">
        <v>305</v>
      </c>
      <c r="D2432" s="49" t="s">
        <v>1634</v>
      </c>
      <c r="E2432" s="49" t="s">
        <v>934</v>
      </c>
      <c r="F2432" s="49" t="s">
        <v>2024</v>
      </c>
      <c r="G2432" s="49">
        <v>2020</v>
      </c>
      <c r="H2432" s="49" t="s">
        <v>1635</v>
      </c>
      <c r="I2432" s="49" t="s">
        <v>670</v>
      </c>
      <c r="J2432" s="59">
        <v>275000</v>
      </c>
      <c r="K2432" s="49">
        <v>275000</v>
      </c>
      <c r="L2432" s="55" t="str">
        <f>_xlfn.CONCAT(NFM3External!$B2432,"_",NFM3External!$C2432,"_",NFM3External!$E2432,"_",NFM3External!$G2432)</f>
        <v>Malawi_TB_United States Government (USG)_2020</v>
      </c>
    </row>
    <row r="2433" spans="1:12" x14ac:dyDescent="0.25">
      <c r="A2433" s="51" t="s">
        <v>2021</v>
      </c>
      <c r="B2433" s="52" t="s">
        <v>1088</v>
      </c>
      <c r="C2433" s="52" t="s">
        <v>305</v>
      </c>
      <c r="D2433" s="52" t="s">
        <v>1634</v>
      </c>
      <c r="E2433" s="52" t="s">
        <v>934</v>
      </c>
      <c r="F2433" s="52" t="s">
        <v>2024</v>
      </c>
      <c r="G2433" s="52">
        <v>2021</v>
      </c>
      <c r="H2433" s="52" t="s">
        <v>361</v>
      </c>
      <c r="I2433" s="52" t="s">
        <v>670</v>
      </c>
      <c r="J2433" s="60">
        <v>2500000</v>
      </c>
      <c r="K2433" s="52">
        <v>2500000</v>
      </c>
      <c r="L2433" s="56" t="str">
        <f>_xlfn.CONCAT(NFM3External!$B2433,"_",NFM3External!$C2433,"_",NFM3External!$E2433,"_",NFM3External!$G2433)</f>
        <v>Malawi_TB_United States Government (USG)_2021</v>
      </c>
    </row>
    <row r="2434" spans="1:12" x14ac:dyDescent="0.25">
      <c r="A2434" s="48" t="s">
        <v>2021</v>
      </c>
      <c r="B2434" s="49" t="s">
        <v>1088</v>
      </c>
      <c r="C2434" s="49" t="s">
        <v>305</v>
      </c>
      <c r="D2434" s="49" t="s">
        <v>1634</v>
      </c>
      <c r="E2434" s="49" t="s">
        <v>934</v>
      </c>
      <c r="F2434" s="49" t="s">
        <v>2024</v>
      </c>
      <c r="G2434" s="49">
        <v>2022</v>
      </c>
      <c r="H2434" s="49" t="s">
        <v>361</v>
      </c>
      <c r="I2434" s="49" t="s">
        <v>670</v>
      </c>
      <c r="J2434" s="59">
        <v>2500000</v>
      </c>
      <c r="K2434" s="49">
        <v>2500000</v>
      </c>
      <c r="L2434" s="55" t="str">
        <f>_xlfn.CONCAT(NFM3External!$B2434,"_",NFM3External!$C2434,"_",NFM3External!$E2434,"_",NFM3External!$G2434)</f>
        <v>Malawi_TB_United States Government (USG)_2022</v>
      </c>
    </row>
    <row r="2435" spans="1:12" x14ac:dyDescent="0.25">
      <c r="A2435" s="51" t="s">
        <v>2021</v>
      </c>
      <c r="B2435" s="52" t="s">
        <v>1088</v>
      </c>
      <c r="C2435" s="52" t="s">
        <v>305</v>
      </c>
      <c r="D2435" s="52" t="s">
        <v>1634</v>
      </c>
      <c r="E2435" s="52" t="s">
        <v>934</v>
      </c>
      <c r="F2435" s="52" t="s">
        <v>2024</v>
      </c>
      <c r="G2435" s="52">
        <v>2023</v>
      </c>
      <c r="H2435" s="52" t="s">
        <v>361</v>
      </c>
      <c r="I2435" s="52" t="s">
        <v>670</v>
      </c>
      <c r="J2435" s="60">
        <v>2500000</v>
      </c>
      <c r="K2435" s="52">
        <v>2500000</v>
      </c>
      <c r="L2435" s="56" t="str">
        <f>_xlfn.CONCAT(NFM3External!$B2435,"_",NFM3External!$C2435,"_",NFM3External!$E2435,"_",NFM3External!$G2435)</f>
        <v>Malawi_TB_United States Government (USG)_2023</v>
      </c>
    </row>
    <row r="2436" spans="1:12" x14ac:dyDescent="0.25">
      <c r="A2436" s="48" t="s">
        <v>2021</v>
      </c>
      <c r="B2436" s="49" t="s">
        <v>1088</v>
      </c>
      <c r="C2436" s="49" t="s">
        <v>305</v>
      </c>
      <c r="D2436" s="49" t="s">
        <v>1634</v>
      </c>
      <c r="E2436" s="49" t="s">
        <v>934</v>
      </c>
      <c r="F2436" s="49" t="s">
        <v>2024</v>
      </c>
      <c r="G2436" s="49">
        <v>2024</v>
      </c>
      <c r="H2436" s="49" t="s">
        <v>361</v>
      </c>
      <c r="I2436" s="49" t="s">
        <v>670</v>
      </c>
      <c r="J2436" s="59">
        <v>2500000</v>
      </c>
      <c r="K2436" s="49">
        <v>2500000</v>
      </c>
      <c r="L2436" s="55" t="str">
        <f>_xlfn.CONCAT(NFM3External!$B2436,"_",NFM3External!$C2436,"_",NFM3External!$E2436,"_",NFM3External!$G2436)</f>
        <v>Malawi_TB_United States Government (USG)_2024</v>
      </c>
    </row>
    <row r="2437" spans="1:12" x14ac:dyDescent="0.25">
      <c r="A2437" s="51" t="s">
        <v>2021</v>
      </c>
      <c r="B2437" s="52" t="s">
        <v>1088</v>
      </c>
      <c r="C2437" s="52" t="s">
        <v>305</v>
      </c>
      <c r="D2437" s="52" t="s">
        <v>1634</v>
      </c>
      <c r="E2437" s="52" t="s">
        <v>934</v>
      </c>
      <c r="F2437" s="52" t="s">
        <v>2024</v>
      </c>
      <c r="G2437" s="52">
        <v>2025</v>
      </c>
      <c r="H2437" s="52" t="s">
        <v>361</v>
      </c>
      <c r="I2437" s="52" t="s">
        <v>670</v>
      </c>
      <c r="J2437" s="60">
        <v>2500000</v>
      </c>
      <c r="K2437" s="52">
        <v>2500000</v>
      </c>
      <c r="L2437" s="56" t="str">
        <f>_xlfn.CONCAT(NFM3External!$B2437,"_",NFM3External!$C2437,"_",NFM3External!$E2437,"_",NFM3External!$G2437)</f>
        <v>Malawi_TB_United States Government (USG)_2025</v>
      </c>
    </row>
    <row r="2438" spans="1:12" x14ac:dyDescent="0.25">
      <c r="A2438" s="48" t="s">
        <v>2021</v>
      </c>
      <c r="B2438" s="49" t="s">
        <v>1088</v>
      </c>
      <c r="C2438" s="49" t="s">
        <v>305</v>
      </c>
      <c r="D2438" s="49" t="s">
        <v>1634</v>
      </c>
      <c r="E2438" s="49" t="s">
        <v>954</v>
      </c>
      <c r="F2438" s="49" t="s">
        <v>2022</v>
      </c>
      <c r="G2438" s="49">
        <v>2018</v>
      </c>
      <c r="H2438" s="49" t="s">
        <v>1635</v>
      </c>
      <c r="I2438" s="49" t="s">
        <v>670</v>
      </c>
      <c r="J2438" s="59">
        <v>288323</v>
      </c>
      <c r="K2438" s="49">
        <v>288323</v>
      </c>
      <c r="L2438" s="55" t="str">
        <f>_xlfn.CONCAT(NFM3External!$B2438,"_",NFM3External!$C2438,"_",NFM3External!$E2438,"_",NFM3External!$G2438)</f>
        <v>Malawi_TB_Unspecified - not disagregated by sources _2018</v>
      </c>
    </row>
    <row r="2439" spans="1:12" x14ac:dyDescent="0.25">
      <c r="A2439" s="51" t="s">
        <v>2021</v>
      </c>
      <c r="B2439" s="52" t="s">
        <v>1088</v>
      </c>
      <c r="C2439" s="52" t="s">
        <v>305</v>
      </c>
      <c r="D2439" s="52" t="s">
        <v>1634</v>
      </c>
      <c r="E2439" s="52" t="s">
        <v>954</v>
      </c>
      <c r="F2439" s="52" t="s">
        <v>2022</v>
      </c>
      <c r="G2439" s="52">
        <v>2019</v>
      </c>
      <c r="H2439" s="52" t="s">
        <v>1635</v>
      </c>
      <c r="I2439" s="52" t="s">
        <v>670</v>
      </c>
      <c r="J2439" s="60">
        <v>266084</v>
      </c>
      <c r="K2439" s="52">
        <v>266084</v>
      </c>
      <c r="L2439" s="56" t="str">
        <f>_xlfn.CONCAT(NFM3External!$B2439,"_",NFM3External!$C2439,"_",NFM3External!$E2439,"_",NFM3External!$G2439)</f>
        <v>Malawi_TB_Unspecified - not disagregated by sources _2019</v>
      </c>
    </row>
    <row r="2440" spans="1:12" x14ac:dyDescent="0.25">
      <c r="A2440" s="48" t="s">
        <v>2021</v>
      </c>
      <c r="B2440" s="49" t="s">
        <v>1088</v>
      </c>
      <c r="C2440" s="49" t="s">
        <v>305</v>
      </c>
      <c r="D2440" s="49" t="s">
        <v>1634</v>
      </c>
      <c r="E2440" s="49" t="s">
        <v>954</v>
      </c>
      <c r="F2440" s="49" t="s">
        <v>2022</v>
      </c>
      <c r="G2440" s="49">
        <v>2020</v>
      </c>
      <c r="H2440" s="49" t="s">
        <v>1635</v>
      </c>
      <c r="I2440" s="49" t="s">
        <v>670</v>
      </c>
      <c r="J2440" s="59">
        <v>293974</v>
      </c>
      <c r="K2440" s="49">
        <v>293974</v>
      </c>
      <c r="L2440" s="55" t="str">
        <f>_xlfn.CONCAT(NFM3External!$B2440,"_",NFM3External!$C2440,"_",NFM3External!$E2440,"_",NFM3External!$G2440)</f>
        <v>Malawi_TB_Unspecified - not disagregated by sources _2020</v>
      </c>
    </row>
    <row r="2441" spans="1:12" x14ac:dyDescent="0.25">
      <c r="A2441" s="51" t="s">
        <v>2021</v>
      </c>
      <c r="B2441" s="52" t="s">
        <v>1088</v>
      </c>
      <c r="C2441" s="52" t="s">
        <v>305</v>
      </c>
      <c r="D2441" s="52" t="s">
        <v>1634</v>
      </c>
      <c r="E2441" s="52" t="s">
        <v>954</v>
      </c>
      <c r="F2441" s="52" t="s">
        <v>2022</v>
      </c>
      <c r="G2441" s="52">
        <v>2021</v>
      </c>
      <c r="H2441" s="52" t="s">
        <v>361</v>
      </c>
      <c r="I2441" s="52" t="s">
        <v>670</v>
      </c>
      <c r="J2441" s="60">
        <v>293974</v>
      </c>
      <c r="K2441" s="52">
        <v>293974</v>
      </c>
      <c r="L2441" s="56" t="str">
        <f>_xlfn.CONCAT(NFM3External!$B2441,"_",NFM3External!$C2441,"_",NFM3External!$E2441,"_",NFM3External!$G2441)</f>
        <v>Malawi_TB_Unspecified - not disagregated by sources _2021</v>
      </c>
    </row>
    <row r="2442" spans="1:12" x14ac:dyDescent="0.25">
      <c r="A2442" s="48" t="s">
        <v>2021</v>
      </c>
      <c r="B2442" s="49" t="s">
        <v>1088</v>
      </c>
      <c r="C2442" s="49" t="s">
        <v>305</v>
      </c>
      <c r="D2442" s="49" t="s">
        <v>1634</v>
      </c>
      <c r="E2442" s="49" t="s">
        <v>954</v>
      </c>
      <c r="F2442" s="49" t="s">
        <v>2022</v>
      </c>
      <c r="G2442" s="49">
        <v>2022</v>
      </c>
      <c r="H2442" s="49" t="s">
        <v>361</v>
      </c>
      <c r="I2442" s="49" t="s">
        <v>670</v>
      </c>
      <c r="J2442" s="59">
        <v>293974</v>
      </c>
      <c r="K2442" s="49">
        <v>293974</v>
      </c>
      <c r="L2442" s="55" t="str">
        <f>_xlfn.CONCAT(NFM3External!$B2442,"_",NFM3External!$C2442,"_",NFM3External!$E2442,"_",NFM3External!$G2442)</f>
        <v>Malawi_TB_Unspecified - not disagregated by sources _2022</v>
      </c>
    </row>
    <row r="2443" spans="1:12" x14ac:dyDescent="0.25">
      <c r="A2443" s="51" t="s">
        <v>2021</v>
      </c>
      <c r="B2443" s="52" t="s">
        <v>1088</v>
      </c>
      <c r="C2443" s="52" t="s">
        <v>305</v>
      </c>
      <c r="D2443" s="52" t="s">
        <v>1634</v>
      </c>
      <c r="E2443" s="52" t="s">
        <v>954</v>
      </c>
      <c r="F2443" s="52" t="s">
        <v>2022</v>
      </c>
      <c r="G2443" s="52">
        <v>2023</v>
      </c>
      <c r="H2443" s="52" t="s">
        <v>361</v>
      </c>
      <c r="I2443" s="52" t="s">
        <v>670</v>
      </c>
      <c r="J2443" s="60">
        <v>293974</v>
      </c>
      <c r="K2443" s="52">
        <v>293974</v>
      </c>
      <c r="L2443" s="56" t="str">
        <f>_xlfn.CONCAT(NFM3External!$B2443,"_",NFM3External!$C2443,"_",NFM3External!$E2443,"_",NFM3External!$G2443)</f>
        <v>Malawi_TB_Unspecified - not disagregated by sources _2023</v>
      </c>
    </row>
    <row r="2444" spans="1:12" x14ac:dyDescent="0.25">
      <c r="A2444" s="48" t="s">
        <v>2021</v>
      </c>
      <c r="B2444" s="49" t="s">
        <v>1088</v>
      </c>
      <c r="C2444" s="49" t="s">
        <v>305</v>
      </c>
      <c r="D2444" s="49" t="s">
        <v>1634</v>
      </c>
      <c r="E2444" s="49" t="s">
        <v>954</v>
      </c>
      <c r="F2444" s="49" t="s">
        <v>2022</v>
      </c>
      <c r="G2444" s="49">
        <v>2024</v>
      </c>
      <c r="H2444" s="49" t="s">
        <v>361</v>
      </c>
      <c r="I2444" s="49" t="s">
        <v>670</v>
      </c>
      <c r="J2444" s="59">
        <v>293974</v>
      </c>
      <c r="K2444" s="49">
        <v>293974</v>
      </c>
      <c r="L2444" s="55" t="str">
        <f>_xlfn.CONCAT(NFM3External!$B2444,"_",NFM3External!$C2444,"_",NFM3External!$E2444,"_",NFM3External!$G2444)</f>
        <v>Malawi_TB_Unspecified - not disagregated by sources _2024</v>
      </c>
    </row>
    <row r="2445" spans="1:12" x14ac:dyDescent="0.25">
      <c r="A2445" s="51" t="s">
        <v>2021</v>
      </c>
      <c r="B2445" s="52" t="s">
        <v>1088</v>
      </c>
      <c r="C2445" s="52" t="s">
        <v>305</v>
      </c>
      <c r="D2445" s="52" t="s">
        <v>1634</v>
      </c>
      <c r="E2445" s="52" t="s">
        <v>954</v>
      </c>
      <c r="F2445" s="52" t="s">
        <v>2022</v>
      </c>
      <c r="G2445" s="52">
        <v>2025</v>
      </c>
      <c r="H2445" s="52" t="s">
        <v>361</v>
      </c>
      <c r="I2445" s="52" t="s">
        <v>670</v>
      </c>
      <c r="J2445" s="60">
        <v>293974</v>
      </c>
      <c r="K2445" s="52">
        <v>293974</v>
      </c>
      <c r="L2445" s="56" t="str">
        <f>_xlfn.CONCAT(NFM3External!$B2445,"_",NFM3External!$C2445,"_",NFM3External!$E2445,"_",NFM3External!$G2445)</f>
        <v>Malawi_TB_Unspecified - not disagregated by sources _2025</v>
      </c>
    </row>
    <row r="2446" spans="1:12" x14ac:dyDescent="0.25">
      <c r="A2446" s="48" t="s">
        <v>2021</v>
      </c>
      <c r="B2446" s="49" t="s">
        <v>1088</v>
      </c>
      <c r="C2446" s="49" t="s">
        <v>305</v>
      </c>
      <c r="D2446" s="49" t="s">
        <v>1634</v>
      </c>
      <c r="E2446" s="49" t="s">
        <v>939</v>
      </c>
      <c r="F2446" s="49" t="s">
        <v>2022</v>
      </c>
      <c r="G2446" s="49">
        <v>2018</v>
      </c>
      <c r="H2446" s="49" t="s">
        <v>1635</v>
      </c>
      <c r="I2446" s="49" t="s">
        <v>670</v>
      </c>
      <c r="J2446" s="59">
        <v>1397577</v>
      </c>
      <c r="K2446" s="49">
        <v>1397577</v>
      </c>
      <c r="L2446" s="55" t="str">
        <f>_xlfn.CONCAT(NFM3External!$B2446,"_",NFM3External!$C2446,"_",NFM3External!$E2446,"_",NFM3External!$G2446)</f>
        <v>Malawi_TB_World Bank (WB)_2018</v>
      </c>
    </row>
    <row r="2447" spans="1:12" x14ac:dyDescent="0.25">
      <c r="A2447" s="51" t="s">
        <v>2021</v>
      </c>
      <c r="B2447" s="52" t="s">
        <v>1088</v>
      </c>
      <c r="C2447" s="52" t="s">
        <v>305</v>
      </c>
      <c r="D2447" s="52" t="s">
        <v>1634</v>
      </c>
      <c r="E2447" s="52" t="s">
        <v>939</v>
      </c>
      <c r="F2447" s="52" t="s">
        <v>2022</v>
      </c>
      <c r="G2447" s="52">
        <v>2019</v>
      </c>
      <c r="H2447" s="52" t="s">
        <v>1635</v>
      </c>
      <c r="I2447" s="52" t="s">
        <v>670</v>
      </c>
      <c r="J2447" s="60">
        <v>1425098</v>
      </c>
      <c r="K2447" s="52">
        <v>1425098</v>
      </c>
      <c r="L2447" s="56" t="str">
        <f>_xlfn.CONCAT(NFM3External!$B2447,"_",NFM3External!$C2447,"_",NFM3External!$E2447,"_",NFM3External!$G2447)</f>
        <v>Malawi_TB_World Bank (WB)_2019</v>
      </c>
    </row>
    <row r="2448" spans="1:12" x14ac:dyDescent="0.25">
      <c r="A2448" s="48" t="s">
        <v>2021</v>
      </c>
      <c r="B2448" s="49" t="s">
        <v>1088</v>
      </c>
      <c r="C2448" s="49" t="s">
        <v>305</v>
      </c>
      <c r="D2448" s="49" t="s">
        <v>1634</v>
      </c>
      <c r="E2448" s="49" t="s">
        <v>939</v>
      </c>
      <c r="F2448" s="49" t="s">
        <v>2022</v>
      </c>
      <c r="G2448" s="49">
        <v>2020</v>
      </c>
      <c r="H2448" s="49" t="s">
        <v>1635</v>
      </c>
      <c r="I2448" s="49" t="s">
        <v>670</v>
      </c>
      <c r="J2448" s="59">
        <v>2555936</v>
      </c>
      <c r="K2448" s="49">
        <v>2555936</v>
      </c>
      <c r="L2448" s="55" t="str">
        <f>_xlfn.CONCAT(NFM3External!$B2448,"_",NFM3External!$C2448,"_",NFM3External!$E2448,"_",NFM3External!$G2448)</f>
        <v>Malawi_TB_World Bank (WB)_2020</v>
      </c>
    </row>
    <row r="2449" spans="1:12" x14ac:dyDescent="0.25">
      <c r="A2449" s="51" t="s">
        <v>2021</v>
      </c>
      <c r="B2449" s="52" t="s">
        <v>1088</v>
      </c>
      <c r="C2449" s="52" t="s">
        <v>305</v>
      </c>
      <c r="D2449" s="52" t="s">
        <v>1634</v>
      </c>
      <c r="E2449" s="52" t="s">
        <v>939</v>
      </c>
      <c r="F2449" s="52" t="s">
        <v>2022</v>
      </c>
      <c r="G2449" s="52">
        <v>2021</v>
      </c>
      <c r="H2449" s="52" t="s">
        <v>361</v>
      </c>
      <c r="I2449" s="52" t="s">
        <v>670</v>
      </c>
      <c r="J2449" s="60">
        <v>2555936</v>
      </c>
      <c r="K2449" s="52">
        <v>2555936</v>
      </c>
      <c r="L2449" s="56" t="str">
        <f>_xlfn.CONCAT(NFM3External!$B2449,"_",NFM3External!$C2449,"_",NFM3External!$E2449,"_",NFM3External!$G2449)</f>
        <v>Malawi_TB_World Bank (WB)_2021</v>
      </c>
    </row>
    <row r="2450" spans="1:12" x14ac:dyDescent="0.25">
      <c r="A2450" s="48" t="s">
        <v>2021</v>
      </c>
      <c r="B2450" s="49" t="s">
        <v>1088</v>
      </c>
      <c r="C2450" s="49" t="s">
        <v>305</v>
      </c>
      <c r="D2450" s="49" t="s">
        <v>1634</v>
      </c>
      <c r="E2450" s="49" t="s">
        <v>939</v>
      </c>
      <c r="F2450" s="49" t="s">
        <v>2022</v>
      </c>
      <c r="G2450" s="49">
        <v>2022</v>
      </c>
      <c r="H2450" s="49" t="s">
        <v>361</v>
      </c>
      <c r="I2450" s="49" t="s">
        <v>670</v>
      </c>
      <c r="J2450" s="59">
        <v>2555936</v>
      </c>
      <c r="K2450" s="49">
        <v>2555936</v>
      </c>
      <c r="L2450" s="55" t="str">
        <f>_xlfn.CONCAT(NFM3External!$B2450,"_",NFM3External!$C2450,"_",NFM3External!$E2450,"_",NFM3External!$G2450)</f>
        <v>Malawi_TB_World Bank (WB)_2022</v>
      </c>
    </row>
    <row r="2451" spans="1:12" x14ac:dyDescent="0.25">
      <c r="A2451" s="51" t="s">
        <v>2021</v>
      </c>
      <c r="B2451" s="52" t="s">
        <v>1088</v>
      </c>
      <c r="C2451" s="52" t="s">
        <v>305</v>
      </c>
      <c r="D2451" s="52" t="s">
        <v>1634</v>
      </c>
      <c r="E2451" s="52" t="s">
        <v>939</v>
      </c>
      <c r="F2451" s="52" t="s">
        <v>2022</v>
      </c>
      <c r="G2451" s="52">
        <v>2023</v>
      </c>
      <c r="H2451" s="52" t="s">
        <v>361</v>
      </c>
      <c r="I2451" s="52" t="s">
        <v>670</v>
      </c>
      <c r="J2451" s="60">
        <v>2555936</v>
      </c>
      <c r="K2451" s="52">
        <v>2555936</v>
      </c>
      <c r="L2451" s="56" t="str">
        <f>_xlfn.CONCAT(NFM3External!$B2451,"_",NFM3External!$C2451,"_",NFM3External!$E2451,"_",NFM3External!$G2451)</f>
        <v>Malawi_TB_World Bank (WB)_2023</v>
      </c>
    </row>
    <row r="2452" spans="1:12" x14ac:dyDescent="0.25">
      <c r="A2452" s="48" t="s">
        <v>2021</v>
      </c>
      <c r="B2452" s="49" t="s">
        <v>1088</v>
      </c>
      <c r="C2452" s="49" t="s">
        <v>305</v>
      </c>
      <c r="D2452" s="49" t="s">
        <v>1634</v>
      </c>
      <c r="E2452" s="49" t="s">
        <v>939</v>
      </c>
      <c r="F2452" s="49" t="s">
        <v>2022</v>
      </c>
      <c r="G2452" s="49">
        <v>2024</v>
      </c>
      <c r="H2452" s="49" t="s">
        <v>361</v>
      </c>
      <c r="I2452" s="49" t="s">
        <v>670</v>
      </c>
      <c r="J2452" s="59">
        <v>2555936</v>
      </c>
      <c r="K2452" s="49">
        <v>2555936</v>
      </c>
      <c r="L2452" s="55" t="str">
        <f>_xlfn.CONCAT(NFM3External!$B2452,"_",NFM3External!$C2452,"_",NFM3External!$E2452,"_",NFM3External!$G2452)</f>
        <v>Malawi_TB_World Bank (WB)_2024</v>
      </c>
    </row>
    <row r="2453" spans="1:12" x14ac:dyDescent="0.25">
      <c r="A2453" s="51" t="s">
        <v>2021</v>
      </c>
      <c r="B2453" s="52" t="s">
        <v>1088</v>
      </c>
      <c r="C2453" s="52" t="s">
        <v>305</v>
      </c>
      <c r="D2453" s="52" t="s">
        <v>1634</v>
      </c>
      <c r="E2453" s="52" t="s">
        <v>939</v>
      </c>
      <c r="F2453" s="52" t="s">
        <v>2022</v>
      </c>
      <c r="G2453" s="52">
        <v>2025</v>
      </c>
      <c r="H2453" s="52" t="s">
        <v>361</v>
      </c>
      <c r="I2453" s="52" t="s">
        <v>670</v>
      </c>
      <c r="J2453" s="60">
        <v>2555936</v>
      </c>
      <c r="K2453" s="52">
        <v>2555936</v>
      </c>
      <c r="L2453" s="56" t="str">
        <f>_xlfn.CONCAT(NFM3External!$B2453,"_",NFM3External!$C2453,"_",NFM3External!$E2453,"_",NFM3External!$G2453)</f>
        <v>Malawi_TB_World Bank (WB)_2025</v>
      </c>
    </row>
    <row r="2454" spans="1:12" x14ac:dyDescent="0.25">
      <c r="A2454" s="48" t="s">
        <v>2021</v>
      </c>
      <c r="B2454" s="49" t="s">
        <v>1088</v>
      </c>
      <c r="C2454" s="49" t="s">
        <v>305</v>
      </c>
      <c r="D2454" s="49" t="s">
        <v>1634</v>
      </c>
      <c r="E2454" s="49" t="s">
        <v>949</v>
      </c>
      <c r="F2454" s="49" t="s">
        <v>2022</v>
      </c>
      <c r="G2454" s="49">
        <v>2019</v>
      </c>
      <c r="H2454" s="49" t="s">
        <v>1635</v>
      </c>
      <c r="I2454" s="49" t="s">
        <v>670</v>
      </c>
      <c r="J2454" s="59">
        <v>45944</v>
      </c>
      <c r="K2454" s="49">
        <v>45944</v>
      </c>
      <c r="L2454" s="55" t="str">
        <f>_xlfn.CONCAT(NFM3External!$B2454,"_",NFM3External!$C2454,"_",NFM3External!$E2454,"_",NFM3External!$G2454)</f>
        <v>Malawi_TB_World Health Organization (WHO)_2019</v>
      </c>
    </row>
    <row r="2455" spans="1:12" x14ac:dyDescent="0.25">
      <c r="A2455" s="51" t="s">
        <v>2021</v>
      </c>
      <c r="B2455" s="52" t="s">
        <v>1088</v>
      </c>
      <c r="C2455" s="52" t="s">
        <v>305</v>
      </c>
      <c r="D2455" s="52" t="s">
        <v>1634</v>
      </c>
      <c r="E2455" s="52" t="s">
        <v>949</v>
      </c>
      <c r="F2455" s="52" t="s">
        <v>2022</v>
      </c>
      <c r="G2455" s="52">
        <v>2020</v>
      </c>
      <c r="H2455" s="52" t="s">
        <v>1635</v>
      </c>
      <c r="I2455" s="52" t="s">
        <v>670</v>
      </c>
      <c r="J2455" s="60">
        <v>45944</v>
      </c>
      <c r="K2455" s="52">
        <v>45944</v>
      </c>
      <c r="L2455" s="56" t="str">
        <f>_xlfn.CONCAT(NFM3External!$B2455,"_",NFM3External!$C2455,"_",NFM3External!$E2455,"_",NFM3External!$G2455)</f>
        <v>Malawi_TB_World Health Organization (WHO)_2020</v>
      </c>
    </row>
    <row r="2456" spans="1:12" x14ac:dyDescent="0.25">
      <c r="A2456" s="48" t="s">
        <v>2021</v>
      </c>
      <c r="B2456" s="49" t="s">
        <v>1088</v>
      </c>
      <c r="C2456" s="49" t="s">
        <v>305</v>
      </c>
      <c r="D2456" s="49" t="s">
        <v>1634</v>
      </c>
      <c r="E2456" s="49" t="s">
        <v>949</v>
      </c>
      <c r="F2456" s="49" t="s">
        <v>2022</v>
      </c>
      <c r="G2456" s="49">
        <v>2021</v>
      </c>
      <c r="H2456" s="49" t="s">
        <v>361</v>
      </c>
      <c r="I2456" s="49" t="s">
        <v>670</v>
      </c>
      <c r="J2456" s="59">
        <v>45944</v>
      </c>
      <c r="K2456" s="49">
        <v>45944</v>
      </c>
      <c r="L2456" s="55" t="str">
        <f>_xlfn.CONCAT(NFM3External!$B2456,"_",NFM3External!$C2456,"_",NFM3External!$E2456,"_",NFM3External!$G2456)</f>
        <v>Malawi_TB_World Health Organization (WHO)_2021</v>
      </c>
    </row>
    <row r="2457" spans="1:12" x14ac:dyDescent="0.25">
      <c r="A2457" s="51" t="s">
        <v>2021</v>
      </c>
      <c r="B2457" s="52" t="s">
        <v>1088</v>
      </c>
      <c r="C2457" s="52" t="s">
        <v>305</v>
      </c>
      <c r="D2457" s="52" t="s">
        <v>1634</v>
      </c>
      <c r="E2457" s="52" t="s">
        <v>949</v>
      </c>
      <c r="F2457" s="52" t="s">
        <v>2022</v>
      </c>
      <c r="G2457" s="52">
        <v>2022</v>
      </c>
      <c r="H2457" s="52" t="s">
        <v>361</v>
      </c>
      <c r="I2457" s="52" t="s">
        <v>670</v>
      </c>
      <c r="J2457" s="60">
        <v>45944</v>
      </c>
      <c r="K2457" s="52">
        <v>45944</v>
      </c>
      <c r="L2457" s="56" t="str">
        <f>_xlfn.CONCAT(NFM3External!$B2457,"_",NFM3External!$C2457,"_",NFM3External!$E2457,"_",NFM3External!$G2457)</f>
        <v>Malawi_TB_World Health Organization (WHO)_2022</v>
      </c>
    </row>
    <row r="2458" spans="1:12" x14ac:dyDescent="0.25">
      <c r="A2458" s="48" t="s">
        <v>2021</v>
      </c>
      <c r="B2458" s="49" t="s">
        <v>1088</v>
      </c>
      <c r="C2458" s="49" t="s">
        <v>305</v>
      </c>
      <c r="D2458" s="49" t="s">
        <v>1634</v>
      </c>
      <c r="E2458" s="49" t="s">
        <v>949</v>
      </c>
      <c r="F2458" s="49" t="s">
        <v>2022</v>
      </c>
      <c r="G2458" s="49">
        <v>2023</v>
      </c>
      <c r="H2458" s="49" t="s">
        <v>361</v>
      </c>
      <c r="I2458" s="49" t="s">
        <v>670</v>
      </c>
      <c r="J2458" s="59">
        <v>45944</v>
      </c>
      <c r="K2458" s="49">
        <v>45944</v>
      </c>
      <c r="L2458" s="55" t="str">
        <f>_xlfn.CONCAT(NFM3External!$B2458,"_",NFM3External!$C2458,"_",NFM3External!$E2458,"_",NFM3External!$G2458)</f>
        <v>Malawi_TB_World Health Organization (WHO)_2023</v>
      </c>
    </row>
    <row r="2459" spans="1:12" x14ac:dyDescent="0.25">
      <c r="A2459" s="51" t="s">
        <v>2021</v>
      </c>
      <c r="B2459" s="52" t="s">
        <v>1088</v>
      </c>
      <c r="C2459" s="52" t="s">
        <v>305</v>
      </c>
      <c r="D2459" s="52" t="s">
        <v>1634</v>
      </c>
      <c r="E2459" s="52" t="s">
        <v>949</v>
      </c>
      <c r="F2459" s="52" t="s">
        <v>2022</v>
      </c>
      <c r="G2459" s="52">
        <v>2024</v>
      </c>
      <c r="H2459" s="52" t="s">
        <v>361</v>
      </c>
      <c r="I2459" s="52" t="s">
        <v>670</v>
      </c>
      <c r="J2459" s="60">
        <v>45944</v>
      </c>
      <c r="K2459" s="52">
        <v>45944</v>
      </c>
      <c r="L2459" s="56" t="str">
        <f>_xlfn.CONCAT(NFM3External!$B2459,"_",NFM3External!$C2459,"_",NFM3External!$E2459,"_",NFM3External!$G2459)</f>
        <v>Malawi_TB_World Health Organization (WHO)_2024</v>
      </c>
    </row>
    <row r="2460" spans="1:12" x14ac:dyDescent="0.25">
      <c r="A2460" s="48" t="s">
        <v>2021</v>
      </c>
      <c r="B2460" s="49" t="s">
        <v>1088</v>
      </c>
      <c r="C2460" s="49" t="s">
        <v>305</v>
      </c>
      <c r="D2460" s="49" t="s">
        <v>1634</v>
      </c>
      <c r="E2460" s="49" t="s">
        <v>949</v>
      </c>
      <c r="F2460" s="49" t="s">
        <v>2022</v>
      </c>
      <c r="G2460" s="49">
        <v>2025</v>
      </c>
      <c r="H2460" s="49" t="s">
        <v>361</v>
      </c>
      <c r="I2460" s="49" t="s">
        <v>670</v>
      </c>
      <c r="J2460" s="59">
        <v>45944</v>
      </c>
      <c r="K2460" s="49">
        <v>45944</v>
      </c>
      <c r="L2460" s="55" t="str">
        <f>_xlfn.CONCAT(NFM3External!$B2460,"_",NFM3External!$C2460,"_",NFM3External!$E2460,"_",NFM3External!$G2460)</f>
        <v>Malawi_TB_World Health Organization (WHO)_2025</v>
      </c>
    </row>
    <row r="2461" spans="1:12" x14ac:dyDescent="0.25">
      <c r="A2461" s="51" t="s">
        <v>2025</v>
      </c>
      <c r="B2461" s="52" t="s">
        <v>1125</v>
      </c>
      <c r="C2461" s="52" t="s">
        <v>1645</v>
      </c>
      <c r="D2461" s="52" t="s">
        <v>1634</v>
      </c>
      <c r="E2461" s="52" t="s">
        <v>934</v>
      </c>
      <c r="F2461" s="52" t="s">
        <v>2026</v>
      </c>
      <c r="G2461" s="52">
        <v>2018</v>
      </c>
      <c r="H2461" s="52" t="s">
        <v>1635</v>
      </c>
      <c r="I2461" s="52" t="s">
        <v>670</v>
      </c>
      <c r="J2461" s="60">
        <v>68691743</v>
      </c>
      <c r="K2461" s="52">
        <v>68691743</v>
      </c>
      <c r="L2461" s="56" t="str">
        <f>_xlfn.CONCAT(NFM3External!$B2461,"_",NFM3External!$C2461,"_",NFM3External!$E2461,"_",NFM3External!$G2461)</f>
        <v>Namibia_HIV_United States Government (USG)_2018</v>
      </c>
    </row>
    <row r="2462" spans="1:12" x14ac:dyDescent="0.25">
      <c r="A2462" s="48" t="s">
        <v>2025</v>
      </c>
      <c r="B2462" s="49" t="s">
        <v>1125</v>
      </c>
      <c r="C2462" s="49" t="s">
        <v>1645</v>
      </c>
      <c r="D2462" s="49" t="s">
        <v>1634</v>
      </c>
      <c r="E2462" s="49" t="s">
        <v>934</v>
      </c>
      <c r="F2462" s="49" t="s">
        <v>2026</v>
      </c>
      <c r="G2462" s="49">
        <v>2019</v>
      </c>
      <c r="H2462" s="49" t="s">
        <v>1635</v>
      </c>
      <c r="I2462" s="49" t="s">
        <v>670</v>
      </c>
      <c r="J2462" s="59">
        <v>71589000</v>
      </c>
      <c r="K2462" s="49">
        <v>71589000</v>
      </c>
      <c r="L2462" s="55" t="str">
        <f>_xlfn.CONCAT(NFM3External!$B2462,"_",NFM3External!$C2462,"_",NFM3External!$E2462,"_",NFM3External!$G2462)</f>
        <v>Namibia_HIV_United States Government (USG)_2019</v>
      </c>
    </row>
    <row r="2463" spans="1:12" x14ac:dyDescent="0.25">
      <c r="A2463" s="51" t="s">
        <v>2025</v>
      </c>
      <c r="B2463" s="52" t="s">
        <v>1125</v>
      </c>
      <c r="C2463" s="52" t="s">
        <v>1645</v>
      </c>
      <c r="D2463" s="52" t="s">
        <v>1634</v>
      </c>
      <c r="E2463" s="52" t="s">
        <v>934</v>
      </c>
      <c r="F2463" s="52" t="s">
        <v>2026</v>
      </c>
      <c r="G2463" s="52">
        <v>2020</v>
      </c>
      <c r="H2463" s="52" t="s">
        <v>1635</v>
      </c>
      <c r="I2463" s="52" t="s">
        <v>670</v>
      </c>
      <c r="J2463" s="60">
        <v>81477205</v>
      </c>
      <c r="K2463" s="52">
        <v>81477205</v>
      </c>
      <c r="L2463" s="56" t="str">
        <f>_xlfn.CONCAT(NFM3External!$B2463,"_",NFM3External!$C2463,"_",NFM3External!$E2463,"_",NFM3External!$G2463)</f>
        <v>Namibia_HIV_United States Government (USG)_2020</v>
      </c>
    </row>
    <row r="2464" spans="1:12" x14ac:dyDescent="0.25">
      <c r="A2464" s="48" t="s">
        <v>2025</v>
      </c>
      <c r="B2464" s="49" t="s">
        <v>1125</v>
      </c>
      <c r="C2464" s="49" t="s">
        <v>1645</v>
      </c>
      <c r="D2464" s="49" t="s">
        <v>1634</v>
      </c>
      <c r="E2464" s="49" t="s">
        <v>934</v>
      </c>
      <c r="F2464" s="49" t="s">
        <v>2026</v>
      </c>
      <c r="G2464" s="49">
        <v>2021</v>
      </c>
      <c r="H2464" s="49" t="s">
        <v>361</v>
      </c>
      <c r="I2464" s="49" t="s">
        <v>670</v>
      </c>
      <c r="J2464" s="59">
        <v>89684406</v>
      </c>
      <c r="K2464" s="49">
        <v>89684406</v>
      </c>
      <c r="L2464" s="55" t="str">
        <f>_xlfn.CONCAT(NFM3External!$B2464,"_",NFM3External!$C2464,"_",NFM3External!$E2464,"_",NFM3External!$G2464)</f>
        <v>Namibia_HIV_United States Government (USG)_2021</v>
      </c>
    </row>
    <row r="2465" spans="1:12" x14ac:dyDescent="0.25">
      <c r="A2465" s="51" t="s">
        <v>2025</v>
      </c>
      <c r="B2465" s="52" t="s">
        <v>1125</v>
      </c>
      <c r="C2465" s="52" t="s">
        <v>1645</v>
      </c>
      <c r="D2465" s="52" t="s">
        <v>1634</v>
      </c>
      <c r="E2465" s="52" t="s">
        <v>934</v>
      </c>
      <c r="F2465" s="52" t="s">
        <v>2026</v>
      </c>
      <c r="G2465" s="52">
        <v>2022</v>
      </c>
      <c r="H2465" s="52" t="s">
        <v>361</v>
      </c>
      <c r="I2465" s="52" t="s">
        <v>670</v>
      </c>
      <c r="J2465" s="60">
        <v>82504681</v>
      </c>
      <c r="K2465" s="52">
        <v>82504681</v>
      </c>
      <c r="L2465" s="56" t="str">
        <f>_xlfn.CONCAT(NFM3External!$B2465,"_",NFM3External!$C2465,"_",NFM3External!$E2465,"_",NFM3External!$G2465)</f>
        <v>Namibia_HIV_United States Government (USG)_2022</v>
      </c>
    </row>
    <row r="2466" spans="1:12" x14ac:dyDescent="0.25">
      <c r="A2466" s="48" t="s">
        <v>2025</v>
      </c>
      <c r="B2466" s="49" t="s">
        <v>1125</v>
      </c>
      <c r="C2466" s="49" t="s">
        <v>1645</v>
      </c>
      <c r="D2466" s="49" t="s">
        <v>1634</v>
      </c>
      <c r="E2466" s="49" t="s">
        <v>934</v>
      </c>
      <c r="F2466" s="49" t="s">
        <v>2026</v>
      </c>
      <c r="G2466" s="49">
        <v>2023</v>
      </c>
      <c r="H2466" s="49" t="s">
        <v>361</v>
      </c>
      <c r="I2466" s="49" t="s">
        <v>670</v>
      </c>
      <c r="J2466" s="59">
        <v>74921553</v>
      </c>
      <c r="K2466" s="49">
        <v>74921553</v>
      </c>
      <c r="L2466" s="55" t="str">
        <f>_xlfn.CONCAT(NFM3External!$B2466,"_",NFM3External!$C2466,"_",NFM3External!$E2466,"_",NFM3External!$G2466)</f>
        <v>Namibia_HIV_United States Government (USG)_2023</v>
      </c>
    </row>
    <row r="2467" spans="1:12" x14ac:dyDescent="0.25">
      <c r="A2467" s="51" t="s">
        <v>2025</v>
      </c>
      <c r="B2467" s="52" t="s">
        <v>1125</v>
      </c>
      <c r="C2467" s="52" t="s">
        <v>308</v>
      </c>
      <c r="D2467" s="52" t="s">
        <v>1634</v>
      </c>
      <c r="E2467" s="52" t="s">
        <v>954</v>
      </c>
      <c r="F2467" s="52" t="s">
        <v>2027</v>
      </c>
      <c r="G2467" s="52">
        <v>2018</v>
      </c>
      <c r="H2467" s="52" t="s">
        <v>1635</v>
      </c>
      <c r="I2467" s="52" t="s">
        <v>670</v>
      </c>
      <c r="J2467" s="60">
        <v>46376</v>
      </c>
      <c r="K2467" s="52">
        <v>46376</v>
      </c>
      <c r="L2467" s="56" t="str">
        <f>_xlfn.CONCAT(NFM3External!$B2467,"_",NFM3External!$C2467,"_",NFM3External!$E2467,"_",NFM3External!$G2467)</f>
        <v>Namibia_Malaria_Unspecified - not disagregated by sources _2018</v>
      </c>
    </row>
    <row r="2468" spans="1:12" x14ac:dyDescent="0.25">
      <c r="A2468" s="48" t="s">
        <v>2025</v>
      </c>
      <c r="B2468" s="49" t="s">
        <v>1125</v>
      </c>
      <c r="C2468" s="49" t="s">
        <v>308</v>
      </c>
      <c r="D2468" s="49" t="s">
        <v>1634</v>
      </c>
      <c r="E2468" s="49" t="s">
        <v>954</v>
      </c>
      <c r="F2468" s="49" t="s">
        <v>2027</v>
      </c>
      <c r="G2468" s="49">
        <v>2019</v>
      </c>
      <c r="H2468" s="49" t="s">
        <v>1635</v>
      </c>
      <c r="I2468" s="49" t="s">
        <v>670</v>
      </c>
      <c r="J2468" s="59">
        <v>168807</v>
      </c>
      <c r="K2468" s="49">
        <v>168807</v>
      </c>
      <c r="L2468" s="55" t="str">
        <f>_xlfn.CONCAT(NFM3External!$B2468,"_",NFM3External!$C2468,"_",NFM3External!$E2468,"_",NFM3External!$G2468)</f>
        <v>Namibia_Malaria_Unspecified - not disagregated by sources _2019</v>
      </c>
    </row>
    <row r="2469" spans="1:12" x14ac:dyDescent="0.25">
      <c r="A2469" s="51" t="s">
        <v>2025</v>
      </c>
      <c r="B2469" s="52" t="s">
        <v>1125</v>
      </c>
      <c r="C2469" s="52" t="s">
        <v>308</v>
      </c>
      <c r="D2469" s="52" t="s">
        <v>1634</v>
      </c>
      <c r="E2469" s="52" t="s">
        <v>954</v>
      </c>
      <c r="F2469" s="52" t="s">
        <v>2027</v>
      </c>
      <c r="G2469" s="52">
        <v>2020</v>
      </c>
      <c r="H2469" s="52" t="s">
        <v>1635</v>
      </c>
      <c r="I2469" s="52" t="s">
        <v>670</v>
      </c>
      <c r="J2469" s="60">
        <v>131769</v>
      </c>
      <c r="K2469" s="52">
        <v>131769</v>
      </c>
      <c r="L2469" s="56" t="str">
        <f>_xlfn.CONCAT(NFM3External!$B2469,"_",NFM3External!$C2469,"_",NFM3External!$E2469,"_",NFM3External!$G2469)</f>
        <v>Namibia_Malaria_Unspecified - not disagregated by sources _2020</v>
      </c>
    </row>
    <row r="2470" spans="1:12" x14ac:dyDescent="0.25">
      <c r="A2470" s="48" t="s">
        <v>2025</v>
      </c>
      <c r="B2470" s="49" t="s">
        <v>1125</v>
      </c>
      <c r="C2470" s="49" t="s">
        <v>308</v>
      </c>
      <c r="D2470" s="49" t="s">
        <v>1634</v>
      </c>
      <c r="E2470" s="49" t="s">
        <v>954</v>
      </c>
      <c r="F2470" s="49" t="s">
        <v>2027</v>
      </c>
      <c r="G2470" s="49">
        <v>2021</v>
      </c>
      <c r="H2470" s="49" t="s">
        <v>361</v>
      </c>
      <c r="I2470" s="49" t="s">
        <v>670</v>
      </c>
      <c r="J2470" s="59">
        <v>157028</v>
      </c>
      <c r="K2470" s="49">
        <v>157028</v>
      </c>
      <c r="L2470" s="55" t="str">
        <f>_xlfn.CONCAT(NFM3External!$B2470,"_",NFM3External!$C2470,"_",NFM3External!$E2470,"_",NFM3External!$G2470)</f>
        <v>Namibia_Malaria_Unspecified - not disagregated by sources _2021</v>
      </c>
    </row>
    <row r="2471" spans="1:12" x14ac:dyDescent="0.25">
      <c r="A2471" s="51" t="s">
        <v>2025</v>
      </c>
      <c r="B2471" s="52" t="s">
        <v>1125</v>
      </c>
      <c r="C2471" s="52" t="s">
        <v>308</v>
      </c>
      <c r="D2471" s="52" t="s">
        <v>1634</v>
      </c>
      <c r="E2471" s="52" t="s">
        <v>954</v>
      </c>
      <c r="F2471" s="52" t="s">
        <v>2027</v>
      </c>
      <c r="G2471" s="52">
        <v>2022</v>
      </c>
      <c r="H2471" s="52" t="s">
        <v>361</v>
      </c>
      <c r="I2471" s="52" t="s">
        <v>670</v>
      </c>
      <c r="J2471" s="60">
        <v>14931</v>
      </c>
      <c r="K2471" s="52">
        <v>14931</v>
      </c>
      <c r="L2471" s="56" t="str">
        <f>_xlfn.CONCAT(NFM3External!$B2471,"_",NFM3External!$C2471,"_",NFM3External!$E2471,"_",NFM3External!$G2471)</f>
        <v>Namibia_Malaria_Unspecified - not disagregated by sources _2022</v>
      </c>
    </row>
    <row r="2472" spans="1:12" x14ac:dyDescent="0.25">
      <c r="A2472" s="48" t="s">
        <v>2025</v>
      </c>
      <c r="B2472" s="49" t="s">
        <v>1125</v>
      </c>
      <c r="C2472" s="49" t="s">
        <v>308</v>
      </c>
      <c r="D2472" s="49" t="s">
        <v>1634</v>
      </c>
      <c r="E2472" s="49" t="s">
        <v>954</v>
      </c>
      <c r="F2472" s="49" t="s">
        <v>2027</v>
      </c>
      <c r="G2472" s="49">
        <v>2023</v>
      </c>
      <c r="H2472" s="49" t="s">
        <v>361</v>
      </c>
      <c r="I2472" s="49" t="s">
        <v>670</v>
      </c>
      <c r="J2472" s="59">
        <v>15827</v>
      </c>
      <c r="K2472" s="49">
        <v>15827</v>
      </c>
      <c r="L2472" s="55" t="str">
        <f>_xlfn.CONCAT(NFM3External!$B2472,"_",NFM3External!$C2472,"_",NFM3External!$E2472,"_",NFM3External!$G2472)</f>
        <v>Namibia_Malaria_Unspecified - not disagregated by sources _2023</v>
      </c>
    </row>
    <row r="2473" spans="1:12" x14ac:dyDescent="0.25">
      <c r="A2473" s="51" t="s">
        <v>2025</v>
      </c>
      <c r="B2473" s="52" t="s">
        <v>1125</v>
      </c>
      <c r="C2473" s="52" t="s">
        <v>308</v>
      </c>
      <c r="D2473" s="52" t="s">
        <v>1634</v>
      </c>
      <c r="E2473" s="52" t="s">
        <v>954</v>
      </c>
      <c r="F2473" s="52" t="s">
        <v>2027</v>
      </c>
      <c r="G2473" s="52">
        <v>2024</v>
      </c>
      <c r="H2473" s="52" t="s">
        <v>361</v>
      </c>
      <c r="I2473" s="52" t="s">
        <v>670</v>
      </c>
      <c r="J2473" s="60">
        <v>16776</v>
      </c>
      <c r="K2473" s="52">
        <v>16776</v>
      </c>
      <c r="L2473" s="56" t="str">
        <f>_xlfn.CONCAT(NFM3External!$B2473,"_",NFM3External!$C2473,"_",NFM3External!$E2473,"_",NFM3External!$G2473)</f>
        <v>Namibia_Malaria_Unspecified - not disagregated by sources _2024</v>
      </c>
    </row>
    <row r="2474" spans="1:12" x14ac:dyDescent="0.25">
      <c r="A2474" s="48" t="s">
        <v>2025</v>
      </c>
      <c r="B2474" s="49" t="s">
        <v>1125</v>
      </c>
      <c r="C2474" s="49" t="s">
        <v>308</v>
      </c>
      <c r="D2474" s="49" t="s">
        <v>1634</v>
      </c>
      <c r="E2474" s="49" t="s">
        <v>954</v>
      </c>
      <c r="F2474" s="49" t="s">
        <v>2027</v>
      </c>
      <c r="G2474" s="49">
        <v>2025</v>
      </c>
      <c r="H2474" s="49" t="s">
        <v>361</v>
      </c>
      <c r="I2474" s="49" t="s">
        <v>670</v>
      </c>
      <c r="J2474" s="59">
        <v>17783</v>
      </c>
      <c r="K2474" s="49">
        <v>17783</v>
      </c>
      <c r="L2474" s="55" t="str">
        <f>_xlfn.CONCAT(NFM3External!$B2474,"_",NFM3External!$C2474,"_",NFM3External!$E2474,"_",NFM3External!$G2474)</f>
        <v>Namibia_Malaria_Unspecified - not disagregated by sources _2025</v>
      </c>
    </row>
    <row r="2475" spans="1:12" x14ac:dyDescent="0.25">
      <c r="A2475" s="51" t="s">
        <v>2025</v>
      </c>
      <c r="B2475" s="52" t="s">
        <v>1125</v>
      </c>
      <c r="C2475" s="52" t="s">
        <v>305</v>
      </c>
      <c r="D2475" s="52" t="s">
        <v>1634</v>
      </c>
      <c r="E2475" s="52" t="s">
        <v>868</v>
      </c>
      <c r="F2475" s="52"/>
      <c r="G2475" s="52">
        <v>2018</v>
      </c>
      <c r="H2475" s="52" t="s">
        <v>1635</v>
      </c>
      <c r="I2475" s="52" t="s">
        <v>670</v>
      </c>
      <c r="J2475" s="60">
        <v>1400000</v>
      </c>
      <c r="K2475" s="52">
        <v>1400000</v>
      </c>
      <c r="L2475" s="56" t="str">
        <f>_xlfn.CONCAT(NFM3External!$B2475,"_",NFM3External!$C2475,"_",NFM3External!$E2475,"_",NFM3External!$G2475)</f>
        <v>Namibia_TB_Netherlands_2018</v>
      </c>
    </row>
    <row r="2476" spans="1:12" x14ac:dyDescent="0.25">
      <c r="A2476" s="48" t="s">
        <v>2028</v>
      </c>
      <c r="B2476" s="49" t="s">
        <v>1134</v>
      </c>
      <c r="C2476" s="49" t="s">
        <v>1645</v>
      </c>
      <c r="D2476" s="49" t="s">
        <v>1634</v>
      </c>
      <c r="E2476" s="49" t="s">
        <v>793</v>
      </c>
      <c r="F2476" s="49" t="s">
        <v>2029</v>
      </c>
      <c r="G2476" s="49">
        <v>2018</v>
      </c>
      <c r="H2476" s="49" t="s">
        <v>1635</v>
      </c>
      <c r="I2476" s="49" t="s">
        <v>682</v>
      </c>
      <c r="J2476" s="59">
        <v>92637</v>
      </c>
      <c r="K2476" s="49">
        <v>109350</v>
      </c>
      <c r="L2476" s="55" t="str">
        <f>_xlfn.CONCAT(NFM3External!$B2476,"_",NFM3External!$C2476,"_",NFM3External!$E2476,"_",NFM3External!$G2476)</f>
        <v>Niger_HIV_France_2018</v>
      </c>
    </row>
    <row r="2477" spans="1:12" x14ac:dyDescent="0.25">
      <c r="A2477" s="51" t="s">
        <v>2028</v>
      </c>
      <c r="B2477" s="52" t="s">
        <v>1134</v>
      </c>
      <c r="C2477" s="52" t="s">
        <v>1645</v>
      </c>
      <c r="D2477" s="52" t="s">
        <v>1634</v>
      </c>
      <c r="E2477" s="52" t="s">
        <v>793</v>
      </c>
      <c r="F2477" s="52" t="s">
        <v>2029</v>
      </c>
      <c r="G2477" s="52">
        <v>2019</v>
      </c>
      <c r="H2477" s="52" t="s">
        <v>1635</v>
      </c>
      <c r="I2477" s="52" t="s">
        <v>682</v>
      </c>
      <c r="J2477" s="60">
        <v>0</v>
      </c>
      <c r="K2477" s="52">
        <v>0</v>
      </c>
      <c r="L2477" s="56" t="str">
        <f>_xlfn.CONCAT(NFM3External!$B2477,"_",NFM3External!$C2477,"_",NFM3External!$E2477,"_",NFM3External!$G2477)</f>
        <v>Niger_HIV_France_2019</v>
      </c>
    </row>
    <row r="2478" spans="1:12" x14ac:dyDescent="0.25">
      <c r="A2478" s="48" t="s">
        <v>2028</v>
      </c>
      <c r="B2478" s="49" t="s">
        <v>1134</v>
      </c>
      <c r="C2478" s="49" t="s">
        <v>1645</v>
      </c>
      <c r="D2478" s="49" t="s">
        <v>1634</v>
      </c>
      <c r="E2478" s="49" t="s">
        <v>793</v>
      </c>
      <c r="F2478" s="49" t="s">
        <v>2029</v>
      </c>
      <c r="G2478" s="49">
        <v>2020</v>
      </c>
      <c r="H2478" s="49" t="s">
        <v>1635</v>
      </c>
      <c r="I2478" s="49" t="s">
        <v>682</v>
      </c>
      <c r="J2478" s="59">
        <v>0</v>
      </c>
      <c r="K2478" s="49">
        <v>0</v>
      </c>
      <c r="L2478" s="55" t="str">
        <f>_xlfn.CONCAT(NFM3External!$B2478,"_",NFM3External!$C2478,"_",NFM3External!$E2478,"_",NFM3External!$G2478)</f>
        <v>Niger_HIV_France_2020</v>
      </c>
    </row>
    <row r="2479" spans="1:12" x14ac:dyDescent="0.25">
      <c r="A2479" s="51" t="s">
        <v>2028</v>
      </c>
      <c r="B2479" s="52" t="s">
        <v>1134</v>
      </c>
      <c r="C2479" s="52" t="s">
        <v>1645</v>
      </c>
      <c r="D2479" s="52" t="s">
        <v>1634</v>
      </c>
      <c r="E2479" s="52" t="s">
        <v>793</v>
      </c>
      <c r="F2479" s="52" t="s">
        <v>2029</v>
      </c>
      <c r="G2479" s="52">
        <v>2021</v>
      </c>
      <c r="H2479" s="52" t="s">
        <v>361</v>
      </c>
      <c r="I2479" s="52" t="s">
        <v>682</v>
      </c>
      <c r="J2479" s="60">
        <v>0</v>
      </c>
      <c r="K2479" s="52">
        <v>0</v>
      </c>
      <c r="L2479" s="56" t="str">
        <f>_xlfn.CONCAT(NFM3External!$B2479,"_",NFM3External!$C2479,"_",NFM3External!$E2479,"_",NFM3External!$G2479)</f>
        <v>Niger_HIV_France_2021</v>
      </c>
    </row>
    <row r="2480" spans="1:12" x14ac:dyDescent="0.25">
      <c r="A2480" s="48" t="s">
        <v>2028</v>
      </c>
      <c r="B2480" s="49" t="s">
        <v>1134</v>
      </c>
      <c r="C2480" s="49" t="s">
        <v>1645</v>
      </c>
      <c r="D2480" s="49" t="s">
        <v>1634</v>
      </c>
      <c r="E2480" s="49" t="s">
        <v>798</v>
      </c>
      <c r="F2480" s="49" t="s">
        <v>2029</v>
      </c>
      <c r="G2480" s="49">
        <v>2018</v>
      </c>
      <c r="H2480" s="49" t="s">
        <v>1635</v>
      </c>
      <c r="I2480" s="49" t="s">
        <v>682</v>
      </c>
      <c r="J2480" s="59">
        <v>2061948</v>
      </c>
      <c r="K2480" s="49">
        <v>2433952</v>
      </c>
      <c r="L2480" s="55" t="str">
        <f>_xlfn.CONCAT(NFM3External!$B2480,"_",NFM3External!$C2480,"_",NFM3External!$E2480,"_",NFM3External!$G2480)</f>
        <v>Niger_HIV_Germany_2018</v>
      </c>
    </row>
    <row r="2481" spans="1:12" x14ac:dyDescent="0.25">
      <c r="A2481" s="51" t="s">
        <v>2028</v>
      </c>
      <c r="B2481" s="52" t="s">
        <v>1134</v>
      </c>
      <c r="C2481" s="52" t="s">
        <v>1645</v>
      </c>
      <c r="D2481" s="52" t="s">
        <v>1634</v>
      </c>
      <c r="E2481" s="52" t="s">
        <v>798</v>
      </c>
      <c r="F2481" s="52" t="s">
        <v>2029</v>
      </c>
      <c r="G2481" s="52">
        <v>2019</v>
      </c>
      <c r="H2481" s="52" t="s">
        <v>1635</v>
      </c>
      <c r="I2481" s="52" t="s">
        <v>682</v>
      </c>
      <c r="J2481" s="60">
        <v>2441016</v>
      </c>
      <c r="K2481" s="52">
        <v>2732619</v>
      </c>
      <c r="L2481" s="56" t="str">
        <f>_xlfn.CONCAT(NFM3External!$B2481,"_",NFM3External!$C2481,"_",NFM3External!$E2481,"_",NFM3External!$G2481)</f>
        <v>Niger_HIV_Germany_2019</v>
      </c>
    </row>
    <row r="2482" spans="1:12" x14ac:dyDescent="0.25">
      <c r="A2482" s="48" t="s">
        <v>2028</v>
      </c>
      <c r="B2482" s="49" t="s">
        <v>1134</v>
      </c>
      <c r="C2482" s="49" t="s">
        <v>1645</v>
      </c>
      <c r="D2482" s="49" t="s">
        <v>1634</v>
      </c>
      <c r="E2482" s="49" t="s">
        <v>798</v>
      </c>
      <c r="F2482" s="49" t="s">
        <v>2029</v>
      </c>
      <c r="G2482" s="49">
        <v>2020</v>
      </c>
      <c r="H2482" s="49" t="s">
        <v>1635</v>
      </c>
      <c r="I2482" s="49" t="s">
        <v>682</v>
      </c>
      <c r="J2482" s="59">
        <v>2669057</v>
      </c>
      <c r="K2482" s="49">
        <v>3041746</v>
      </c>
      <c r="L2482" s="55" t="str">
        <f>_xlfn.CONCAT(NFM3External!$B2482,"_",NFM3External!$C2482,"_",NFM3External!$E2482,"_",NFM3External!$G2482)</f>
        <v>Niger_HIV_Germany_2020</v>
      </c>
    </row>
    <row r="2483" spans="1:12" x14ac:dyDescent="0.25">
      <c r="A2483" s="51" t="s">
        <v>2028</v>
      </c>
      <c r="B2483" s="52" t="s">
        <v>1134</v>
      </c>
      <c r="C2483" s="52" t="s">
        <v>1645</v>
      </c>
      <c r="D2483" s="52" t="s">
        <v>1634</v>
      </c>
      <c r="E2483" s="52" t="s">
        <v>798</v>
      </c>
      <c r="F2483" s="52" t="s">
        <v>2029</v>
      </c>
      <c r="G2483" s="52">
        <v>2021</v>
      </c>
      <c r="H2483" s="52" t="s">
        <v>361</v>
      </c>
      <c r="I2483" s="52" t="s">
        <v>682</v>
      </c>
      <c r="J2483" s="60">
        <v>609230</v>
      </c>
      <c r="K2483" s="52">
        <v>727536</v>
      </c>
      <c r="L2483" s="56" t="str">
        <f>_xlfn.CONCAT(NFM3External!$B2483,"_",NFM3External!$C2483,"_",NFM3External!$E2483,"_",NFM3External!$G2483)</f>
        <v>Niger_HIV_Germany_2021</v>
      </c>
    </row>
    <row r="2484" spans="1:12" x14ac:dyDescent="0.25">
      <c r="A2484" s="48" t="s">
        <v>2028</v>
      </c>
      <c r="B2484" s="49" t="s">
        <v>1134</v>
      </c>
      <c r="C2484" s="49" t="s">
        <v>1645</v>
      </c>
      <c r="D2484" s="49" t="s">
        <v>1634</v>
      </c>
      <c r="E2484" s="49" t="s">
        <v>851</v>
      </c>
      <c r="F2484" s="49" t="s">
        <v>2029</v>
      </c>
      <c r="G2484" s="49">
        <v>2018</v>
      </c>
      <c r="H2484" s="49" t="s">
        <v>1635</v>
      </c>
      <c r="I2484" s="49" t="s">
        <v>682</v>
      </c>
      <c r="J2484" s="59">
        <v>128006</v>
      </c>
      <c r="K2484" s="49">
        <v>151100</v>
      </c>
      <c r="L2484" s="55" t="str">
        <f>_xlfn.CONCAT(NFM3External!$B2484,"_",NFM3External!$C2484,"_",NFM3External!$E2484,"_",NFM3External!$G2484)</f>
        <v>Niger_HIV_Luxembourg_2018</v>
      </c>
    </row>
    <row r="2485" spans="1:12" x14ac:dyDescent="0.25">
      <c r="A2485" s="51" t="s">
        <v>2028</v>
      </c>
      <c r="B2485" s="52" t="s">
        <v>1134</v>
      </c>
      <c r="C2485" s="52" t="s">
        <v>1645</v>
      </c>
      <c r="D2485" s="52" t="s">
        <v>1634</v>
      </c>
      <c r="E2485" s="52" t="s">
        <v>851</v>
      </c>
      <c r="F2485" s="52" t="s">
        <v>2029</v>
      </c>
      <c r="G2485" s="52">
        <v>2019</v>
      </c>
      <c r="H2485" s="52" t="s">
        <v>1635</v>
      </c>
      <c r="I2485" s="52" t="s">
        <v>682</v>
      </c>
      <c r="J2485" s="60">
        <v>86570</v>
      </c>
      <c r="K2485" s="52">
        <v>96912</v>
      </c>
      <c r="L2485" s="56" t="str">
        <f>_xlfn.CONCAT(NFM3External!$B2485,"_",NFM3External!$C2485,"_",NFM3External!$E2485,"_",NFM3External!$G2485)</f>
        <v>Niger_HIV_Luxembourg_2019</v>
      </c>
    </row>
    <row r="2486" spans="1:12" x14ac:dyDescent="0.25">
      <c r="A2486" s="48" t="s">
        <v>2028</v>
      </c>
      <c r="B2486" s="49" t="s">
        <v>1134</v>
      </c>
      <c r="C2486" s="49" t="s">
        <v>1645</v>
      </c>
      <c r="D2486" s="49" t="s">
        <v>1634</v>
      </c>
      <c r="E2486" s="49" t="s">
        <v>851</v>
      </c>
      <c r="F2486" s="49" t="s">
        <v>2029</v>
      </c>
      <c r="G2486" s="49">
        <v>2020</v>
      </c>
      <c r="H2486" s="49" t="s">
        <v>1635</v>
      </c>
      <c r="I2486" s="49" t="s">
        <v>682</v>
      </c>
      <c r="J2486" s="59">
        <v>85769</v>
      </c>
      <c r="K2486" s="49">
        <v>97746</v>
      </c>
      <c r="L2486" s="55" t="str">
        <f>_xlfn.CONCAT(NFM3External!$B2486,"_",NFM3External!$C2486,"_",NFM3External!$E2486,"_",NFM3External!$G2486)</f>
        <v>Niger_HIV_Luxembourg_2020</v>
      </c>
    </row>
    <row r="2487" spans="1:12" x14ac:dyDescent="0.25">
      <c r="A2487" s="51" t="s">
        <v>2028</v>
      </c>
      <c r="B2487" s="52" t="s">
        <v>1134</v>
      </c>
      <c r="C2487" s="52" t="s">
        <v>1645</v>
      </c>
      <c r="D2487" s="52" t="s">
        <v>1634</v>
      </c>
      <c r="E2487" s="52" t="s">
        <v>851</v>
      </c>
      <c r="F2487" s="52" t="s">
        <v>2029</v>
      </c>
      <c r="G2487" s="52">
        <v>2021</v>
      </c>
      <c r="H2487" s="52" t="s">
        <v>361</v>
      </c>
      <c r="I2487" s="52" t="s">
        <v>682</v>
      </c>
      <c r="J2487" s="60">
        <v>0</v>
      </c>
      <c r="K2487" s="52">
        <v>0</v>
      </c>
      <c r="L2487" s="56" t="str">
        <f>_xlfn.CONCAT(NFM3External!$B2487,"_",NFM3External!$C2487,"_",NFM3External!$E2487,"_",NFM3External!$G2487)</f>
        <v>Niger_HIV_Luxembourg_2021</v>
      </c>
    </row>
    <row r="2488" spans="1:12" x14ac:dyDescent="0.25">
      <c r="A2488" s="48" t="s">
        <v>2028</v>
      </c>
      <c r="B2488" s="49" t="s">
        <v>1134</v>
      </c>
      <c r="C2488" s="49" t="s">
        <v>1645</v>
      </c>
      <c r="D2488" s="49" t="s">
        <v>1634</v>
      </c>
      <c r="E2488" s="49" t="s">
        <v>934</v>
      </c>
      <c r="F2488" s="49" t="s">
        <v>2029</v>
      </c>
      <c r="G2488" s="49">
        <v>2018</v>
      </c>
      <c r="H2488" s="49" t="s">
        <v>1635</v>
      </c>
      <c r="I2488" s="49" t="s">
        <v>682</v>
      </c>
      <c r="J2488" s="59">
        <v>172735</v>
      </c>
      <c r="K2488" s="49">
        <v>203899</v>
      </c>
      <c r="L2488" s="55" t="str">
        <f>_xlfn.CONCAT(NFM3External!$B2488,"_",NFM3External!$C2488,"_",NFM3External!$E2488,"_",NFM3External!$G2488)</f>
        <v>Niger_HIV_United States Government (USG)_2018</v>
      </c>
    </row>
    <row r="2489" spans="1:12" x14ac:dyDescent="0.25">
      <c r="A2489" s="51" t="s">
        <v>2028</v>
      </c>
      <c r="B2489" s="52" t="s">
        <v>1134</v>
      </c>
      <c r="C2489" s="52" t="s">
        <v>1645</v>
      </c>
      <c r="D2489" s="52" t="s">
        <v>1634</v>
      </c>
      <c r="E2489" s="52" t="s">
        <v>934</v>
      </c>
      <c r="F2489" s="52" t="s">
        <v>2029</v>
      </c>
      <c r="G2489" s="52">
        <v>2019</v>
      </c>
      <c r="H2489" s="52" t="s">
        <v>1635</v>
      </c>
      <c r="I2489" s="52" t="s">
        <v>682</v>
      </c>
      <c r="J2489" s="60">
        <v>161211</v>
      </c>
      <c r="K2489" s="52">
        <v>180469</v>
      </c>
      <c r="L2489" s="56" t="str">
        <f>_xlfn.CONCAT(NFM3External!$B2489,"_",NFM3External!$C2489,"_",NFM3External!$E2489,"_",NFM3External!$G2489)</f>
        <v>Niger_HIV_United States Government (USG)_2019</v>
      </c>
    </row>
    <row r="2490" spans="1:12" x14ac:dyDescent="0.25">
      <c r="A2490" s="48" t="s">
        <v>2028</v>
      </c>
      <c r="B2490" s="49" t="s">
        <v>1134</v>
      </c>
      <c r="C2490" s="49" t="s">
        <v>1645</v>
      </c>
      <c r="D2490" s="49" t="s">
        <v>1634</v>
      </c>
      <c r="E2490" s="49" t="s">
        <v>934</v>
      </c>
      <c r="F2490" s="49" t="s">
        <v>2029</v>
      </c>
      <c r="G2490" s="49">
        <v>2020</v>
      </c>
      <c r="H2490" s="49" t="s">
        <v>1635</v>
      </c>
      <c r="I2490" s="49" t="s">
        <v>682</v>
      </c>
      <c r="J2490" s="59">
        <v>0</v>
      </c>
      <c r="K2490" s="49">
        <v>0</v>
      </c>
      <c r="L2490" s="55" t="str">
        <f>_xlfn.CONCAT(NFM3External!$B2490,"_",NFM3External!$C2490,"_",NFM3External!$E2490,"_",NFM3External!$G2490)</f>
        <v>Niger_HIV_United States Government (USG)_2020</v>
      </c>
    </row>
    <row r="2491" spans="1:12" x14ac:dyDescent="0.25">
      <c r="A2491" s="51" t="s">
        <v>2028</v>
      </c>
      <c r="B2491" s="52" t="s">
        <v>1134</v>
      </c>
      <c r="C2491" s="52" t="s">
        <v>1645</v>
      </c>
      <c r="D2491" s="52" t="s">
        <v>1634</v>
      </c>
      <c r="E2491" s="52" t="s">
        <v>934</v>
      </c>
      <c r="F2491" s="52" t="s">
        <v>2029</v>
      </c>
      <c r="G2491" s="52">
        <v>2021</v>
      </c>
      <c r="H2491" s="52" t="s">
        <v>361</v>
      </c>
      <c r="I2491" s="52" t="s">
        <v>682</v>
      </c>
      <c r="J2491" s="60">
        <v>0</v>
      </c>
      <c r="K2491" s="52">
        <v>0</v>
      </c>
      <c r="L2491" s="56" t="str">
        <f>_xlfn.CONCAT(NFM3External!$B2491,"_",NFM3External!$C2491,"_",NFM3External!$E2491,"_",NFM3External!$G2491)</f>
        <v>Niger_HIV_United States Government (USG)_2021</v>
      </c>
    </row>
    <row r="2492" spans="1:12" x14ac:dyDescent="0.25">
      <c r="A2492" s="48" t="s">
        <v>2028</v>
      </c>
      <c r="B2492" s="49" t="s">
        <v>1134</v>
      </c>
      <c r="C2492" s="49" t="s">
        <v>1645</v>
      </c>
      <c r="D2492" s="49" t="s">
        <v>1634</v>
      </c>
      <c r="E2492" s="49" t="s">
        <v>949</v>
      </c>
      <c r="F2492" s="49" t="s">
        <v>2029</v>
      </c>
      <c r="G2492" s="49">
        <v>2018</v>
      </c>
      <c r="H2492" s="49" t="s">
        <v>1635</v>
      </c>
      <c r="I2492" s="49" t="s">
        <v>682</v>
      </c>
      <c r="J2492" s="59">
        <v>175309</v>
      </c>
      <c r="K2492" s="49">
        <v>206937</v>
      </c>
      <c r="L2492" s="55" t="str">
        <f>_xlfn.CONCAT(NFM3External!$B2492,"_",NFM3External!$C2492,"_",NFM3External!$E2492,"_",NFM3External!$G2492)</f>
        <v>Niger_HIV_World Health Organization (WHO)_2018</v>
      </c>
    </row>
    <row r="2493" spans="1:12" x14ac:dyDescent="0.25">
      <c r="A2493" s="51" t="s">
        <v>2028</v>
      </c>
      <c r="B2493" s="52" t="s">
        <v>1134</v>
      </c>
      <c r="C2493" s="52" t="s">
        <v>1645</v>
      </c>
      <c r="D2493" s="52" t="s">
        <v>1634</v>
      </c>
      <c r="E2493" s="52" t="s">
        <v>949</v>
      </c>
      <c r="F2493" s="52" t="s">
        <v>2029</v>
      </c>
      <c r="G2493" s="52">
        <v>2019</v>
      </c>
      <c r="H2493" s="52" t="s">
        <v>1635</v>
      </c>
      <c r="I2493" s="52" t="s">
        <v>682</v>
      </c>
      <c r="J2493" s="60">
        <v>175309</v>
      </c>
      <c r="K2493" s="52">
        <v>196251</v>
      </c>
      <c r="L2493" s="56" t="str">
        <f>_xlfn.CONCAT(NFM3External!$B2493,"_",NFM3External!$C2493,"_",NFM3External!$E2493,"_",NFM3External!$G2493)</f>
        <v>Niger_HIV_World Health Organization (WHO)_2019</v>
      </c>
    </row>
    <row r="2494" spans="1:12" x14ac:dyDescent="0.25">
      <c r="A2494" s="48" t="s">
        <v>2028</v>
      </c>
      <c r="B2494" s="49" t="s">
        <v>1134</v>
      </c>
      <c r="C2494" s="49" t="s">
        <v>1645</v>
      </c>
      <c r="D2494" s="49" t="s">
        <v>1634</v>
      </c>
      <c r="E2494" s="49" t="s">
        <v>949</v>
      </c>
      <c r="F2494" s="49" t="s">
        <v>2029</v>
      </c>
      <c r="G2494" s="49">
        <v>2020</v>
      </c>
      <c r="H2494" s="49" t="s">
        <v>1635</v>
      </c>
      <c r="I2494" s="49" t="s">
        <v>682</v>
      </c>
      <c r="J2494" s="59">
        <v>175309</v>
      </c>
      <c r="K2494" s="49">
        <v>199788</v>
      </c>
      <c r="L2494" s="55" t="str">
        <f>_xlfn.CONCAT(NFM3External!$B2494,"_",NFM3External!$C2494,"_",NFM3External!$E2494,"_",NFM3External!$G2494)</f>
        <v>Niger_HIV_World Health Organization (WHO)_2020</v>
      </c>
    </row>
    <row r="2495" spans="1:12" x14ac:dyDescent="0.25">
      <c r="A2495" s="51" t="s">
        <v>2028</v>
      </c>
      <c r="B2495" s="52" t="s">
        <v>1134</v>
      </c>
      <c r="C2495" s="52" t="s">
        <v>1645</v>
      </c>
      <c r="D2495" s="52" t="s">
        <v>1634</v>
      </c>
      <c r="E2495" s="52" t="s">
        <v>949</v>
      </c>
      <c r="F2495" s="52" t="s">
        <v>2029</v>
      </c>
      <c r="G2495" s="52">
        <v>2021</v>
      </c>
      <c r="H2495" s="52" t="s">
        <v>361</v>
      </c>
      <c r="I2495" s="52" t="s">
        <v>682</v>
      </c>
      <c r="J2495" s="60">
        <v>175309</v>
      </c>
      <c r="K2495" s="52">
        <v>209352</v>
      </c>
      <c r="L2495" s="56" t="str">
        <f>_xlfn.CONCAT(NFM3External!$B2495,"_",NFM3External!$C2495,"_",NFM3External!$E2495,"_",NFM3External!$G2495)</f>
        <v>Niger_HIV_World Health Organization (WHO)_2021</v>
      </c>
    </row>
    <row r="2496" spans="1:12" x14ac:dyDescent="0.25">
      <c r="A2496" s="48" t="s">
        <v>2028</v>
      </c>
      <c r="B2496" s="49" t="s">
        <v>1134</v>
      </c>
      <c r="C2496" s="49" t="s">
        <v>308</v>
      </c>
      <c r="D2496" s="49" t="s">
        <v>1634</v>
      </c>
      <c r="E2496" s="49" t="s">
        <v>901</v>
      </c>
      <c r="F2496" s="49" t="s">
        <v>2030</v>
      </c>
      <c r="G2496" s="49">
        <v>2020</v>
      </c>
      <c r="H2496" s="49" t="s">
        <v>1635</v>
      </c>
      <c r="I2496" s="49" t="s">
        <v>682</v>
      </c>
      <c r="J2496" s="59">
        <v>612802</v>
      </c>
      <c r="K2496" s="49">
        <v>698370</v>
      </c>
      <c r="L2496" s="55" t="str">
        <f>_xlfn.CONCAT(NFM3External!$B2496,"_",NFM3External!$C2496,"_",NFM3External!$E2496,"_",NFM3External!$G2496)</f>
        <v>Niger_Malaria_The United Nations Children's Fund (UNICEF)_2020</v>
      </c>
    </row>
    <row r="2497" spans="1:12" x14ac:dyDescent="0.25">
      <c r="A2497" s="51" t="s">
        <v>2028</v>
      </c>
      <c r="B2497" s="52" t="s">
        <v>1134</v>
      </c>
      <c r="C2497" s="52" t="s">
        <v>308</v>
      </c>
      <c r="D2497" s="52" t="s">
        <v>1634</v>
      </c>
      <c r="E2497" s="52" t="s">
        <v>901</v>
      </c>
      <c r="F2497" s="52" t="s">
        <v>2030</v>
      </c>
      <c r="G2497" s="52">
        <v>2021</v>
      </c>
      <c r="H2497" s="52" t="s">
        <v>361</v>
      </c>
      <c r="I2497" s="52" t="s">
        <v>682</v>
      </c>
      <c r="J2497" s="60">
        <v>612802</v>
      </c>
      <c r="K2497" s="52">
        <v>731803</v>
      </c>
      <c r="L2497" s="56" t="str">
        <f>_xlfn.CONCAT(NFM3External!$B2497,"_",NFM3External!$C2497,"_",NFM3External!$E2497,"_",NFM3External!$G2497)</f>
        <v>Niger_Malaria_The United Nations Children's Fund (UNICEF)_2021</v>
      </c>
    </row>
    <row r="2498" spans="1:12" x14ac:dyDescent="0.25">
      <c r="A2498" s="48" t="s">
        <v>2028</v>
      </c>
      <c r="B2498" s="49" t="s">
        <v>1134</v>
      </c>
      <c r="C2498" s="49" t="s">
        <v>308</v>
      </c>
      <c r="D2498" s="49" t="s">
        <v>1634</v>
      </c>
      <c r="E2498" s="49" t="s">
        <v>901</v>
      </c>
      <c r="F2498" s="49" t="s">
        <v>2030</v>
      </c>
      <c r="G2498" s="49">
        <v>2022</v>
      </c>
      <c r="H2498" s="49" t="s">
        <v>361</v>
      </c>
      <c r="I2498" s="49" t="s">
        <v>682</v>
      </c>
      <c r="J2498" s="59">
        <v>612802</v>
      </c>
      <c r="K2498" s="49">
        <v>739989</v>
      </c>
      <c r="L2498" s="55" t="str">
        <f>_xlfn.CONCAT(NFM3External!$B2498,"_",NFM3External!$C2498,"_",NFM3External!$E2498,"_",NFM3External!$G2498)</f>
        <v>Niger_Malaria_The United Nations Children's Fund (UNICEF)_2022</v>
      </c>
    </row>
    <row r="2499" spans="1:12" x14ac:dyDescent="0.25">
      <c r="A2499" s="51" t="s">
        <v>2028</v>
      </c>
      <c r="B2499" s="52" t="s">
        <v>1134</v>
      </c>
      <c r="C2499" s="52" t="s">
        <v>308</v>
      </c>
      <c r="D2499" s="52" t="s">
        <v>1634</v>
      </c>
      <c r="E2499" s="52" t="s">
        <v>901</v>
      </c>
      <c r="F2499" s="52" t="s">
        <v>2030</v>
      </c>
      <c r="G2499" s="52">
        <v>2023</v>
      </c>
      <c r="H2499" s="52" t="s">
        <v>361</v>
      </c>
      <c r="I2499" s="52" t="s">
        <v>682</v>
      </c>
      <c r="J2499" s="60">
        <v>612802</v>
      </c>
      <c r="K2499" s="52">
        <v>750773</v>
      </c>
      <c r="L2499" s="56" t="str">
        <f>_xlfn.CONCAT(NFM3External!$B2499,"_",NFM3External!$C2499,"_",NFM3External!$E2499,"_",NFM3External!$G2499)</f>
        <v>Niger_Malaria_The United Nations Children's Fund (UNICEF)_2023</v>
      </c>
    </row>
    <row r="2500" spans="1:12" x14ac:dyDescent="0.25">
      <c r="A2500" s="48" t="s">
        <v>2028</v>
      </c>
      <c r="B2500" s="49" t="s">
        <v>1134</v>
      </c>
      <c r="C2500" s="49" t="s">
        <v>308</v>
      </c>
      <c r="D2500" s="49" t="s">
        <v>1634</v>
      </c>
      <c r="E2500" s="49" t="s">
        <v>934</v>
      </c>
      <c r="F2500" s="49" t="s">
        <v>2031</v>
      </c>
      <c r="G2500" s="49">
        <v>2018</v>
      </c>
      <c r="H2500" s="49" t="s">
        <v>1635</v>
      </c>
      <c r="I2500" s="49" t="s">
        <v>682</v>
      </c>
      <c r="J2500" s="59">
        <v>2602654</v>
      </c>
      <c r="K2500" s="49">
        <v>3072210</v>
      </c>
      <c r="L2500" s="55" t="str">
        <f>_xlfn.CONCAT(NFM3External!$B2500,"_",NFM3External!$C2500,"_",NFM3External!$E2500,"_",NFM3External!$G2500)</f>
        <v>Niger_Malaria_United States Government (USG)_2018</v>
      </c>
    </row>
    <row r="2501" spans="1:12" x14ac:dyDescent="0.25">
      <c r="A2501" s="51" t="s">
        <v>2028</v>
      </c>
      <c r="B2501" s="52" t="s">
        <v>1134</v>
      </c>
      <c r="C2501" s="52" t="s">
        <v>308</v>
      </c>
      <c r="D2501" s="52" t="s">
        <v>1634</v>
      </c>
      <c r="E2501" s="52" t="s">
        <v>934</v>
      </c>
      <c r="F2501" s="52" t="s">
        <v>2031</v>
      </c>
      <c r="G2501" s="52">
        <v>2019</v>
      </c>
      <c r="H2501" s="52" t="s">
        <v>1635</v>
      </c>
      <c r="I2501" s="52" t="s">
        <v>682</v>
      </c>
      <c r="J2501" s="60">
        <v>8046515</v>
      </c>
      <c r="K2501" s="52">
        <v>9007750</v>
      </c>
      <c r="L2501" s="56" t="str">
        <f>_xlfn.CONCAT(NFM3External!$B2501,"_",NFM3External!$C2501,"_",NFM3External!$E2501,"_",NFM3External!$G2501)</f>
        <v>Niger_Malaria_United States Government (USG)_2019</v>
      </c>
    </row>
    <row r="2502" spans="1:12" x14ac:dyDescent="0.25">
      <c r="A2502" s="48" t="s">
        <v>2028</v>
      </c>
      <c r="B2502" s="49" t="s">
        <v>1134</v>
      </c>
      <c r="C2502" s="49" t="s">
        <v>308</v>
      </c>
      <c r="D2502" s="49" t="s">
        <v>1634</v>
      </c>
      <c r="E2502" s="49" t="s">
        <v>934</v>
      </c>
      <c r="F2502" s="49" t="s">
        <v>2031</v>
      </c>
      <c r="G2502" s="49">
        <v>2020</v>
      </c>
      <c r="H2502" s="49" t="s">
        <v>1635</v>
      </c>
      <c r="I2502" s="49" t="s">
        <v>682</v>
      </c>
      <c r="J2502" s="59">
        <v>11213760</v>
      </c>
      <c r="K2502" s="49">
        <v>12779576</v>
      </c>
      <c r="L2502" s="55" t="str">
        <f>_xlfn.CONCAT(NFM3External!$B2502,"_",NFM3External!$C2502,"_",NFM3External!$E2502,"_",NFM3External!$G2502)</f>
        <v>Niger_Malaria_United States Government (USG)_2020</v>
      </c>
    </row>
    <row r="2503" spans="1:12" x14ac:dyDescent="0.25">
      <c r="A2503" s="51" t="s">
        <v>2028</v>
      </c>
      <c r="B2503" s="52" t="s">
        <v>1134</v>
      </c>
      <c r="C2503" s="52" t="s">
        <v>308</v>
      </c>
      <c r="D2503" s="52" t="s">
        <v>1634</v>
      </c>
      <c r="E2503" s="52" t="s">
        <v>934</v>
      </c>
      <c r="F2503" s="52" t="s">
        <v>2031</v>
      </c>
      <c r="G2503" s="52">
        <v>2021</v>
      </c>
      <c r="H2503" s="52" t="s">
        <v>361</v>
      </c>
      <c r="I2503" s="52" t="s">
        <v>682</v>
      </c>
      <c r="J2503" s="60">
        <v>11890307</v>
      </c>
      <c r="K2503" s="52">
        <v>14199297</v>
      </c>
      <c r="L2503" s="56" t="str">
        <f>_xlfn.CONCAT(NFM3External!$B2503,"_",NFM3External!$C2503,"_",NFM3External!$E2503,"_",NFM3External!$G2503)</f>
        <v>Niger_Malaria_United States Government (USG)_2021</v>
      </c>
    </row>
    <row r="2504" spans="1:12" x14ac:dyDescent="0.25">
      <c r="A2504" s="48" t="s">
        <v>2028</v>
      </c>
      <c r="B2504" s="49" t="s">
        <v>1134</v>
      </c>
      <c r="C2504" s="49" t="s">
        <v>308</v>
      </c>
      <c r="D2504" s="49" t="s">
        <v>1634</v>
      </c>
      <c r="E2504" s="49" t="s">
        <v>934</v>
      </c>
      <c r="F2504" s="49" t="s">
        <v>2031</v>
      </c>
      <c r="G2504" s="49">
        <v>2022</v>
      </c>
      <c r="H2504" s="49" t="s">
        <v>361</v>
      </c>
      <c r="I2504" s="49" t="s">
        <v>682</v>
      </c>
      <c r="J2504" s="59">
        <v>11685767</v>
      </c>
      <c r="K2504" s="49">
        <v>14111153</v>
      </c>
      <c r="L2504" s="55" t="str">
        <f>_xlfn.CONCAT(NFM3External!$B2504,"_",NFM3External!$C2504,"_",NFM3External!$E2504,"_",NFM3External!$G2504)</f>
        <v>Niger_Malaria_United States Government (USG)_2022</v>
      </c>
    </row>
    <row r="2505" spans="1:12" x14ac:dyDescent="0.25">
      <c r="A2505" s="51" t="s">
        <v>2028</v>
      </c>
      <c r="B2505" s="52" t="s">
        <v>1134</v>
      </c>
      <c r="C2505" s="52" t="s">
        <v>308</v>
      </c>
      <c r="D2505" s="52" t="s">
        <v>1634</v>
      </c>
      <c r="E2505" s="52" t="s">
        <v>934</v>
      </c>
      <c r="F2505" s="52" t="s">
        <v>2031</v>
      </c>
      <c r="G2505" s="52">
        <v>2023</v>
      </c>
      <c r="H2505" s="52" t="s">
        <v>361</v>
      </c>
      <c r="I2505" s="52" t="s">
        <v>682</v>
      </c>
      <c r="J2505" s="60">
        <v>12469678</v>
      </c>
      <c r="K2505" s="52">
        <v>15277201</v>
      </c>
      <c r="L2505" s="56" t="str">
        <f>_xlfn.CONCAT(NFM3External!$B2505,"_",NFM3External!$C2505,"_",NFM3External!$E2505,"_",NFM3External!$G2505)</f>
        <v>Niger_Malaria_United States Government (USG)_2023</v>
      </c>
    </row>
    <row r="2506" spans="1:12" x14ac:dyDescent="0.25">
      <c r="A2506" s="48" t="s">
        <v>2028</v>
      </c>
      <c r="B2506" s="49" t="s">
        <v>1134</v>
      </c>
      <c r="C2506" s="49" t="s">
        <v>308</v>
      </c>
      <c r="D2506" s="49" t="s">
        <v>1634</v>
      </c>
      <c r="E2506" s="49" t="s">
        <v>954</v>
      </c>
      <c r="F2506" s="49" t="s">
        <v>2032</v>
      </c>
      <c r="G2506" s="49">
        <v>2019</v>
      </c>
      <c r="H2506" s="49" t="s">
        <v>1635</v>
      </c>
      <c r="I2506" s="49" t="s">
        <v>682</v>
      </c>
      <c r="J2506" s="59">
        <v>13263</v>
      </c>
      <c r="K2506" s="49">
        <v>14847</v>
      </c>
      <c r="L2506" s="55" t="str">
        <f>_xlfn.CONCAT(NFM3External!$B2506,"_",NFM3External!$C2506,"_",NFM3External!$E2506,"_",NFM3External!$G2506)</f>
        <v>Niger_Malaria_Unspecified - not disagregated by sources _2019</v>
      </c>
    </row>
    <row r="2507" spans="1:12" x14ac:dyDescent="0.25">
      <c r="A2507" s="51" t="s">
        <v>2028</v>
      </c>
      <c r="B2507" s="52" t="s">
        <v>1134</v>
      </c>
      <c r="C2507" s="52" t="s">
        <v>308</v>
      </c>
      <c r="D2507" s="52" t="s">
        <v>1634</v>
      </c>
      <c r="E2507" s="52" t="s">
        <v>954</v>
      </c>
      <c r="F2507" s="52" t="s">
        <v>2032</v>
      </c>
      <c r="G2507" s="52">
        <v>2020</v>
      </c>
      <c r="H2507" s="52" t="s">
        <v>1635</v>
      </c>
      <c r="I2507" s="52" t="s">
        <v>682</v>
      </c>
      <c r="J2507" s="60">
        <v>8385</v>
      </c>
      <c r="K2507" s="52">
        <v>9555</v>
      </c>
      <c r="L2507" s="56" t="str">
        <f>_xlfn.CONCAT(NFM3External!$B2507,"_",NFM3External!$C2507,"_",NFM3External!$E2507,"_",NFM3External!$G2507)</f>
        <v>Niger_Malaria_Unspecified - not disagregated by sources _2020</v>
      </c>
    </row>
    <row r="2508" spans="1:12" x14ac:dyDescent="0.25">
      <c r="A2508" s="48" t="s">
        <v>2028</v>
      </c>
      <c r="B2508" s="49" t="s">
        <v>1134</v>
      </c>
      <c r="C2508" s="49" t="s">
        <v>308</v>
      </c>
      <c r="D2508" s="49" t="s">
        <v>1634</v>
      </c>
      <c r="E2508" s="49" t="s">
        <v>954</v>
      </c>
      <c r="F2508" s="49" t="s">
        <v>2032</v>
      </c>
      <c r="G2508" s="49">
        <v>2021</v>
      </c>
      <c r="H2508" s="49" t="s">
        <v>361</v>
      </c>
      <c r="I2508" s="49" t="s">
        <v>682</v>
      </c>
      <c r="J2508" s="59">
        <v>8385</v>
      </c>
      <c r="K2508" s="49">
        <v>10013</v>
      </c>
      <c r="L2508" s="55" t="str">
        <f>_xlfn.CONCAT(NFM3External!$B2508,"_",NFM3External!$C2508,"_",NFM3External!$E2508,"_",NFM3External!$G2508)</f>
        <v>Niger_Malaria_Unspecified - not disagregated by sources _2021</v>
      </c>
    </row>
    <row r="2509" spans="1:12" x14ac:dyDescent="0.25">
      <c r="A2509" s="51" t="s">
        <v>2028</v>
      </c>
      <c r="B2509" s="52" t="s">
        <v>1134</v>
      </c>
      <c r="C2509" s="52" t="s">
        <v>308</v>
      </c>
      <c r="D2509" s="52" t="s">
        <v>1634</v>
      </c>
      <c r="E2509" s="52" t="s">
        <v>954</v>
      </c>
      <c r="F2509" s="52" t="s">
        <v>2032</v>
      </c>
      <c r="G2509" s="52">
        <v>2022</v>
      </c>
      <c r="H2509" s="52" t="s">
        <v>361</v>
      </c>
      <c r="I2509" s="52" t="s">
        <v>682</v>
      </c>
      <c r="J2509" s="60">
        <v>8385</v>
      </c>
      <c r="K2509" s="52">
        <v>10125</v>
      </c>
      <c r="L2509" s="56" t="str">
        <f>_xlfn.CONCAT(NFM3External!$B2509,"_",NFM3External!$C2509,"_",NFM3External!$E2509,"_",NFM3External!$G2509)</f>
        <v>Niger_Malaria_Unspecified - not disagregated by sources _2022</v>
      </c>
    </row>
    <row r="2510" spans="1:12" x14ac:dyDescent="0.25">
      <c r="A2510" s="48" t="s">
        <v>2028</v>
      </c>
      <c r="B2510" s="49" t="s">
        <v>1134</v>
      </c>
      <c r="C2510" s="49" t="s">
        <v>308</v>
      </c>
      <c r="D2510" s="49" t="s">
        <v>1634</v>
      </c>
      <c r="E2510" s="49" t="s">
        <v>954</v>
      </c>
      <c r="F2510" s="49" t="s">
        <v>2032</v>
      </c>
      <c r="G2510" s="49">
        <v>2023</v>
      </c>
      <c r="H2510" s="49" t="s">
        <v>361</v>
      </c>
      <c r="I2510" s="49" t="s">
        <v>682</v>
      </c>
      <c r="J2510" s="59">
        <v>8385</v>
      </c>
      <c r="K2510" s="49">
        <v>10272</v>
      </c>
      <c r="L2510" s="55" t="str">
        <f>_xlfn.CONCAT(NFM3External!$B2510,"_",NFM3External!$C2510,"_",NFM3External!$E2510,"_",NFM3External!$G2510)</f>
        <v>Niger_Malaria_Unspecified - not disagregated by sources _2023</v>
      </c>
    </row>
    <row r="2511" spans="1:12" x14ac:dyDescent="0.25">
      <c r="A2511" s="51" t="s">
        <v>2028</v>
      </c>
      <c r="B2511" s="52" t="s">
        <v>1134</v>
      </c>
      <c r="C2511" s="52" t="s">
        <v>308</v>
      </c>
      <c r="D2511" s="52" t="s">
        <v>1634</v>
      </c>
      <c r="E2511" s="52" t="s">
        <v>949</v>
      </c>
      <c r="F2511" s="52" t="s">
        <v>2033</v>
      </c>
      <c r="G2511" s="52">
        <v>2018</v>
      </c>
      <c r="H2511" s="52" t="s">
        <v>1635</v>
      </c>
      <c r="I2511" s="52" t="s">
        <v>682</v>
      </c>
      <c r="J2511" s="60">
        <v>100616</v>
      </c>
      <c r="K2511" s="52">
        <v>118769</v>
      </c>
      <c r="L2511" s="56" t="str">
        <f>_xlfn.CONCAT(NFM3External!$B2511,"_",NFM3External!$C2511,"_",NFM3External!$E2511,"_",NFM3External!$G2511)</f>
        <v>Niger_Malaria_World Health Organization (WHO)_2018</v>
      </c>
    </row>
    <row r="2512" spans="1:12" x14ac:dyDescent="0.25">
      <c r="A2512" s="48" t="s">
        <v>2028</v>
      </c>
      <c r="B2512" s="49" t="s">
        <v>1134</v>
      </c>
      <c r="C2512" s="49" t="s">
        <v>308</v>
      </c>
      <c r="D2512" s="49" t="s">
        <v>1634</v>
      </c>
      <c r="E2512" s="49" t="s">
        <v>949</v>
      </c>
      <c r="F2512" s="49" t="s">
        <v>2033</v>
      </c>
      <c r="G2512" s="49">
        <v>2019</v>
      </c>
      <c r="H2512" s="49" t="s">
        <v>1635</v>
      </c>
      <c r="I2512" s="49" t="s">
        <v>682</v>
      </c>
      <c r="J2512" s="59">
        <v>184463</v>
      </c>
      <c r="K2512" s="49">
        <v>206499</v>
      </c>
      <c r="L2512" s="55" t="str">
        <f>_xlfn.CONCAT(NFM3External!$B2512,"_",NFM3External!$C2512,"_",NFM3External!$E2512,"_",NFM3External!$G2512)</f>
        <v>Niger_Malaria_World Health Organization (WHO)_2019</v>
      </c>
    </row>
    <row r="2513" spans="1:12" x14ac:dyDescent="0.25">
      <c r="A2513" s="51" t="s">
        <v>2028</v>
      </c>
      <c r="B2513" s="52" t="s">
        <v>1134</v>
      </c>
      <c r="C2513" s="52" t="s">
        <v>308</v>
      </c>
      <c r="D2513" s="52" t="s">
        <v>1634</v>
      </c>
      <c r="E2513" s="52" t="s">
        <v>949</v>
      </c>
      <c r="F2513" s="52" t="s">
        <v>2033</v>
      </c>
      <c r="G2513" s="52">
        <v>2020</v>
      </c>
      <c r="H2513" s="52" t="s">
        <v>1635</v>
      </c>
      <c r="I2513" s="52" t="s">
        <v>682</v>
      </c>
      <c r="J2513" s="60">
        <v>297276</v>
      </c>
      <c r="K2513" s="52">
        <v>338785</v>
      </c>
      <c r="L2513" s="56" t="str">
        <f>_xlfn.CONCAT(NFM3External!$B2513,"_",NFM3External!$C2513,"_",NFM3External!$E2513,"_",NFM3External!$G2513)</f>
        <v>Niger_Malaria_World Health Organization (WHO)_2020</v>
      </c>
    </row>
    <row r="2514" spans="1:12" x14ac:dyDescent="0.25">
      <c r="A2514" s="48" t="s">
        <v>2028</v>
      </c>
      <c r="B2514" s="49" t="s">
        <v>1134</v>
      </c>
      <c r="C2514" s="49" t="s">
        <v>308</v>
      </c>
      <c r="D2514" s="49" t="s">
        <v>1634</v>
      </c>
      <c r="E2514" s="49" t="s">
        <v>949</v>
      </c>
      <c r="F2514" s="49" t="s">
        <v>2033</v>
      </c>
      <c r="G2514" s="49">
        <v>2021</v>
      </c>
      <c r="H2514" s="49" t="s">
        <v>361</v>
      </c>
      <c r="I2514" s="49" t="s">
        <v>682</v>
      </c>
      <c r="J2514" s="59">
        <v>144827</v>
      </c>
      <c r="K2514" s="49">
        <v>172951</v>
      </c>
      <c r="L2514" s="55" t="str">
        <f>_xlfn.CONCAT(NFM3External!$B2514,"_",NFM3External!$C2514,"_",NFM3External!$E2514,"_",NFM3External!$G2514)</f>
        <v>Niger_Malaria_World Health Organization (WHO)_2021</v>
      </c>
    </row>
    <row r="2515" spans="1:12" x14ac:dyDescent="0.25">
      <c r="A2515" s="51" t="s">
        <v>2028</v>
      </c>
      <c r="B2515" s="52" t="s">
        <v>1134</v>
      </c>
      <c r="C2515" s="52" t="s">
        <v>308</v>
      </c>
      <c r="D2515" s="52" t="s">
        <v>1634</v>
      </c>
      <c r="E2515" s="52" t="s">
        <v>949</v>
      </c>
      <c r="F2515" s="52" t="s">
        <v>2033</v>
      </c>
      <c r="G2515" s="52">
        <v>2022</v>
      </c>
      <c r="H2515" s="52" t="s">
        <v>361</v>
      </c>
      <c r="I2515" s="52" t="s">
        <v>682</v>
      </c>
      <c r="J2515" s="60">
        <v>144827</v>
      </c>
      <c r="K2515" s="52">
        <v>174885</v>
      </c>
      <c r="L2515" s="56" t="str">
        <f>_xlfn.CONCAT(NFM3External!$B2515,"_",NFM3External!$C2515,"_",NFM3External!$E2515,"_",NFM3External!$G2515)</f>
        <v>Niger_Malaria_World Health Organization (WHO)_2022</v>
      </c>
    </row>
    <row r="2516" spans="1:12" x14ac:dyDescent="0.25">
      <c r="A2516" s="48" t="s">
        <v>2028</v>
      </c>
      <c r="B2516" s="49" t="s">
        <v>1134</v>
      </c>
      <c r="C2516" s="49" t="s">
        <v>308</v>
      </c>
      <c r="D2516" s="49" t="s">
        <v>1634</v>
      </c>
      <c r="E2516" s="49" t="s">
        <v>949</v>
      </c>
      <c r="F2516" s="49" t="s">
        <v>2033</v>
      </c>
      <c r="G2516" s="49">
        <v>2023</v>
      </c>
      <c r="H2516" s="49" t="s">
        <v>361</v>
      </c>
      <c r="I2516" s="49" t="s">
        <v>682</v>
      </c>
      <c r="J2516" s="59">
        <v>144827</v>
      </c>
      <c r="K2516" s="49">
        <v>177434</v>
      </c>
      <c r="L2516" s="55" t="str">
        <f>_xlfn.CONCAT(NFM3External!$B2516,"_",NFM3External!$C2516,"_",NFM3External!$E2516,"_",NFM3External!$G2516)</f>
        <v>Niger_Malaria_World Health Organization (WHO)_2023</v>
      </c>
    </row>
    <row r="2517" spans="1:12" x14ac:dyDescent="0.25">
      <c r="A2517" s="51" t="s">
        <v>2034</v>
      </c>
      <c r="B2517" s="52" t="s">
        <v>1137</v>
      </c>
      <c r="C2517" s="52" t="s">
        <v>1645</v>
      </c>
      <c r="D2517" s="52" t="s">
        <v>1634</v>
      </c>
      <c r="E2517" s="52" t="s">
        <v>686</v>
      </c>
      <c r="F2517" s="52" t="s">
        <v>2035</v>
      </c>
      <c r="G2517" s="52">
        <v>2018</v>
      </c>
      <c r="H2517" s="52" t="s">
        <v>1635</v>
      </c>
      <c r="I2517" s="52" t="s">
        <v>670</v>
      </c>
      <c r="J2517" s="60">
        <v>0</v>
      </c>
      <c r="K2517" s="52">
        <v>0</v>
      </c>
      <c r="L2517" s="56" t="str">
        <f>_xlfn.CONCAT(NFM3External!$B2517,"_",NFM3External!$C2517,"_",NFM3External!$E2517,"_",NFM3External!$G2517)</f>
        <v>Nigeria_HIV_Bill and Melinda Gates Foundation _2018</v>
      </c>
    </row>
    <row r="2518" spans="1:12" x14ac:dyDescent="0.25">
      <c r="A2518" s="48" t="s">
        <v>2034</v>
      </c>
      <c r="B2518" s="49" t="s">
        <v>1137</v>
      </c>
      <c r="C2518" s="49" t="s">
        <v>1645</v>
      </c>
      <c r="D2518" s="49" t="s">
        <v>1634</v>
      </c>
      <c r="E2518" s="49" t="s">
        <v>686</v>
      </c>
      <c r="F2518" s="49" t="s">
        <v>2035</v>
      </c>
      <c r="G2518" s="49">
        <v>2019</v>
      </c>
      <c r="H2518" s="49" t="s">
        <v>1635</v>
      </c>
      <c r="I2518" s="49" t="s">
        <v>670</v>
      </c>
      <c r="J2518" s="59">
        <v>129296841</v>
      </c>
      <c r="K2518" s="49">
        <v>129296841</v>
      </c>
      <c r="L2518" s="55" t="str">
        <f>_xlfn.CONCAT(NFM3External!$B2518,"_",NFM3External!$C2518,"_",NFM3External!$E2518,"_",NFM3External!$G2518)</f>
        <v>Nigeria_HIV_Bill and Melinda Gates Foundation _2019</v>
      </c>
    </row>
    <row r="2519" spans="1:12" x14ac:dyDescent="0.25">
      <c r="A2519" s="51" t="s">
        <v>2034</v>
      </c>
      <c r="B2519" s="52" t="s">
        <v>1137</v>
      </c>
      <c r="C2519" s="52" t="s">
        <v>1645</v>
      </c>
      <c r="D2519" s="52" t="s">
        <v>1634</v>
      </c>
      <c r="E2519" s="52" t="s">
        <v>686</v>
      </c>
      <c r="F2519" s="52" t="s">
        <v>2035</v>
      </c>
      <c r="G2519" s="52">
        <v>2020</v>
      </c>
      <c r="H2519" s="52" t="s">
        <v>1635</v>
      </c>
      <c r="I2519" s="52" t="s">
        <v>670</v>
      </c>
      <c r="J2519" s="60">
        <v>79756807</v>
      </c>
      <c r="K2519" s="52">
        <v>79756807</v>
      </c>
      <c r="L2519" s="56" t="str">
        <f>_xlfn.CONCAT(NFM3External!$B2519,"_",NFM3External!$C2519,"_",NFM3External!$E2519,"_",NFM3External!$G2519)</f>
        <v>Nigeria_HIV_Bill and Melinda Gates Foundation _2020</v>
      </c>
    </row>
    <row r="2520" spans="1:12" x14ac:dyDescent="0.25">
      <c r="A2520" s="48" t="s">
        <v>2034</v>
      </c>
      <c r="B2520" s="49" t="s">
        <v>1137</v>
      </c>
      <c r="C2520" s="49" t="s">
        <v>1645</v>
      </c>
      <c r="D2520" s="49" t="s">
        <v>1634</v>
      </c>
      <c r="E2520" s="49" t="s">
        <v>686</v>
      </c>
      <c r="F2520" s="49" t="s">
        <v>2035</v>
      </c>
      <c r="G2520" s="49">
        <v>2021</v>
      </c>
      <c r="H2520" s="49" t="s">
        <v>361</v>
      </c>
      <c r="I2520" s="49" t="s">
        <v>670</v>
      </c>
      <c r="J2520" s="59">
        <v>23877604</v>
      </c>
      <c r="K2520" s="49">
        <v>23877604</v>
      </c>
      <c r="L2520" s="55" t="str">
        <f>_xlfn.CONCAT(NFM3External!$B2520,"_",NFM3External!$C2520,"_",NFM3External!$E2520,"_",NFM3External!$G2520)</f>
        <v>Nigeria_HIV_Bill and Melinda Gates Foundation _2021</v>
      </c>
    </row>
    <row r="2521" spans="1:12" x14ac:dyDescent="0.25">
      <c r="A2521" s="51" t="s">
        <v>2034</v>
      </c>
      <c r="B2521" s="52" t="s">
        <v>1137</v>
      </c>
      <c r="C2521" s="52" t="s">
        <v>1645</v>
      </c>
      <c r="D2521" s="52" t="s">
        <v>1634</v>
      </c>
      <c r="E2521" s="52" t="s">
        <v>686</v>
      </c>
      <c r="F2521" s="52" t="s">
        <v>2035</v>
      </c>
      <c r="G2521" s="52">
        <v>2022</v>
      </c>
      <c r="H2521" s="52" t="s">
        <v>361</v>
      </c>
      <c r="I2521" s="52" t="s">
        <v>670</v>
      </c>
      <c r="J2521" s="60">
        <v>11596849</v>
      </c>
      <c r="K2521" s="52">
        <v>11596849</v>
      </c>
      <c r="L2521" s="56" t="str">
        <f>_xlfn.CONCAT(NFM3External!$B2521,"_",NFM3External!$C2521,"_",NFM3External!$E2521,"_",NFM3External!$G2521)</f>
        <v>Nigeria_HIV_Bill and Melinda Gates Foundation _2022</v>
      </c>
    </row>
    <row r="2522" spans="1:12" x14ac:dyDescent="0.25">
      <c r="A2522" s="48" t="s">
        <v>2034</v>
      </c>
      <c r="B2522" s="49" t="s">
        <v>1137</v>
      </c>
      <c r="C2522" s="49" t="s">
        <v>1645</v>
      </c>
      <c r="D2522" s="49" t="s">
        <v>1634</v>
      </c>
      <c r="E2522" s="49" t="s">
        <v>843</v>
      </c>
      <c r="F2522" s="49" t="s">
        <v>2036</v>
      </c>
      <c r="G2522" s="49">
        <v>2018</v>
      </c>
      <c r="H2522" s="49" t="s">
        <v>1635</v>
      </c>
      <c r="I2522" s="49" t="s">
        <v>670</v>
      </c>
      <c r="J2522" s="59">
        <v>651980</v>
      </c>
      <c r="K2522" s="49">
        <v>651980</v>
      </c>
      <c r="L2522" s="55" t="str">
        <f>_xlfn.CONCAT(NFM3External!$B2522,"_",NFM3External!$C2522,"_",NFM3External!$E2522,"_",NFM3External!$G2522)</f>
        <v>Nigeria_HIV_Joint United Nations Programme on HIV/AIDS (UNAIDS)_2018</v>
      </c>
    </row>
    <row r="2523" spans="1:12" x14ac:dyDescent="0.25">
      <c r="A2523" s="51" t="s">
        <v>2034</v>
      </c>
      <c r="B2523" s="52" t="s">
        <v>1137</v>
      </c>
      <c r="C2523" s="52" t="s">
        <v>1645</v>
      </c>
      <c r="D2523" s="52" t="s">
        <v>1634</v>
      </c>
      <c r="E2523" s="52" t="s">
        <v>843</v>
      </c>
      <c r="F2523" s="52" t="s">
        <v>2036</v>
      </c>
      <c r="G2523" s="52">
        <v>2019</v>
      </c>
      <c r="H2523" s="52" t="s">
        <v>1635</v>
      </c>
      <c r="I2523" s="52" t="s">
        <v>670</v>
      </c>
      <c r="J2523" s="60">
        <v>1100000</v>
      </c>
      <c r="K2523" s="52">
        <v>1100000</v>
      </c>
      <c r="L2523" s="56" t="str">
        <f>_xlfn.CONCAT(NFM3External!$B2523,"_",NFM3External!$C2523,"_",NFM3External!$E2523,"_",NFM3External!$G2523)</f>
        <v>Nigeria_HIV_Joint United Nations Programme on HIV/AIDS (UNAIDS)_2019</v>
      </c>
    </row>
    <row r="2524" spans="1:12" x14ac:dyDescent="0.25">
      <c r="A2524" s="48" t="s">
        <v>2034</v>
      </c>
      <c r="B2524" s="49" t="s">
        <v>1137</v>
      </c>
      <c r="C2524" s="49" t="s">
        <v>1645</v>
      </c>
      <c r="D2524" s="49" t="s">
        <v>1634</v>
      </c>
      <c r="E2524" s="49" t="s">
        <v>843</v>
      </c>
      <c r="F2524" s="49" t="s">
        <v>2036</v>
      </c>
      <c r="G2524" s="49">
        <v>2020</v>
      </c>
      <c r="H2524" s="49" t="s">
        <v>1635</v>
      </c>
      <c r="I2524" s="49" t="s">
        <v>670</v>
      </c>
      <c r="J2524" s="59">
        <v>1100000</v>
      </c>
      <c r="K2524" s="49">
        <v>1100000</v>
      </c>
      <c r="L2524" s="55" t="str">
        <f>_xlfn.CONCAT(NFM3External!$B2524,"_",NFM3External!$C2524,"_",NFM3External!$E2524,"_",NFM3External!$G2524)</f>
        <v>Nigeria_HIV_Joint United Nations Programme on HIV/AIDS (UNAIDS)_2020</v>
      </c>
    </row>
    <row r="2525" spans="1:12" x14ac:dyDescent="0.25">
      <c r="A2525" s="51" t="s">
        <v>2034</v>
      </c>
      <c r="B2525" s="52" t="s">
        <v>1137</v>
      </c>
      <c r="C2525" s="52" t="s">
        <v>1645</v>
      </c>
      <c r="D2525" s="52" t="s">
        <v>1634</v>
      </c>
      <c r="E2525" s="52" t="s">
        <v>843</v>
      </c>
      <c r="F2525" s="52" t="s">
        <v>2036</v>
      </c>
      <c r="G2525" s="52">
        <v>2021</v>
      </c>
      <c r="H2525" s="52" t="s">
        <v>361</v>
      </c>
      <c r="I2525" s="52" t="s">
        <v>670</v>
      </c>
      <c r="J2525" s="60">
        <v>1100000</v>
      </c>
      <c r="K2525" s="52">
        <v>1100000</v>
      </c>
      <c r="L2525" s="56" t="str">
        <f>_xlfn.CONCAT(NFM3External!$B2525,"_",NFM3External!$C2525,"_",NFM3External!$E2525,"_",NFM3External!$G2525)</f>
        <v>Nigeria_HIV_Joint United Nations Programme on HIV/AIDS (UNAIDS)_2021</v>
      </c>
    </row>
    <row r="2526" spans="1:12" x14ac:dyDescent="0.25">
      <c r="A2526" s="48" t="s">
        <v>2034</v>
      </c>
      <c r="B2526" s="49" t="s">
        <v>1137</v>
      </c>
      <c r="C2526" s="49" t="s">
        <v>1645</v>
      </c>
      <c r="D2526" s="49" t="s">
        <v>1634</v>
      </c>
      <c r="E2526" s="49" t="s">
        <v>843</v>
      </c>
      <c r="F2526" s="49" t="s">
        <v>2036</v>
      </c>
      <c r="G2526" s="49">
        <v>2022</v>
      </c>
      <c r="H2526" s="49" t="s">
        <v>361</v>
      </c>
      <c r="I2526" s="49" t="s">
        <v>670</v>
      </c>
      <c r="J2526" s="59">
        <v>1100000</v>
      </c>
      <c r="K2526" s="49">
        <v>1100000</v>
      </c>
      <c r="L2526" s="55" t="str">
        <f>_xlfn.CONCAT(NFM3External!$B2526,"_",NFM3External!$C2526,"_",NFM3External!$E2526,"_",NFM3External!$G2526)</f>
        <v>Nigeria_HIV_Joint United Nations Programme on HIV/AIDS (UNAIDS)_2022</v>
      </c>
    </row>
    <row r="2527" spans="1:12" x14ac:dyDescent="0.25">
      <c r="A2527" s="51" t="s">
        <v>2034</v>
      </c>
      <c r="B2527" s="52" t="s">
        <v>1137</v>
      </c>
      <c r="C2527" s="52" t="s">
        <v>1645</v>
      </c>
      <c r="D2527" s="52" t="s">
        <v>1634</v>
      </c>
      <c r="E2527" s="52" t="s">
        <v>843</v>
      </c>
      <c r="F2527" s="52" t="s">
        <v>2036</v>
      </c>
      <c r="G2527" s="52">
        <v>2023</v>
      </c>
      <c r="H2527" s="52" t="s">
        <v>361</v>
      </c>
      <c r="I2527" s="52" t="s">
        <v>670</v>
      </c>
      <c r="J2527" s="60">
        <v>1100000</v>
      </c>
      <c r="K2527" s="52">
        <v>1100000</v>
      </c>
      <c r="L2527" s="56" t="str">
        <f>_xlfn.CONCAT(NFM3External!$B2527,"_",NFM3External!$C2527,"_",NFM3External!$E2527,"_",NFM3External!$G2527)</f>
        <v>Nigeria_HIV_Joint United Nations Programme on HIV/AIDS (UNAIDS)_2023</v>
      </c>
    </row>
    <row r="2528" spans="1:12" x14ac:dyDescent="0.25">
      <c r="A2528" s="48" t="s">
        <v>2034</v>
      </c>
      <c r="B2528" s="49" t="s">
        <v>1137</v>
      </c>
      <c r="C2528" s="49" t="s">
        <v>1645</v>
      </c>
      <c r="D2528" s="49" t="s">
        <v>1634</v>
      </c>
      <c r="E2528" s="49" t="s">
        <v>843</v>
      </c>
      <c r="F2528" s="49" t="s">
        <v>2036</v>
      </c>
      <c r="G2528" s="49">
        <v>2024</v>
      </c>
      <c r="H2528" s="49" t="s">
        <v>361</v>
      </c>
      <c r="I2528" s="49" t="s">
        <v>670</v>
      </c>
      <c r="J2528" s="59">
        <v>1100000</v>
      </c>
      <c r="K2528" s="49">
        <v>1100000</v>
      </c>
      <c r="L2528" s="55" t="str">
        <f>_xlfn.CONCAT(NFM3External!$B2528,"_",NFM3External!$C2528,"_",NFM3External!$E2528,"_",NFM3External!$G2528)</f>
        <v>Nigeria_HIV_Joint United Nations Programme on HIV/AIDS (UNAIDS)_2024</v>
      </c>
    </row>
    <row r="2529" spans="1:12" x14ac:dyDescent="0.25">
      <c r="A2529" s="51" t="s">
        <v>2034</v>
      </c>
      <c r="B2529" s="52" t="s">
        <v>1137</v>
      </c>
      <c r="C2529" s="52" t="s">
        <v>1645</v>
      </c>
      <c r="D2529" s="52" t="s">
        <v>1634</v>
      </c>
      <c r="E2529" s="52" t="s">
        <v>843</v>
      </c>
      <c r="F2529" s="52" t="s">
        <v>2036</v>
      </c>
      <c r="G2529" s="52">
        <v>2025</v>
      </c>
      <c r="H2529" s="52" t="s">
        <v>361</v>
      </c>
      <c r="I2529" s="52" t="s">
        <v>670</v>
      </c>
      <c r="J2529" s="60">
        <v>1100000</v>
      </c>
      <c r="K2529" s="52">
        <v>1100000</v>
      </c>
      <c r="L2529" s="56" t="str">
        <f>_xlfn.CONCAT(NFM3External!$B2529,"_",NFM3External!$C2529,"_",NFM3External!$E2529,"_",NFM3External!$G2529)</f>
        <v>Nigeria_HIV_Joint United Nations Programme on HIV/AIDS (UNAIDS)_2025</v>
      </c>
    </row>
    <row r="2530" spans="1:12" x14ac:dyDescent="0.25">
      <c r="A2530" s="48" t="s">
        <v>2034</v>
      </c>
      <c r="B2530" s="49" t="s">
        <v>1137</v>
      </c>
      <c r="C2530" s="49" t="s">
        <v>1645</v>
      </c>
      <c r="D2530" s="49" t="s">
        <v>1634</v>
      </c>
      <c r="E2530" s="49" t="s">
        <v>901</v>
      </c>
      <c r="F2530" s="49" t="s">
        <v>2037</v>
      </c>
      <c r="G2530" s="49">
        <v>2018</v>
      </c>
      <c r="H2530" s="49" t="s">
        <v>1635</v>
      </c>
      <c r="I2530" s="49" t="s">
        <v>670</v>
      </c>
      <c r="J2530" s="59">
        <v>4616315</v>
      </c>
      <c r="K2530" s="49">
        <v>4616315</v>
      </c>
      <c r="L2530" s="55" t="str">
        <f>_xlfn.CONCAT(NFM3External!$B2530,"_",NFM3External!$C2530,"_",NFM3External!$E2530,"_",NFM3External!$G2530)</f>
        <v>Nigeria_HIV_The United Nations Children's Fund (UNICEF)_2018</v>
      </c>
    </row>
    <row r="2531" spans="1:12" x14ac:dyDescent="0.25">
      <c r="A2531" s="51" t="s">
        <v>2034</v>
      </c>
      <c r="B2531" s="52" t="s">
        <v>1137</v>
      </c>
      <c r="C2531" s="52" t="s">
        <v>1645</v>
      </c>
      <c r="D2531" s="52" t="s">
        <v>1634</v>
      </c>
      <c r="E2531" s="52" t="s">
        <v>901</v>
      </c>
      <c r="F2531" s="52" t="s">
        <v>2037</v>
      </c>
      <c r="G2531" s="52">
        <v>2019</v>
      </c>
      <c r="H2531" s="52" t="s">
        <v>1635</v>
      </c>
      <c r="I2531" s="52" t="s">
        <v>670</v>
      </c>
      <c r="J2531" s="60">
        <v>2974728</v>
      </c>
      <c r="K2531" s="52">
        <v>2974728</v>
      </c>
      <c r="L2531" s="56" t="str">
        <f>_xlfn.CONCAT(NFM3External!$B2531,"_",NFM3External!$C2531,"_",NFM3External!$E2531,"_",NFM3External!$G2531)</f>
        <v>Nigeria_HIV_The United Nations Children's Fund (UNICEF)_2019</v>
      </c>
    </row>
    <row r="2532" spans="1:12" x14ac:dyDescent="0.25">
      <c r="A2532" s="48" t="s">
        <v>2034</v>
      </c>
      <c r="B2532" s="49" t="s">
        <v>1137</v>
      </c>
      <c r="C2532" s="49" t="s">
        <v>1645</v>
      </c>
      <c r="D2532" s="49" t="s">
        <v>1634</v>
      </c>
      <c r="E2532" s="49" t="s">
        <v>901</v>
      </c>
      <c r="F2532" s="49" t="s">
        <v>2037</v>
      </c>
      <c r="G2532" s="49">
        <v>2020</v>
      </c>
      <c r="H2532" s="49" t="s">
        <v>1635</v>
      </c>
      <c r="I2532" s="49" t="s">
        <v>670</v>
      </c>
      <c r="J2532" s="59">
        <v>2915000</v>
      </c>
      <c r="K2532" s="49">
        <v>2915000</v>
      </c>
      <c r="L2532" s="55" t="str">
        <f>_xlfn.CONCAT(NFM3External!$B2532,"_",NFM3External!$C2532,"_",NFM3External!$E2532,"_",NFM3External!$G2532)</f>
        <v>Nigeria_HIV_The United Nations Children's Fund (UNICEF)_2020</v>
      </c>
    </row>
    <row r="2533" spans="1:12" x14ac:dyDescent="0.25">
      <c r="A2533" s="51" t="s">
        <v>2034</v>
      </c>
      <c r="B2533" s="52" t="s">
        <v>1137</v>
      </c>
      <c r="C2533" s="52" t="s">
        <v>1645</v>
      </c>
      <c r="D2533" s="52" t="s">
        <v>1634</v>
      </c>
      <c r="E2533" s="52" t="s">
        <v>901</v>
      </c>
      <c r="F2533" s="52" t="s">
        <v>2037</v>
      </c>
      <c r="G2533" s="52">
        <v>2021</v>
      </c>
      <c r="H2533" s="52" t="s">
        <v>361</v>
      </c>
      <c r="I2533" s="52" t="s">
        <v>670</v>
      </c>
      <c r="J2533" s="60">
        <v>2915000</v>
      </c>
      <c r="K2533" s="52">
        <v>2915000</v>
      </c>
      <c r="L2533" s="56" t="str">
        <f>_xlfn.CONCAT(NFM3External!$B2533,"_",NFM3External!$C2533,"_",NFM3External!$E2533,"_",NFM3External!$G2533)</f>
        <v>Nigeria_HIV_The United Nations Children's Fund (UNICEF)_2021</v>
      </c>
    </row>
    <row r="2534" spans="1:12" x14ac:dyDescent="0.25">
      <c r="A2534" s="48" t="s">
        <v>2034</v>
      </c>
      <c r="B2534" s="49" t="s">
        <v>1137</v>
      </c>
      <c r="C2534" s="49" t="s">
        <v>1645</v>
      </c>
      <c r="D2534" s="49" t="s">
        <v>1634</v>
      </c>
      <c r="E2534" s="49" t="s">
        <v>901</v>
      </c>
      <c r="F2534" s="49" t="s">
        <v>2037</v>
      </c>
      <c r="G2534" s="49">
        <v>2022</v>
      </c>
      <c r="H2534" s="49" t="s">
        <v>361</v>
      </c>
      <c r="I2534" s="49" t="s">
        <v>670</v>
      </c>
      <c r="J2534" s="59">
        <v>2915000</v>
      </c>
      <c r="K2534" s="49">
        <v>2915000</v>
      </c>
      <c r="L2534" s="55" t="str">
        <f>_xlfn.CONCAT(NFM3External!$B2534,"_",NFM3External!$C2534,"_",NFM3External!$E2534,"_",NFM3External!$G2534)</f>
        <v>Nigeria_HIV_The United Nations Children's Fund (UNICEF)_2022</v>
      </c>
    </row>
    <row r="2535" spans="1:12" x14ac:dyDescent="0.25">
      <c r="A2535" s="51" t="s">
        <v>2034</v>
      </c>
      <c r="B2535" s="52" t="s">
        <v>1137</v>
      </c>
      <c r="C2535" s="52" t="s">
        <v>1645</v>
      </c>
      <c r="D2535" s="52" t="s">
        <v>1634</v>
      </c>
      <c r="E2535" s="52" t="s">
        <v>901</v>
      </c>
      <c r="F2535" s="52" t="s">
        <v>2037</v>
      </c>
      <c r="G2535" s="52">
        <v>2023</v>
      </c>
      <c r="H2535" s="52" t="s">
        <v>361</v>
      </c>
      <c r="I2535" s="52" t="s">
        <v>670</v>
      </c>
      <c r="J2535" s="60">
        <v>2915000</v>
      </c>
      <c r="K2535" s="52">
        <v>2915000</v>
      </c>
      <c r="L2535" s="56" t="str">
        <f>_xlfn.CONCAT(NFM3External!$B2535,"_",NFM3External!$C2535,"_",NFM3External!$E2535,"_",NFM3External!$G2535)</f>
        <v>Nigeria_HIV_The United Nations Children's Fund (UNICEF)_2023</v>
      </c>
    </row>
    <row r="2536" spans="1:12" x14ac:dyDescent="0.25">
      <c r="A2536" s="48" t="s">
        <v>2034</v>
      </c>
      <c r="B2536" s="49" t="s">
        <v>1137</v>
      </c>
      <c r="C2536" s="49" t="s">
        <v>1645</v>
      </c>
      <c r="D2536" s="49" t="s">
        <v>1634</v>
      </c>
      <c r="E2536" s="49" t="s">
        <v>901</v>
      </c>
      <c r="F2536" s="49" t="s">
        <v>2037</v>
      </c>
      <c r="G2536" s="49">
        <v>2024</v>
      </c>
      <c r="H2536" s="49" t="s">
        <v>361</v>
      </c>
      <c r="I2536" s="49" t="s">
        <v>670</v>
      </c>
      <c r="J2536" s="59">
        <v>2915000</v>
      </c>
      <c r="K2536" s="49">
        <v>2915000</v>
      </c>
      <c r="L2536" s="55" t="str">
        <f>_xlfn.CONCAT(NFM3External!$B2536,"_",NFM3External!$C2536,"_",NFM3External!$E2536,"_",NFM3External!$G2536)</f>
        <v>Nigeria_HIV_The United Nations Children's Fund (UNICEF)_2024</v>
      </c>
    </row>
    <row r="2537" spans="1:12" x14ac:dyDescent="0.25">
      <c r="A2537" s="51" t="s">
        <v>2034</v>
      </c>
      <c r="B2537" s="52" t="s">
        <v>1137</v>
      </c>
      <c r="C2537" s="52" t="s">
        <v>1645</v>
      </c>
      <c r="D2537" s="52" t="s">
        <v>1634</v>
      </c>
      <c r="E2537" s="52" t="s">
        <v>901</v>
      </c>
      <c r="F2537" s="52" t="s">
        <v>2037</v>
      </c>
      <c r="G2537" s="52">
        <v>2025</v>
      </c>
      <c r="H2537" s="52" t="s">
        <v>361</v>
      </c>
      <c r="I2537" s="52" t="s">
        <v>670</v>
      </c>
      <c r="J2537" s="60">
        <v>2915000</v>
      </c>
      <c r="K2537" s="52">
        <v>2915000</v>
      </c>
      <c r="L2537" s="56" t="str">
        <f>_xlfn.CONCAT(NFM3External!$B2537,"_",NFM3External!$C2537,"_",NFM3External!$E2537,"_",NFM3External!$G2537)</f>
        <v>Nigeria_HIV_The United Nations Children's Fund (UNICEF)_2025</v>
      </c>
    </row>
    <row r="2538" spans="1:12" x14ac:dyDescent="0.25">
      <c r="A2538" s="48" t="s">
        <v>2034</v>
      </c>
      <c r="B2538" s="49" t="s">
        <v>1137</v>
      </c>
      <c r="C2538" s="49" t="s">
        <v>1645</v>
      </c>
      <c r="D2538" s="49" t="s">
        <v>1634</v>
      </c>
      <c r="E2538" s="49" t="s">
        <v>934</v>
      </c>
      <c r="F2538" s="49" t="s">
        <v>2036</v>
      </c>
      <c r="G2538" s="49">
        <v>2018</v>
      </c>
      <c r="H2538" s="49" t="s">
        <v>1635</v>
      </c>
      <c r="I2538" s="49" t="s">
        <v>670</v>
      </c>
      <c r="J2538" s="59">
        <v>388877869</v>
      </c>
      <c r="K2538" s="49">
        <v>388877869</v>
      </c>
      <c r="L2538" s="55" t="str">
        <f>_xlfn.CONCAT(NFM3External!$B2538,"_",NFM3External!$C2538,"_",NFM3External!$E2538,"_",NFM3External!$G2538)</f>
        <v>Nigeria_HIV_United States Government (USG)_2018</v>
      </c>
    </row>
    <row r="2539" spans="1:12" x14ac:dyDescent="0.25">
      <c r="A2539" s="51" t="s">
        <v>2034</v>
      </c>
      <c r="B2539" s="52" t="s">
        <v>1137</v>
      </c>
      <c r="C2539" s="52" t="s">
        <v>1645</v>
      </c>
      <c r="D2539" s="52" t="s">
        <v>1634</v>
      </c>
      <c r="E2539" s="52" t="s">
        <v>934</v>
      </c>
      <c r="F2539" s="52" t="s">
        <v>2036</v>
      </c>
      <c r="G2539" s="52">
        <v>2019</v>
      </c>
      <c r="H2539" s="52" t="s">
        <v>1635</v>
      </c>
      <c r="I2539" s="52" t="s">
        <v>670</v>
      </c>
      <c r="J2539" s="60">
        <v>305763020</v>
      </c>
      <c r="K2539" s="52">
        <v>305763020</v>
      </c>
      <c r="L2539" s="56" t="str">
        <f>_xlfn.CONCAT(NFM3External!$B2539,"_",NFM3External!$C2539,"_",NFM3External!$E2539,"_",NFM3External!$G2539)</f>
        <v>Nigeria_HIV_United States Government (USG)_2019</v>
      </c>
    </row>
    <row r="2540" spans="1:12" x14ac:dyDescent="0.25">
      <c r="A2540" s="48" t="s">
        <v>2034</v>
      </c>
      <c r="B2540" s="49" t="s">
        <v>1137</v>
      </c>
      <c r="C2540" s="49" t="s">
        <v>1645</v>
      </c>
      <c r="D2540" s="49" t="s">
        <v>1634</v>
      </c>
      <c r="E2540" s="49" t="s">
        <v>934</v>
      </c>
      <c r="F2540" s="49" t="s">
        <v>2036</v>
      </c>
      <c r="G2540" s="49">
        <v>2020</v>
      </c>
      <c r="H2540" s="49" t="s">
        <v>1635</v>
      </c>
      <c r="I2540" s="49" t="s">
        <v>670</v>
      </c>
      <c r="J2540" s="59">
        <v>371135000</v>
      </c>
      <c r="K2540" s="49">
        <v>371135000</v>
      </c>
      <c r="L2540" s="55" t="str">
        <f>_xlfn.CONCAT(NFM3External!$B2540,"_",NFM3External!$C2540,"_",NFM3External!$E2540,"_",NFM3External!$G2540)</f>
        <v>Nigeria_HIV_United States Government (USG)_2020</v>
      </c>
    </row>
    <row r="2541" spans="1:12" x14ac:dyDescent="0.25">
      <c r="A2541" s="51" t="s">
        <v>2034</v>
      </c>
      <c r="B2541" s="52" t="s">
        <v>1137</v>
      </c>
      <c r="C2541" s="52" t="s">
        <v>1645</v>
      </c>
      <c r="D2541" s="52" t="s">
        <v>1634</v>
      </c>
      <c r="E2541" s="52" t="s">
        <v>934</v>
      </c>
      <c r="F2541" s="52" t="s">
        <v>2036</v>
      </c>
      <c r="G2541" s="52">
        <v>2021</v>
      </c>
      <c r="H2541" s="52" t="s">
        <v>361</v>
      </c>
      <c r="I2541" s="52" t="s">
        <v>670</v>
      </c>
      <c r="J2541" s="60">
        <v>371135000</v>
      </c>
      <c r="K2541" s="52">
        <v>371135000</v>
      </c>
      <c r="L2541" s="56" t="str">
        <f>_xlfn.CONCAT(NFM3External!$B2541,"_",NFM3External!$C2541,"_",NFM3External!$E2541,"_",NFM3External!$G2541)</f>
        <v>Nigeria_HIV_United States Government (USG)_2021</v>
      </c>
    </row>
    <row r="2542" spans="1:12" x14ac:dyDescent="0.25">
      <c r="A2542" s="48" t="s">
        <v>2034</v>
      </c>
      <c r="B2542" s="49" t="s">
        <v>1137</v>
      </c>
      <c r="C2542" s="49" t="s">
        <v>1645</v>
      </c>
      <c r="D2542" s="49" t="s">
        <v>1634</v>
      </c>
      <c r="E2542" s="49" t="s">
        <v>934</v>
      </c>
      <c r="F2542" s="49" t="s">
        <v>2036</v>
      </c>
      <c r="G2542" s="49">
        <v>2022</v>
      </c>
      <c r="H2542" s="49" t="s">
        <v>361</v>
      </c>
      <c r="I2542" s="49" t="s">
        <v>670</v>
      </c>
      <c r="J2542" s="59">
        <v>371135000</v>
      </c>
      <c r="K2542" s="49">
        <v>371135000</v>
      </c>
      <c r="L2542" s="55" t="str">
        <f>_xlfn.CONCAT(NFM3External!$B2542,"_",NFM3External!$C2542,"_",NFM3External!$E2542,"_",NFM3External!$G2542)</f>
        <v>Nigeria_HIV_United States Government (USG)_2022</v>
      </c>
    </row>
    <row r="2543" spans="1:12" x14ac:dyDescent="0.25">
      <c r="A2543" s="51" t="s">
        <v>2034</v>
      </c>
      <c r="B2543" s="52" t="s">
        <v>1137</v>
      </c>
      <c r="C2543" s="52" t="s">
        <v>1645</v>
      </c>
      <c r="D2543" s="52" t="s">
        <v>1634</v>
      </c>
      <c r="E2543" s="52" t="s">
        <v>934</v>
      </c>
      <c r="F2543" s="52" t="s">
        <v>2036</v>
      </c>
      <c r="G2543" s="52">
        <v>2023</v>
      </c>
      <c r="H2543" s="52" t="s">
        <v>361</v>
      </c>
      <c r="I2543" s="52" t="s">
        <v>670</v>
      </c>
      <c r="J2543" s="60">
        <v>371135000</v>
      </c>
      <c r="K2543" s="52">
        <v>371135000</v>
      </c>
      <c r="L2543" s="56" t="str">
        <f>_xlfn.CONCAT(NFM3External!$B2543,"_",NFM3External!$C2543,"_",NFM3External!$E2543,"_",NFM3External!$G2543)</f>
        <v>Nigeria_HIV_United States Government (USG)_2023</v>
      </c>
    </row>
    <row r="2544" spans="1:12" x14ac:dyDescent="0.25">
      <c r="A2544" s="48" t="s">
        <v>2034</v>
      </c>
      <c r="B2544" s="49" t="s">
        <v>1137</v>
      </c>
      <c r="C2544" s="49" t="s">
        <v>1645</v>
      </c>
      <c r="D2544" s="49" t="s">
        <v>1634</v>
      </c>
      <c r="E2544" s="49" t="s">
        <v>934</v>
      </c>
      <c r="F2544" s="49" t="s">
        <v>2036</v>
      </c>
      <c r="G2544" s="49">
        <v>2024</v>
      </c>
      <c r="H2544" s="49" t="s">
        <v>361</v>
      </c>
      <c r="I2544" s="49" t="s">
        <v>670</v>
      </c>
      <c r="J2544" s="59">
        <v>371135000</v>
      </c>
      <c r="K2544" s="49">
        <v>371135000</v>
      </c>
      <c r="L2544" s="55" t="str">
        <f>_xlfn.CONCAT(NFM3External!$B2544,"_",NFM3External!$C2544,"_",NFM3External!$E2544,"_",NFM3External!$G2544)</f>
        <v>Nigeria_HIV_United States Government (USG)_2024</v>
      </c>
    </row>
    <row r="2545" spans="1:12" x14ac:dyDescent="0.25">
      <c r="A2545" s="51" t="s">
        <v>2034</v>
      </c>
      <c r="B2545" s="52" t="s">
        <v>1137</v>
      </c>
      <c r="C2545" s="52" t="s">
        <v>1645</v>
      </c>
      <c r="D2545" s="52" t="s">
        <v>1634</v>
      </c>
      <c r="E2545" s="52" t="s">
        <v>934</v>
      </c>
      <c r="F2545" s="52" t="s">
        <v>2036</v>
      </c>
      <c r="G2545" s="52">
        <v>2025</v>
      </c>
      <c r="H2545" s="52" t="s">
        <v>361</v>
      </c>
      <c r="I2545" s="52" t="s">
        <v>670</v>
      </c>
      <c r="J2545" s="60">
        <v>371135000</v>
      </c>
      <c r="K2545" s="52">
        <v>371135000</v>
      </c>
      <c r="L2545" s="56" t="str">
        <f>_xlfn.CONCAT(NFM3External!$B2545,"_",NFM3External!$C2545,"_",NFM3External!$E2545,"_",NFM3External!$G2545)</f>
        <v>Nigeria_HIV_United States Government (USG)_2025</v>
      </c>
    </row>
    <row r="2546" spans="1:12" x14ac:dyDescent="0.25">
      <c r="A2546" s="48" t="s">
        <v>2034</v>
      </c>
      <c r="B2546" s="49" t="s">
        <v>1137</v>
      </c>
      <c r="C2546" s="49" t="s">
        <v>308</v>
      </c>
      <c r="D2546" s="49" t="s">
        <v>1634</v>
      </c>
      <c r="E2546" s="49" t="s">
        <v>686</v>
      </c>
      <c r="F2546" s="49" t="s">
        <v>2038</v>
      </c>
      <c r="G2546" s="49">
        <v>2020</v>
      </c>
      <c r="H2546" s="49" t="s">
        <v>1635</v>
      </c>
      <c r="I2546" s="49" t="s">
        <v>670</v>
      </c>
      <c r="J2546" s="59">
        <v>3588838</v>
      </c>
      <c r="K2546" s="49">
        <v>3588838</v>
      </c>
      <c r="L2546" s="55" t="str">
        <f>_xlfn.CONCAT(NFM3External!$B2546,"_",NFM3External!$C2546,"_",NFM3External!$E2546,"_",NFM3External!$G2546)</f>
        <v>Nigeria_Malaria_Bill and Melinda Gates Foundation _2020</v>
      </c>
    </row>
    <row r="2547" spans="1:12" x14ac:dyDescent="0.25">
      <c r="A2547" s="51" t="s">
        <v>2034</v>
      </c>
      <c r="B2547" s="52" t="s">
        <v>1137</v>
      </c>
      <c r="C2547" s="52" t="s">
        <v>308</v>
      </c>
      <c r="D2547" s="52" t="s">
        <v>1634</v>
      </c>
      <c r="E2547" s="52" t="s">
        <v>686</v>
      </c>
      <c r="F2547" s="52" t="s">
        <v>2038</v>
      </c>
      <c r="G2547" s="52">
        <v>2021</v>
      </c>
      <c r="H2547" s="52" t="s">
        <v>361</v>
      </c>
      <c r="I2547" s="52" t="s">
        <v>670</v>
      </c>
      <c r="J2547" s="60">
        <v>2496516</v>
      </c>
      <c r="K2547" s="52">
        <v>2496516</v>
      </c>
      <c r="L2547" s="56" t="str">
        <f>_xlfn.CONCAT(NFM3External!$B2547,"_",NFM3External!$C2547,"_",NFM3External!$E2547,"_",NFM3External!$G2547)</f>
        <v>Nigeria_Malaria_Bill and Melinda Gates Foundation _2021</v>
      </c>
    </row>
    <row r="2548" spans="1:12" x14ac:dyDescent="0.25">
      <c r="A2548" s="48" t="s">
        <v>2034</v>
      </c>
      <c r="B2548" s="49" t="s">
        <v>1137</v>
      </c>
      <c r="C2548" s="49" t="s">
        <v>308</v>
      </c>
      <c r="D2548" s="49" t="s">
        <v>1634</v>
      </c>
      <c r="E2548" s="49" t="s">
        <v>906</v>
      </c>
      <c r="F2548" s="49" t="s">
        <v>2039</v>
      </c>
      <c r="G2548" s="49">
        <v>2021</v>
      </c>
      <c r="H2548" s="49" t="s">
        <v>361</v>
      </c>
      <c r="I2548" s="49" t="s">
        <v>670</v>
      </c>
      <c r="J2548" s="59">
        <v>12916286</v>
      </c>
      <c r="K2548" s="49">
        <v>12916286</v>
      </c>
      <c r="L2548" s="55" t="str">
        <f>_xlfn.CONCAT(NFM3External!$B2548,"_",NFM3External!$C2548,"_",NFM3External!$E2548,"_",NFM3External!$G2548)</f>
        <v>Nigeria_Malaria_United Kingdom_2021</v>
      </c>
    </row>
    <row r="2549" spans="1:12" x14ac:dyDescent="0.25">
      <c r="A2549" s="51" t="s">
        <v>2034</v>
      </c>
      <c r="B2549" s="52" t="s">
        <v>1137</v>
      </c>
      <c r="C2549" s="52" t="s">
        <v>308</v>
      </c>
      <c r="D2549" s="52" t="s">
        <v>1634</v>
      </c>
      <c r="E2549" s="52" t="s">
        <v>906</v>
      </c>
      <c r="F2549" s="52" t="s">
        <v>2039</v>
      </c>
      <c r="G2549" s="52">
        <v>2022</v>
      </c>
      <c r="H2549" s="52" t="s">
        <v>361</v>
      </c>
      <c r="I2549" s="52" t="s">
        <v>670</v>
      </c>
      <c r="J2549" s="60">
        <v>10777761</v>
      </c>
      <c r="K2549" s="52">
        <v>10777761</v>
      </c>
      <c r="L2549" s="56" t="str">
        <f>_xlfn.CONCAT(NFM3External!$B2549,"_",NFM3External!$C2549,"_",NFM3External!$E2549,"_",NFM3External!$G2549)</f>
        <v>Nigeria_Malaria_United Kingdom_2022</v>
      </c>
    </row>
    <row r="2550" spans="1:12" x14ac:dyDescent="0.25">
      <c r="A2550" s="48" t="s">
        <v>2034</v>
      </c>
      <c r="B2550" s="49" t="s">
        <v>1137</v>
      </c>
      <c r="C2550" s="49" t="s">
        <v>308</v>
      </c>
      <c r="D2550" s="49" t="s">
        <v>1634</v>
      </c>
      <c r="E2550" s="49" t="s">
        <v>906</v>
      </c>
      <c r="F2550" s="49" t="s">
        <v>2039</v>
      </c>
      <c r="G2550" s="49">
        <v>2023</v>
      </c>
      <c r="H2550" s="49" t="s">
        <v>361</v>
      </c>
      <c r="I2550" s="49" t="s">
        <v>670</v>
      </c>
      <c r="J2550" s="59">
        <v>6072673</v>
      </c>
      <c r="K2550" s="49">
        <v>6072673</v>
      </c>
      <c r="L2550" s="55" t="str">
        <f>_xlfn.CONCAT(NFM3External!$B2550,"_",NFM3External!$C2550,"_",NFM3External!$E2550,"_",NFM3External!$G2550)</f>
        <v>Nigeria_Malaria_United Kingdom_2023</v>
      </c>
    </row>
    <row r="2551" spans="1:12" x14ac:dyDescent="0.25">
      <c r="A2551" s="51" t="s">
        <v>2034</v>
      </c>
      <c r="B2551" s="52" t="s">
        <v>1137</v>
      </c>
      <c r="C2551" s="52" t="s">
        <v>308</v>
      </c>
      <c r="D2551" s="52" t="s">
        <v>1634</v>
      </c>
      <c r="E2551" s="52" t="s">
        <v>906</v>
      </c>
      <c r="F2551" s="52" t="s">
        <v>2039</v>
      </c>
      <c r="G2551" s="52">
        <v>2024</v>
      </c>
      <c r="H2551" s="52" t="s">
        <v>361</v>
      </c>
      <c r="I2551" s="52" t="s">
        <v>670</v>
      </c>
      <c r="J2551" s="60">
        <v>716233</v>
      </c>
      <c r="K2551" s="52">
        <v>716233</v>
      </c>
      <c r="L2551" s="56" t="str">
        <f>_xlfn.CONCAT(NFM3External!$B2551,"_",NFM3External!$C2551,"_",NFM3External!$E2551,"_",NFM3External!$G2551)</f>
        <v>Nigeria_Malaria_United Kingdom_2024</v>
      </c>
    </row>
    <row r="2552" spans="1:12" x14ac:dyDescent="0.25">
      <c r="A2552" s="48" t="s">
        <v>2034</v>
      </c>
      <c r="B2552" s="49" t="s">
        <v>1137</v>
      </c>
      <c r="C2552" s="49" t="s">
        <v>308</v>
      </c>
      <c r="D2552" s="49" t="s">
        <v>1634</v>
      </c>
      <c r="E2552" s="49" t="s">
        <v>934</v>
      </c>
      <c r="F2552" s="49"/>
      <c r="G2552" s="49">
        <v>2018</v>
      </c>
      <c r="H2552" s="49" t="s">
        <v>1635</v>
      </c>
      <c r="I2552" s="49" t="s">
        <v>670</v>
      </c>
      <c r="J2552" s="59">
        <v>75000000</v>
      </c>
      <c r="K2552" s="49">
        <v>75000000</v>
      </c>
      <c r="L2552" s="55" t="str">
        <f>_xlfn.CONCAT(NFM3External!$B2552,"_",NFM3External!$C2552,"_",NFM3External!$E2552,"_",NFM3External!$G2552)</f>
        <v>Nigeria_Malaria_United States Government (USG)_2018</v>
      </c>
    </row>
    <row r="2553" spans="1:12" x14ac:dyDescent="0.25">
      <c r="A2553" s="51" t="s">
        <v>2034</v>
      </c>
      <c r="B2553" s="52" t="s">
        <v>1137</v>
      </c>
      <c r="C2553" s="52" t="s">
        <v>308</v>
      </c>
      <c r="D2553" s="52" t="s">
        <v>1634</v>
      </c>
      <c r="E2553" s="52" t="s">
        <v>934</v>
      </c>
      <c r="F2553" s="52"/>
      <c r="G2553" s="52">
        <v>2019</v>
      </c>
      <c r="H2553" s="52" t="s">
        <v>1635</v>
      </c>
      <c r="I2553" s="52" t="s">
        <v>670</v>
      </c>
      <c r="J2553" s="60">
        <v>70000000</v>
      </c>
      <c r="K2553" s="52">
        <v>70000000</v>
      </c>
      <c r="L2553" s="56" t="str">
        <f>_xlfn.CONCAT(NFM3External!$B2553,"_",NFM3External!$C2553,"_",NFM3External!$E2553,"_",NFM3External!$G2553)</f>
        <v>Nigeria_Malaria_United States Government (USG)_2019</v>
      </c>
    </row>
    <row r="2554" spans="1:12" x14ac:dyDescent="0.25">
      <c r="A2554" s="48" t="s">
        <v>2034</v>
      </c>
      <c r="B2554" s="49" t="s">
        <v>1137</v>
      </c>
      <c r="C2554" s="49" t="s">
        <v>308</v>
      </c>
      <c r="D2554" s="49" t="s">
        <v>1634</v>
      </c>
      <c r="E2554" s="49" t="s">
        <v>934</v>
      </c>
      <c r="F2554" s="49"/>
      <c r="G2554" s="49">
        <v>2020</v>
      </c>
      <c r="H2554" s="49" t="s">
        <v>1635</v>
      </c>
      <c r="I2554" s="49" t="s">
        <v>670</v>
      </c>
      <c r="J2554" s="59">
        <v>70000000</v>
      </c>
      <c r="K2554" s="49">
        <v>70000000</v>
      </c>
      <c r="L2554" s="55" t="str">
        <f>_xlfn.CONCAT(NFM3External!$B2554,"_",NFM3External!$C2554,"_",NFM3External!$E2554,"_",NFM3External!$G2554)</f>
        <v>Nigeria_Malaria_United States Government (USG)_2020</v>
      </c>
    </row>
    <row r="2555" spans="1:12" x14ac:dyDescent="0.25">
      <c r="A2555" s="51" t="s">
        <v>2034</v>
      </c>
      <c r="B2555" s="52" t="s">
        <v>1137</v>
      </c>
      <c r="C2555" s="52" t="s">
        <v>308</v>
      </c>
      <c r="D2555" s="52" t="s">
        <v>1634</v>
      </c>
      <c r="E2555" s="52" t="s">
        <v>934</v>
      </c>
      <c r="F2555" s="52"/>
      <c r="G2555" s="52">
        <v>2021</v>
      </c>
      <c r="H2555" s="52" t="s">
        <v>361</v>
      </c>
      <c r="I2555" s="52" t="s">
        <v>670</v>
      </c>
      <c r="J2555" s="60">
        <v>65000000</v>
      </c>
      <c r="K2555" s="52">
        <v>65000000</v>
      </c>
      <c r="L2555" s="56" t="str">
        <f>_xlfn.CONCAT(NFM3External!$B2555,"_",NFM3External!$C2555,"_",NFM3External!$E2555,"_",NFM3External!$G2555)</f>
        <v>Nigeria_Malaria_United States Government (USG)_2021</v>
      </c>
    </row>
    <row r="2556" spans="1:12" x14ac:dyDescent="0.25">
      <c r="A2556" s="48" t="s">
        <v>2034</v>
      </c>
      <c r="B2556" s="49" t="s">
        <v>1137</v>
      </c>
      <c r="C2556" s="49" t="s">
        <v>308</v>
      </c>
      <c r="D2556" s="49" t="s">
        <v>1634</v>
      </c>
      <c r="E2556" s="49" t="s">
        <v>934</v>
      </c>
      <c r="F2556" s="49"/>
      <c r="G2556" s="49">
        <v>2022</v>
      </c>
      <c r="H2556" s="49" t="s">
        <v>361</v>
      </c>
      <c r="I2556" s="49" t="s">
        <v>670</v>
      </c>
      <c r="J2556" s="59">
        <v>65000000</v>
      </c>
      <c r="K2556" s="49">
        <v>65000000</v>
      </c>
      <c r="L2556" s="55" t="str">
        <f>_xlfn.CONCAT(NFM3External!$B2556,"_",NFM3External!$C2556,"_",NFM3External!$E2556,"_",NFM3External!$G2556)</f>
        <v>Nigeria_Malaria_United States Government (USG)_2022</v>
      </c>
    </row>
    <row r="2557" spans="1:12" x14ac:dyDescent="0.25">
      <c r="A2557" s="51" t="s">
        <v>2034</v>
      </c>
      <c r="B2557" s="52" t="s">
        <v>1137</v>
      </c>
      <c r="C2557" s="52" t="s">
        <v>308</v>
      </c>
      <c r="D2557" s="52" t="s">
        <v>1634</v>
      </c>
      <c r="E2557" s="52" t="s">
        <v>934</v>
      </c>
      <c r="F2557" s="52"/>
      <c r="G2557" s="52">
        <v>2023</v>
      </c>
      <c r="H2557" s="52" t="s">
        <v>361</v>
      </c>
      <c r="I2557" s="52" t="s">
        <v>670</v>
      </c>
      <c r="J2557" s="60">
        <v>65000000</v>
      </c>
      <c r="K2557" s="52">
        <v>65000000</v>
      </c>
      <c r="L2557" s="56" t="str">
        <f>_xlfn.CONCAT(NFM3External!$B2557,"_",NFM3External!$C2557,"_",NFM3External!$E2557,"_",NFM3External!$G2557)</f>
        <v>Nigeria_Malaria_United States Government (USG)_2023</v>
      </c>
    </row>
    <row r="2558" spans="1:12" x14ac:dyDescent="0.25">
      <c r="A2558" s="48" t="s">
        <v>2034</v>
      </c>
      <c r="B2558" s="49" t="s">
        <v>1137</v>
      </c>
      <c r="C2558" s="49" t="s">
        <v>308</v>
      </c>
      <c r="D2558" s="49" t="s">
        <v>1634</v>
      </c>
      <c r="E2558" s="49" t="s">
        <v>954</v>
      </c>
      <c r="F2558" s="49" t="s">
        <v>2040</v>
      </c>
      <c r="G2558" s="49">
        <v>2021</v>
      </c>
      <c r="H2558" s="49" t="s">
        <v>361</v>
      </c>
      <c r="I2558" s="49" t="s">
        <v>670</v>
      </c>
      <c r="J2558" s="59">
        <v>19142182</v>
      </c>
      <c r="K2558" s="49">
        <v>19142182</v>
      </c>
      <c r="L2558" s="55" t="str">
        <f>_xlfn.CONCAT(NFM3External!$B2558,"_",NFM3External!$C2558,"_",NFM3External!$E2558,"_",NFM3External!$G2558)</f>
        <v>Nigeria_Malaria_Unspecified - not disagregated by sources _2021</v>
      </c>
    </row>
    <row r="2559" spans="1:12" x14ac:dyDescent="0.25">
      <c r="A2559" s="51" t="s">
        <v>2034</v>
      </c>
      <c r="B2559" s="52" t="s">
        <v>1137</v>
      </c>
      <c r="C2559" s="52" t="s">
        <v>308</v>
      </c>
      <c r="D2559" s="52" t="s">
        <v>1634</v>
      </c>
      <c r="E2559" s="52" t="s">
        <v>954</v>
      </c>
      <c r="F2559" s="52" t="s">
        <v>2040</v>
      </c>
      <c r="G2559" s="52">
        <v>2022</v>
      </c>
      <c r="H2559" s="52" t="s">
        <v>361</v>
      </c>
      <c r="I2559" s="52" t="s">
        <v>670</v>
      </c>
      <c r="J2559" s="60">
        <v>23589718</v>
      </c>
      <c r="K2559" s="52">
        <v>23589718</v>
      </c>
      <c r="L2559" s="56" t="str">
        <f>_xlfn.CONCAT(NFM3External!$B2559,"_",NFM3External!$C2559,"_",NFM3External!$E2559,"_",NFM3External!$G2559)</f>
        <v>Nigeria_Malaria_Unspecified - not disagregated by sources _2022</v>
      </c>
    </row>
    <row r="2560" spans="1:12" x14ac:dyDescent="0.25">
      <c r="A2560" s="48" t="s">
        <v>2034</v>
      </c>
      <c r="B2560" s="49" t="s">
        <v>1137</v>
      </c>
      <c r="C2560" s="49" t="s">
        <v>308</v>
      </c>
      <c r="D2560" s="49" t="s">
        <v>1634</v>
      </c>
      <c r="E2560" s="49" t="s">
        <v>954</v>
      </c>
      <c r="F2560" s="49" t="s">
        <v>2040</v>
      </c>
      <c r="G2560" s="49">
        <v>2023</v>
      </c>
      <c r="H2560" s="49" t="s">
        <v>361</v>
      </c>
      <c r="I2560" s="49" t="s">
        <v>670</v>
      </c>
      <c r="J2560" s="59">
        <v>24831480</v>
      </c>
      <c r="K2560" s="49">
        <v>24831480</v>
      </c>
      <c r="L2560" s="55" t="str">
        <f>_xlfn.CONCAT(NFM3External!$B2560,"_",NFM3External!$C2560,"_",NFM3External!$E2560,"_",NFM3External!$G2560)</f>
        <v>Nigeria_Malaria_Unspecified - not disagregated by sources _2023</v>
      </c>
    </row>
    <row r="2561" spans="1:12" x14ac:dyDescent="0.25">
      <c r="A2561" s="51" t="s">
        <v>2034</v>
      </c>
      <c r="B2561" s="52" t="s">
        <v>1137</v>
      </c>
      <c r="C2561" s="52" t="s">
        <v>305</v>
      </c>
      <c r="D2561" s="52" t="s">
        <v>1634</v>
      </c>
      <c r="E2561" s="52" t="s">
        <v>934</v>
      </c>
      <c r="F2561" s="52" t="s">
        <v>2041</v>
      </c>
      <c r="G2561" s="52">
        <v>2018</v>
      </c>
      <c r="H2561" s="52" t="s">
        <v>1635</v>
      </c>
      <c r="I2561" s="52" t="s">
        <v>670</v>
      </c>
      <c r="J2561" s="60">
        <v>13500000</v>
      </c>
      <c r="K2561" s="52">
        <v>13500000</v>
      </c>
      <c r="L2561" s="56" t="str">
        <f>_xlfn.CONCAT(NFM3External!$B2561,"_",NFM3External!$C2561,"_",NFM3External!$E2561,"_",NFM3External!$G2561)</f>
        <v>Nigeria_TB_United States Government (USG)_2018</v>
      </c>
    </row>
    <row r="2562" spans="1:12" x14ac:dyDescent="0.25">
      <c r="A2562" s="48" t="s">
        <v>2034</v>
      </c>
      <c r="B2562" s="49" t="s">
        <v>1137</v>
      </c>
      <c r="C2562" s="49" t="s">
        <v>305</v>
      </c>
      <c r="D2562" s="49" t="s">
        <v>1634</v>
      </c>
      <c r="E2562" s="49" t="s">
        <v>934</v>
      </c>
      <c r="F2562" s="49" t="s">
        <v>2041</v>
      </c>
      <c r="G2562" s="49">
        <v>2019</v>
      </c>
      <c r="H2562" s="49" t="s">
        <v>1635</v>
      </c>
      <c r="I2562" s="49" t="s">
        <v>670</v>
      </c>
      <c r="J2562" s="59">
        <v>13500000</v>
      </c>
      <c r="K2562" s="49">
        <v>13500000</v>
      </c>
      <c r="L2562" s="55" t="str">
        <f>_xlfn.CONCAT(NFM3External!$B2562,"_",NFM3External!$C2562,"_",NFM3External!$E2562,"_",NFM3External!$G2562)</f>
        <v>Nigeria_TB_United States Government (USG)_2019</v>
      </c>
    </row>
    <row r="2563" spans="1:12" x14ac:dyDescent="0.25">
      <c r="A2563" s="51" t="s">
        <v>2034</v>
      </c>
      <c r="B2563" s="52" t="s">
        <v>1137</v>
      </c>
      <c r="C2563" s="52" t="s">
        <v>305</v>
      </c>
      <c r="D2563" s="52" t="s">
        <v>1634</v>
      </c>
      <c r="E2563" s="52" t="s">
        <v>934</v>
      </c>
      <c r="F2563" s="52" t="s">
        <v>2041</v>
      </c>
      <c r="G2563" s="52">
        <v>2020</v>
      </c>
      <c r="H2563" s="52" t="s">
        <v>1635</v>
      </c>
      <c r="I2563" s="52" t="s">
        <v>670</v>
      </c>
      <c r="J2563" s="60">
        <v>13500000</v>
      </c>
      <c r="K2563" s="52">
        <v>13500000</v>
      </c>
      <c r="L2563" s="56" t="str">
        <f>_xlfn.CONCAT(NFM3External!$B2563,"_",NFM3External!$C2563,"_",NFM3External!$E2563,"_",NFM3External!$G2563)</f>
        <v>Nigeria_TB_United States Government (USG)_2020</v>
      </c>
    </row>
    <row r="2564" spans="1:12" x14ac:dyDescent="0.25">
      <c r="A2564" s="48" t="s">
        <v>2034</v>
      </c>
      <c r="B2564" s="49" t="s">
        <v>1137</v>
      </c>
      <c r="C2564" s="49" t="s">
        <v>305</v>
      </c>
      <c r="D2564" s="49" t="s">
        <v>1634</v>
      </c>
      <c r="E2564" s="49" t="s">
        <v>934</v>
      </c>
      <c r="F2564" s="49" t="s">
        <v>2041</v>
      </c>
      <c r="G2564" s="49">
        <v>2021</v>
      </c>
      <c r="H2564" s="49" t="s">
        <v>361</v>
      </c>
      <c r="I2564" s="49" t="s">
        <v>670</v>
      </c>
      <c r="J2564" s="59">
        <v>13500000</v>
      </c>
      <c r="K2564" s="49">
        <v>13500000</v>
      </c>
      <c r="L2564" s="55" t="str">
        <f>_xlfn.CONCAT(NFM3External!$B2564,"_",NFM3External!$C2564,"_",NFM3External!$E2564,"_",NFM3External!$G2564)</f>
        <v>Nigeria_TB_United States Government (USG)_2021</v>
      </c>
    </row>
    <row r="2565" spans="1:12" x14ac:dyDescent="0.25">
      <c r="A2565" s="51" t="s">
        <v>2034</v>
      </c>
      <c r="B2565" s="52" t="s">
        <v>1137</v>
      </c>
      <c r="C2565" s="52" t="s">
        <v>305</v>
      </c>
      <c r="D2565" s="52" t="s">
        <v>1634</v>
      </c>
      <c r="E2565" s="52" t="s">
        <v>934</v>
      </c>
      <c r="F2565" s="52" t="s">
        <v>2041</v>
      </c>
      <c r="G2565" s="52">
        <v>2022</v>
      </c>
      <c r="H2565" s="52" t="s">
        <v>361</v>
      </c>
      <c r="I2565" s="52" t="s">
        <v>670</v>
      </c>
      <c r="J2565" s="60">
        <v>13500000</v>
      </c>
      <c r="K2565" s="52">
        <v>13500000</v>
      </c>
      <c r="L2565" s="56" t="str">
        <f>_xlfn.CONCAT(NFM3External!$B2565,"_",NFM3External!$C2565,"_",NFM3External!$E2565,"_",NFM3External!$G2565)</f>
        <v>Nigeria_TB_United States Government (USG)_2022</v>
      </c>
    </row>
    <row r="2566" spans="1:12" x14ac:dyDescent="0.25">
      <c r="A2566" s="48" t="s">
        <v>2034</v>
      </c>
      <c r="B2566" s="49" t="s">
        <v>1137</v>
      </c>
      <c r="C2566" s="49" t="s">
        <v>305</v>
      </c>
      <c r="D2566" s="49" t="s">
        <v>1634</v>
      </c>
      <c r="E2566" s="49" t="s">
        <v>934</v>
      </c>
      <c r="F2566" s="49" t="s">
        <v>2041</v>
      </c>
      <c r="G2566" s="49">
        <v>2023</v>
      </c>
      <c r="H2566" s="49" t="s">
        <v>361</v>
      </c>
      <c r="I2566" s="49" t="s">
        <v>670</v>
      </c>
      <c r="J2566" s="59">
        <v>13500000</v>
      </c>
      <c r="K2566" s="49">
        <v>13500000</v>
      </c>
      <c r="L2566" s="55" t="str">
        <f>_xlfn.CONCAT(NFM3External!$B2566,"_",NFM3External!$C2566,"_",NFM3External!$E2566,"_",NFM3External!$G2566)</f>
        <v>Nigeria_TB_United States Government (USG)_2023</v>
      </c>
    </row>
    <row r="2567" spans="1:12" x14ac:dyDescent="0.25">
      <c r="A2567" s="51" t="s">
        <v>2034</v>
      </c>
      <c r="B2567" s="52" t="s">
        <v>1137</v>
      </c>
      <c r="C2567" s="52" t="s">
        <v>305</v>
      </c>
      <c r="D2567" s="52" t="s">
        <v>1634</v>
      </c>
      <c r="E2567" s="52" t="s">
        <v>934</v>
      </c>
      <c r="F2567" s="52" t="s">
        <v>2041</v>
      </c>
      <c r="G2567" s="52">
        <v>2024</v>
      </c>
      <c r="H2567" s="52" t="s">
        <v>361</v>
      </c>
      <c r="I2567" s="52" t="s">
        <v>670</v>
      </c>
      <c r="J2567" s="60">
        <v>13500000</v>
      </c>
      <c r="K2567" s="52">
        <v>13500000</v>
      </c>
      <c r="L2567" s="56" t="str">
        <f>_xlfn.CONCAT(NFM3External!$B2567,"_",NFM3External!$C2567,"_",NFM3External!$E2567,"_",NFM3External!$G2567)</f>
        <v>Nigeria_TB_United States Government (USG)_2024</v>
      </c>
    </row>
    <row r="2568" spans="1:12" x14ac:dyDescent="0.25">
      <c r="A2568" s="48" t="s">
        <v>2034</v>
      </c>
      <c r="B2568" s="49" t="s">
        <v>1137</v>
      </c>
      <c r="C2568" s="49" t="s">
        <v>305</v>
      </c>
      <c r="D2568" s="49" t="s">
        <v>1634</v>
      </c>
      <c r="E2568" s="49" t="s">
        <v>934</v>
      </c>
      <c r="F2568" s="49" t="s">
        <v>2041</v>
      </c>
      <c r="G2568" s="49">
        <v>2025</v>
      </c>
      <c r="H2568" s="49" t="s">
        <v>361</v>
      </c>
      <c r="I2568" s="49" t="s">
        <v>670</v>
      </c>
      <c r="J2568" s="59">
        <v>13500000</v>
      </c>
      <c r="K2568" s="49">
        <v>13500000</v>
      </c>
      <c r="L2568" s="55" t="str">
        <f>_xlfn.CONCAT(NFM3External!$B2568,"_",NFM3External!$C2568,"_",NFM3External!$E2568,"_",NFM3External!$G2568)</f>
        <v>Nigeria_TB_United States Government (USG)_2025</v>
      </c>
    </row>
    <row r="2569" spans="1:12" x14ac:dyDescent="0.25">
      <c r="A2569" s="51" t="s">
        <v>2042</v>
      </c>
      <c r="B2569" s="52" t="s">
        <v>1133</v>
      </c>
      <c r="C2569" s="52" t="s">
        <v>308</v>
      </c>
      <c r="D2569" s="52" t="s">
        <v>1634</v>
      </c>
      <c r="E2569" s="52" t="s">
        <v>2043</v>
      </c>
      <c r="F2569" s="52" t="s">
        <v>2043</v>
      </c>
      <c r="G2569" s="52">
        <v>2019</v>
      </c>
      <c r="H2569" s="52" t="s">
        <v>1635</v>
      </c>
      <c r="I2569" s="52" t="s">
        <v>670</v>
      </c>
      <c r="J2569" s="60">
        <v>79162</v>
      </c>
      <c r="K2569" s="52">
        <v>79162</v>
      </c>
      <c r="L2569" s="56" t="str">
        <f>_xlfn.CONCAT(NFM3External!$B2569,"_",NFM3External!$C2569,"_",NFM3External!$E2569,"_",NFM3External!$G2569)</f>
        <v>Nicaragua_Malaria_Banco interamericano de desarrollo (BID). Estrategia regional IREM. Iniciativa regional de eliminacion de la malaria._2019</v>
      </c>
    </row>
    <row r="2570" spans="1:12" x14ac:dyDescent="0.25">
      <c r="A2570" s="48" t="s">
        <v>2042</v>
      </c>
      <c r="B2570" s="49" t="s">
        <v>1133</v>
      </c>
      <c r="C2570" s="49" t="s">
        <v>308</v>
      </c>
      <c r="D2570" s="49" t="s">
        <v>1634</v>
      </c>
      <c r="E2570" s="49" t="s">
        <v>2044</v>
      </c>
      <c r="F2570" s="49" t="s">
        <v>2044</v>
      </c>
      <c r="G2570" s="49">
        <v>2019</v>
      </c>
      <c r="H2570" s="49" t="s">
        <v>1635</v>
      </c>
      <c r="I2570" s="49" t="s">
        <v>670</v>
      </c>
      <c r="J2570" s="59">
        <v>150021</v>
      </c>
      <c r="K2570" s="49">
        <v>150021</v>
      </c>
      <c r="L2570" s="55" t="str">
        <f>_xlfn.CONCAT(NFM3External!$B2570,"_",NFM3External!$C2570,"_",NFM3External!$E2570,"_",NFM3External!$G2570)</f>
        <v>Nicaragua_Malaria_fuente: ANO 2019 MINSA Estudio de Gasto en Malaria. Unidad Coordinadora de Fondos Externos MINSA_2019</v>
      </c>
    </row>
    <row r="2571" spans="1:12" x14ac:dyDescent="0.25">
      <c r="A2571" s="51" t="s">
        <v>2042</v>
      </c>
      <c r="B2571" s="52" t="s">
        <v>1133</v>
      </c>
      <c r="C2571" s="52" t="s">
        <v>308</v>
      </c>
      <c r="D2571" s="52" t="s">
        <v>1634</v>
      </c>
      <c r="E2571" s="52" t="s">
        <v>2043</v>
      </c>
      <c r="F2571" s="52" t="s">
        <v>2043</v>
      </c>
      <c r="G2571" s="52">
        <v>2020</v>
      </c>
      <c r="H2571" s="52" t="s">
        <v>1635</v>
      </c>
      <c r="I2571" s="52" t="s">
        <v>670</v>
      </c>
      <c r="J2571" s="60">
        <v>430879</v>
      </c>
      <c r="K2571" s="52">
        <v>430879</v>
      </c>
      <c r="L2571" s="56" t="str">
        <f>_xlfn.CONCAT(NFM3External!$B2571,"_",NFM3External!$C2571,"_",NFM3External!$E2571,"_",NFM3External!$G2571)</f>
        <v>Nicaragua_Malaria_Banco interamericano de desarrollo (BID). Estrategia regional IREM. Iniciativa regional de eliminacion de la malaria._2020</v>
      </c>
    </row>
    <row r="2572" spans="1:12" x14ac:dyDescent="0.25">
      <c r="A2572" s="48" t="s">
        <v>2042</v>
      </c>
      <c r="B2572" s="49" t="s">
        <v>1133</v>
      </c>
      <c r="C2572" s="49" t="s">
        <v>308</v>
      </c>
      <c r="D2572" s="49" t="s">
        <v>1634</v>
      </c>
      <c r="E2572" s="49" t="s">
        <v>2043</v>
      </c>
      <c r="F2572" s="49" t="s">
        <v>2043</v>
      </c>
      <c r="G2572" s="49">
        <v>2021</v>
      </c>
      <c r="H2572" s="49" t="s">
        <v>1635</v>
      </c>
      <c r="I2572" s="49" t="s">
        <v>670</v>
      </c>
      <c r="J2572" s="59">
        <v>1930696</v>
      </c>
      <c r="K2572" s="49">
        <v>1930696</v>
      </c>
      <c r="L2572" s="55" t="str">
        <f>_xlfn.CONCAT(NFM3External!$B2572,"_",NFM3External!$C2572,"_",NFM3External!$E2572,"_",NFM3External!$G2572)</f>
        <v>Nicaragua_Malaria_Banco interamericano de desarrollo (BID). Estrategia regional IREM. Iniciativa regional de eliminacion de la malaria._2021</v>
      </c>
    </row>
    <row r="2573" spans="1:12" x14ac:dyDescent="0.25">
      <c r="A2573" s="51" t="s">
        <v>2042</v>
      </c>
      <c r="B2573" s="52" t="s">
        <v>1133</v>
      </c>
      <c r="C2573" s="52" t="s">
        <v>308</v>
      </c>
      <c r="D2573" s="52" t="s">
        <v>1634</v>
      </c>
      <c r="E2573" s="52" t="s">
        <v>2043</v>
      </c>
      <c r="F2573" s="52" t="s">
        <v>2043</v>
      </c>
      <c r="G2573" s="52">
        <v>2022</v>
      </c>
      <c r="H2573" s="52" t="s">
        <v>361</v>
      </c>
      <c r="I2573" s="52" t="s">
        <v>670</v>
      </c>
      <c r="J2573" s="60">
        <v>810412</v>
      </c>
      <c r="K2573" s="52">
        <v>810412</v>
      </c>
      <c r="L2573" s="56" t="str">
        <f>_xlfn.CONCAT(NFM3External!$B2573,"_",NFM3External!$C2573,"_",NFM3External!$E2573,"_",NFM3External!$G2573)</f>
        <v>Nicaragua_Malaria_Banco interamericano de desarrollo (BID). Estrategia regional IREM. Iniciativa regional de eliminacion de la malaria._2022</v>
      </c>
    </row>
    <row r="2574" spans="1:12" x14ac:dyDescent="0.25">
      <c r="A2574" s="48" t="s">
        <v>2042</v>
      </c>
      <c r="B2574" s="49" t="s">
        <v>1133</v>
      </c>
      <c r="C2574" s="49" t="s">
        <v>308</v>
      </c>
      <c r="D2574" s="49" t="s">
        <v>1634</v>
      </c>
      <c r="E2574" s="49" t="s">
        <v>949</v>
      </c>
      <c r="F2574" s="49" t="s">
        <v>2044</v>
      </c>
      <c r="G2574" s="49">
        <v>2019</v>
      </c>
      <c r="H2574" s="49" t="s">
        <v>1635</v>
      </c>
      <c r="I2574" s="49" t="s">
        <v>670</v>
      </c>
      <c r="J2574" s="59">
        <v>56699</v>
      </c>
      <c r="K2574" s="49">
        <v>56699</v>
      </c>
      <c r="L2574" s="55" t="str">
        <f>_xlfn.CONCAT(NFM3External!$B2574,"_",NFM3External!$C2574,"_",NFM3External!$E2574,"_",NFM3External!$G2574)</f>
        <v>Nicaragua_Malaria_World Health Organization (WHO)_2019</v>
      </c>
    </row>
    <row r="2575" spans="1:12" x14ac:dyDescent="0.25">
      <c r="A2575" s="51" t="s">
        <v>2042</v>
      </c>
      <c r="B2575" s="52" t="s">
        <v>1133</v>
      </c>
      <c r="C2575" s="52" t="s">
        <v>308</v>
      </c>
      <c r="D2575" s="52" t="s">
        <v>1634</v>
      </c>
      <c r="E2575" s="52" t="s">
        <v>949</v>
      </c>
      <c r="F2575" s="52" t="s">
        <v>2044</v>
      </c>
      <c r="G2575" s="52">
        <v>2020</v>
      </c>
      <c r="H2575" s="52" t="s">
        <v>1635</v>
      </c>
      <c r="I2575" s="52" t="s">
        <v>670</v>
      </c>
      <c r="J2575" s="60">
        <v>56699</v>
      </c>
      <c r="K2575" s="52">
        <v>56699</v>
      </c>
      <c r="L2575" s="56" t="str">
        <f>_xlfn.CONCAT(NFM3External!$B2575,"_",NFM3External!$C2575,"_",NFM3External!$E2575,"_",NFM3External!$G2575)</f>
        <v>Nicaragua_Malaria_World Health Organization (WHO)_2020</v>
      </c>
    </row>
    <row r="2576" spans="1:12" x14ac:dyDescent="0.25">
      <c r="A2576" s="48" t="s">
        <v>2042</v>
      </c>
      <c r="B2576" s="49" t="s">
        <v>1133</v>
      </c>
      <c r="C2576" s="49" t="s">
        <v>308</v>
      </c>
      <c r="D2576" s="49" t="s">
        <v>1634</v>
      </c>
      <c r="E2576" s="49" t="s">
        <v>949</v>
      </c>
      <c r="F2576" s="49" t="s">
        <v>2044</v>
      </c>
      <c r="G2576" s="49">
        <v>2021</v>
      </c>
      <c r="H2576" s="49" t="s">
        <v>1635</v>
      </c>
      <c r="I2576" s="49" t="s">
        <v>670</v>
      </c>
      <c r="J2576" s="59">
        <v>100000</v>
      </c>
      <c r="K2576" s="49">
        <v>100000</v>
      </c>
      <c r="L2576" s="55" t="str">
        <f>_xlfn.CONCAT(NFM3External!$B2576,"_",NFM3External!$C2576,"_",NFM3External!$E2576,"_",NFM3External!$G2576)</f>
        <v>Nicaragua_Malaria_World Health Organization (WHO)_2021</v>
      </c>
    </row>
    <row r="2577" spans="1:12" x14ac:dyDescent="0.25">
      <c r="A2577" s="51" t="s">
        <v>2042</v>
      </c>
      <c r="B2577" s="52" t="s">
        <v>1133</v>
      </c>
      <c r="C2577" s="52" t="s">
        <v>308</v>
      </c>
      <c r="D2577" s="52" t="s">
        <v>1634</v>
      </c>
      <c r="E2577" s="52" t="s">
        <v>949</v>
      </c>
      <c r="F2577" s="52" t="s">
        <v>2044</v>
      </c>
      <c r="G2577" s="52">
        <v>2022</v>
      </c>
      <c r="H2577" s="52" t="s">
        <v>361</v>
      </c>
      <c r="I2577" s="52" t="s">
        <v>670</v>
      </c>
      <c r="J2577" s="60">
        <v>100000</v>
      </c>
      <c r="K2577" s="52">
        <v>100000</v>
      </c>
      <c r="L2577" s="56" t="str">
        <f>_xlfn.CONCAT(NFM3External!$B2577,"_",NFM3External!$C2577,"_",NFM3External!$E2577,"_",NFM3External!$G2577)</f>
        <v>Nicaragua_Malaria_World Health Organization (WHO)_2022</v>
      </c>
    </row>
    <row r="2578" spans="1:12" x14ac:dyDescent="0.25">
      <c r="A2578" s="48" t="s">
        <v>2042</v>
      </c>
      <c r="B2578" s="49" t="s">
        <v>1133</v>
      </c>
      <c r="C2578" s="49" t="s">
        <v>308</v>
      </c>
      <c r="D2578" s="49" t="s">
        <v>1634</v>
      </c>
      <c r="E2578" s="49" t="s">
        <v>949</v>
      </c>
      <c r="F2578" s="49" t="s">
        <v>2044</v>
      </c>
      <c r="G2578" s="49">
        <v>2023</v>
      </c>
      <c r="H2578" s="49" t="s">
        <v>361</v>
      </c>
      <c r="I2578" s="49" t="s">
        <v>670</v>
      </c>
      <c r="J2578" s="59">
        <v>100000</v>
      </c>
      <c r="K2578" s="49">
        <v>100000</v>
      </c>
      <c r="L2578" s="55" t="str">
        <f>_xlfn.CONCAT(NFM3External!$B2578,"_",NFM3External!$C2578,"_",NFM3External!$E2578,"_",NFM3External!$G2578)</f>
        <v>Nicaragua_Malaria_World Health Organization (WHO)_2023</v>
      </c>
    </row>
    <row r="2579" spans="1:12" x14ac:dyDescent="0.25">
      <c r="A2579" s="51" t="s">
        <v>2042</v>
      </c>
      <c r="B2579" s="52" t="s">
        <v>1133</v>
      </c>
      <c r="C2579" s="52" t="s">
        <v>308</v>
      </c>
      <c r="D2579" s="52" t="s">
        <v>1634</v>
      </c>
      <c r="E2579" s="52"/>
      <c r="F2579" s="52" t="s">
        <v>2044</v>
      </c>
      <c r="G2579" s="52">
        <v>2019</v>
      </c>
      <c r="H2579" s="52" t="s">
        <v>1635</v>
      </c>
      <c r="I2579" s="52" t="s">
        <v>670</v>
      </c>
      <c r="J2579" s="60">
        <v>15428</v>
      </c>
      <c r="K2579" s="52">
        <v>15428</v>
      </c>
      <c r="L2579" s="56" t="str">
        <f>_xlfn.CONCAT(NFM3External!$B2579,"_",NFM3External!$C2579,"_",NFM3External!$E2579,"_",NFM3External!$G2579)</f>
        <v>Nicaragua_Malaria__2019</v>
      </c>
    </row>
    <row r="2580" spans="1:12" x14ac:dyDescent="0.25">
      <c r="A2580" s="48" t="s">
        <v>2042</v>
      </c>
      <c r="B2580" s="49" t="s">
        <v>1133</v>
      </c>
      <c r="C2580" s="49" t="s">
        <v>305</v>
      </c>
      <c r="D2580" s="49" t="s">
        <v>1634</v>
      </c>
      <c r="E2580" s="49"/>
      <c r="F2580" s="49" t="s">
        <v>2045</v>
      </c>
      <c r="G2580" s="49">
        <v>2019</v>
      </c>
      <c r="H2580" s="49" t="s">
        <v>1635</v>
      </c>
      <c r="I2580" s="49" t="s">
        <v>670</v>
      </c>
      <c r="J2580" s="59">
        <v>190052</v>
      </c>
      <c r="K2580" s="49">
        <v>190052</v>
      </c>
      <c r="L2580" s="55" t="str">
        <f>_xlfn.CONCAT(NFM3External!$B2580,"_",NFM3External!$C2580,"_",NFM3External!$E2580,"_",NFM3External!$G2580)</f>
        <v>Nicaragua_TB__2019</v>
      </c>
    </row>
    <row r="2581" spans="1:12" x14ac:dyDescent="0.25">
      <c r="A2581" s="51" t="s">
        <v>2042</v>
      </c>
      <c r="B2581" s="52" t="s">
        <v>1133</v>
      </c>
      <c r="C2581" s="52" t="s">
        <v>305</v>
      </c>
      <c r="D2581" s="52" t="s">
        <v>1634</v>
      </c>
      <c r="E2581" s="52"/>
      <c r="F2581" s="52" t="s">
        <v>2045</v>
      </c>
      <c r="G2581" s="52">
        <v>2020</v>
      </c>
      <c r="H2581" s="52" t="s">
        <v>1635</v>
      </c>
      <c r="I2581" s="52" t="s">
        <v>670</v>
      </c>
      <c r="J2581" s="60">
        <v>190052</v>
      </c>
      <c r="K2581" s="52">
        <v>190052</v>
      </c>
      <c r="L2581" s="56" t="str">
        <f>_xlfn.CONCAT(NFM3External!$B2581,"_",NFM3External!$C2581,"_",NFM3External!$E2581,"_",NFM3External!$G2581)</f>
        <v>Nicaragua_TB__2020</v>
      </c>
    </row>
    <row r="2582" spans="1:12" x14ac:dyDescent="0.25">
      <c r="A2582" s="48" t="s">
        <v>2042</v>
      </c>
      <c r="B2582" s="49" t="s">
        <v>1133</v>
      </c>
      <c r="C2582" s="49" t="s">
        <v>305</v>
      </c>
      <c r="D2582" s="49" t="s">
        <v>1634</v>
      </c>
      <c r="E2582" s="49"/>
      <c r="F2582" s="49" t="s">
        <v>2045</v>
      </c>
      <c r="G2582" s="49">
        <v>2021</v>
      </c>
      <c r="H2582" s="49" t="s">
        <v>1635</v>
      </c>
      <c r="I2582" s="49" t="s">
        <v>670</v>
      </c>
      <c r="J2582" s="59">
        <v>190052</v>
      </c>
      <c r="K2582" s="49">
        <v>190052</v>
      </c>
      <c r="L2582" s="55" t="str">
        <f>_xlfn.CONCAT(NFM3External!$B2582,"_",NFM3External!$C2582,"_",NFM3External!$E2582,"_",NFM3External!$G2582)</f>
        <v>Nicaragua_TB__2021</v>
      </c>
    </row>
    <row r="2583" spans="1:12" x14ac:dyDescent="0.25">
      <c r="A2583" s="51" t="s">
        <v>2042</v>
      </c>
      <c r="B2583" s="52" t="s">
        <v>1133</v>
      </c>
      <c r="C2583" s="52" t="s">
        <v>305</v>
      </c>
      <c r="D2583" s="52" t="s">
        <v>1634</v>
      </c>
      <c r="E2583" s="52"/>
      <c r="F2583" s="52" t="s">
        <v>2045</v>
      </c>
      <c r="G2583" s="52">
        <v>2022</v>
      </c>
      <c r="H2583" s="52" t="s">
        <v>361</v>
      </c>
      <c r="I2583" s="52" t="s">
        <v>670</v>
      </c>
      <c r="J2583" s="60">
        <v>190052</v>
      </c>
      <c r="K2583" s="52">
        <v>190052</v>
      </c>
      <c r="L2583" s="56" t="str">
        <f>_xlfn.CONCAT(NFM3External!$B2583,"_",NFM3External!$C2583,"_",NFM3External!$E2583,"_",NFM3External!$G2583)</f>
        <v>Nicaragua_TB__2022</v>
      </c>
    </row>
    <row r="2584" spans="1:12" x14ac:dyDescent="0.25">
      <c r="A2584" s="48" t="s">
        <v>2046</v>
      </c>
      <c r="B2584" s="49" t="s">
        <v>1128</v>
      </c>
      <c r="C2584" s="49" t="s">
        <v>1645</v>
      </c>
      <c r="D2584" s="49" t="s">
        <v>1634</v>
      </c>
      <c r="E2584" s="49" t="s">
        <v>815</v>
      </c>
      <c r="F2584" s="49" t="s">
        <v>2047</v>
      </c>
      <c r="G2584" s="49">
        <v>2018</v>
      </c>
      <c r="H2584" s="49" t="s">
        <v>1635</v>
      </c>
      <c r="I2584" s="49" t="s">
        <v>670</v>
      </c>
      <c r="J2584" s="59">
        <v>0</v>
      </c>
      <c r="K2584" s="49">
        <v>0</v>
      </c>
      <c r="L2584" s="55" t="str">
        <f>_xlfn.CONCAT(NFM3External!$B2584,"_",NFM3External!$C2584,"_",NFM3External!$E2584,"_",NFM3External!$G2584)</f>
        <v>Nepal_HIV_International Labor Organization (ILO)_2018</v>
      </c>
    </row>
    <row r="2585" spans="1:12" x14ac:dyDescent="0.25">
      <c r="A2585" s="51" t="s">
        <v>2046</v>
      </c>
      <c r="B2585" s="52" t="s">
        <v>1128</v>
      </c>
      <c r="C2585" s="52" t="s">
        <v>1645</v>
      </c>
      <c r="D2585" s="52" t="s">
        <v>1634</v>
      </c>
      <c r="E2585" s="52" t="s">
        <v>815</v>
      </c>
      <c r="F2585" s="52" t="s">
        <v>2047</v>
      </c>
      <c r="G2585" s="52">
        <v>2019</v>
      </c>
      <c r="H2585" s="52" t="s">
        <v>1635</v>
      </c>
      <c r="I2585" s="52" t="s">
        <v>670</v>
      </c>
      <c r="J2585" s="60">
        <v>0</v>
      </c>
      <c r="K2585" s="52">
        <v>0</v>
      </c>
      <c r="L2585" s="56" t="str">
        <f>_xlfn.CONCAT(NFM3External!$B2585,"_",NFM3External!$C2585,"_",NFM3External!$E2585,"_",NFM3External!$G2585)</f>
        <v>Nepal_HIV_International Labor Organization (ILO)_2019</v>
      </c>
    </row>
    <row r="2586" spans="1:12" x14ac:dyDescent="0.25">
      <c r="A2586" s="48" t="s">
        <v>2046</v>
      </c>
      <c r="B2586" s="49" t="s">
        <v>1128</v>
      </c>
      <c r="C2586" s="49" t="s">
        <v>1645</v>
      </c>
      <c r="D2586" s="49" t="s">
        <v>1634</v>
      </c>
      <c r="E2586" s="49" t="s">
        <v>815</v>
      </c>
      <c r="F2586" s="49" t="s">
        <v>2047</v>
      </c>
      <c r="G2586" s="49">
        <v>2020</v>
      </c>
      <c r="H2586" s="49" t="s">
        <v>1635</v>
      </c>
      <c r="I2586" s="49" t="s">
        <v>670</v>
      </c>
      <c r="J2586" s="59">
        <v>5000</v>
      </c>
      <c r="K2586" s="49">
        <v>5000</v>
      </c>
      <c r="L2586" s="55" t="str">
        <f>_xlfn.CONCAT(NFM3External!$B2586,"_",NFM3External!$C2586,"_",NFM3External!$E2586,"_",NFM3External!$G2586)</f>
        <v>Nepal_HIV_International Labor Organization (ILO)_2020</v>
      </c>
    </row>
    <row r="2587" spans="1:12" x14ac:dyDescent="0.25">
      <c r="A2587" s="51" t="s">
        <v>2046</v>
      </c>
      <c r="B2587" s="52" t="s">
        <v>1128</v>
      </c>
      <c r="C2587" s="52" t="s">
        <v>1645</v>
      </c>
      <c r="D2587" s="52" t="s">
        <v>1634</v>
      </c>
      <c r="E2587" s="52" t="s">
        <v>815</v>
      </c>
      <c r="F2587" s="52" t="s">
        <v>2047</v>
      </c>
      <c r="G2587" s="52">
        <v>2021</v>
      </c>
      <c r="H2587" s="52" t="s">
        <v>361</v>
      </c>
      <c r="I2587" s="52" t="s">
        <v>670</v>
      </c>
      <c r="J2587" s="60">
        <v>5000</v>
      </c>
      <c r="K2587" s="52">
        <v>5000</v>
      </c>
      <c r="L2587" s="56" t="str">
        <f>_xlfn.CONCAT(NFM3External!$B2587,"_",NFM3External!$C2587,"_",NFM3External!$E2587,"_",NFM3External!$G2587)</f>
        <v>Nepal_HIV_International Labor Organization (ILO)_2021</v>
      </c>
    </row>
    <row r="2588" spans="1:12" x14ac:dyDescent="0.25">
      <c r="A2588" s="48" t="s">
        <v>2046</v>
      </c>
      <c r="B2588" s="49" t="s">
        <v>1128</v>
      </c>
      <c r="C2588" s="49" t="s">
        <v>1645</v>
      </c>
      <c r="D2588" s="49" t="s">
        <v>1634</v>
      </c>
      <c r="E2588" s="49" t="s">
        <v>815</v>
      </c>
      <c r="F2588" s="49" t="s">
        <v>2047</v>
      </c>
      <c r="G2588" s="49">
        <v>2022</v>
      </c>
      <c r="H2588" s="49" t="s">
        <v>361</v>
      </c>
      <c r="I2588" s="49" t="s">
        <v>670</v>
      </c>
      <c r="J2588" s="59">
        <v>5000</v>
      </c>
      <c r="K2588" s="49">
        <v>5000</v>
      </c>
      <c r="L2588" s="55" t="str">
        <f>_xlfn.CONCAT(NFM3External!$B2588,"_",NFM3External!$C2588,"_",NFM3External!$E2588,"_",NFM3External!$G2588)</f>
        <v>Nepal_HIV_International Labor Organization (ILO)_2022</v>
      </c>
    </row>
    <row r="2589" spans="1:12" x14ac:dyDescent="0.25">
      <c r="A2589" s="51" t="s">
        <v>2046</v>
      </c>
      <c r="B2589" s="52" t="s">
        <v>1128</v>
      </c>
      <c r="C2589" s="52" t="s">
        <v>1645</v>
      </c>
      <c r="D2589" s="52" t="s">
        <v>1634</v>
      </c>
      <c r="E2589" s="52" t="s">
        <v>815</v>
      </c>
      <c r="F2589" s="52" t="s">
        <v>2047</v>
      </c>
      <c r="G2589" s="52">
        <v>2023</v>
      </c>
      <c r="H2589" s="52" t="s">
        <v>361</v>
      </c>
      <c r="I2589" s="52" t="s">
        <v>670</v>
      </c>
      <c r="J2589" s="60">
        <v>0</v>
      </c>
      <c r="K2589" s="52">
        <v>0</v>
      </c>
      <c r="L2589" s="56" t="str">
        <f>_xlfn.CONCAT(NFM3External!$B2589,"_",NFM3External!$C2589,"_",NFM3External!$E2589,"_",NFM3External!$G2589)</f>
        <v>Nepal_HIV_International Labor Organization (ILO)_2023</v>
      </c>
    </row>
    <row r="2590" spans="1:12" x14ac:dyDescent="0.25">
      <c r="A2590" s="48" t="s">
        <v>2046</v>
      </c>
      <c r="B2590" s="49" t="s">
        <v>1128</v>
      </c>
      <c r="C2590" s="49" t="s">
        <v>1645</v>
      </c>
      <c r="D2590" s="49" t="s">
        <v>1634</v>
      </c>
      <c r="E2590" s="49" t="s">
        <v>815</v>
      </c>
      <c r="F2590" s="49" t="s">
        <v>2047</v>
      </c>
      <c r="G2590" s="49">
        <v>2024</v>
      </c>
      <c r="H2590" s="49" t="s">
        <v>361</v>
      </c>
      <c r="I2590" s="49" t="s">
        <v>670</v>
      </c>
      <c r="J2590" s="59">
        <v>0</v>
      </c>
      <c r="K2590" s="49">
        <v>0</v>
      </c>
      <c r="L2590" s="55" t="str">
        <f>_xlfn.CONCAT(NFM3External!$B2590,"_",NFM3External!$C2590,"_",NFM3External!$E2590,"_",NFM3External!$G2590)</f>
        <v>Nepal_HIV_International Labor Organization (ILO)_2024</v>
      </c>
    </row>
    <row r="2591" spans="1:12" x14ac:dyDescent="0.25">
      <c r="A2591" s="51" t="s">
        <v>2046</v>
      </c>
      <c r="B2591" s="52" t="s">
        <v>1128</v>
      </c>
      <c r="C2591" s="52" t="s">
        <v>1645</v>
      </c>
      <c r="D2591" s="52" t="s">
        <v>1634</v>
      </c>
      <c r="E2591" s="52" t="s">
        <v>815</v>
      </c>
      <c r="F2591" s="52" t="s">
        <v>2047</v>
      </c>
      <c r="G2591" s="52">
        <v>2025</v>
      </c>
      <c r="H2591" s="52" t="s">
        <v>361</v>
      </c>
      <c r="I2591" s="52" t="s">
        <v>670</v>
      </c>
      <c r="J2591" s="60">
        <v>0</v>
      </c>
      <c r="K2591" s="52">
        <v>0</v>
      </c>
      <c r="L2591" s="56" t="str">
        <f>_xlfn.CONCAT(NFM3External!$B2591,"_",NFM3External!$C2591,"_",NFM3External!$E2591,"_",NFM3External!$G2591)</f>
        <v>Nepal_HIV_International Labor Organization (ILO)_2025</v>
      </c>
    </row>
    <row r="2592" spans="1:12" x14ac:dyDescent="0.25">
      <c r="A2592" s="48" t="s">
        <v>2046</v>
      </c>
      <c r="B2592" s="49" t="s">
        <v>1128</v>
      </c>
      <c r="C2592" s="49" t="s">
        <v>1645</v>
      </c>
      <c r="D2592" s="49" t="s">
        <v>1634</v>
      </c>
      <c r="E2592" s="49" t="s">
        <v>843</v>
      </c>
      <c r="F2592" s="49" t="s">
        <v>2048</v>
      </c>
      <c r="G2592" s="49">
        <v>2018</v>
      </c>
      <c r="H2592" s="49" t="s">
        <v>1635</v>
      </c>
      <c r="I2592" s="49" t="s">
        <v>670</v>
      </c>
      <c r="J2592" s="59">
        <v>30000</v>
      </c>
      <c r="K2592" s="49">
        <v>30000</v>
      </c>
      <c r="L2592" s="55" t="str">
        <f>_xlfn.CONCAT(NFM3External!$B2592,"_",NFM3External!$C2592,"_",NFM3External!$E2592,"_",NFM3External!$G2592)</f>
        <v>Nepal_HIV_Joint United Nations Programme on HIV/AIDS (UNAIDS)_2018</v>
      </c>
    </row>
    <row r="2593" spans="1:12" x14ac:dyDescent="0.25">
      <c r="A2593" s="51" t="s">
        <v>2046</v>
      </c>
      <c r="B2593" s="52" t="s">
        <v>1128</v>
      </c>
      <c r="C2593" s="52" t="s">
        <v>1645</v>
      </c>
      <c r="D2593" s="52" t="s">
        <v>1634</v>
      </c>
      <c r="E2593" s="52" t="s">
        <v>843</v>
      </c>
      <c r="F2593" s="52" t="s">
        <v>2048</v>
      </c>
      <c r="G2593" s="52">
        <v>2019</v>
      </c>
      <c r="H2593" s="52" t="s">
        <v>1635</v>
      </c>
      <c r="I2593" s="52" t="s">
        <v>670</v>
      </c>
      <c r="J2593" s="60">
        <v>46000</v>
      </c>
      <c r="K2593" s="52">
        <v>46000</v>
      </c>
      <c r="L2593" s="56" t="str">
        <f>_xlfn.CONCAT(NFM3External!$B2593,"_",NFM3External!$C2593,"_",NFM3External!$E2593,"_",NFM3External!$G2593)</f>
        <v>Nepal_HIV_Joint United Nations Programme on HIV/AIDS (UNAIDS)_2019</v>
      </c>
    </row>
    <row r="2594" spans="1:12" x14ac:dyDescent="0.25">
      <c r="A2594" s="48" t="s">
        <v>2046</v>
      </c>
      <c r="B2594" s="49" t="s">
        <v>1128</v>
      </c>
      <c r="C2594" s="49" t="s">
        <v>1645</v>
      </c>
      <c r="D2594" s="49" t="s">
        <v>1634</v>
      </c>
      <c r="E2594" s="49" t="s">
        <v>843</v>
      </c>
      <c r="F2594" s="49" t="s">
        <v>2048</v>
      </c>
      <c r="G2594" s="49">
        <v>2020</v>
      </c>
      <c r="H2594" s="49" t="s">
        <v>1635</v>
      </c>
      <c r="I2594" s="49" t="s">
        <v>670</v>
      </c>
      <c r="J2594" s="59">
        <v>123171</v>
      </c>
      <c r="K2594" s="49">
        <v>123171</v>
      </c>
      <c r="L2594" s="55" t="str">
        <f>_xlfn.CONCAT(NFM3External!$B2594,"_",NFM3External!$C2594,"_",NFM3External!$E2594,"_",NFM3External!$G2594)</f>
        <v>Nepal_HIV_Joint United Nations Programme on HIV/AIDS (UNAIDS)_2020</v>
      </c>
    </row>
    <row r="2595" spans="1:12" x14ac:dyDescent="0.25">
      <c r="A2595" s="51" t="s">
        <v>2046</v>
      </c>
      <c r="B2595" s="52" t="s">
        <v>1128</v>
      </c>
      <c r="C2595" s="52" t="s">
        <v>1645</v>
      </c>
      <c r="D2595" s="52" t="s">
        <v>1634</v>
      </c>
      <c r="E2595" s="52" t="s">
        <v>843</v>
      </c>
      <c r="F2595" s="52" t="s">
        <v>2048</v>
      </c>
      <c r="G2595" s="52">
        <v>2021</v>
      </c>
      <c r="H2595" s="52" t="s">
        <v>361</v>
      </c>
      <c r="I2595" s="52" t="s">
        <v>670</v>
      </c>
      <c r="J2595" s="60">
        <v>45000</v>
      </c>
      <c r="K2595" s="52">
        <v>45000</v>
      </c>
      <c r="L2595" s="56" t="str">
        <f>_xlfn.CONCAT(NFM3External!$B2595,"_",NFM3External!$C2595,"_",NFM3External!$E2595,"_",NFM3External!$G2595)</f>
        <v>Nepal_HIV_Joint United Nations Programme on HIV/AIDS (UNAIDS)_2021</v>
      </c>
    </row>
    <row r="2596" spans="1:12" x14ac:dyDescent="0.25">
      <c r="A2596" s="48" t="s">
        <v>2046</v>
      </c>
      <c r="B2596" s="49" t="s">
        <v>1128</v>
      </c>
      <c r="C2596" s="49" t="s">
        <v>1645</v>
      </c>
      <c r="D2596" s="49" t="s">
        <v>1634</v>
      </c>
      <c r="E2596" s="49" t="s">
        <v>843</v>
      </c>
      <c r="F2596" s="49" t="s">
        <v>2048</v>
      </c>
      <c r="G2596" s="49">
        <v>2022</v>
      </c>
      <c r="H2596" s="49" t="s">
        <v>361</v>
      </c>
      <c r="I2596" s="49" t="s">
        <v>670</v>
      </c>
      <c r="J2596" s="59">
        <v>55000</v>
      </c>
      <c r="K2596" s="49">
        <v>55000</v>
      </c>
      <c r="L2596" s="55" t="str">
        <f>_xlfn.CONCAT(NFM3External!$B2596,"_",NFM3External!$C2596,"_",NFM3External!$E2596,"_",NFM3External!$G2596)</f>
        <v>Nepal_HIV_Joint United Nations Programme on HIV/AIDS (UNAIDS)_2022</v>
      </c>
    </row>
    <row r="2597" spans="1:12" x14ac:dyDescent="0.25">
      <c r="A2597" s="51" t="s">
        <v>2046</v>
      </c>
      <c r="B2597" s="52" t="s">
        <v>1128</v>
      </c>
      <c r="C2597" s="52" t="s">
        <v>1645</v>
      </c>
      <c r="D2597" s="52" t="s">
        <v>1634</v>
      </c>
      <c r="E2597" s="52" t="s">
        <v>843</v>
      </c>
      <c r="F2597" s="52" t="s">
        <v>2048</v>
      </c>
      <c r="G2597" s="52">
        <v>2023</v>
      </c>
      <c r="H2597" s="52" t="s">
        <v>361</v>
      </c>
      <c r="I2597" s="52" t="s">
        <v>670</v>
      </c>
      <c r="J2597" s="60">
        <v>95000</v>
      </c>
      <c r="K2597" s="52">
        <v>95000</v>
      </c>
      <c r="L2597" s="56" t="str">
        <f>_xlfn.CONCAT(NFM3External!$B2597,"_",NFM3External!$C2597,"_",NFM3External!$E2597,"_",NFM3External!$G2597)</f>
        <v>Nepal_HIV_Joint United Nations Programme on HIV/AIDS (UNAIDS)_2023</v>
      </c>
    </row>
    <row r="2598" spans="1:12" x14ac:dyDescent="0.25">
      <c r="A2598" s="48" t="s">
        <v>2046</v>
      </c>
      <c r="B2598" s="49" t="s">
        <v>1128</v>
      </c>
      <c r="C2598" s="49" t="s">
        <v>1645</v>
      </c>
      <c r="D2598" s="49" t="s">
        <v>1634</v>
      </c>
      <c r="E2598" s="49" t="s">
        <v>843</v>
      </c>
      <c r="F2598" s="49" t="s">
        <v>2048</v>
      </c>
      <c r="G2598" s="49">
        <v>2024</v>
      </c>
      <c r="H2598" s="49" t="s">
        <v>361</v>
      </c>
      <c r="I2598" s="49" t="s">
        <v>670</v>
      </c>
      <c r="J2598" s="59">
        <v>65000</v>
      </c>
      <c r="K2598" s="49">
        <v>65000</v>
      </c>
      <c r="L2598" s="55" t="str">
        <f>_xlfn.CONCAT(NFM3External!$B2598,"_",NFM3External!$C2598,"_",NFM3External!$E2598,"_",NFM3External!$G2598)</f>
        <v>Nepal_HIV_Joint United Nations Programme on HIV/AIDS (UNAIDS)_2024</v>
      </c>
    </row>
    <row r="2599" spans="1:12" x14ac:dyDescent="0.25">
      <c r="A2599" s="51" t="s">
        <v>2046</v>
      </c>
      <c r="B2599" s="52" t="s">
        <v>1128</v>
      </c>
      <c r="C2599" s="52" t="s">
        <v>1645</v>
      </c>
      <c r="D2599" s="52" t="s">
        <v>1634</v>
      </c>
      <c r="E2599" s="52" t="s">
        <v>843</v>
      </c>
      <c r="F2599" s="52" t="s">
        <v>2048</v>
      </c>
      <c r="G2599" s="52">
        <v>2025</v>
      </c>
      <c r="H2599" s="52" t="s">
        <v>361</v>
      </c>
      <c r="I2599" s="52" t="s">
        <v>670</v>
      </c>
      <c r="J2599" s="60">
        <v>115000</v>
      </c>
      <c r="K2599" s="52">
        <v>115000</v>
      </c>
      <c r="L2599" s="56" t="str">
        <f>_xlfn.CONCAT(NFM3External!$B2599,"_",NFM3External!$C2599,"_",NFM3External!$E2599,"_",NFM3External!$G2599)</f>
        <v>Nepal_HIV_Joint United Nations Programme on HIV/AIDS (UNAIDS)_2025</v>
      </c>
    </row>
    <row r="2600" spans="1:12" x14ac:dyDescent="0.25">
      <c r="A2600" s="48" t="s">
        <v>2046</v>
      </c>
      <c r="B2600" s="49" t="s">
        <v>1128</v>
      </c>
      <c r="C2600" s="49" t="s">
        <v>1645</v>
      </c>
      <c r="D2600" s="49" t="s">
        <v>1634</v>
      </c>
      <c r="E2600" s="49" t="s">
        <v>901</v>
      </c>
      <c r="F2600" s="49" t="s">
        <v>2049</v>
      </c>
      <c r="G2600" s="49">
        <v>2018</v>
      </c>
      <c r="H2600" s="49" t="s">
        <v>1635</v>
      </c>
      <c r="I2600" s="49" t="s">
        <v>670</v>
      </c>
      <c r="J2600" s="59">
        <v>32333</v>
      </c>
      <c r="K2600" s="49">
        <v>32333</v>
      </c>
      <c r="L2600" s="55" t="str">
        <f>_xlfn.CONCAT(NFM3External!$B2600,"_",NFM3External!$C2600,"_",NFM3External!$E2600,"_",NFM3External!$G2600)</f>
        <v>Nepal_HIV_The United Nations Children's Fund (UNICEF)_2018</v>
      </c>
    </row>
    <row r="2601" spans="1:12" x14ac:dyDescent="0.25">
      <c r="A2601" s="51" t="s">
        <v>2046</v>
      </c>
      <c r="B2601" s="52" t="s">
        <v>1128</v>
      </c>
      <c r="C2601" s="52" t="s">
        <v>1645</v>
      </c>
      <c r="D2601" s="52" t="s">
        <v>1634</v>
      </c>
      <c r="E2601" s="52" t="s">
        <v>901</v>
      </c>
      <c r="F2601" s="52" t="s">
        <v>2049</v>
      </c>
      <c r="G2601" s="52">
        <v>2019</v>
      </c>
      <c r="H2601" s="52" t="s">
        <v>1635</v>
      </c>
      <c r="I2601" s="52" t="s">
        <v>670</v>
      </c>
      <c r="J2601" s="60">
        <v>56073</v>
      </c>
      <c r="K2601" s="52">
        <v>56073</v>
      </c>
      <c r="L2601" s="56" t="str">
        <f>_xlfn.CONCAT(NFM3External!$B2601,"_",NFM3External!$C2601,"_",NFM3External!$E2601,"_",NFM3External!$G2601)</f>
        <v>Nepal_HIV_The United Nations Children's Fund (UNICEF)_2019</v>
      </c>
    </row>
    <row r="2602" spans="1:12" x14ac:dyDescent="0.25">
      <c r="A2602" s="48" t="s">
        <v>2046</v>
      </c>
      <c r="B2602" s="49" t="s">
        <v>1128</v>
      </c>
      <c r="C2602" s="49" t="s">
        <v>1645</v>
      </c>
      <c r="D2602" s="49" t="s">
        <v>1634</v>
      </c>
      <c r="E2602" s="49" t="s">
        <v>901</v>
      </c>
      <c r="F2602" s="49" t="s">
        <v>2049</v>
      </c>
      <c r="G2602" s="49">
        <v>2020</v>
      </c>
      <c r="H2602" s="49" t="s">
        <v>1635</v>
      </c>
      <c r="I2602" s="49" t="s">
        <v>670</v>
      </c>
      <c r="J2602" s="59">
        <v>57671</v>
      </c>
      <c r="K2602" s="49">
        <v>57671</v>
      </c>
      <c r="L2602" s="55" t="str">
        <f>_xlfn.CONCAT(NFM3External!$B2602,"_",NFM3External!$C2602,"_",NFM3External!$E2602,"_",NFM3External!$G2602)</f>
        <v>Nepal_HIV_The United Nations Children's Fund (UNICEF)_2020</v>
      </c>
    </row>
    <row r="2603" spans="1:12" x14ac:dyDescent="0.25">
      <c r="A2603" s="51" t="s">
        <v>2046</v>
      </c>
      <c r="B2603" s="52" t="s">
        <v>1128</v>
      </c>
      <c r="C2603" s="52" t="s">
        <v>1645</v>
      </c>
      <c r="D2603" s="52" t="s">
        <v>1634</v>
      </c>
      <c r="E2603" s="52" t="s">
        <v>901</v>
      </c>
      <c r="F2603" s="52" t="s">
        <v>2049</v>
      </c>
      <c r="G2603" s="52">
        <v>2021</v>
      </c>
      <c r="H2603" s="52" t="s">
        <v>361</v>
      </c>
      <c r="I2603" s="52" t="s">
        <v>670</v>
      </c>
      <c r="J2603" s="60">
        <v>66179</v>
      </c>
      <c r="K2603" s="52">
        <v>66179</v>
      </c>
      <c r="L2603" s="56" t="str">
        <f>_xlfn.CONCAT(NFM3External!$B2603,"_",NFM3External!$C2603,"_",NFM3External!$E2603,"_",NFM3External!$G2603)</f>
        <v>Nepal_HIV_The United Nations Children's Fund (UNICEF)_2021</v>
      </c>
    </row>
    <row r="2604" spans="1:12" x14ac:dyDescent="0.25">
      <c r="A2604" s="48" t="s">
        <v>2046</v>
      </c>
      <c r="B2604" s="49" t="s">
        <v>1128</v>
      </c>
      <c r="C2604" s="49" t="s">
        <v>1645</v>
      </c>
      <c r="D2604" s="49" t="s">
        <v>1634</v>
      </c>
      <c r="E2604" s="49" t="s">
        <v>901</v>
      </c>
      <c r="F2604" s="49" t="s">
        <v>2049</v>
      </c>
      <c r="G2604" s="49">
        <v>2022</v>
      </c>
      <c r="H2604" s="49" t="s">
        <v>361</v>
      </c>
      <c r="I2604" s="49" t="s">
        <v>670</v>
      </c>
      <c r="J2604" s="59">
        <v>51998</v>
      </c>
      <c r="K2604" s="49">
        <v>51998</v>
      </c>
      <c r="L2604" s="55" t="str">
        <f>_xlfn.CONCAT(NFM3External!$B2604,"_",NFM3External!$C2604,"_",NFM3External!$E2604,"_",NFM3External!$G2604)</f>
        <v>Nepal_HIV_The United Nations Children's Fund (UNICEF)_2022</v>
      </c>
    </row>
    <row r="2605" spans="1:12" x14ac:dyDescent="0.25">
      <c r="A2605" s="51" t="s">
        <v>2046</v>
      </c>
      <c r="B2605" s="52" t="s">
        <v>1128</v>
      </c>
      <c r="C2605" s="52" t="s">
        <v>1645</v>
      </c>
      <c r="D2605" s="52" t="s">
        <v>1634</v>
      </c>
      <c r="E2605" s="52" t="s">
        <v>901</v>
      </c>
      <c r="F2605" s="52" t="s">
        <v>2049</v>
      </c>
      <c r="G2605" s="52">
        <v>2023</v>
      </c>
      <c r="H2605" s="52" t="s">
        <v>361</v>
      </c>
      <c r="I2605" s="52" t="s">
        <v>670</v>
      </c>
      <c r="J2605" s="60">
        <v>56725</v>
      </c>
      <c r="K2605" s="52">
        <v>56725</v>
      </c>
      <c r="L2605" s="56" t="str">
        <f>_xlfn.CONCAT(NFM3External!$B2605,"_",NFM3External!$C2605,"_",NFM3External!$E2605,"_",NFM3External!$G2605)</f>
        <v>Nepal_HIV_The United Nations Children's Fund (UNICEF)_2023</v>
      </c>
    </row>
    <row r="2606" spans="1:12" x14ac:dyDescent="0.25">
      <c r="A2606" s="48" t="s">
        <v>2046</v>
      </c>
      <c r="B2606" s="49" t="s">
        <v>1128</v>
      </c>
      <c r="C2606" s="49" t="s">
        <v>1645</v>
      </c>
      <c r="D2606" s="49" t="s">
        <v>1634</v>
      </c>
      <c r="E2606" s="49" t="s">
        <v>901</v>
      </c>
      <c r="F2606" s="49" t="s">
        <v>2049</v>
      </c>
      <c r="G2606" s="49">
        <v>2024</v>
      </c>
      <c r="H2606" s="49" t="s">
        <v>361</v>
      </c>
      <c r="I2606" s="49" t="s">
        <v>670</v>
      </c>
      <c r="J2606" s="59">
        <v>42544</v>
      </c>
      <c r="K2606" s="49">
        <v>42544</v>
      </c>
      <c r="L2606" s="55" t="str">
        <f>_xlfn.CONCAT(NFM3External!$B2606,"_",NFM3External!$C2606,"_",NFM3External!$E2606,"_",NFM3External!$G2606)</f>
        <v>Nepal_HIV_The United Nations Children's Fund (UNICEF)_2024</v>
      </c>
    </row>
    <row r="2607" spans="1:12" x14ac:dyDescent="0.25">
      <c r="A2607" s="51" t="s">
        <v>2046</v>
      </c>
      <c r="B2607" s="52" t="s">
        <v>1128</v>
      </c>
      <c r="C2607" s="52" t="s">
        <v>1645</v>
      </c>
      <c r="D2607" s="52" t="s">
        <v>1634</v>
      </c>
      <c r="E2607" s="52" t="s">
        <v>901</v>
      </c>
      <c r="F2607" s="52" t="s">
        <v>2049</v>
      </c>
      <c r="G2607" s="52">
        <v>2025</v>
      </c>
      <c r="H2607" s="52" t="s">
        <v>361</v>
      </c>
      <c r="I2607" s="52" t="s">
        <v>670</v>
      </c>
      <c r="J2607" s="60">
        <v>51998</v>
      </c>
      <c r="K2607" s="52">
        <v>51998</v>
      </c>
      <c r="L2607" s="56" t="str">
        <f>_xlfn.CONCAT(NFM3External!$B2607,"_",NFM3External!$C2607,"_",NFM3External!$E2607,"_",NFM3External!$G2607)</f>
        <v>Nepal_HIV_The United Nations Children's Fund (UNICEF)_2025</v>
      </c>
    </row>
    <row r="2608" spans="1:12" x14ac:dyDescent="0.25">
      <c r="A2608" s="48" t="s">
        <v>2046</v>
      </c>
      <c r="B2608" s="49" t="s">
        <v>1128</v>
      </c>
      <c r="C2608" s="49" t="s">
        <v>1645</v>
      </c>
      <c r="D2608" s="49" t="s">
        <v>1634</v>
      </c>
      <c r="E2608" s="49" t="s">
        <v>913</v>
      </c>
      <c r="F2608" s="49" t="s">
        <v>2050</v>
      </c>
      <c r="G2608" s="49">
        <v>2018</v>
      </c>
      <c r="H2608" s="49" t="s">
        <v>1635</v>
      </c>
      <c r="I2608" s="49" t="s">
        <v>670</v>
      </c>
      <c r="J2608" s="59">
        <v>54390</v>
      </c>
      <c r="K2608" s="49">
        <v>54390</v>
      </c>
      <c r="L2608" s="55" t="str">
        <f>_xlfn.CONCAT(NFM3External!$B2608,"_",NFM3External!$C2608,"_",NFM3External!$E2608,"_",NFM3External!$G2608)</f>
        <v>Nepal_HIV_United Nations Development Fund for Women (UNIFEM)_2018</v>
      </c>
    </row>
    <row r="2609" spans="1:12" x14ac:dyDescent="0.25">
      <c r="A2609" s="51" t="s">
        <v>2046</v>
      </c>
      <c r="B2609" s="52" t="s">
        <v>1128</v>
      </c>
      <c r="C2609" s="52" t="s">
        <v>1645</v>
      </c>
      <c r="D2609" s="52" t="s">
        <v>1634</v>
      </c>
      <c r="E2609" s="52" t="s">
        <v>913</v>
      </c>
      <c r="F2609" s="52" t="s">
        <v>2050</v>
      </c>
      <c r="G2609" s="52">
        <v>2019</v>
      </c>
      <c r="H2609" s="52" t="s">
        <v>1635</v>
      </c>
      <c r="I2609" s="52" t="s">
        <v>670</v>
      </c>
      <c r="J2609" s="60">
        <v>11759</v>
      </c>
      <c r="K2609" s="52">
        <v>11759</v>
      </c>
      <c r="L2609" s="56" t="str">
        <f>_xlfn.CONCAT(NFM3External!$B2609,"_",NFM3External!$C2609,"_",NFM3External!$E2609,"_",NFM3External!$G2609)</f>
        <v>Nepal_HIV_United Nations Development Fund for Women (UNIFEM)_2019</v>
      </c>
    </row>
    <row r="2610" spans="1:12" x14ac:dyDescent="0.25">
      <c r="A2610" s="48" t="s">
        <v>2046</v>
      </c>
      <c r="B2610" s="49" t="s">
        <v>1128</v>
      </c>
      <c r="C2610" s="49" t="s">
        <v>1645</v>
      </c>
      <c r="D2610" s="49" t="s">
        <v>1634</v>
      </c>
      <c r="E2610" s="49" t="s">
        <v>913</v>
      </c>
      <c r="F2610" s="49" t="s">
        <v>2050</v>
      </c>
      <c r="G2610" s="49">
        <v>2020</v>
      </c>
      <c r="H2610" s="49" t="s">
        <v>1635</v>
      </c>
      <c r="I2610" s="49" t="s">
        <v>670</v>
      </c>
      <c r="J2610" s="59">
        <v>0</v>
      </c>
      <c r="K2610" s="49">
        <v>0</v>
      </c>
      <c r="L2610" s="55" t="str">
        <f>_xlfn.CONCAT(NFM3External!$B2610,"_",NFM3External!$C2610,"_",NFM3External!$E2610,"_",NFM3External!$G2610)</f>
        <v>Nepal_HIV_United Nations Development Fund for Women (UNIFEM)_2020</v>
      </c>
    </row>
    <row r="2611" spans="1:12" x14ac:dyDescent="0.25">
      <c r="A2611" s="51" t="s">
        <v>2046</v>
      </c>
      <c r="B2611" s="52" t="s">
        <v>1128</v>
      </c>
      <c r="C2611" s="52" t="s">
        <v>1645</v>
      </c>
      <c r="D2611" s="52" t="s">
        <v>1634</v>
      </c>
      <c r="E2611" s="52" t="s">
        <v>913</v>
      </c>
      <c r="F2611" s="52" t="s">
        <v>2050</v>
      </c>
      <c r="G2611" s="52">
        <v>2021</v>
      </c>
      <c r="H2611" s="52" t="s">
        <v>361</v>
      </c>
      <c r="I2611" s="52" t="s">
        <v>670</v>
      </c>
      <c r="J2611" s="60">
        <v>0</v>
      </c>
      <c r="K2611" s="52">
        <v>0</v>
      </c>
      <c r="L2611" s="56" t="str">
        <f>_xlfn.CONCAT(NFM3External!$B2611,"_",NFM3External!$C2611,"_",NFM3External!$E2611,"_",NFM3External!$G2611)</f>
        <v>Nepal_HIV_United Nations Development Fund for Women (UNIFEM)_2021</v>
      </c>
    </row>
    <row r="2612" spans="1:12" x14ac:dyDescent="0.25">
      <c r="A2612" s="48" t="s">
        <v>2046</v>
      </c>
      <c r="B2612" s="49" t="s">
        <v>1128</v>
      </c>
      <c r="C2612" s="49" t="s">
        <v>1645</v>
      </c>
      <c r="D2612" s="49" t="s">
        <v>1634</v>
      </c>
      <c r="E2612" s="49" t="s">
        <v>913</v>
      </c>
      <c r="F2612" s="49" t="s">
        <v>2050</v>
      </c>
      <c r="G2612" s="49">
        <v>2022</v>
      </c>
      <c r="H2612" s="49" t="s">
        <v>361</v>
      </c>
      <c r="I2612" s="49" t="s">
        <v>670</v>
      </c>
      <c r="J2612" s="59">
        <v>0</v>
      </c>
      <c r="K2612" s="49">
        <v>0</v>
      </c>
      <c r="L2612" s="55" t="str">
        <f>_xlfn.CONCAT(NFM3External!$B2612,"_",NFM3External!$C2612,"_",NFM3External!$E2612,"_",NFM3External!$G2612)</f>
        <v>Nepal_HIV_United Nations Development Fund for Women (UNIFEM)_2022</v>
      </c>
    </row>
    <row r="2613" spans="1:12" x14ac:dyDescent="0.25">
      <c r="A2613" s="51" t="s">
        <v>2046</v>
      </c>
      <c r="B2613" s="52" t="s">
        <v>1128</v>
      </c>
      <c r="C2613" s="52" t="s">
        <v>1645</v>
      </c>
      <c r="D2613" s="52" t="s">
        <v>1634</v>
      </c>
      <c r="E2613" s="52" t="s">
        <v>913</v>
      </c>
      <c r="F2613" s="52" t="s">
        <v>2050</v>
      </c>
      <c r="G2613" s="52">
        <v>2023</v>
      </c>
      <c r="H2613" s="52" t="s">
        <v>361</v>
      </c>
      <c r="I2613" s="52" t="s">
        <v>670</v>
      </c>
      <c r="J2613" s="60">
        <v>0</v>
      </c>
      <c r="K2613" s="52">
        <v>0</v>
      </c>
      <c r="L2613" s="56" t="str">
        <f>_xlfn.CONCAT(NFM3External!$B2613,"_",NFM3External!$C2613,"_",NFM3External!$E2613,"_",NFM3External!$G2613)</f>
        <v>Nepal_HIV_United Nations Development Fund for Women (UNIFEM)_2023</v>
      </c>
    </row>
    <row r="2614" spans="1:12" x14ac:dyDescent="0.25">
      <c r="A2614" s="48" t="s">
        <v>2046</v>
      </c>
      <c r="B2614" s="49" t="s">
        <v>1128</v>
      </c>
      <c r="C2614" s="49" t="s">
        <v>1645</v>
      </c>
      <c r="D2614" s="49" t="s">
        <v>1634</v>
      </c>
      <c r="E2614" s="49" t="s">
        <v>913</v>
      </c>
      <c r="F2614" s="49" t="s">
        <v>2050</v>
      </c>
      <c r="G2614" s="49">
        <v>2024</v>
      </c>
      <c r="H2614" s="49" t="s">
        <v>361</v>
      </c>
      <c r="I2614" s="49" t="s">
        <v>670</v>
      </c>
      <c r="J2614" s="59">
        <v>0</v>
      </c>
      <c r="K2614" s="49">
        <v>0</v>
      </c>
      <c r="L2614" s="55" t="str">
        <f>_xlfn.CONCAT(NFM3External!$B2614,"_",NFM3External!$C2614,"_",NFM3External!$E2614,"_",NFM3External!$G2614)</f>
        <v>Nepal_HIV_United Nations Development Fund for Women (UNIFEM)_2024</v>
      </c>
    </row>
    <row r="2615" spans="1:12" x14ac:dyDescent="0.25">
      <c r="A2615" s="51" t="s">
        <v>2046</v>
      </c>
      <c r="B2615" s="52" t="s">
        <v>1128</v>
      </c>
      <c r="C2615" s="52" t="s">
        <v>1645</v>
      </c>
      <c r="D2615" s="52" t="s">
        <v>1634</v>
      </c>
      <c r="E2615" s="52" t="s">
        <v>913</v>
      </c>
      <c r="F2615" s="52" t="s">
        <v>2050</v>
      </c>
      <c r="G2615" s="52">
        <v>2025</v>
      </c>
      <c r="H2615" s="52" t="s">
        <v>361</v>
      </c>
      <c r="I2615" s="52" t="s">
        <v>670</v>
      </c>
      <c r="J2615" s="60">
        <v>0</v>
      </c>
      <c r="K2615" s="52">
        <v>0</v>
      </c>
      <c r="L2615" s="56" t="str">
        <f>_xlfn.CONCAT(NFM3External!$B2615,"_",NFM3External!$C2615,"_",NFM3External!$E2615,"_",NFM3External!$G2615)</f>
        <v>Nepal_HIV_United Nations Development Fund for Women (UNIFEM)_2025</v>
      </c>
    </row>
    <row r="2616" spans="1:12" x14ac:dyDescent="0.25">
      <c r="A2616" s="48" t="s">
        <v>2046</v>
      </c>
      <c r="B2616" s="49" t="s">
        <v>1128</v>
      </c>
      <c r="C2616" s="49" t="s">
        <v>1645</v>
      </c>
      <c r="D2616" s="49" t="s">
        <v>1634</v>
      </c>
      <c r="E2616" s="49" t="s">
        <v>930</v>
      </c>
      <c r="F2616" s="49" t="s">
        <v>2051</v>
      </c>
      <c r="G2616" s="49">
        <v>2018</v>
      </c>
      <c r="H2616" s="49" t="s">
        <v>1635</v>
      </c>
      <c r="I2616" s="49" t="s">
        <v>670</v>
      </c>
      <c r="J2616" s="59">
        <v>109704</v>
      </c>
      <c r="K2616" s="49">
        <v>109704</v>
      </c>
      <c r="L2616" s="55" t="str">
        <f>_xlfn.CONCAT(NFM3External!$B2616,"_",NFM3External!$C2616,"_",NFM3External!$E2616,"_",NFM3External!$G2616)</f>
        <v>Nepal_HIV_United Nations Population Fund (UNFPA)_2018</v>
      </c>
    </row>
    <row r="2617" spans="1:12" x14ac:dyDescent="0.25">
      <c r="A2617" s="51" t="s">
        <v>2046</v>
      </c>
      <c r="B2617" s="52" t="s">
        <v>1128</v>
      </c>
      <c r="C2617" s="52" t="s">
        <v>1645</v>
      </c>
      <c r="D2617" s="52" t="s">
        <v>1634</v>
      </c>
      <c r="E2617" s="52" t="s">
        <v>930</v>
      </c>
      <c r="F2617" s="52" t="s">
        <v>2051</v>
      </c>
      <c r="G2617" s="52">
        <v>2019</v>
      </c>
      <c r="H2617" s="52" t="s">
        <v>1635</v>
      </c>
      <c r="I2617" s="52" t="s">
        <v>670</v>
      </c>
      <c r="J2617" s="60">
        <v>91881</v>
      </c>
      <c r="K2617" s="52">
        <v>91881</v>
      </c>
      <c r="L2617" s="56" t="str">
        <f>_xlfn.CONCAT(NFM3External!$B2617,"_",NFM3External!$C2617,"_",NFM3External!$E2617,"_",NFM3External!$G2617)</f>
        <v>Nepal_HIV_United Nations Population Fund (UNFPA)_2019</v>
      </c>
    </row>
    <row r="2618" spans="1:12" x14ac:dyDescent="0.25">
      <c r="A2618" s="48" t="s">
        <v>2046</v>
      </c>
      <c r="B2618" s="49" t="s">
        <v>1128</v>
      </c>
      <c r="C2618" s="49" t="s">
        <v>1645</v>
      </c>
      <c r="D2618" s="49" t="s">
        <v>1634</v>
      </c>
      <c r="E2618" s="49" t="s">
        <v>930</v>
      </c>
      <c r="F2618" s="49" t="s">
        <v>2051</v>
      </c>
      <c r="G2618" s="49">
        <v>2020</v>
      </c>
      <c r="H2618" s="49" t="s">
        <v>1635</v>
      </c>
      <c r="I2618" s="49" t="s">
        <v>670</v>
      </c>
      <c r="J2618" s="59">
        <v>312727</v>
      </c>
      <c r="K2618" s="49">
        <v>312727</v>
      </c>
      <c r="L2618" s="55" t="str">
        <f>_xlfn.CONCAT(NFM3External!$B2618,"_",NFM3External!$C2618,"_",NFM3External!$E2618,"_",NFM3External!$G2618)</f>
        <v>Nepal_HIV_United Nations Population Fund (UNFPA)_2020</v>
      </c>
    </row>
    <row r="2619" spans="1:12" x14ac:dyDescent="0.25">
      <c r="A2619" s="51" t="s">
        <v>2046</v>
      </c>
      <c r="B2619" s="52" t="s">
        <v>1128</v>
      </c>
      <c r="C2619" s="52" t="s">
        <v>1645</v>
      </c>
      <c r="D2619" s="52" t="s">
        <v>1634</v>
      </c>
      <c r="E2619" s="52" t="s">
        <v>930</v>
      </c>
      <c r="F2619" s="52" t="s">
        <v>2051</v>
      </c>
      <c r="G2619" s="52">
        <v>2021</v>
      </c>
      <c r="H2619" s="52" t="s">
        <v>361</v>
      </c>
      <c r="I2619" s="52" t="s">
        <v>670</v>
      </c>
      <c r="J2619" s="60">
        <v>114115</v>
      </c>
      <c r="K2619" s="52">
        <v>114115</v>
      </c>
      <c r="L2619" s="56" t="str">
        <f>_xlfn.CONCAT(NFM3External!$B2619,"_",NFM3External!$C2619,"_",NFM3External!$E2619,"_",NFM3External!$G2619)</f>
        <v>Nepal_HIV_United Nations Population Fund (UNFPA)_2021</v>
      </c>
    </row>
    <row r="2620" spans="1:12" x14ac:dyDescent="0.25">
      <c r="A2620" s="48" t="s">
        <v>2046</v>
      </c>
      <c r="B2620" s="49" t="s">
        <v>1128</v>
      </c>
      <c r="C2620" s="49" t="s">
        <v>1645</v>
      </c>
      <c r="D2620" s="49" t="s">
        <v>1634</v>
      </c>
      <c r="E2620" s="49" t="s">
        <v>930</v>
      </c>
      <c r="F2620" s="49" t="s">
        <v>2051</v>
      </c>
      <c r="G2620" s="49">
        <v>2022</v>
      </c>
      <c r="H2620" s="49" t="s">
        <v>361</v>
      </c>
      <c r="I2620" s="49" t="s">
        <v>670</v>
      </c>
      <c r="J2620" s="59">
        <v>10273</v>
      </c>
      <c r="K2620" s="49">
        <v>10273</v>
      </c>
      <c r="L2620" s="55" t="str">
        <f>_xlfn.CONCAT(NFM3External!$B2620,"_",NFM3External!$C2620,"_",NFM3External!$E2620,"_",NFM3External!$G2620)</f>
        <v>Nepal_HIV_United Nations Population Fund (UNFPA)_2022</v>
      </c>
    </row>
    <row r="2621" spans="1:12" x14ac:dyDescent="0.25">
      <c r="A2621" s="51" t="s">
        <v>2046</v>
      </c>
      <c r="B2621" s="52" t="s">
        <v>1128</v>
      </c>
      <c r="C2621" s="52" t="s">
        <v>1645</v>
      </c>
      <c r="D2621" s="52" t="s">
        <v>1634</v>
      </c>
      <c r="E2621" s="52" t="s">
        <v>930</v>
      </c>
      <c r="F2621" s="52" t="s">
        <v>2051</v>
      </c>
      <c r="G2621" s="52">
        <v>2023</v>
      </c>
      <c r="H2621" s="52" t="s">
        <v>361</v>
      </c>
      <c r="I2621" s="52" t="s">
        <v>670</v>
      </c>
      <c r="J2621" s="60">
        <v>16013</v>
      </c>
      <c r="K2621" s="52">
        <v>16013</v>
      </c>
      <c r="L2621" s="56" t="str">
        <f>_xlfn.CONCAT(NFM3External!$B2621,"_",NFM3External!$C2621,"_",NFM3External!$E2621,"_",NFM3External!$G2621)</f>
        <v>Nepal_HIV_United Nations Population Fund (UNFPA)_2023</v>
      </c>
    </row>
    <row r="2622" spans="1:12" x14ac:dyDescent="0.25">
      <c r="A2622" s="48" t="s">
        <v>2046</v>
      </c>
      <c r="B2622" s="49" t="s">
        <v>1128</v>
      </c>
      <c r="C2622" s="49" t="s">
        <v>1645</v>
      </c>
      <c r="D2622" s="49" t="s">
        <v>1634</v>
      </c>
      <c r="E2622" s="49" t="s">
        <v>930</v>
      </c>
      <c r="F2622" s="49" t="s">
        <v>2051</v>
      </c>
      <c r="G2622" s="49">
        <v>2024</v>
      </c>
      <c r="H2622" s="49" t="s">
        <v>361</v>
      </c>
      <c r="I2622" s="49" t="s">
        <v>670</v>
      </c>
      <c r="J2622" s="59">
        <v>0</v>
      </c>
      <c r="K2622" s="49">
        <v>0</v>
      </c>
      <c r="L2622" s="55" t="str">
        <f>_xlfn.CONCAT(NFM3External!$B2622,"_",NFM3External!$C2622,"_",NFM3External!$E2622,"_",NFM3External!$G2622)</f>
        <v>Nepal_HIV_United Nations Population Fund (UNFPA)_2024</v>
      </c>
    </row>
    <row r="2623" spans="1:12" x14ac:dyDescent="0.25">
      <c r="A2623" s="51" t="s">
        <v>2046</v>
      </c>
      <c r="B2623" s="52" t="s">
        <v>1128</v>
      </c>
      <c r="C2623" s="52" t="s">
        <v>1645</v>
      </c>
      <c r="D2623" s="52" t="s">
        <v>1634</v>
      </c>
      <c r="E2623" s="52" t="s">
        <v>930</v>
      </c>
      <c r="F2623" s="52" t="s">
        <v>2051</v>
      </c>
      <c r="G2623" s="52">
        <v>2025</v>
      </c>
      <c r="H2623" s="52" t="s">
        <v>361</v>
      </c>
      <c r="I2623" s="52" t="s">
        <v>670</v>
      </c>
      <c r="J2623" s="60">
        <v>0</v>
      </c>
      <c r="K2623" s="52">
        <v>0</v>
      </c>
      <c r="L2623" s="56" t="str">
        <f>_xlfn.CONCAT(NFM3External!$B2623,"_",NFM3External!$C2623,"_",NFM3External!$E2623,"_",NFM3External!$G2623)</f>
        <v>Nepal_HIV_United Nations Population Fund (UNFPA)_2025</v>
      </c>
    </row>
    <row r="2624" spans="1:12" x14ac:dyDescent="0.25">
      <c r="A2624" s="48" t="s">
        <v>2046</v>
      </c>
      <c r="B2624" s="49" t="s">
        <v>1128</v>
      </c>
      <c r="C2624" s="49" t="s">
        <v>1645</v>
      </c>
      <c r="D2624" s="49" t="s">
        <v>1634</v>
      </c>
      <c r="E2624" s="49" t="s">
        <v>934</v>
      </c>
      <c r="F2624" s="49" t="s">
        <v>2052</v>
      </c>
      <c r="G2624" s="49">
        <v>2018</v>
      </c>
      <c r="H2624" s="49" t="s">
        <v>1635</v>
      </c>
      <c r="I2624" s="49" t="s">
        <v>670</v>
      </c>
      <c r="J2624" s="59">
        <v>2147143</v>
      </c>
      <c r="K2624" s="49">
        <v>2147143</v>
      </c>
      <c r="L2624" s="55" t="str">
        <f>_xlfn.CONCAT(NFM3External!$B2624,"_",NFM3External!$C2624,"_",NFM3External!$E2624,"_",NFM3External!$G2624)</f>
        <v>Nepal_HIV_United States Government (USG)_2018</v>
      </c>
    </row>
    <row r="2625" spans="1:12" x14ac:dyDescent="0.25">
      <c r="A2625" s="51" t="s">
        <v>2046</v>
      </c>
      <c r="B2625" s="52" t="s">
        <v>1128</v>
      </c>
      <c r="C2625" s="52" t="s">
        <v>1645</v>
      </c>
      <c r="D2625" s="52" t="s">
        <v>1634</v>
      </c>
      <c r="E2625" s="52" t="s">
        <v>934</v>
      </c>
      <c r="F2625" s="52" t="s">
        <v>2052</v>
      </c>
      <c r="G2625" s="52">
        <v>2019</v>
      </c>
      <c r="H2625" s="52" t="s">
        <v>1635</v>
      </c>
      <c r="I2625" s="52" t="s">
        <v>670</v>
      </c>
      <c r="J2625" s="60">
        <v>2458356</v>
      </c>
      <c r="K2625" s="52">
        <v>2458356</v>
      </c>
      <c r="L2625" s="56" t="str">
        <f>_xlfn.CONCAT(NFM3External!$B2625,"_",NFM3External!$C2625,"_",NFM3External!$E2625,"_",NFM3External!$G2625)</f>
        <v>Nepal_HIV_United States Government (USG)_2019</v>
      </c>
    </row>
    <row r="2626" spans="1:12" x14ac:dyDescent="0.25">
      <c r="A2626" s="48" t="s">
        <v>2046</v>
      </c>
      <c r="B2626" s="49" t="s">
        <v>1128</v>
      </c>
      <c r="C2626" s="49" t="s">
        <v>1645</v>
      </c>
      <c r="D2626" s="49" t="s">
        <v>1634</v>
      </c>
      <c r="E2626" s="49" t="s">
        <v>934</v>
      </c>
      <c r="F2626" s="49" t="s">
        <v>2052</v>
      </c>
      <c r="G2626" s="49">
        <v>2020</v>
      </c>
      <c r="H2626" s="49" t="s">
        <v>1635</v>
      </c>
      <c r="I2626" s="49" t="s">
        <v>670</v>
      </c>
      <c r="J2626" s="59">
        <v>8837383</v>
      </c>
      <c r="K2626" s="49">
        <v>8837383</v>
      </c>
      <c r="L2626" s="55" t="str">
        <f>_xlfn.CONCAT(NFM3External!$B2626,"_",NFM3External!$C2626,"_",NFM3External!$E2626,"_",NFM3External!$G2626)</f>
        <v>Nepal_HIV_United States Government (USG)_2020</v>
      </c>
    </row>
    <row r="2627" spans="1:12" x14ac:dyDescent="0.25">
      <c r="A2627" s="51" t="s">
        <v>2046</v>
      </c>
      <c r="B2627" s="52" t="s">
        <v>1128</v>
      </c>
      <c r="C2627" s="52" t="s">
        <v>1645</v>
      </c>
      <c r="D2627" s="52" t="s">
        <v>1634</v>
      </c>
      <c r="E2627" s="52" t="s">
        <v>934</v>
      </c>
      <c r="F2627" s="52" t="s">
        <v>2052</v>
      </c>
      <c r="G2627" s="52">
        <v>2021</v>
      </c>
      <c r="H2627" s="52" t="s">
        <v>361</v>
      </c>
      <c r="I2627" s="52" t="s">
        <v>670</v>
      </c>
      <c r="J2627" s="60">
        <v>8454105</v>
      </c>
      <c r="K2627" s="52">
        <v>8454105</v>
      </c>
      <c r="L2627" s="56" t="str">
        <f>_xlfn.CONCAT(NFM3External!$B2627,"_",NFM3External!$C2627,"_",NFM3External!$E2627,"_",NFM3External!$G2627)</f>
        <v>Nepal_HIV_United States Government (USG)_2021</v>
      </c>
    </row>
    <row r="2628" spans="1:12" x14ac:dyDescent="0.25">
      <c r="A2628" s="48" t="s">
        <v>2046</v>
      </c>
      <c r="B2628" s="49" t="s">
        <v>1128</v>
      </c>
      <c r="C2628" s="49" t="s">
        <v>1645</v>
      </c>
      <c r="D2628" s="49" t="s">
        <v>1634</v>
      </c>
      <c r="E2628" s="49" t="s">
        <v>934</v>
      </c>
      <c r="F2628" s="49" t="s">
        <v>2052</v>
      </c>
      <c r="G2628" s="49">
        <v>2022</v>
      </c>
      <c r="H2628" s="49" t="s">
        <v>361</v>
      </c>
      <c r="I2628" s="49" t="s">
        <v>670</v>
      </c>
      <c r="J2628" s="59">
        <v>4700000</v>
      </c>
      <c r="K2628" s="49">
        <v>4700000</v>
      </c>
      <c r="L2628" s="55" t="str">
        <f>_xlfn.CONCAT(NFM3External!$B2628,"_",NFM3External!$C2628,"_",NFM3External!$E2628,"_",NFM3External!$G2628)</f>
        <v>Nepal_HIV_United States Government (USG)_2022</v>
      </c>
    </row>
    <row r="2629" spans="1:12" x14ac:dyDescent="0.25">
      <c r="A2629" s="51" t="s">
        <v>2046</v>
      </c>
      <c r="B2629" s="52" t="s">
        <v>1128</v>
      </c>
      <c r="C2629" s="52" t="s">
        <v>1645</v>
      </c>
      <c r="D2629" s="52" t="s">
        <v>1634</v>
      </c>
      <c r="E2629" s="52" t="s">
        <v>934</v>
      </c>
      <c r="F2629" s="52" t="s">
        <v>2052</v>
      </c>
      <c r="G2629" s="52">
        <v>2023</v>
      </c>
      <c r="H2629" s="52" t="s">
        <v>361</v>
      </c>
      <c r="I2629" s="52" t="s">
        <v>670</v>
      </c>
      <c r="J2629" s="60">
        <v>4700000</v>
      </c>
      <c r="K2629" s="52">
        <v>4700000</v>
      </c>
      <c r="L2629" s="56" t="str">
        <f>_xlfn.CONCAT(NFM3External!$B2629,"_",NFM3External!$C2629,"_",NFM3External!$E2629,"_",NFM3External!$G2629)</f>
        <v>Nepal_HIV_United States Government (USG)_2023</v>
      </c>
    </row>
    <row r="2630" spans="1:12" x14ac:dyDescent="0.25">
      <c r="A2630" s="48" t="s">
        <v>2046</v>
      </c>
      <c r="B2630" s="49" t="s">
        <v>1128</v>
      </c>
      <c r="C2630" s="49" t="s">
        <v>1645</v>
      </c>
      <c r="D2630" s="49" t="s">
        <v>1634</v>
      </c>
      <c r="E2630" s="49" t="s">
        <v>934</v>
      </c>
      <c r="F2630" s="49" t="s">
        <v>2052</v>
      </c>
      <c r="G2630" s="49">
        <v>2024</v>
      </c>
      <c r="H2630" s="49" t="s">
        <v>361</v>
      </c>
      <c r="I2630" s="49" t="s">
        <v>670</v>
      </c>
      <c r="J2630" s="59">
        <v>4700000</v>
      </c>
      <c r="K2630" s="49">
        <v>4700000</v>
      </c>
      <c r="L2630" s="55" t="str">
        <f>_xlfn.CONCAT(NFM3External!$B2630,"_",NFM3External!$C2630,"_",NFM3External!$E2630,"_",NFM3External!$G2630)</f>
        <v>Nepal_HIV_United States Government (USG)_2024</v>
      </c>
    </row>
    <row r="2631" spans="1:12" x14ac:dyDescent="0.25">
      <c r="A2631" s="51" t="s">
        <v>2046</v>
      </c>
      <c r="B2631" s="52" t="s">
        <v>1128</v>
      </c>
      <c r="C2631" s="52" t="s">
        <v>1645</v>
      </c>
      <c r="D2631" s="52" t="s">
        <v>1634</v>
      </c>
      <c r="E2631" s="52" t="s">
        <v>934</v>
      </c>
      <c r="F2631" s="52" t="s">
        <v>2052</v>
      </c>
      <c r="G2631" s="52">
        <v>2025</v>
      </c>
      <c r="H2631" s="52" t="s">
        <v>361</v>
      </c>
      <c r="I2631" s="52" t="s">
        <v>670</v>
      </c>
      <c r="J2631" s="60">
        <v>0</v>
      </c>
      <c r="K2631" s="52">
        <v>0</v>
      </c>
      <c r="L2631" s="56" t="str">
        <f>_xlfn.CONCAT(NFM3External!$B2631,"_",NFM3External!$C2631,"_",NFM3External!$E2631,"_",NFM3External!$G2631)</f>
        <v>Nepal_HIV_United States Government (USG)_2025</v>
      </c>
    </row>
    <row r="2632" spans="1:12" x14ac:dyDescent="0.25">
      <c r="A2632" s="48" t="s">
        <v>2046</v>
      </c>
      <c r="B2632" s="49" t="s">
        <v>1128</v>
      </c>
      <c r="C2632" s="49" t="s">
        <v>1645</v>
      </c>
      <c r="D2632" s="49" t="s">
        <v>1634</v>
      </c>
      <c r="E2632" s="49" t="s">
        <v>954</v>
      </c>
      <c r="F2632" s="49" t="s">
        <v>2053</v>
      </c>
      <c r="G2632" s="49">
        <v>2018</v>
      </c>
      <c r="H2632" s="49" t="s">
        <v>1635</v>
      </c>
      <c r="I2632" s="49" t="s">
        <v>670</v>
      </c>
      <c r="J2632" s="59">
        <v>766762</v>
      </c>
      <c r="K2632" s="49">
        <v>766762</v>
      </c>
      <c r="L2632" s="55" t="str">
        <f>_xlfn.CONCAT(NFM3External!$B2632,"_",NFM3External!$C2632,"_",NFM3External!$E2632,"_",NFM3External!$G2632)</f>
        <v>Nepal_HIV_Unspecified - not disagregated by sources _2018</v>
      </c>
    </row>
    <row r="2633" spans="1:12" x14ac:dyDescent="0.25">
      <c r="A2633" s="51" t="s">
        <v>2046</v>
      </c>
      <c r="B2633" s="52" t="s">
        <v>1128</v>
      </c>
      <c r="C2633" s="52" t="s">
        <v>1645</v>
      </c>
      <c r="D2633" s="52" t="s">
        <v>1634</v>
      </c>
      <c r="E2633" s="52" t="s">
        <v>954</v>
      </c>
      <c r="F2633" s="52" t="s">
        <v>2053</v>
      </c>
      <c r="G2633" s="52">
        <v>2019</v>
      </c>
      <c r="H2633" s="52" t="s">
        <v>1635</v>
      </c>
      <c r="I2633" s="52" t="s">
        <v>670</v>
      </c>
      <c r="J2633" s="60">
        <v>823536</v>
      </c>
      <c r="K2633" s="52">
        <v>823536</v>
      </c>
      <c r="L2633" s="56" t="str">
        <f>_xlfn.CONCAT(NFM3External!$B2633,"_",NFM3External!$C2633,"_",NFM3External!$E2633,"_",NFM3External!$G2633)</f>
        <v>Nepal_HIV_Unspecified - not disagregated by sources _2019</v>
      </c>
    </row>
    <row r="2634" spans="1:12" x14ac:dyDescent="0.25">
      <c r="A2634" s="48" t="s">
        <v>2046</v>
      </c>
      <c r="B2634" s="49" t="s">
        <v>1128</v>
      </c>
      <c r="C2634" s="49" t="s">
        <v>1645</v>
      </c>
      <c r="D2634" s="49" t="s">
        <v>1634</v>
      </c>
      <c r="E2634" s="49" t="s">
        <v>954</v>
      </c>
      <c r="F2634" s="49" t="s">
        <v>2053</v>
      </c>
      <c r="G2634" s="49">
        <v>2020</v>
      </c>
      <c r="H2634" s="49" t="s">
        <v>1635</v>
      </c>
      <c r="I2634" s="49" t="s">
        <v>670</v>
      </c>
      <c r="J2634" s="59">
        <v>774165</v>
      </c>
      <c r="K2634" s="49">
        <v>774165</v>
      </c>
      <c r="L2634" s="55" t="str">
        <f>_xlfn.CONCAT(NFM3External!$B2634,"_",NFM3External!$C2634,"_",NFM3External!$E2634,"_",NFM3External!$G2634)</f>
        <v>Nepal_HIV_Unspecified - not disagregated by sources _2020</v>
      </c>
    </row>
    <row r="2635" spans="1:12" x14ac:dyDescent="0.25">
      <c r="A2635" s="51" t="s">
        <v>2046</v>
      </c>
      <c r="B2635" s="52" t="s">
        <v>1128</v>
      </c>
      <c r="C2635" s="52" t="s">
        <v>1645</v>
      </c>
      <c r="D2635" s="52" t="s">
        <v>1634</v>
      </c>
      <c r="E2635" s="52" t="s">
        <v>954</v>
      </c>
      <c r="F2635" s="52" t="s">
        <v>2053</v>
      </c>
      <c r="G2635" s="52">
        <v>2021</v>
      </c>
      <c r="H2635" s="52" t="s">
        <v>361</v>
      </c>
      <c r="I2635" s="52" t="s">
        <v>670</v>
      </c>
      <c r="J2635" s="60">
        <v>851582</v>
      </c>
      <c r="K2635" s="52">
        <v>851582</v>
      </c>
      <c r="L2635" s="56" t="str">
        <f>_xlfn.CONCAT(NFM3External!$B2635,"_",NFM3External!$C2635,"_",NFM3External!$E2635,"_",NFM3External!$G2635)</f>
        <v>Nepal_HIV_Unspecified - not disagregated by sources _2021</v>
      </c>
    </row>
    <row r="2636" spans="1:12" x14ac:dyDescent="0.25">
      <c r="A2636" s="48" t="s">
        <v>2046</v>
      </c>
      <c r="B2636" s="49" t="s">
        <v>1128</v>
      </c>
      <c r="C2636" s="49" t="s">
        <v>1645</v>
      </c>
      <c r="D2636" s="49" t="s">
        <v>1634</v>
      </c>
      <c r="E2636" s="49" t="s">
        <v>954</v>
      </c>
      <c r="F2636" s="49" t="s">
        <v>2053</v>
      </c>
      <c r="G2636" s="49">
        <v>2022</v>
      </c>
      <c r="H2636" s="49" t="s">
        <v>361</v>
      </c>
      <c r="I2636" s="49" t="s">
        <v>670</v>
      </c>
      <c r="J2636" s="59">
        <v>0</v>
      </c>
      <c r="K2636" s="49">
        <v>0</v>
      </c>
      <c r="L2636" s="55" t="str">
        <f>_xlfn.CONCAT(NFM3External!$B2636,"_",NFM3External!$C2636,"_",NFM3External!$E2636,"_",NFM3External!$G2636)</f>
        <v>Nepal_HIV_Unspecified - not disagregated by sources _2022</v>
      </c>
    </row>
    <row r="2637" spans="1:12" x14ac:dyDescent="0.25">
      <c r="A2637" s="51" t="s">
        <v>2046</v>
      </c>
      <c r="B2637" s="52" t="s">
        <v>1128</v>
      </c>
      <c r="C2637" s="52" t="s">
        <v>1645</v>
      </c>
      <c r="D2637" s="52" t="s">
        <v>1634</v>
      </c>
      <c r="E2637" s="52" t="s">
        <v>954</v>
      </c>
      <c r="F2637" s="52" t="s">
        <v>2053</v>
      </c>
      <c r="G2637" s="52">
        <v>2023</v>
      </c>
      <c r="H2637" s="52" t="s">
        <v>361</v>
      </c>
      <c r="I2637" s="52" t="s">
        <v>670</v>
      </c>
      <c r="J2637" s="60">
        <v>0</v>
      </c>
      <c r="K2637" s="52">
        <v>0</v>
      </c>
      <c r="L2637" s="56" t="str">
        <f>_xlfn.CONCAT(NFM3External!$B2637,"_",NFM3External!$C2637,"_",NFM3External!$E2637,"_",NFM3External!$G2637)</f>
        <v>Nepal_HIV_Unspecified - not disagregated by sources _2023</v>
      </c>
    </row>
    <row r="2638" spans="1:12" x14ac:dyDescent="0.25">
      <c r="A2638" s="48" t="s">
        <v>2046</v>
      </c>
      <c r="B2638" s="49" t="s">
        <v>1128</v>
      </c>
      <c r="C2638" s="49" t="s">
        <v>1645</v>
      </c>
      <c r="D2638" s="49" t="s">
        <v>1634</v>
      </c>
      <c r="E2638" s="49" t="s">
        <v>954</v>
      </c>
      <c r="F2638" s="49" t="s">
        <v>2053</v>
      </c>
      <c r="G2638" s="49">
        <v>2024</v>
      </c>
      <c r="H2638" s="49" t="s">
        <v>361</v>
      </c>
      <c r="I2638" s="49" t="s">
        <v>670</v>
      </c>
      <c r="J2638" s="59">
        <v>0</v>
      </c>
      <c r="K2638" s="49">
        <v>0</v>
      </c>
      <c r="L2638" s="55" t="str">
        <f>_xlfn.CONCAT(NFM3External!$B2638,"_",NFM3External!$C2638,"_",NFM3External!$E2638,"_",NFM3External!$G2638)</f>
        <v>Nepal_HIV_Unspecified - not disagregated by sources _2024</v>
      </c>
    </row>
    <row r="2639" spans="1:12" x14ac:dyDescent="0.25">
      <c r="A2639" s="51" t="s">
        <v>2046</v>
      </c>
      <c r="B2639" s="52" t="s">
        <v>1128</v>
      </c>
      <c r="C2639" s="52" t="s">
        <v>1645</v>
      </c>
      <c r="D2639" s="52" t="s">
        <v>1634</v>
      </c>
      <c r="E2639" s="52" t="s">
        <v>954</v>
      </c>
      <c r="F2639" s="52" t="s">
        <v>2053</v>
      </c>
      <c r="G2639" s="52">
        <v>2025</v>
      </c>
      <c r="H2639" s="52" t="s">
        <v>361</v>
      </c>
      <c r="I2639" s="52" t="s">
        <v>670</v>
      </c>
      <c r="J2639" s="60">
        <v>0</v>
      </c>
      <c r="K2639" s="52">
        <v>0</v>
      </c>
      <c r="L2639" s="56" t="str">
        <f>_xlfn.CONCAT(NFM3External!$B2639,"_",NFM3External!$C2639,"_",NFM3External!$E2639,"_",NFM3External!$G2639)</f>
        <v>Nepal_HIV_Unspecified - not disagregated by sources _2025</v>
      </c>
    </row>
    <row r="2640" spans="1:12" x14ac:dyDescent="0.25">
      <c r="A2640" s="48" t="s">
        <v>2046</v>
      </c>
      <c r="B2640" s="49" t="s">
        <v>1128</v>
      </c>
      <c r="C2640" s="49" t="s">
        <v>1645</v>
      </c>
      <c r="D2640" s="49" t="s">
        <v>1634</v>
      </c>
      <c r="E2640" s="49" t="s">
        <v>949</v>
      </c>
      <c r="F2640" s="49" t="s">
        <v>2054</v>
      </c>
      <c r="G2640" s="49">
        <v>2018</v>
      </c>
      <c r="H2640" s="49" t="s">
        <v>1635</v>
      </c>
      <c r="I2640" s="49" t="s">
        <v>670</v>
      </c>
      <c r="J2640" s="59">
        <v>65082</v>
      </c>
      <c r="K2640" s="49">
        <v>65082</v>
      </c>
      <c r="L2640" s="55" t="str">
        <f>_xlfn.CONCAT(NFM3External!$B2640,"_",NFM3External!$C2640,"_",NFM3External!$E2640,"_",NFM3External!$G2640)</f>
        <v>Nepal_HIV_World Health Organization (WHO)_2018</v>
      </c>
    </row>
    <row r="2641" spans="1:12" x14ac:dyDescent="0.25">
      <c r="A2641" s="51" t="s">
        <v>2046</v>
      </c>
      <c r="B2641" s="52" t="s">
        <v>1128</v>
      </c>
      <c r="C2641" s="52" t="s">
        <v>1645</v>
      </c>
      <c r="D2641" s="52" t="s">
        <v>1634</v>
      </c>
      <c r="E2641" s="52" t="s">
        <v>949</v>
      </c>
      <c r="F2641" s="52" t="s">
        <v>2054</v>
      </c>
      <c r="G2641" s="52">
        <v>2019</v>
      </c>
      <c r="H2641" s="52" t="s">
        <v>1635</v>
      </c>
      <c r="I2641" s="52" t="s">
        <v>670</v>
      </c>
      <c r="J2641" s="60">
        <v>126142</v>
      </c>
      <c r="K2641" s="52">
        <v>126142</v>
      </c>
      <c r="L2641" s="56" t="str">
        <f>_xlfn.CONCAT(NFM3External!$B2641,"_",NFM3External!$C2641,"_",NFM3External!$E2641,"_",NFM3External!$G2641)</f>
        <v>Nepal_HIV_World Health Organization (WHO)_2019</v>
      </c>
    </row>
    <row r="2642" spans="1:12" x14ac:dyDescent="0.25">
      <c r="A2642" s="48" t="s">
        <v>2046</v>
      </c>
      <c r="B2642" s="49" t="s">
        <v>1128</v>
      </c>
      <c r="C2642" s="49" t="s">
        <v>1645</v>
      </c>
      <c r="D2642" s="49" t="s">
        <v>1634</v>
      </c>
      <c r="E2642" s="49" t="s">
        <v>949</v>
      </c>
      <c r="F2642" s="49" t="s">
        <v>2054</v>
      </c>
      <c r="G2642" s="49">
        <v>2020</v>
      </c>
      <c r="H2642" s="49" t="s">
        <v>1635</v>
      </c>
      <c r="I2642" s="49" t="s">
        <v>670</v>
      </c>
      <c r="J2642" s="59">
        <v>20000</v>
      </c>
      <c r="K2642" s="49">
        <v>20000</v>
      </c>
      <c r="L2642" s="55" t="str">
        <f>_xlfn.CONCAT(NFM3External!$B2642,"_",NFM3External!$C2642,"_",NFM3External!$E2642,"_",NFM3External!$G2642)</f>
        <v>Nepal_HIV_World Health Organization (WHO)_2020</v>
      </c>
    </row>
    <row r="2643" spans="1:12" x14ac:dyDescent="0.25">
      <c r="A2643" s="51" t="s">
        <v>2046</v>
      </c>
      <c r="B2643" s="52" t="s">
        <v>1128</v>
      </c>
      <c r="C2643" s="52" t="s">
        <v>1645</v>
      </c>
      <c r="D2643" s="52" t="s">
        <v>1634</v>
      </c>
      <c r="E2643" s="52" t="s">
        <v>949</v>
      </c>
      <c r="F2643" s="52" t="s">
        <v>2054</v>
      </c>
      <c r="G2643" s="52">
        <v>2021</v>
      </c>
      <c r="H2643" s="52" t="s">
        <v>361</v>
      </c>
      <c r="I2643" s="52" t="s">
        <v>670</v>
      </c>
      <c r="J2643" s="60">
        <v>25000</v>
      </c>
      <c r="K2643" s="52">
        <v>25000</v>
      </c>
      <c r="L2643" s="56" t="str">
        <f>_xlfn.CONCAT(NFM3External!$B2643,"_",NFM3External!$C2643,"_",NFM3External!$E2643,"_",NFM3External!$G2643)</f>
        <v>Nepal_HIV_World Health Organization (WHO)_2021</v>
      </c>
    </row>
    <row r="2644" spans="1:12" x14ac:dyDescent="0.25">
      <c r="A2644" s="48" t="s">
        <v>2046</v>
      </c>
      <c r="B2644" s="49" t="s">
        <v>1128</v>
      </c>
      <c r="C2644" s="49" t="s">
        <v>1645</v>
      </c>
      <c r="D2644" s="49" t="s">
        <v>1634</v>
      </c>
      <c r="E2644" s="49" t="s">
        <v>949</v>
      </c>
      <c r="F2644" s="49" t="s">
        <v>2054</v>
      </c>
      <c r="G2644" s="49">
        <v>2022</v>
      </c>
      <c r="H2644" s="49" t="s">
        <v>361</v>
      </c>
      <c r="I2644" s="49" t="s">
        <v>670</v>
      </c>
      <c r="J2644" s="59">
        <v>25000</v>
      </c>
      <c r="K2644" s="49">
        <v>25000</v>
      </c>
      <c r="L2644" s="55" t="str">
        <f>_xlfn.CONCAT(NFM3External!$B2644,"_",NFM3External!$C2644,"_",NFM3External!$E2644,"_",NFM3External!$G2644)</f>
        <v>Nepal_HIV_World Health Organization (WHO)_2022</v>
      </c>
    </row>
    <row r="2645" spans="1:12" x14ac:dyDescent="0.25">
      <c r="A2645" s="51" t="s">
        <v>2046</v>
      </c>
      <c r="B2645" s="52" t="s">
        <v>1128</v>
      </c>
      <c r="C2645" s="52" t="s">
        <v>1645</v>
      </c>
      <c r="D2645" s="52" t="s">
        <v>1634</v>
      </c>
      <c r="E2645" s="52" t="s">
        <v>949</v>
      </c>
      <c r="F2645" s="52" t="s">
        <v>2054</v>
      </c>
      <c r="G2645" s="52">
        <v>2023</v>
      </c>
      <c r="H2645" s="52" t="s">
        <v>361</v>
      </c>
      <c r="I2645" s="52" t="s">
        <v>670</v>
      </c>
      <c r="J2645" s="60">
        <v>25000</v>
      </c>
      <c r="K2645" s="52">
        <v>25000</v>
      </c>
      <c r="L2645" s="56" t="str">
        <f>_xlfn.CONCAT(NFM3External!$B2645,"_",NFM3External!$C2645,"_",NFM3External!$E2645,"_",NFM3External!$G2645)</f>
        <v>Nepal_HIV_World Health Organization (WHO)_2023</v>
      </c>
    </row>
    <row r="2646" spans="1:12" x14ac:dyDescent="0.25">
      <c r="A2646" s="48" t="s">
        <v>2046</v>
      </c>
      <c r="B2646" s="49" t="s">
        <v>1128</v>
      </c>
      <c r="C2646" s="49" t="s">
        <v>1645</v>
      </c>
      <c r="D2646" s="49" t="s">
        <v>1634</v>
      </c>
      <c r="E2646" s="49" t="s">
        <v>949</v>
      </c>
      <c r="F2646" s="49" t="s">
        <v>2054</v>
      </c>
      <c r="G2646" s="49">
        <v>2024</v>
      </c>
      <c r="H2646" s="49" t="s">
        <v>361</v>
      </c>
      <c r="I2646" s="49" t="s">
        <v>670</v>
      </c>
      <c r="J2646" s="59">
        <v>25000</v>
      </c>
      <c r="K2646" s="49">
        <v>25000</v>
      </c>
      <c r="L2646" s="55" t="str">
        <f>_xlfn.CONCAT(NFM3External!$B2646,"_",NFM3External!$C2646,"_",NFM3External!$E2646,"_",NFM3External!$G2646)</f>
        <v>Nepal_HIV_World Health Organization (WHO)_2024</v>
      </c>
    </row>
    <row r="2647" spans="1:12" x14ac:dyDescent="0.25">
      <c r="A2647" s="51" t="s">
        <v>2046</v>
      </c>
      <c r="B2647" s="52" t="s">
        <v>1128</v>
      </c>
      <c r="C2647" s="52" t="s">
        <v>1645</v>
      </c>
      <c r="D2647" s="52" t="s">
        <v>1634</v>
      </c>
      <c r="E2647" s="52" t="s">
        <v>949</v>
      </c>
      <c r="F2647" s="52" t="s">
        <v>2054</v>
      </c>
      <c r="G2647" s="52">
        <v>2025</v>
      </c>
      <c r="H2647" s="52" t="s">
        <v>361</v>
      </c>
      <c r="I2647" s="52" t="s">
        <v>670</v>
      </c>
      <c r="J2647" s="60">
        <v>0</v>
      </c>
      <c r="K2647" s="52">
        <v>0</v>
      </c>
      <c r="L2647" s="56" t="str">
        <f>_xlfn.CONCAT(NFM3External!$B2647,"_",NFM3External!$C2647,"_",NFM3External!$E2647,"_",NFM3External!$G2647)</f>
        <v>Nepal_HIV_World Health Organization (WHO)_2025</v>
      </c>
    </row>
    <row r="2648" spans="1:12" x14ac:dyDescent="0.25">
      <c r="A2648" s="48" t="s">
        <v>2046</v>
      </c>
      <c r="B2648" s="49" t="s">
        <v>1128</v>
      </c>
      <c r="C2648" s="49" t="s">
        <v>308</v>
      </c>
      <c r="D2648" s="49" t="s">
        <v>1634</v>
      </c>
      <c r="E2648" s="49" t="s">
        <v>934</v>
      </c>
      <c r="F2648" s="49" t="s">
        <v>2055</v>
      </c>
      <c r="G2648" s="49">
        <v>2018</v>
      </c>
      <c r="H2648" s="49" t="s">
        <v>1635</v>
      </c>
      <c r="I2648" s="49" t="s">
        <v>670</v>
      </c>
      <c r="J2648" s="59">
        <v>3234</v>
      </c>
      <c r="K2648" s="49">
        <v>3234</v>
      </c>
      <c r="L2648" s="55" t="str">
        <f>_xlfn.CONCAT(NFM3External!$B2648,"_",NFM3External!$C2648,"_",NFM3External!$E2648,"_",NFM3External!$G2648)</f>
        <v>Nepal_Malaria_United States Government (USG)_2018</v>
      </c>
    </row>
    <row r="2649" spans="1:12" x14ac:dyDescent="0.25">
      <c r="A2649" s="51" t="s">
        <v>2046</v>
      </c>
      <c r="B2649" s="52" t="s">
        <v>1128</v>
      </c>
      <c r="C2649" s="52" t="s">
        <v>308</v>
      </c>
      <c r="D2649" s="52" t="s">
        <v>1634</v>
      </c>
      <c r="E2649" s="52" t="s">
        <v>934</v>
      </c>
      <c r="F2649" s="52" t="s">
        <v>2055</v>
      </c>
      <c r="G2649" s="52">
        <v>2019</v>
      </c>
      <c r="H2649" s="52" t="s">
        <v>1635</v>
      </c>
      <c r="I2649" s="52" t="s">
        <v>670</v>
      </c>
      <c r="J2649" s="60">
        <v>3379</v>
      </c>
      <c r="K2649" s="52">
        <v>3379</v>
      </c>
      <c r="L2649" s="56" t="str">
        <f>_xlfn.CONCAT(NFM3External!$B2649,"_",NFM3External!$C2649,"_",NFM3External!$E2649,"_",NFM3External!$G2649)</f>
        <v>Nepal_Malaria_United States Government (USG)_2019</v>
      </c>
    </row>
    <row r="2650" spans="1:12" x14ac:dyDescent="0.25">
      <c r="A2650" s="48" t="s">
        <v>2046</v>
      </c>
      <c r="B2650" s="49" t="s">
        <v>1128</v>
      </c>
      <c r="C2650" s="49" t="s">
        <v>308</v>
      </c>
      <c r="D2650" s="49" t="s">
        <v>1634</v>
      </c>
      <c r="E2650" s="49" t="s">
        <v>934</v>
      </c>
      <c r="F2650" s="49" t="s">
        <v>2055</v>
      </c>
      <c r="G2650" s="49">
        <v>2020</v>
      </c>
      <c r="H2650" s="49" t="s">
        <v>1635</v>
      </c>
      <c r="I2650" s="49" t="s">
        <v>670</v>
      </c>
      <c r="J2650" s="59">
        <v>1666</v>
      </c>
      <c r="K2650" s="49">
        <v>1666</v>
      </c>
      <c r="L2650" s="55" t="str">
        <f>_xlfn.CONCAT(NFM3External!$B2650,"_",NFM3External!$C2650,"_",NFM3External!$E2650,"_",NFM3External!$G2650)</f>
        <v>Nepal_Malaria_United States Government (USG)_2020</v>
      </c>
    </row>
    <row r="2651" spans="1:12" x14ac:dyDescent="0.25">
      <c r="A2651" s="51" t="s">
        <v>2046</v>
      </c>
      <c r="B2651" s="52" t="s">
        <v>1128</v>
      </c>
      <c r="C2651" s="52" t="s">
        <v>308</v>
      </c>
      <c r="D2651" s="52" t="s">
        <v>1634</v>
      </c>
      <c r="E2651" s="52" t="s">
        <v>949</v>
      </c>
      <c r="F2651" s="52" t="s">
        <v>2055</v>
      </c>
      <c r="G2651" s="52">
        <v>2018</v>
      </c>
      <c r="H2651" s="52" t="s">
        <v>1635</v>
      </c>
      <c r="I2651" s="52" t="s">
        <v>670</v>
      </c>
      <c r="J2651" s="60">
        <v>16102</v>
      </c>
      <c r="K2651" s="52">
        <v>16102</v>
      </c>
      <c r="L2651" s="56" t="str">
        <f>_xlfn.CONCAT(NFM3External!$B2651,"_",NFM3External!$C2651,"_",NFM3External!$E2651,"_",NFM3External!$G2651)</f>
        <v>Nepal_Malaria_World Health Organization (WHO)_2018</v>
      </c>
    </row>
    <row r="2652" spans="1:12" x14ac:dyDescent="0.25">
      <c r="A2652" s="48" t="s">
        <v>2046</v>
      </c>
      <c r="B2652" s="49" t="s">
        <v>1128</v>
      </c>
      <c r="C2652" s="49" t="s">
        <v>308</v>
      </c>
      <c r="D2652" s="49" t="s">
        <v>1634</v>
      </c>
      <c r="E2652" s="49" t="s">
        <v>949</v>
      </c>
      <c r="F2652" s="49" t="s">
        <v>2055</v>
      </c>
      <c r="G2652" s="49">
        <v>2019</v>
      </c>
      <c r="H2652" s="49" t="s">
        <v>1635</v>
      </c>
      <c r="I2652" s="49" t="s">
        <v>670</v>
      </c>
      <c r="J2652" s="59">
        <v>14910</v>
      </c>
      <c r="K2652" s="49">
        <v>14910</v>
      </c>
      <c r="L2652" s="55" t="str">
        <f>_xlfn.CONCAT(NFM3External!$B2652,"_",NFM3External!$C2652,"_",NFM3External!$E2652,"_",NFM3External!$G2652)</f>
        <v>Nepal_Malaria_World Health Organization (WHO)_2019</v>
      </c>
    </row>
    <row r="2653" spans="1:12" x14ac:dyDescent="0.25">
      <c r="A2653" s="51" t="s">
        <v>2046</v>
      </c>
      <c r="B2653" s="52" t="s">
        <v>1128</v>
      </c>
      <c r="C2653" s="52" t="s">
        <v>308</v>
      </c>
      <c r="D2653" s="52" t="s">
        <v>1634</v>
      </c>
      <c r="E2653" s="52" t="s">
        <v>949</v>
      </c>
      <c r="F2653" s="52" t="s">
        <v>2055</v>
      </c>
      <c r="G2653" s="52">
        <v>2020</v>
      </c>
      <c r="H2653" s="52" t="s">
        <v>1635</v>
      </c>
      <c r="I2653" s="52" t="s">
        <v>670</v>
      </c>
      <c r="J2653" s="60">
        <v>7150</v>
      </c>
      <c r="K2653" s="52">
        <v>7150</v>
      </c>
      <c r="L2653" s="56" t="str">
        <f>_xlfn.CONCAT(NFM3External!$B2653,"_",NFM3External!$C2653,"_",NFM3External!$E2653,"_",NFM3External!$G2653)</f>
        <v>Nepal_Malaria_World Health Organization (WHO)_2020</v>
      </c>
    </row>
    <row r="2654" spans="1:12" x14ac:dyDescent="0.25">
      <c r="A2654" s="48" t="s">
        <v>2046</v>
      </c>
      <c r="B2654" s="49" t="s">
        <v>1128</v>
      </c>
      <c r="C2654" s="49" t="s">
        <v>308</v>
      </c>
      <c r="D2654" s="49" t="s">
        <v>1634</v>
      </c>
      <c r="E2654" s="49" t="s">
        <v>949</v>
      </c>
      <c r="F2654" s="49" t="s">
        <v>2055</v>
      </c>
      <c r="G2654" s="49">
        <v>2021</v>
      </c>
      <c r="H2654" s="49" t="s">
        <v>361</v>
      </c>
      <c r="I2654" s="49" t="s">
        <v>670</v>
      </c>
      <c r="J2654" s="59">
        <v>14169</v>
      </c>
      <c r="K2654" s="49">
        <v>14169</v>
      </c>
      <c r="L2654" s="55" t="str">
        <f>_xlfn.CONCAT(NFM3External!$B2654,"_",NFM3External!$C2654,"_",NFM3External!$E2654,"_",NFM3External!$G2654)</f>
        <v>Nepal_Malaria_World Health Organization (WHO)_2021</v>
      </c>
    </row>
    <row r="2655" spans="1:12" x14ac:dyDescent="0.25">
      <c r="A2655" s="51" t="s">
        <v>2046</v>
      </c>
      <c r="B2655" s="52" t="s">
        <v>1128</v>
      </c>
      <c r="C2655" s="52" t="s">
        <v>305</v>
      </c>
      <c r="D2655" s="52" t="s">
        <v>1634</v>
      </c>
      <c r="E2655" s="52" t="s">
        <v>949</v>
      </c>
      <c r="F2655" s="52"/>
      <c r="G2655" s="52">
        <v>2022</v>
      </c>
      <c r="H2655" s="52" t="s">
        <v>361</v>
      </c>
      <c r="I2655" s="52" t="s">
        <v>670</v>
      </c>
      <c r="J2655" s="60">
        <v>104308</v>
      </c>
      <c r="K2655" s="52">
        <v>104308</v>
      </c>
      <c r="L2655" s="56" t="str">
        <f>_xlfn.CONCAT(NFM3External!$B2655,"_",NFM3External!$C2655,"_",NFM3External!$E2655,"_",NFM3External!$G2655)</f>
        <v>Nepal_TB_World Health Organization (WHO)_2022</v>
      </c>
    </row>
    <row r="2656" spans="1:12" x14ac:dyDescent="0.25">
      <c r="A2656" s="48" t="s">
        <v>2046</v>
      </c>
      <c r="B2656" s="49" t="s">
        <v>1128</v>
      </c>
      <c r="C2656" s="49" t="s">
        <v>305</v>
      </c>
      <c r="D2656" s="49" t="s">
        <v>1634</v>
      </c>
      <c r="E2656" s="49" t="s">
        <v>949</v>
      </c>
      <c r="F2656" s="49"/>
      <c r="G2656" s="49">
        <v>2023</v>
      </c>
      <c r="H2656" s="49" t="s">
        <v>361</v>
      </c>
      <c r="I2656" s="49" t="s">
        <v>670</v>
      </c>
      <c r="J2656" s="59">
        <v>38991</v>
      </c>
      <c r="K2656" s="49">
        <v>38991</v>
      </c>
      <c r="L2656" s="55" t="str">
        <f>_xlfn.CONCAT(NFM3External!$B2656,"_",NFM3External!$C2656,"_",NFM3External!$E2656,"_",NFM3External!$G2656)</f>
        <v>Nepal_TB_World Health Organization (WHO)_2023</v>
      </c>
    </row>
    <row r="2657" spans="1:12" x14ac:dyDescent="0.25">
      <c r="A2657" s="51" t="s">
        <v>2046</v>
      </c>
      <c r="B2657" s="52" t="s">
        <v>1128</v>
      </c>
      <c r="C2657" s="52" t="s">
        <v>305</v>
      </c>
      <c r="D2657" s="52" t="s">
        <v>1634</v>
      </c>
      <c r="E2657" s="52" t="s">
        <v>949</v>
      </c>
      <c r="F2657" s="52"/>
      <c r="G2657" s="52">
        <v>2024</v>
      </c>
      <c r="H2657" s="52" t="s">
        <v>361</v>
      </c>
      <c r="I2657" s="52" t="s">
        <v>670</v>
      </c>
      <c r="J2657" s="60">
        <v>22028</v>
      </c>
      <c r="K2657" s="52">
        <v>22028</v>
      </c>
      <c r="L2657" s="56" t="str">
        <f>_xlfn.CONCAT(NFM3External!$B2657,"_",NFM3External!$C2657,"_",NFM3External!$E2657,"_",NFM3External!$G2657)</f>
        <v>Nepal_TB_World Health Organization (WHO)_2024</v>
      </c>
    </row>
    <row r="2658" spans="1:12" x14ac:dyDescent="0.25">
      <c r="A2658" s="48" t="s">
        <v>2056</v>
      </c>
      <c r="B2658" s="49" t="s">
        <v>1145</v>
      </c>
      <c r="C2658" s="49" t="s">
        <v>1645</v>
      </c>
      <c r="D2658" s="49" t="s">
        <v>1634</v>
      </c>
      <c r="E2658" s="49" t="s">
        <v>665</v>
      </c>
      <c r="F2658" s="49" t="s">
        <v>2057</v>
      </c>
      <c r="G2658" s="49">
        <v>2018</v>
      </c>
      <c r="H2658" s="49" t="s">
        <v>1635</v>
      </c>
      <c r="I2658" s="49" t="s">
        <v>670</v>
      </c>
      <c r="J2658" s="59">
        <v>5894</v>
      </c>
      <c r="K2658" s="49">
        <v>5894</v>
      </c>
      <c r="L2658" s="55" t="str">
        <f>_xlfn.CONCAT(NFM3External!$B2658,"_",NFM3External!$C2658,"_",NFM3External!$E2658,"_",NFM3External!$G2658)</f>
        <v>Pakistan_HIV_Australia_2018</v>
      </c>
    </row>
    <row r="2659" spans="1:12" x14ac:dyDescent="0.25">
      <c r="A2659" s="51" t="s">
        <v>2056</v>
      </c>
      <c r="B2659" s="52" t="s">
        <v>1145</v>
      </c>
      <c r="C2659" s="52" t="s">
        <v>1645</v>
      </c>
      <c r="D2659" s="52" t="s">
        <v>1634</v>
      </c>
      <c r="E2659" s="52" t="s">
        <v>665</v>
      </c>
      <c r="F2659" s="52" t="s">
        <v>2057</v>
      </c>
      <c r="G2659" s="52">
        <v>2019</v>
      </c>
      <c r="H2659" s="52" t="s">
        <v>1635</v>
      </c>
      <c r="I2659" s="52" t="s">
        <v>670</v>
      </c>
      <c r="J2659" s="60">
        <v>13432</v>
      </c>
      <c r="K2659" s="52">
        <v>13432</v>
      </c>
      <c r="L2659" s="56" t="str">
        <f>_xlfn.CONCAT(NFM3External!$B2659,"_",NFM3External!$C2659,"_",NFM3External!$E2659,"_",NFM3External!$G2659)</f>
        <v>Pakistan_HIV_Australia_2019</v>
      </c>
    </row>
    <row r="2660" spans="1:12" x14ac:dyDescent="0.25">
      <c r="A2660" s="48" t="s">
        <v>2056</v>
      </c>
      <c r="B2660" s="49" t="s">
        <v>1145</v>
      </c>
      <c r="C2660" s="49" t="s">
        <v>1645</v>
      </c>
      <c r="D2660" s="49" t="s">
        <v>1634</v>
      </c>
      <c r="E2660" s="49" t="s">
        <v>788</v>
      </c>
      <c r="F2660" s="49" t="s">
        <v>2057</v>
      </c>
      <c r="G2660" s="49">
        <v>2018</v>
      </c>
      <c r="H2660" s="49" t="s">
        <v>1635</v>
      </c>
      <c r="I2660" s="49" t="s">
        <v>670</v>
      </c>
      <c r="J2660" s="59">
        <v>30000</v>
      </c>
      <c r="K2660" s="49">
        <v>30000</v>
      </c>
      <c r="L2660" s="55" t="str">
        <f>_xlfn.CONCAT(NFM3External!$B2660,"_",NFM3External!$C2660,"_",NFM3External!$E2660,"_",NFM3External!$G2660)</f>
        <v>Pakistan_HIV_Food and Agriculture Organization (FAO)_2018</v>
      </c>
    </row>
    <row r="2661" spans="1:12" x14ac:dyDescent="0.25">
      <c r="A2661" s="51" t="s">
        <v>2056</v>
      </c>
      <c r="B2661" s="52" t="s">
        <v>1145</v>
      </c>
      <c r="C2661" s="52" t="s">
        <v>1645</v>
      </c>
      <c r="D2661" s="52" t="s">
        <v>1634</v>
      </c>
      <c r="E2661" s="52" t="s">
        <v>788</v>
      </c>
      <c r="F2661" s="52" t="s">
        <v>2057</v>
      </c>
      <c r="G2661" s="52">
        <v>2019</v>
      </c>
      <c r="H2661" s="52" t="s">
        <v>1635</v>
      </c>
      <c r="I2661" s="52" t="s">
        <v>670</v>
      </c>
      <c r="J2661" s="60">
        <v>30000</v>
      </c>
      <c r="K2661" s="52">
        <v>30000</v>
      </c>
      <c r="L2661" s="56" t="str">
        <f>_xlfn.CONCAT(NFM3External!$B2661,"_",NFM3External!$C2661,"_",NFM3External!$E2661,"_",NFM3External!$G2661)</f>
        <v>Pakistan_HIV_Food and Agriculture Organization (FAO)_2019</v>
      </c>
    </row>
    <row r="2662" spans="1:12" x14ac:dyDescent="0.25">
      <c r="A2662" s="48" t="s">
        <v>2056</v>
      </c>
      <c r="B2662" s="49" t="s">
        <v>1145</v>
      </c>
      <c r="C2662" s="49" t="s">
        <v>1645</v>
      </c>
      <c r="D2662" s="49" t="s">
        <v>1634</v>
      </c>
      <c r="E2662" s="49" t="s">
        <v>788</v>
      </c>
      <c r="F2662" s="49" t="s">
        <v>2057</v>
      </c>
      <c r="G2662" s="49">
        <v>2020</v>
      </c>
      <c r="H2662" s="49" t="s">
        <v>1635</v>
      </c>
      <c r="I2662" s="49" t="s">
        <v>670</v>
      </c>
      <c r="J2662" s="59">
        <v>30000</v>
      </c>
      <c r="K2662" s="49">
        <v>30000</v>
      </c>
      <c r="L2662" s="55" t="str">
        <f>_xlfn.CONCAT(NFM3External!$B2662,"_",NFM3External!$C2662,"_",NFM3External!$E2662,"_",NFM3External!$G2662)</f>
        <v>Pakistan_HIV_Food and Agriculture Organization (FAO)_2020</v>
      </c>
    </row>
    <row r="2663" spans="1:12" x14ac:dyDescent="0.25">
      <c r="A2663" s="51" t="s">
        <v>2056</v>
      </c>
      <c r="B2663" s="52" t="s">
        <v>1145</v>
      </c>
      <c r="C2663" s="52" t="s">
        <v>1645</v>
      </c>
      <c r="D2663" s="52" t="s">
        <v>1634</v>
      </c>
      <c r="E2663" s="52" t="s">
        <v>788</v>
      </c>
      <c r="F2663" s="52" t="s">
        <v>2057</v>
      </c>
      <c r="G2663" s="52">
        <v>2021</v>
      </c>
      <c r="H2663" s="52" t="s">
        <v>361</v>
      </c>
      <c r="I2663" s="52" t="s">
        <v>670</v>
      </c>
      <c r="J2663" s="60">
        <v>20000</v>
      </c>
      <c r="K2663" s="52">
        <v>20000</v>
      </c>
      <c r="L2663" s="56" t="str">
        <f>_xlfn.CONCAT(NFM3External!$B2663,"_",NFM3External!$C2663,"_",NFM3External!$E2663,"_",NFM3External!$G2663)</f>
        <v>Pakistan_HIV_Food and Agriculture Organization (FAO)_2021</v>
      </c>
    </row>
    <row r="2664" spans="1:12" x14ac:dyDescent="0.25">
      <c r="A2664" s="48" t="s">
        <v>2056</v>
      </c>
      <c r="B2664" s="49" t="s">
        <v>1145</v>
      </c>
      <c r="C2664" s="49" t="s">
        <v>1645</v>
      </c>
      <c r="D2664" s="49" t="s">
        <v>1634</v>
      </c>
      <c r="E2664" s="49" t="s">
        <v>788</v>
      </c>
      <c r="F2664" s="49" t="s">
        <v>2057</v>
      </c>
      <c r="G2664" s="49">
        <v>2022</v>
      </c>
      <c r="H2664" s="49" t="s">
        <v>361</v>
      </c>
      <c r="I2664" s="49" t="s">
        <v>670</v>
      </c>
      <c r="J2664" s="59">
        <v>20000</v>
      </c>
      <c r="K2664" s="49">
        <v>20000</v>
      </c>
      <c r="L2664" s="55" t="str">
        <f>_xlfn.CONCAT(NFM3External!$B2664,"_",NFM3External!$C2664,"_",NFM3External!$E2664,"_",NFM3External!$G2664)</f>
        <v>Pakistan_HIV_Food and Agriculture Organization (FAO)_2022</v>
      </c>
    </row>
    <row r="2665" spans="1:12" x14ac:dyDescent="0.25">
      <c r="A2665" s="51" t="s">
        <v>2056</v>
      </c>
      <c r="B2665" s="52" t="s">
        <v>1145</v>
      </c>
      <c r="C2665" s="52" t="s">
        <v>1645</v>
      </c>
      <c r="D2665" s="52" t="s">
        <v>1634</v>
      </c>
      <c r="E2665" s="52" t="s">
        <v>788</v>
      </c>
      <c r="F2665" s="52" t="s">
        <v>2057</v>
      </c>
      <c r="G2665" s="52">
        <v>2023</v>
      </c>
      <c r="H2665" s="52" t="s">
        <v>361</v>
      </c>
      <c r="I2665" s="52" t="s">
        <v>670</v>
      </c>
      <c r="J2665" s="60">
        <v>20000</v>
      </c>
      <c r="K2665" s="52">
        <v>20000</v>
      </c>
      <c r="L2665" s="56" t="str">
        <f>_xlfn.CONCAT(NFM3External!$B2665,"_",NFM3External!$C2665,"_",NFM3External!$E2665,"_",NFM3External!$G2665)</f>
        <v>Pakistan_HIV_Food and Agriculture Organization (FAO)_2023</v>
      </c>
    </row>
    <row r="2666" spans="1:12" x14ac:dyDescent="0.25">
      <c r="A2666" s="48" t="s">
        <v>2056</v>
      </c>
      <c r="B2666" s="49" t="s">
        <v>1145</v>
      </c>
      <c r="C2666" s="49" t="s">
        <v>1645</v>
      </c>
      <c r="D2666" s="49" t="s">
        <v>1634</v>
      </c>
      <c r="E2666" s="49" t="s">
        <v>788</v>
      </c>
      <c r="F2666" s="49" t="s">
        <v>2057</v>
      </c>
      <c r="G2666" s="49">
        <v>2024</v>
      </c>
      <c r="H2666" s="49" t="s">
        <v>361</v>
      </c>
      <c r="I2666" s="49" t="s">
        <v>670</v>
      </c>
      <c r="J2666" s="59">
        <v>10000</v>
      </c>
      <c r="K2666" s="49">
        <v>10000</v>
      </c>
      <c r="L2666" s="55" t="str">
        <f>_xlfn.CONCAT(NFM3External!$B2666,"_",NFM3External!$C2666,"_",NFM3External!$E2666,"_",NFM3External!$G2666)</f>
        <v>Pakistan_HIV_Food and Agriculture Organization (FAO)_2024</v>
      </c>
    </row>
    <row r="2667" spans="1:12" x14ac:dyDescent="0.25">
      <c r="A2667" s="51" t="s">
        <v>2056</v>
      </c>
      <c r="B2667" s="52" t="s">
        <v>1145</v>
      </c>
      <c r="C2667" s="52" t="s">
        <v>1645</v>
      </c>
      <c r="D2667" s="52" t="s">
        <v>1634</v>
      </c>
      <c r="E2667" s="52" t="s">
        <v>788</v>
      </c>
      <c r="F2667" s="52" t="s">
        <v>2057</v>
      </c>
      <c r="G2667" s="52">
        <v>2025</v>
      </c>
      <c r="H2667" s="52" t="s">
        <v>361</v>
      </c>
      <c r="I2667" s="52" t="s">
        <v>670</v>
      </c>
      <c r="J2667" s="60">
        <v>10000</v>
      </c>
      <c r="K2667" s="52">
        <v>10000</v>
      </c>
      <c r="L2667" s="56" t="str">
        <f>_xlfn.CONCAT(NFM3External!$B2667,"_",NFM3External!$C2667,"_",NFM3External!$E2667,"_",NFM3External!$G2667)</f>
        <v>Pakistan_HIV_Food and Agriculture Organization (FAO)_2025</v>
      </c>
    </row>
    <row r="2668" spans="1:12" x14ac:dyDescent="0.25">
      <c r="A2668" s="48" t="s">
        <v>2056</v>
      </c>
      <c r="B2668" s="49" t="s">
        <v>1145</v>
      </c>
      <c r="C2668" s="49" t="s">
        <v>1645</v>
      </c>
      <c r="D2668" s="49" t="s">
        <v>1634</v>
      </c>
      <c r="E2668" s="49" t="s">
        <v>815</v>
      </c>
      <c r="F2668" s="49" t="s">
        <v>2057</v>
      </c>
      <c r="G2668" s="49">
        <v>2018</v>
      </c>
      <c r="H2668" s="49" t="s">
        <v>1635</v>
      </c>
      <c r="I2668" s="49" t="s">
        <v>670</v>
      </c>
      <c r="J2668" s="59">
        <v>50000</v>
      </c>
      <c r="K2668" s="49">
        <v>50000</v>
      </c>
      <c r="L2668" s="55" t="str">
        <f>_xlfn.CONCAT(NFM3External!$B2668,"_",NFM3External!$C2668,"_",NFM3External!$E2668,"_",NFM3External!$G2668)</f>
        <v>Pakistan_HIV_International Labor Organization (ILO)_2018</v>
      </c>
    </row>
    <row r="2669" spans="1:12" x14ac:dyDescent="0.25">
      <c r="A2669" s="51" t="s">
        <v>2056</v>
      </c>
      <c r="B2669" s="52" t="s">
        <v>1145</v>
      </c>
      <c r="C2669" s="52" t="s">
        <v>1645</v>
      </c>
      <c r="D2669" s="52" t="s">
        <v>1634</v>
      </c>
      <c r="E2669" s="52" t="s">
        <v>815</v>
      </c>
      <c r="F2669" s="52" t="s">
        <v>2057</v>
      </c>
      <c r="G2669" s="52">
        <v>2019</v>
      </c>
      <c r="H2669" s="52" t="s">
        <v>1635</v>
      </c>
      <c r="I2669" s="52" t="s">
        <v>670</v>
      </c>
      <c r="J2669" s="60">
        <v>50000</v>
      </c>
      <c r="K2669" s="52">
        <v>50000</v>
      </c>
      <c r="L2669" s="56" t="str">
        <f>_xlfn.CONCAT(NFM3External!$B2669,"_",NFM3External!$C2669,"_",NFM3External!$E2669,"_",NFM3External!$G2669)</f>
        <v>Pakistan_HIV_International Labor Organization (ILO)_2019</v>
      </c>
    </row>
    <row r="2670" spans="1:12" x14ac:dyDescent="0.25">
      <c r="A2670" s="48" t="s">
        <v>2056</v>
      </c>
      <c r="B2670" s="49" t="s">
        <v>1145</v>
      </c>
      <c r="C2670" s="49" t="s">
        <v>1645</v>
      </c>
      <c r="D2670" s="49" t="s">
        <v>1634</v>
      </c>
      <c r="E2670" s="49" t="s">
        <v>815</v>
      </c>
      <c r="F2670" s="49" t="s">
        <v>2057</v>
      </c>
      <c r="G2670" s="49">
        <v>2020</v>
      </c>
      <c r="H2670" s="49" t="s">
        <v>1635</v>
      </c>
      <c r="I2670" s="49" t="s">
        <v>670</v>
      </c>
      <c r="J2670" s="59">
        <v>50000</v>
      </c>
      <c r="K2670" s="49">
        <v>50000</v>
      </c>
      <c r="L2670" s="55" t="str">
        <f>_xlfn.CONCAT(NFM3External!$B2670,"_",NFM3External!$C2670,"_",NFM3External!$E2670,"_",NFM3External!$G2670)</f>
        <v>Pakistan_HIV_International Labor Organization (ILO)_2020</v>
      </c>
    </row>
    <row r="2671" spans="1:12" x14ac:dyDescent="0.25">
      <c r="A2671" s="51" t="s">
        <v>2056</v>
      </c>
      <c r="B2671" s="52" t="s">
        <v>1145</v>
      </c>
      <c r="C2671" s="52" t="s">
        <v>1645</v>
      </c>
      <c r="D2671" s="52" t="s">
        <v>1634</v>
      </c>
      <c r="E2671" s="52" t="s">
        <v>815</v>
      </c>
      <c r="F2671" s="52" t="s">
        <v>2057</v>
      </c>
      <c r="G2671" s="52">
        <v>2021</v>
      </c>
      <c r="H2671" s="52" t="s">
        <v>361</v>
      </c>
      <c r="I2671" s="52" t="s">
        <v>670</v>
      </c>
      <c r="J2671" s="60">
        <v>30000</v>
      </c>
      <c r="K2671" s="52">
        <v>30000</v>
      </c>
      <c r="L2671" s="56" t="str">
        <f>_xlfn.CONCAT(NFM3External!$B2671,"_",NFM3External!$C2671,"_",NFM3External!$E2671,"_",NFM3External!$G2671)</f>
        <v>Pakistan_HIV_International Labor Organization (ILO)_2021</v>
      </c>
    </row>
    <row r="2672" spans="1:12" x14ac:dyDescent="0.25">
      <c r="A2672" s="48" t="s">
        <v>2056</v>
      </c>
      <c r="B2672" s="49" t="s">
        <v>1145</v>
      </c>
      <c r="C2672" s="49" t="s">
        <v>1645</v>
      </c>
      <c r="D2672" s="49" t="s">
        <v>1634</v>
      </c>
      <c r="E2672" s="49" t="s">
        <v>815</v>
      </c>
      <c r="F2672" s="49" t="s">
        <v>2057</v>
      </c>
      <c r="G2672" s="49">
        <v>2022</v>
      </c>
      <c r="H2672" s="49" t="s">
        <v>361</v>
      </c>
      <c r="I2672" s="49" t="s">
        <v>670</v>
      </c>
      <c r="J2672" s="59">
        <v>30000</v>
      </c>
      <c r="K2672" s="49">
        <v>30000</v>
      </c>
      <c r="L2672" s="55" t="str">
        <f>_xlfn.CONCAT(NFM3External!$B2672,"_",NFM3External!$C2672,"_",NFM3External!$E2672,"_",NFM3External!$G2672)</f>
        <v>Pakistan_HIV_International Labor Organization (ILO)_2022</v>
      </c>
    </row>
    <row r="2673" spans="1:12" x14ac:dyDescent="0.25">
      <c r="A2673" s="51" t="s">
        <v>2056</v>
      </c>
      <c r="B2673" s="52" t="s">
        <v>1145</v>
      </c>
      <c r="C2673" s="52" t="s">
        <v>1645</v>
      </c>
      <c r="D2673" s="52" t="s">
        <v>1634</v>
      </c>
      <c r="E2673" s="52" t="s">
        <v>815</v>
      </c>
      <c r="F2673" s="52" t="s">
        <v>2057</v>
      </c>
      <c r="G2673" s="52">
        <v>2023</v>
      </c>
      <c r="H2673" s="52" t="s">
        <v>361</v>
      </c>
      <c r="I2673" s="52" t="s">
        <v>670</v>
      </c>
      <c r="J2673" s="60">
        <v>30000</v>
      </c>
      <c r="K2673" s="52">
        <v>30000</v>
      </c>
      <c r="L2673" s="56" t="str">
        <f>_xlfn.CONCAT(NFM3External!$B2673,"_",NFM3External!$C2673,"_",NFM3External!$E2673,"_",NFM3External!$G2673)</f>
        <v>Pakistan_HIV_International Labor Organization (ILO)_2023</v>
      </c>
    </row>
    <row r="2674" spans="1:12" x14ac:dyDescent="0.25">
      <c r="A2674" s="48" t="s">
        <v>2056</v>
      </c>
      <c r="B2674" s="49" t="s">
        <v>1145</v>
      </c>
      <c r="C2674" s="49" t="s">
        <v>1645</v>
      </c>
      <c r="D2674" s="49" t="s">
        <v>1634</v>
      </c>
      <c r="E2674" s="49" t="s">
        <v>815</v>
      </c>
      <c r="F2674" s="49" t="s">
        <v>2057</v>
      </c>
      <c r="G2674" s="49">
        <v>2024</v>
      </c>
      <c r="H2674" s="49" t="s">
        <v>361</v>
      </c>
      <c r="I2674" s="49" t="s">
        <v>670</v>
      </c>
      <c r="J2674" s="59">
        <v>30000</v>
      </c>
      <c r="K2674" s="49">
        <v>30000</v>
      </c>
      <c r="L2674" s="55" t="str">
        <f>_xlfn.CONCAT(NFM3External!$B2674,"_",NFM3External!$C2674,"_",NFM3External!$E2674,"_",NFM3External!$G2674)</f>
        <v>Pakistan_HIV_International Labor Organization (ILO)_2024</v>
      </c>
    </row>
    <row r="2675" spans="1:12" x14ac:dyDescent="0.25">
      <c r="A2675" s="51" t="s">
        <v>2056</v>
      </c>
      <c r="B2675" s="52" t="s">
        <v>1145</v>
      </c>
      <c r="C2675" s="52" t="s">
        <v>1645</v>
      </c>
      <c r="D2675" s="52" t="s">
        <v>1634</v>
      </c>
      <c r="E2675" s="52" t="s">
        <v>815</v>
      </c>
      <c r="F2675" s="52" t="s">
        <v>2057</v>
      </c>
      <c r="G2675" s="52">
        <v>2025</v>
      </c>
      <c r="H2675" s="52" t="s">
        <v>361</v>
      </c>
      <c r="I2675" s="52" t="s">
        <v>670</v>
      </c>
      <c r="J2675" s="60">
        <v>30000</v>
      </c>
      <c r="K2675" s="52">
        <v>30000</v>
      </c>
      <c r="L2675" s="56" t="str">
        <f>_xlfn.CONCAT(NFM3External!$B2675,"_",NFM3External!$C2675,"_",NFM3External!$E2675,"_",NFM3External!$G2675)</f>
        <v>Pakistan_HIV_International Labor Organization (ILO)_2025</v>
      </c>
    </row>
    <row r="2676" spans="1:12" x14ac:dyDescent="0.25">
      <c r="A2676" s="48" t="s">
        <v>2056</v>
      </c>
      <c r="B2676" s="49" t="s">
        <v>1145</v>
      </c>
      <c r="C2676" s="49" t="s">
        <v>1645</v>
      </c>
      <c r="D2676" s="49" t="s">
        <v>1634</v>
      </c>
      <c r="E2676" s="49" t="s">
        <v>820</v>
      </c>
      <c r="F2676" s="49" t="s">
        <v>2057</v>
      </c>
      <c r="G2676" s="49">
        <v>2018</v>
      </c>
      <c r="H2676" s="49" t="s">
        <v>1635</v>
      </c>
      <c r="I2676" s="49" t="s">
        <v>670</v>
      </c>
      <c r="J2676" s="59">
        <v>50000</v>
      </c>
      <c r="K2676" s="49">
        <v>50000</v>
      </c>
      <c r="L2676" s="55" t="str">
        <f>_xlfn.CONCAT(NFM3External!$B2676,"_",NFM3External!$C2676,"_",NFM3External!$E2676,"_",NFM3External!$G2676)</f>
        <v>Pakistan_HIV_International Organization for Migration (IOM)_2018</v>
      </c>
    </row>
    <row r="2677" spans="1:12" x14ac:dyDescent="0.25">
      <c r="A2677" s="51" t="s">
        <v>2056</v>
      </c>
      <c r="B2677" s="52" t="s">
        <v>1145</v>
      </c>
      <c r="C2677" s="52" t="s">
        <v>1645</v>
      </c>
      <c r="D2677" s="52" t="s">
        <v>1634</v>
      </c>
      <c r="E2677" s="52" t="s">
        <v>820</v>
      </c>
      <c r="F2677" s="52" t="s">
        <v>2057</v>
      </c>
      <c r="G2677" s="52">
        <v>2019</v>
      </c>
      <c r="H2677" s="52" t="s">
        <v>1635</v>
      </c>
      <c r="I2677" s="52" t="s">
        <v>670</v>
      </c>
      <c r="J2677" s="60">
        <v>50000</v>
      </c>
      <c r="K2677" s="52">
        <v>50000</v>
      </c>
      <c r="L2677" s="56" t="str">
        <f>_xlfn.CONCAT(NFM3External!$B2677,"_",NFM3External!$C2677,"_",NFM3External!$E2677,"_",NFM3External!$G2677)</f>
        <v>Pakistan_HIV_International Organization for Migration (IOM)_2019</v>
      </c>
    </row>
    <row r="2678" spans="1:12" x14ac:dyDescent="0.25">
      <c r="A2678" s="48" t="s">
        <v>2056</v>
      </c>
      <c r="B2678" s="49" t="s">
        <v>1145</v>
      </c>
      <c r="C2678" s="49" t="s">
        <v>1645</v>
      </c>
      <c r="D2678" s="49" t="s">
        <v>1634</v>
      </c>
      <c r="E2678" s="49" t="s">
        <v>820</v>
      </c>
      <c r="F2678" s="49" t="s">
        <v>2057</v>
      </c>
      <c r="G2678" s="49">
        <v>2020</v>
      </c>
      <c r="H2678" s="49" t="s">
        <v>1635</v>
      </c>
      <c r="I2678" s="49" t="s">
        <v>670</v>
      </c>
      <c r="J2678" s="59">
        <v>50000</v>
      </c>
      <c r="K2678" s="49">
        <v>50000</v>
      </c>
      <c r="L2678" s="55" t="str">
        <f>_xlfn.CONCAT(NFM3External!$B2678,"_",NFM3External!$C2678,"_",NFM3External!$E2678,"_",NFM3External!$G2678)</f>
        <v>Pakistan_HIV_International Organization for Migration (IOM)_2020</v>
      </c>
    </row>
    <row r="2679" spans="1:12" x14ac:dyDescent="0.25">
      <c r="A2679" s="51" t="s">
        <v>2056</v>
      </c>
      <c r="B2679" s="52" t="s">
        <v>1145</v>
      </c>
      <c r="C2679" s="52" t="s">
        <v>1645</v>
      </c>
      <c r="D2679" s="52" t="s">
        <v>1634</v>
      </c>
      <c r="E2679" s="52" t="s">
        <v>820</v>
      </c>
      <c r="F2679" s="52" t="s">
        <v>2057</v>
      </c>
      <c r="G2679" s="52">
        <v>2021</v>
      </c>
      <c r="H2679" s="52" t="s">
        <v>361</v>
      </c>
      <c r="I2679" s="52" t="s">
        <v>670</v>
      </c>
      <c r="J2679" s="60">
        <v>30000</v>
      </c>
      <c r="K2679" s="52">
        <v>30000</v>
      </c>
      <c r="L2679" s="56" t="str">
        <f>_xlfn.CONCAT(NFM3External!$B2679,"_",NFM3External!$C2679,"_",NFM3External!$E2679,"_",NFM3External!$G2679)</f>
        <v>Pakistan_HIV_International Organization for Migration (IOM)_2021</v>
      </c>
    </row>
    <row r="2680" spans="1:12" x14ac:dyDescent="0.25">
      <c r="A2680" s="48" t="s">
        <v>2056</v>
      </c>
      <c r="B2680" s="49" t="s">
        <v>1145</v>
      </c>
      <c r="C2680" s="49" t="s">
        <v>1645</v>
      </c>
      <c r="D2680" s="49" t="s">
        <v>1634</v>
      </c>
      <c r="E2680" s="49" t="s">
        <v>820</v>
      </c>
      <c r="F2680" s="49" t="s">
        <v>2057</v>
      </c>
      <c r="G2680" s="49">
        <v>2022</v>
      </c>
      <c r="H2680" s="49" t="s">
        <v>361</v>
      </c>
      <c r="I2680" s="49" t="s">
        <v>670</v>
      </c>
      <c r="J2680" s="59">
        <v>25000</v>
      </c>
      <c r="K2680" s="49">
        <v>25000</v>
      </c>
      <c r="L2680" s="55" t="str">
        <f>_xlfn.CONCAT(NFM3External!$B2680,"_",NFM3External!$C2680,"_",NFM3External!$E2680,"_",NFM3External!$G2680)</f>
        <v>Pakistan_HIV_International Organization for Migration (IOM)_2022</v>
      </c>
    </row>
    <row r="2681" spans="1:12" x14ac:dyDescent="0.25">
      <c r="A2681" s="51" t="s">
        <v>2056</v>
      </c>
      <c r="B2681" s="52" t="s">
        <v>1145</v>
      </c>
      <c r="C2681" s="52" t="s">
        <v>1645</v>
      </c>
      <c r="D2681" s="52" t="s">
        <v>1634</v>
      </c>
      <c r="E2681" s="52" t="s">
        <v>820</v>
      </c>
      <c r="F2681" s="52" t="s">
        <v>2057</v>
      </c>
      <c r="G2681" s="52">
        <v>2023</v>
      </c>
      <c r="H2681" s="52" t="s">
        <v>361</v>
      </c>
      <c r="I2681" s="52" t="s">
        <v>670</v>
      </c>
      <c r="J2681" s="60">
        <v>25000</v>
      </c>
      <c r="K2681" s="52">
        <v>25000</v>
      </c>
      <c r="L2681" s="56" t="str">
        <f>_xlfn.CONCAT(NFM3External!$B2681,"_",NFM3External!$C2681,"_",NFM3External!$E2681,"_",NFM3External!$G2681)</f>
        <v>Pakistan_HIV_International Organization for Migration (IOM)_2023</v>
      </c>
    </row>
    <row r="2682" spans="1:12" x14ac:dyDescent="0.25">
      <c r="A2682" s="48" t="s">
        <v>2056</v>
      </c>
      <c r="B2682" s="49" t="s">
        <v>1145</v>
      </c>
      <c r="C2682" s="49" t="s">
        <v>1645</v>
      </c>
      <c r="D2682" s="49" t="s">
        <v>1634</v>
      </c>
      <c r="E2682" s="49" t="s">
        <v>820</v>
      </c>
      <c r="F2682" s="49" t="s">
        <v>2057</v>
      </c>
      <c r="G2682" s="49">
        <v>2024</v>
      </c>
      <c r="H2682" s="49" t="s">
        <v>361</v>
      </c>
      <c r="I2682" s="49" t="s">
        <v>670</v>
      </c>
      <c r="J2682" s="59">
        <v>15000</v>
      </c>
      <c r="K2682" s="49">
        <v>15000</v>
      </c>
      <c r="L2682" s="55" t="str">
        <f>_xlfn.CONCAT(NFM3External!$B2682,"_",NFM3External!$C2682,"_",NFM3External!$E2682,"_",NFM3External!$G2682)</f>
        <v>Pakistan_HIV_International Organization for Migration (IOM)_2024</v>
      </c>
    </row>
    <row r="2683" spans="1:12" x14ac:dyDescent="0.25">
      <c r="A2683" s="51" t="s">
        <v>2056</v>
      </c>
      <c r="B2683" s="52" t="s">
        <v>1145</v>
      </c>
      <c r="C2683" s="52" t="s">
        <v>1645</v>
      </c>
      <c r="D2683" s="52" t="s">
        <v>1634</v>
      </c>
      <c r="E2683" s="52" t="s">
        <v>820</v>
      </c>
      <c r="F2683" s="52" t="s">
        <v>2057</v>
      </c>
      <c r="G2683" s="52">
        <v>2025</v>
      </c>
      <c r="H2683" s="52" t="s">
        <v>361</v>
      </c>
      <c r="I2683" s="52" t="s">
        <v>670</v>
      </c>
      <c r="J2683" s="60">
        <v>10000</v>
      </c>
      <c r="K2683" s="52">
        <v>10000</v>
      </c>
      <c r="L2683" s="56" t="str">
        <f>_xlfn.CONCAT(NFM3External!$B2683,"_",NFM3External!$C2683,"_",NFM3External!$E2683,"_",NFM3External!$G2683)</f>
        <v>Pakistan_HIV_International Organization for Migration (IOM)_2025</v>
      </c>
    </row>
    <row r="2684" spans="1:12" x14ac:dyDescent="0.25">
      <c r="A2684" s="48" t="s">
        <v>2056</v>
      </c>
      <c r="B2684" s="49" t="s">
        <v>1145</v>
      </c>
      <c r="C2684" s="49" t="s">
        <v>1645</v>
      </c>
      <c r="D2684" s="49" t="s">
        <v>1634</v>
      </c>
      <c r="E2684" s="49" t="s">
        <v>843</v>
      </c>
      <c r="F2684" s="49" t="s">
        <v>2057</v>
      </c>
      <c r="G2684" s="49">
        <v>2018</v>
      </c>
      <c r="H2684" s="49" t="s">
        <v>1635</v>
      </c>
      <c r="I2684" s="49" t="s">
        <v>670</v>
      </c>
      <c r="J2684" s="59">
        <v>243809</v>
      </c>
      <c r="K2684" s="49">
        <v>243809</v>
      </c>
      <c r="L2684" s="55" t="str">
        <f>_xlfn.CONCAT(NFM3External!$B2684,"_",NFM3External!$C2684,"_",NFM3External!$E2684,"_",NFM3External!$G2684)</f>
        <v>Pakistan_HIV_Joint United Nations Programme on HIV/AIDS (UNAIDS)_2018</v>
      </c>
    </row>
    <row r="2685" spans="1:12" x14ac:dyDescent="0.25">
      <c r="A2685" s="51" t="s">
        <v>2056</v>
      </c>
      <c r="B2685" s="52" t="s">
        <v>1145</v>
      </c>
      <c r="C2685" s="52" t="s">
        <v>1645</v>
      </c>
      <c r="D2685" s="52" t="s">
        <v>1634</v>
      </c>
      <c r="E2685" s="52" t="s">
        <v>843</v>
      </c>
      <c r="F2685" s="52" t="s">
        <v>2057</v>
      </c>
      <c r="G2685" s="52">
        <v>2019</v>
      </c>
      <c r="H2685" s="52" t="s">
        <v>1635</v>
      </c>
      <c r="I2685" s="52" t="s">
        <v>670</v>
      </c>
      <c r="J2685" s="60">
        <v>454709</v>
      </c>
      <c r="K2685" s="52">
        <v>454709</v>
      </c>
      <c r="L2685" s="56" t="str">
        <f>_xlfn.CONCAT(NFM3External!$B2685,"_",NFM3External!$C2685,"_",NFM3External!$E2685,"_",NFM3External!$G2685)</f>
        <v>Pakistan_HIV_Joint United Nations Programme on HIV/AIDS (UNAIDS)_2019</v>
      </c>
    </row>
    <row r="2686" spans="1:12" x14ac:dyDescent="0.25">
      <c r="A2686" s="48" t="s">
        <v>2056</v>
      </c>
      <c r="B2686" s="49" t="s">
        <v>1145</v>
      </c>
      <c r="C2686" s="49" t="s">
        <v>1645</v>
      </c>
      <c r="D2686" s="49" t="s">
        <v>1634</v>
      </c>
      <c r="E2686" s="49" t="s">
        <v>843</v>
      </c>
      <c r="F2686" s="49" t="s">
        <v>2057</v>
      </c>
      <c r="G2686" s="49">
        <v>2020</v>
      </c>
      <c r="H2686" s="49" t="s">
        <v>1635</v>
      </c>
      <c r="I2686" s="49" t="s">
        <v>670</v>
      </c>
      <c r="J2686" s="59">
        <v>300000</v>
      </c>
      <c r="K2686" s="49">
        <v>300000</v>
      </c>
      <c r="L2686" s="55" t="str">
        <f>_xlfn.CONCAT(NFM3External!$B2686,"_",NFM3External!$C2686,"_",NFM3External!$E2686,"_",NFM3External!$G2686)</f>
        <v>Pakistan_HIV_Joint United Nations Programme on HIV/AIDS (UNAIDS)_2020</v>
      </c>
    </row>
    <row r="2687" spans="1:12" x14ac:dyDescent="0.25">
      <c r="A2687" s="51" t="s">
        <v>2056</v>
      </c>
      <c r="B2687" s="52" t="s">
        <v>1145</v>
      </c>
      <c r="C2687" s="52" t="s">
        <v>1645</v>
      </c>
      <c r="D2687" s="52" t="s">
        <v>1634</v>
      </c>
      <c r="E2687" s="52" t="s">
        <v>843</v>
      </c>
      <c r="F2687" s="52" t="s">
        <v>2057</v>
      </c>
      <c r="G2687" s="52">
        <v>2021</v>
      </c>
      <c r="H2687" s="52" t="s">
        <v>361</v>
      </c>
      <c r="I2687" s="52" t="s">
        <v>670</v>
      </c>
      <c r="J2687" s="60">
        <v>250000</v>
      </c>
      <c r="K2687" s="52">
        <v>250000</v>
      </c>
      <c r="L2687" s="56" t="str">
        <f>_xlfn.CONCAT(NFM3External!$B2687,"_",NFM3External!$C2687,"_",NFM3External!$E2687,"_",NFM3External!$G2687)</f>
        <v>Pakistan_HIV_Joint United Nations Programme on HIV/AIDS (UNAIDS)_2021</v>
      </c>
    </row>
    <row r="2688" spans="1:12" x14ac:dyDescent="0.25">
      <c r="A2688" s="48" t="s">
        <v>2056</v>
      </c>
      <c r="B2688" s="49" t="s">
        <v>1145</v>
      </c>
      <c r="C2688" s="49" t="s">
        <v>1645</v>
      </c>
      <c r="D2688" s="49" t="s">
        <v>1634</v>
      </c>
      <c r="E2688" s="49" t="s">
        <v>843</v>
      </c>
      <c r="F2688" s="49" t="s">
        <v>2057</v>
      </c>
      <c r="G2688" s="49">
        <v>2022</v>
      </c>
      <c r="H2688" s="49" t="s">
        <v>361</v>
      </c>
      <c r="I2688" s="49" t="s">
        <v>670</v>
      </c>
      <c r="J2688" s="59">
        <v>200000</v>
      </c>
      <c r="K2688" s="49">
        <v>200000</v>
      </c>
      <c r="L2688" s="55" t="str">
        <f>_xlfn.CONCAT(NFM3External!$B2688,"_",NFM3External!$C2688,"_",NFM3External!$E2688,"_",NFM3External!$G2688)</f>
        <v>Pakistan_HIV_Joint United Nations Programme on HIV/AIDS (UNAIDS)_2022</v>
      </c>
    </row>
    <row r="2689" spans="1:12" x14ac:dyDescent="0.25">
      <c r="A2689" s="51" t="s">
        <v>2056</v>
      </c>
      <c r="B2689" s="52" t="s">
        <v>1145</v>
      </c>
      <c r="C2689" s="52" t="s">
        <v>1645</v>
      </c>
      <c r="D2689" s="52" t="s">
        <v>1634</v>
      </c>
      <c r="E2689" s="52" t="s">
        <v>843</v>
      </c>
      <c r="F2689" s="52" t="s">
        <v>2057</v>
      </c>
      <c r="G2689" s="52">
        <v>2023</v>
      </c>
      <c r="H2689" s="52" t="s">
        <v>361</v>
      </c>
      <c r="I2689" s="52" t="s">
        <v>670</v>
      </c>
      <c r="J2689" s="60">
        <v>150000</v>
      </c>
      <c r="K2689" s="52">
        <v>150000</v>
      </c>
      <c r="L2689" s="56" t="str">
        <f>_xlfn.CONCAT(NFM3External!$B2689,"_",NFM3External!$C2689,"_",NFM3External!$E2689,"_",NFM3External!$G2689)</f>
        <v>Pakistan_HIV_Joint United Nations Programme on HIV/AIDS (UNAIDS)_2023</v>
      </c>
    </row>
    <row r="2690" spans="1:12" x14ac:dyDescent="0.25">
      <c r="A2690" s="48" t="s">
        <v>2056</v>
      </c>
      <c r="B2690" s="49" t="s">
        <v>1145</v>
      </c>
      <c r="C2690" s="49" t="s">
        <v>1645</v>
      </c>
      <c r="D2690" s="49" t="s">
        <v>1634</v>
      </c>
      <c r="E2690" s="49" t="s">
        <v>843</v>
      </c>
      <c r="F2690" s="49" t="s">
        <v>2057</v>
      </c>
      <c r="G2690" s="49">
        <v>2024</v>
      </c>
      <c r="H2690" s="49" t="s">
        <v>361</v>
      </c>
      <c r="I2690" s="49" t="s">
        <v>670</v>
      </c>
      <c r="J2690" s="59">
        <v>100000</v>
      </c>
      <c r="K2690" s="49">
        <v>100000</v>
      </c>
      <c r="L2690" s="55" t="str">
        <f>_xlfn.CONCAT(NFM3External!$B2690,"_",NFM3External!$C2690,"_",NFM3External!$E2690,"_",NFM3External!$G2690)</f>
        <v>Pakistan_HIV_Joint United Nations Programme on HIV/AIDS (UNAIDS)_2024</v>
      </c>
    </row>
    <row r="2691" spans="1:12" x14ac:dyDescent="0.25">
      <c r="A2691" s="51" t="s">
        <v>2056</v>
      </c>
      <c r="B2691" s="52" t="s">
        <v>1145</v>
      </c>
      <c r="C2691" s="52" t="s">
        <v>1645</v>
      </c>
      <c r="D2691" s="52" t="s">
        <v>1634</v>
      </c>
      <c r="E2691" s="52" t="s">
        <v>843</v>
      </c>
      <c r="F2691" s="52" t="s">
        <v>2057</v>
      </c>
      <c r="G2691" s="52">
        <v>2025</v>
      </c>
      <c r="H2691" s="52" t="s">
        <v>361</v>
      </c>
      <c r="I2691" s="52" t="s">
        <v>670</v>
      </c>
      <c r="J2691" s="60">
        <v>100000</v>
      </c>
      <c r="K2691" s="52">
        <v>100000</v>
      </c>
      <c r="L2691" s="56" t="str">
        <f>_xlfn.CONCAT(NFM3External!$B2691,"_",NFM3External!$C2691,"_",NFM3External!$E2691,"_",NFM3External!$G2691)</f>
        <v>Pakistan_HIV_Joint United Nations Programme on HIV/AIDS (UNAIDS)_2025</v>
      </c>
    </row>
    <row r="2692" spans="1:12" x14ac:dyDescent="0.25">
      <c r="A2692" s="48" t="s">
        <v>2056</v>
      </c>
      <c r="B2692" s="49" t="s">
        <v>1145</v>
      </c>
      <c r="C2692" s="49" t="s">
        <v>1645</v>
      </c>
      <c r="D2692" s="49" t="s">
        <v>1634</v>
      </c>
      <c r="E2692" s="49" t="s">
        <v>846</v>
      </c>
      <c r="F2692" s="49" t="s">
        <v>2057</v>
      </c>
      <c r="G2692" s="49">
        <v>2019</v>
      </c>
      <c r="H2692" s="49" t="s">
        <v>1635</v>
      </c>
      <c r="I2692" s="49" t="s">
        <v>670</v>
      </c>
      <c r="J2692" s="59">
        <v>88946</v>
      </c>
      <c r="K2692" s="49">
        <v>88946</v>
      </c>
      <c r="L2692" s="55" t="str">
        <f>_xlfn.CONCAT(NFM3External!$B2692,"_",NFM3External!$C2692,"_",NFM3External!$E2692,"_",NFM3External!$G2692)</f>
        <v>Pakistan_HIV_Korea_2019</v>
      </c>
    </row>
    <row r="2693" spans="1:12" x14ac:dyDescent="0.25">
      <c r="A2693" s="51" t="s">
        <v>2056</v>
      </c>
      <c r="B2693" s="52" t="s">
        <v>1145</v>
      </c>
      <c r="C2693" s="52" t="s">
        <v>1645</v>
      </c>
      <c r="D2693" s="52" t="s">
        <v>1634</v>
      </c>
      <c r="E2693" s="52" t="s">
        <v>851</v>
      </c>
      <c r="F2693" s="52" t="s">
        <v>2057</v>
      </c>
      <c r="G2693" s="52">
        <v>2018</v>
      </c>
      <c r="H2693" s="52" t="s">
        <v>1635</v>
      </c>
      <c r="I2693" s="52" t="s">
        <v>670</v>
      </c>
      <c r="J2693" s="60">
        <v>120000</v>
      </c>
      <c r="K2693" s="52">
        <v>120000</v>
      </c>
      <c r="L2693" s="56" t="str">
        <f>_xlfn.CONCAT(NFM3External!$B2693,"_",NFM3External!$C2693,"_",NFM3External!$E2693,"_",NFM3External!$G2693)</f>
        <v>Pakistan_HIV_Luxembourg_2018</v>
      </c>
    </row>
    <row r="2694" spans="1:12" x14ac:dyDescent="0.25">
      <c r="A2694" s="48" t="s">
        <v>2056</v>
      </c>
      <c r="B2694" s="49" t="s">
        <v>1145</v>
      </c>
      <c r="C2694" s="49" t="s">
        <v>1645</v>
      </c>
      <c r="D2694" s="49" t="s">
        <v>1634</v>
      </c>
      <c r="E2694" s="49" t="s">
        <v>851</v>
      </c>
      <c r="F2694" s="49" t="s">
        <v>2057</v>
      </c>
      <c r="G2694" s="49">
        <v>2019</v>
      </c>
      <c r="H2694" s="49" t="s">
        <v>1635</v>
      </c>
      <c r="I2694" s="49" t="s">
        <v>670</v>
      </c>
      <c r="J2694" s="59">
        <v>120000</v>
      </c>
      <c r="K2694" s="49">
        <v>120000</v>
      </c>
      <c r="L2694" s="55" t="str">
        <f>_xlfn.CONCAT(NFM3External!$B2694,"_",NFM3External!$C2694,"_",NFM3External!$E2694,"_",NFM3External!$G2694)</f>
        <v>Pakistan_HIV_Luxembourg_2019</v>
      </c>
    </row>
    <row r="2695" spans="1:12" x14ac:dyDescent="0.25">
      <c r="A2695" s="51" t="s">
        <v>2056</v>
      </c>
      <c r="B2695" s="52" t="s">
        <v>1145</v>
      </c>
      <c r="C2695" s="52" t="s">
        <v>1645</v>
      </c>
      <c r="D2695" s="52" t="s">
        <v>1634</v>
      </c>
      <c r="E2695" s="52" t="s">
        <v>851</v>
      </c>
      <c r="F2695" s="52" t="s">
        <v>2057</v>
      </c>
      <c r="G2695" s="52">
        <v>2020</v>
      </c>
      <c r="H2695" s="52" t="s">
        <v>1635</v>
      </c>
      <c r="I2695" s="52" t="s">
        <v>670</v>
      </c>
      <c r="J2695" s="60">
        <v>130000</v>
      </c>
      <c r="K2695" s="52">
        <v>130000</v>
      </c>
      <c r="L2695" s="56" t="str">
        <f>_xlfn.CONCAT(NFM3External!$B2695,"_",NFM3External!$C2695,"_",NFM3External!$E2695,"_",NFM3External!$G2695)</f>
        <v>Pakistan_HIV_Luxembourg_2020</v>
      </c>
    </row>
    <row r="2696" spans="1:12" x14ac:dyDescent="0.25">
      <c r="A2696" s="48" t="s">
        <v>2056</v>
      </c>
      <c r="B2696" s="49" t="s">
        <v>1145</v>
      </c>
      <c r="C2696" s="49" t="s">
        <v>1645</v>
      </c>
      <c r="D2696" s="49" t="s">
        <v>1634</v>
      </c>
      <c r="E2696" s="49" t="s">
        <v>851</v>
      </c>
      <c r="F2696" s="49" t="s">
        <v>2057</v>
      </c>
      <c r="G2696" s="49">
        <v>2021</v>
      </c>
      <c r="H2696" s="49" t="s">
        <v>361</v>
      </c>
      <c r="I2696" s="49" t="s">
        <v>670</v>
      </c>
      <c r="J2696" s="59">
        <v>100000</v>
      </c>
      <c r="K2696" s="49">
        <v>100000</v>
      </c>
      <c r="L2696" s="55" t="str">
        <f>_xlfn.CONCAT(NFM3External!$B2696,"_",NFM3External!$C2696,"_",NFM3External!$E2696,"_",NFM3External!$G2696)</f>
        <v>Pakistan_HIV_Luxembourg_2021</v>
      </c>
    </row>
    <row r="2697" spans="1:12" x14ac:dyDescent="0.25">
      <c r="A2697" s="51" t="s">
        <v>2056</v>
      </c>
      <c r="B2697" s="52" t="s">
        <v>1145</v>
      </c>
      <c r="C2697" s="52" t="s">
        <v>1645</v>
      </c>
      <c r="D2697" s="52" t="s">
        <v>1634</v>
      </c>
      <c r="E2697" s="52" t="s">
        <v>851</v>
      </c>
      <c r="F2697" s="52" t="s">
        <v>2057</v>
      </c>
      <c r="G2697" s="52">
        <v>2022</v>
      </c>
      <c r="H2697" s="52" t="s">
        <v>361</v>
      </c>
      <c r="I2697" s="52" t="s">
        <v>670</v>
      </c>
      <c r="J2697" s="60">
        <v>100000</v>
      </c>
      <c r="K2697" s="52">
        <v>100000</v>
      </c>
      <c r="L2697" s="56" t="str">
        <f>_xlfn.CONCAT(NFM3External!$B2697,"_",NFM3External!$C2697,"_",NFM3External!$E2697,"_",NFM3External!$G2697)</f>
        <v>Pakistan_HIV_Luxembourg_2022</v>
      </c>
    </row>
    <row r="2698" spans="1:12" x14ac:dyDescent="0.25">
      <c r="A2698" s="48" t="s">
        <v>2056</v>
      </c>
      <c r="B2698" s="49" t="s">
        <v>1145</v>
      </c>
      <c r="C2698" s="49" t="s">
        <v>1645</v>
      </c>
      <c r="D2698" s="49" t="s">
        <v>1634</v>
      </c>
      <c r="E2698" s="49" t="s">
        <v>851</v>
      </c>
      <c r="F2698" s="49" t="s">
        <v>2057</v>
      </c>
      <c r="G2698" s="49">
        <v>2023</v>
      </c>
      <c r="H2698" s="49" t="s">
        <v>361</v>
      </c>
      <c r="I2698" s="49" t="s">
        <v>670</v>
      </c>
      <c r="J2698" s="59">
        <v>100000</v>
      </c>
      <c r="K2698" s="49">
        <v>100000</v>
      </c>
      <c r="L2698" s="55" t="str">
        <f>_xlfn.CONCAT(NFM3External!$B2698,"_",NFM3External!$C2698,"_",NFM3External!$E2698,"_",NFM3External!$G2698)</f>
        <v>Pakistan_HIV_Luxembourg_2023</v>
      </c>
    </row>
    <row r="2699" spans="1:12" x14ac:dyDescent="0.25">
      <c r="A2699" s="51" t="s">
        <v>2056</v>
      </c>
      <c r="B2699" s="52" t="s">
        <v>1145</v>
      </c>
      <c r="C2699" s="52" t="s">
        <v>1645</v>
      </c>
      <c r="D2699" s="52" t="s">
        <v>1634</v>
      </c>
      <c r="E2699" s="52" t="s">
        <v>851</v>
      </c>
      <c r="F2699" s="52" t="s">
        <v>2057</v>
      </c>
      <c r="G2699" s="52">
        <v>2024</v>
      </c>
      <c r="H2699" s="52" t="s">
        <v>361</v>
      </c>
      <c r="I2699" s="52" t="s">
        <v>670</v>
      </c>
      <c r="J2699" s="60">
        <v>50000</v>
      </c>
      <c r="K2699" s="52">
        <v>50000</v>
      </c>
      <c r="L2699" s="56" t="str">
        <f>_xlfn.CONCAT(NFM3External!$B2699,"_",NFM3External!$C2699,"_",NFM3External!$E2699,"_",NFM3External!$G2699)</f>
        <v>Pakistan_HIV_Luxembourg_2024</v>
      </c>
    </row>
    <row r="2700" spans="1:12" x14ac:dyDescent="0.25">
      <c r="A2700" s="48" t="s">
        <v>2056</v>
      </c>
      <c r="B2700" s="49" t="s">
        <v>1145</v>
      </c>
      <c r="C2700" s="49" t="s">
        <v>1645</v>
      </c>
      <c r="D2700" s="49" t="s">
        <v>1634</v>
      </c>
      <c r="E2700" s="49" t="s">
        <v>851</v>
      </c>
      <c r="F2700" s="49" t="s">
        <v>2057</v>
      </c>
      <c r="G2700" s="49">
        <v>2025</v>
      </c>
      <c r="H2700" s="49" t="s">
        <v>361</v>
      </c>
      <c r="I2700" s="49" t="s">
        <v>670</v>
      </c>
      <c r="J2700" s="59">
        <v>50000</v>
      </c>
      <c r="K2700" s="49">
        <v>50000</v>
      </c>
      <c r="L2700" s="55" t="str">
        <f>_xlfn.CONCAT(NFM3External!$B2700,"_",NFM3External!$C2700,"_",NFM3External!$E2700,"_",NFM3External!$G2700)</f>
        <v>Pakistan_HIV_Luxembourg_2025</v>
      </c>
    </row>
    <row r="2701" spans="1:12" x14ac:dyDescent="0.25">
      <c r="A2701" s="51" t="s">
        <v>2056</v>
      </c>
      <c r="B2701" s="52" t="s">
        <v>1145</v>
      </c>
      <c r="C2701" s="52" t="s">
        <v>1645</v>
      </c>
      <c r="D2701" s="52" t="s">
        <v>1634</v>
      </c>
      <c r="E2701" s="52" t="s">
        <v>901</v>
      </c>
      <c r="F2701" s="52" t="s">
        <v>2057</v>
      </c>
      <c r="G2701" s="52">
        <v>2018</v>
      </c>
      <c r="H2701" s="52" t="s">
        <v>1635</v>
      </c>
      <c r="I2701" s="52" t="s">
        <v>670</v>
      </c>
      <c r="J2701" s="60">
        <v>1799230</v>
      </c>
      <c r="K2701" s="52">
        <v>1799230</v>
      </c>
      <c r="L2701" s="56" t="str">
        <f>_xlfn.CONCAT(NFM3External!$B2701,"_",NFM3External!$C2701,"_",NFM3External!$E2701,"_",NFM3External!$G2701)</f>
        <v>Pakistan_HIV_The United Nations Children's Fund (UNICEF)_2018</v>
      </c>
    </row>
    <row r="2702" spans="1:12" x14ac:dyDescent="0.25">
      <c r="A2702" s="48" t="s">
        <v>2056</v>
      </c>
      <c r="B2702" s="49" t="s">
        <v>1145</v>
      </c>
      <c r="C2702" s="49" t="s">
        <v>1645</v>
      </c>
      <c r="D2702" s="49" t="s">
        <v>1634</v>
      </c>
      <c r="E2702" s="49" t="s">
        <v>901</v>
      </c>
      <c r="F2702" s="49" t="s">
        <v>2057</v>
      </c>
      <c r="G2702" s="49">
        <v>2019</v>
      </c>
      <c r="H2702" s="49" t="s">
        <v>1635</v>
      </c>
      <c r="I2702" s="49" t="s">
        <v>670</v>
      </c>
      <c r="J2702" s="59">
        <v>100000</v>
      </c>
      <c r="K2702" s="49">
        <v>100000</v>
      </c>
      <c r="L2702" s="55" t="str">
        <f>_xlfn.CONCAT(NFM3External!$B2702,"_",NFM3External!$C2702,"_",NFM3External!$E2702,"_",NFM3External!$G2702)</f>
        <v>Pakistan_HIV_The United Nations Children's Fund (UNICEF)_2019</v>
      </c>
    </row>
    <row r="2703" spans="1:12" x14ac:dyDescent="0.25">
      <c r="A2703" s="51" t="s">
        <v>2056</v>
      </c>
      <c r="B2703" s="52" t="s">
        <v>1145</v>
      </c>
      <c r="C2703" s="52" t="s">
        <v>1645</v>
      </c>
      <c r="D2703" s="52" t="s">
        <v>1634</v>
      </c>
      <c r="E2703" s="52" t="s">
        <v>901</v>
      </c>
      <c r="F2703" s="52" t="s">
        <v>2057</v>
      </c>
      <c r="G2703" s="52">
        <v>2020</v>
      </c>
      <c r="H2703" s="52" t="s">
        <v>1635</v>
      </c>
      <c r="I2703" s="52" t="s">
        <v>670</v>
      </c>
      <c r="J2703" s="60">
        <v>100000</v>
      </c>
      <c r="K2703" s="52">
        <v>100000</v>
      </c>
      <c r="L2703" s="56" t="str">
        <f>_xlfn.CONCAT(NFM3External!$B2703,"_",NFM3External!$C2703,"_",NFM3External!$E2703,"_",NFM3External!$G2703)</f>
        <v>Pakistan_HIV_The United Nations Children's Fund (UNICEF)_2020</v>
      </c>
    </row>
    <row r="2704" spans="1:12" x14ac:dyDescent="0.25">
      <c r="A2704" s="48" t="s">
        <v>2056</v>
      </c>
      <c r="B2704" s="49" t="s">
        <v>1145</v>
      </c>
      <c r="C2704" s="49" t="s">
        <v>1645</v>
      </c>
      <c r="D2704" s="49" t="s">
        <v>1634</v>
      </c>
      <c r="E2704" s="49" t="s">
        <v>901</v>
      </c>
      <c r="F2704" s="49" t="s">
        <v>2057</v>
      </c>
      <c r="G2704" s="49">
        <v>2021</v>
      </c>
      <c r="H2704" s="49" t="s">
        <v>361</v>
      </c>
      <c r="I2704" s="49" t="s">
        <v>670</v>
      </c>
      <c r="J2704" s="59">
        <v>50000</v>
      </c>
      <c r="K2704" s="49">
        <v>50000</v>
      </c>
      <c r="L2704" s="55" t="str">
        <f>_xlfn.CONCAT(NFM3External!$B2704,"_",NFM3External!$C2704,"_",NFM3External!$E2704,"_",NFM3External!$G2704)</f>
        <v>Pakistan_HIV_The United Nations Children's Fund (UNICEF)_2021</v>
      </c>
    </row>
    <row r="2705" spans="1:12" x14ac:dyDescent="0.25">
      <c r="A2705" s="51" t="s">
        <v>2056</v>
      </c>
      <c r="B2705" s="52" t="s">
        <v>1145</v>
      </c>
      <c r="C2705" s="52" t="s">
        <v>1645</v>
      </c>
      <c r="D2705" s="52" t="s">
        <v>1634</v>
      </c>
      <c r="E2705" s="52" t="s">
        <v>901</v>
      </c>
      <c r="F2705" s="52" t="s">
        <v>2057</v>
      </c>
      <c r="G2705" s="52">
        <v>2022</v>
      </c>
      <c r="H2705" s="52" t="s">
        <v>361</v>
      </c>
      <c r="I2705" s="52" t="s">
        <v>670</v>
      </c>
      <c r="J2705" s="60">
        <v>50000</v>
      </c>
      <c r="K2705" s="52">
        <v>50000</v>
      </c>
      <c r="L2705" s="56" t="str">
        <f>_xlfn.CONCAT(NFM3External!$B2705,"_",NFM3External!$C2705,"_",NFM3External!$E2705,"_",NFM3External!$G2705)</f>
        <v>Pakistan_HIV_The United Nations Children's Fund (UNICEF)_2022</v>
      </c>
    </row>
    <row r="2706" spans="1:12" x14ac:dyDescent="0.25">
      <c r="A2706" s="48" t="s">
        <v>2056</v>
      </c>
      <c r="B2706" s="49" t="s">
        <v>1145</v>
      </c>
      <c r="C2706" s="49" t="s">
        <v>1645</v>
      </c>
      <c r="D2706" s="49" t="s">
        <v>1634</v>
      </c>
      <c r="E2706" s="49" t="s">
        <v>901</v>
      </c>
      <c r="F2706" s="49" t="s">
        <v>2057</v>
      </c>
      <c r="G2706" s="49">
        <v>2023</v>
      </c>
      <c r="H2706" s="49" t="s">
        <v>361</v>
      </c>
      <c r="I2706" s="49" t="s">
        <v>670</v>
      </c>
      <c r="J2706" s="59">
        <v>30000</v>
      </c>
      <c r="K2706" s="49">
        <v>30000</v>
      </c>
      <c r="L2706" s="55" t="str">
        <f>_xlfn.CONCAT(NFM3External!$B2706,"_",NFM3External!$C2706,"_",NFM3External!$E2706,"_",NFM3External!$G2706)</f>
        <v>Pakistan_HIV_The United Nations Children's Fund (UNICEF)_2023</v>
      </c>
    </row>
    <row r="2707" spans="1:12" x14ac:dyDescent="0.25">
      <c r="A2707" s="51" t="s">
        <v>2056</v>
      </c>
      <c r="B2707" s="52" t="s">
        <v>1145</v>
      </c>
      <c r="C2707" s="52" t="s">
        <v>1645</v>
      </c>
      <c r="D2707" s="52" t="s">
        <v>1634</v>
      </c>
      <c r="E2707" s="52" t="s">
        <v>901</v>
      </c>
      <c r="F2707" s="52" t="s">
        <v>2057</v>
      </c>
      <c r="G2707" s="52">
        <v>2024</v>
      </c>
      <c r="H2707" s="52" t="s">
        <v>361</v>
      </c>
      <c r="I2707" s="52" t="s">
        <v>670</v>
      </c>
      <c r="J2707" s="60">
        <v>20000</v>
      </c>
      <c r="K2707" s="52">
        <v>20000</v>
      </c>
      <c r="L2707" s="56" t="str">
        <f>_xlfn.CONCAT(NFM3External!$B2707,"_",NFM3External!$C2707,"_",NFM3External!$E2707,"_",NFM3External!$G2707)</f>
        <v>Pakistan_HIV_The United Nations Children's Fund (UNICEF)_2024</v>
      </c>
    </row>
    <row r="2708" spans="1:12" x14ac:dyDescent="0.25">
      <c r="A2708" s="48" t="s">
        <v>2056</v>
      </c>
      <c r="B2708" s="49" t="s">
        <v>1145</v>
      </c>
      <c r="C2708" s="49" t="s">
        <v>1645</v>
      </c>
      <c r="D2708" s="49" t="s">
        <v>1634</v>
      </c>
      <c r="E2708" s="49" t="s">
        <v>901</v>
      </c>
      <c r="F2708" s="49" t="s">
        <v>2057</v>
      </c>
      <c r="G2708" s="49">
        <v>2025</v>
      </c>
      <c r="H2708" s="49" t="s">
        <v>361</v>
      </c>
      <c r="I2708" s="49" t="s">
        <v>670</v>
      </c>
      <c r="J2708" s="59">
        <v>20000</v>
      </c>
      <c r="K2708" s="49">
        <v>20000</v>
      </c>
      <c r="L2708" s="55" t="str">
        <f>_xlfn.CONCAT(NFM3External!$B2708,"_",NFM3External!$C2708,"_",NFM3External!$E2708,"_",NFM3External!$G2708)</f>
        <v>Pakistan_HIV_The United Nations Children's Fund (UNICEF)_2025</v>
      </c>
    </row>
    <row r="2709" spans="1:12" x14ac:dyDescent="0.25">
      <c r="A2709" s="51" t="s">
        <v>2056</v>
      </c>
      <c r="B2709" s="52" t="s">
        <v>1145</v>
      </c>
      <c r="C2709" s="52" t="s">
        <v>1645</v>
      </c>
      <c r="D2709" s="52" t="s">
        <v>1634</v>
      </c>
      <c r="E2709" s="52" t="s">
        <v>906</v>
      </c>
      <c r="F2709" s="52" t="s">
        <v>2057</v>
      </c>
      <c r="G2709" s="52">
        <v>2018</v>
      </c>
      <c r="H2709" s="52" t="s">
        <v>1635</v>
      </c>
      <c r="I2709" s="52" t="s">
        <v>670</v>
      </c>
      <c r="J2709" s="60">
        <v>120091</v>
      </c>
      <c r="K2709" s="52">
        <v>120091</v>
      </c>
      <c r="L2709" s="56" t="str">
        <f>_xlfn.CONCAT(NFM3External!$B2709,"_",NFM3External!$C2709,"_",NFM3External!$E2709,"_",NFM3External!$G2709)</f>
        <v>Pakistan_HIV_United Kingdom_2018</v>
      </c>
    </row>
    <row r="2710" spans="1:12" x14ac:dyDescent="0.25">
      <c r="A2710" s="48" t="s">
        <v>2056</v>
      </c>
      <c r="B2710" s="49" t="s">
        <v>1145</v>
      </c>
      <c r="C2710" s="49" t="s">
        <v>1645</v>
      </c>
      <c r="D2710" s="49" t="s">
        <v>1634</v>
      </c>
      <c r="E2710" s="49" t="s">
        <v>906</v>
      </c>
      <c r="F2710" s="49" t="s">
        <v>2057</v>
      </c>
      <c r="G2710" s="49">
        <v>2019</v>
      </c>
      <c r="H2710" s="49" t="s">
        <v>1635</v>
      </c>
      <c r="I2710" s="49" t="s">
        <v>670</v>
      </c>
      <c r="J2710" s="59">
        <v>100000</v>
      </c>
      <c r="K2710" s="49">
        <v>100000</v>
      </c>
      <c r="L2710" s="55" t="str">
        <f>_xlfn.CONCAT(NFM3External!$B2710,"_",NFM3External!$C2710,"_",NFM3External!$E2710,"_",NFM3External!$G2710)</f>
        <v>Pakistan_HIV_United Kingdom_2019</v>
      </c>
    </row>
    <row r="2711" spans="1:12" x14ac:dyDescent="0.25">
      <c r="A2711" s="51" t="s">
        <v>2056</v>
      </c>
      <c r="B2711" s="52" t="s">
        <v>1145</v>
      </c>
      <c r="C2711" s="52" t="s">
        <v>1645</v>
      </c>
      <c r="D2711" s="52" t="s">
        <v>1634</v>
      </c>
      <c r="E2711" s="52" t="s">
        <v>906</v>
      </c>
      <c r="F2711" s="52" t="s">
        <v>2057</v>
      </c>
      <c r="G2711" s="52">
        <v>2020</v>
      </c>
      <c r="H2711" s="52" t="s">
        <v>1635</v>
      </c>
      <c r="I2711" s="52" t="s">
        <v>670</v>
      </c>
      <c r="J2711" s="60">
        <v>50000</v>
      </c>
      <c r="K2711" s="52">
        <v>50000</v>
      </c>
      <c r="L2711" s="56" t="str">
        <f>_xlfn.CONCAT(NFM3External!$B2711,"_",NFM3External!$C2711,"_",NFM3External!$E2711,"_",NFM3External!$G2711)</f>
        <v>Pakistan_HIV_United Kingdom_2020</v>
      </c>
    </row>
    <row r="2712" spans="1:12" x14ac:dyDescent="0.25">
      <c r="A2712" s="48" t="s">
        <v>2056</v>
      </c>
      <c r="B2712" s="49" t="s">
        <v>1145</v>
      </c>
      <c r="C2712" s="49" t="s">
        <v>1645</v>
      </c>
      <c r="D2712" s="49" t="s">
        <v>1634</v>
      </c>
      <c r="E2712" s="49" t="s">
        <v>906</v>
      </c>
      <c r="F2712" s="49" t="s">
        <v>2057</v>
      </c>
      <c r="G2712" s="49">
        <v>2021</v>
      </c>
      <c r="H2712" s="49" t="s">
        <v>361</v>
      </c>
      <c r="I2712" s="49" t="s">
        <v>670</v>
      </c>
      <c r="J2712" s="59">
        <v>25000</v>
      </c>
      <c r="K2712" s="49">
        <v>25000</v>
      </c>
      <c r="L2712" s="55" t="str">
        <f>_xlfn.CONCAT(NFM3External!$B2712,"_",NFM3External!$C2712,"_",NFM3External!$E2712,"_",NFM3External!$G2712)</f>
        <v>Pakistan_HIV_United Kingdom_2021</v>
      </c>
    </row>
    <row r="2713" spans="1:12" x14ac:dyDescent="0.25">
      <c r="A2713" s="51" t="s">
        <v>2056</v>
      </c>
      <c r="B2713" s="52" t="s">
        <v>1145</v>
      </c>
      <c r="C2713" s="52" t="s">
        <v>1645</v>
      </c>
      <c r="D2713" s="52" t="s">
        <v>1634</v>
      </c>
      <c r="E2713" s="52" t="s">
        <v>906</v>
      </c>
      <c r="F2713" s="52" t="s">
        <v>2057</v>
      </c>
      <c r="G2713" s="52">
        <v>2022</v>
      </c>
      <c r="H2713" s="52" t="s">
        <v>361</v>
      </c>
      <c r="I2713" s="52" t="s">
        <v>670</v>
      </c>
      <c r="J2713" s="60">
        <v>25000</v>
      </c>
      <c r="K2713" s="52">
        <v>25000</v>
      </c>
      <c r="L2713" s="56" t="str">
        <f>_xlfn.CONCAT(NFM3External!$B2713,"_",NFM3External!$C2713,"_",NFM3External!$E2713,"_",NFM3External!$G2713)</f>
        <v>Pakistan_HIV_United Kingdom_2022</v>
      </c>
    </row>
    <row r="2714" spans="1:12" x14ac:dyDescent="0.25">
      <c r="A2714" s="48" t="s">
        <v>2056</v>
      </c>
      <c r="B2714" s="49" t="s">
        <v>1145</v>
      </c>
      <c r="C2714" s="49" t="s">
        <v>1645</v>
      </c>
      <c r="D2714" s="49" t="s">
        <v>1634</v>
      </c>
      <c r="E2714" s="49" t="s">
        <v>906</v>
      </c>
      <c r="F2714" s="49" t="s">
        <v>2057</v>
      </c>
      <c r="G2714" s="49">
        <v>2023</v>
      </c>
      <c r="H2714" s="49" t="s">
        <v>361</v>
      </c>
      <c r="I2714" s="49" t="s">
        <v>670</v>
      </c>
      <c r="J2714" s="59">
        <v>20000</v>
      </c>
      <c r="K2714" s="49">
        <v>20000</v>
      </c>
      <c r="L2714" s="55" t="str">
        <f>_xlfn.CONCAT(NFM3External!$B2714,"_",NFM3External!$C2714,"_",NFM3External!$E2714,"_",NFM3External!$G2714)</f>
        <v>Pakistan_HIV_United Kingdom_2023</v>
      </c>
    </row>
    <row r="2715" spans="1:12" x14ac:dyDescent="0.25">
      <c r="A2715" s="51" t="s">
        <v>2056</v>
      </c>
      <c r="B2715" s="52" t="s">
        <v>1145</v>
      </c>
      <c r="C2715" s="52" t="s">
        <v>1645</v>
      </c>
      <c r="D2715" s="52" t="s">
        <v>1634</v>
      </c>
      <c r="E2715" s="52" t="s">
        <v>906</v>
      </c>
      <c r="F2715" s="52" t="s">
        <v>2057</v>
      </c>
      <c r="G2715" s="52">
        <v>2024</v>
      </c>
      <c r="H2715" s="52" t="s">
        <v>361</v>
      </c>
      <c r="I2715" s="52" t="s">
        <v>670</v>
      </c>
      <c r="J2715" s="60">
        <v>20000</v>
      </c>
      <c r="K2715" s="52">
        <v>20000</v>
      </c>
      <c r="L2715" s="56" t="str">
        <f>_xlfn.CONCAT(NFM3External!$B2715,"_",NFM3External!$C2715,"_",NFM3External!$E2715,"_",NFM3External!$G2715)</f>
        <v>Pakistan_HIV_United Kingdom_2024</v>
      </c>
    </row>
    <row r="2716" spans="1:12" x14ac:dyDescent="0.25">
      <c r="A2716" s="48" t="s">
        <v>2056</v>
      </c>
      <c r="B2716" s="49" t="s">
        <v>1145</v>
      </c>
      <c r="C2716" s="49" t="s">
        <v>1645</v>
      </c>
      <c r="D2716" s="49" t="s">
        <v>1634</v>
      </c>
      <c r="E2716" s="49" t="s">
        <v>906</v>
      </c>
      <c r="F2716" s="49" t="s">
        <v>2057</v>
      </c>
      <c r="G2716" s="49">
        <v>2025</v>
      </c>
      <c r="H2716" s="49" t="s">
        <v>361</v>
      </c>
      <c r="I2716" s="49" t="s">
        <v>670</v>
      </c>
      <c r="J2716" s="59">
        <v>20000</v>
      </c>
      <c r="K2716" s="49">
        <v>20000</v>
      </c>
      <c r="L2716" s="55" t="str">
        <f>_xlfn.CONCAT(NFM3External!$B2716,"_",NFM3External!$C2716,"_",NFM3External!$E2716,"_",NFM3External!$G2716)</f>
        <v>Pakistan_HIV_United Kingdom_2025</v>
      </c>
    </row>
    <row r="2717" spans="1:12" x14ac:dyDescent="0.25">
      <c r="A2717" s="51" t="s">
        <v>2056</v>
      </c>
      <c r="B2717" s="52" t="s">
        <v>1145</v>
      </c>
      <c r="C2717" s="52" t="s">
        <v>1645</v>
      </c>
      <c r="D2717" s="52" t="s">
        <v>1634</v>
      </c>
      <c r="E2717" s="52" t="s">
        <v>918</v>
      </c>
      <c r="F2717" s="52" t="s">
        <v>2057</v>
      </c>
      <c r="G2717" s="52">
        <v>2018</v>
      </c>
      <c r="H2717" s="52" t="s">
        <v>1635</v>
      </c>
      <c r="I2717" s="52" t="s">
        <v>670</v>
      </c>
      <c r="J2717" s="60">
        <v>25593</v>
      </c>
      <c r="K2717" s="52">
        <v>25593</v>
      </c>
      <c r="L2717" s="56" t="str">
        <f>_xlfn.CONCAT(NFM3External!$B2717,"_",NFM3External!$C2717,"_",NFM3External!$E2717,"_",NFM3External!$G2717)</f>
        <v>Pakistan_HIV_United Nations Development Programme (UNDP)_2018</v>
      </c>
    </row>
    <row r="2718" spans="1:12" x14ac:dyDescent="0.25">
      <c r="A2718" s="48" t="s">
        <v>2056</v>
      </c>
      <c r="B2718" s="49" t="s">
        <v>1145</v>
      </c>
      <c r="C2718" s="49" t="s">
        <v>1645</v>
      </c>
      <c r="D2718" s="49" t="s">
        <v>1634</v>
      </c>
      <c r="E2718" s="49" t="s">
        <v>918</v>
      </c>
      <c r="F2718" s="49" t="s">
        <v>2057</v>
      </c>
      <c r="G2718" s="49">
        <v>2019</v>
      </c>
      <c r="H2718" s="49" t="s">
        <v>1635</v>
      </c>
      <c r="I2718" s="49" t="s">
        <v>670</v>
      </c>
      <c r="J2718" s="59">
        <v>6017</v>
      </c>
      <c r="K2718" s="49">
        <v>6017</v>
      </c>
      <c r="L2718" s="55" t="str">
        <f>_xlfn.CONCAT(NFM3External!$B2718,"_",NFM3External!$C2718,"_",NFM3External!$E2718,"_",NFM3External!$G2718)</f>
        <v>Pakistan_HIV_United Nations Development Programme (UNDP)_2019</v>
      </c>
    </row>
    <row r="2719" spans="1:12" x14ac:dyDescent="0.25">
      <c r="A2719" s="51" t="s">
        <v>2056</v>
      </c>
      <c r="B2719" s="52" t="s">
        <v>1145</v>
      </c>
      <c r="C2719" s="52" t="s">
        <v>1645</v>
      </c>
      <c r="D2719" s="52" t="s">
        <v>1634</v>
      </c>
      <c r="E2719" s="52" t="s">
        <v>918</v>
      </c>
      <c r="F2719" s="52" t="s">
        <v>2057</v>
      </c>
      <c r="G2719" s="52">
        <v>2020</v>
      </c>
      <c r="H2719" s="52" t="s">
        <v>1635</v>
      </c>
      <c r="I2719" s="52" t="s">
        <v>670</v>
      </c>
      <c r="J2719" s="60">
        <v>20000</v>
      </c>
      <c r="K2719" s="52">
        <v>20000</v>
      </c>
      <c r="L2719" s="56" t="str">
        <f>_xlfn.CONCAT(NFM3External!$B2719,"_",NFM3External!$C2719,"_",NFM3External!$E2719,"_",NFM3External!$G2719)</f>
        <v>Pakistan_HIV_United Nations Development Programme (UNDP)_2020</v>
      </c>
    </row>
    <row r="2720" spans="1:12" x14ac:dyDescent="0.25">
      <c r="A2720" s="48" t="s">
        <v>2056</v>
      </c>
      <c r="B2720" s="49" t="s">
        <v>1145</v>
      </c>
      <c r="C2720" s="49" t="s">
        <v>1645</v>
      </c>
      <c r="D2720" s="49" t="s">
        <v>1634</v>
      </c>
      <c r="E2720" s="49" t="s">
        <v>918</v>
      </c>
      <c r="F2720" s="49" t="s">
        <v>2057</v>
      </c>
      <c r="G2720" s="49">
        <v>2021</v>
      </c>
      <c r="H2720" s="49" t="s">
        <v>361</v>
      </c>
      <c r="I2720" s="49" t="s">
        <v>670</v>
      </c>
      <c r="J2720" s="59">
        <v>30000</v>
      </c>
      <c r="K2720" s="49">
        <v>30000</v>
      </c>
      <c r="L2720" s="55" t="str">
        <f>_xlfn.CONCAT(NFM3External!$B2720,"_",NFM3External!$C2720,"_",NFM3External!$E2720,"_",NFM3External!$G2720)</f>
        <v>Pakistan_HIV_United Nations Development Programme (UNDP)_2021</v>
      </c>
    </row>
    <row r="2721" spans="1:12" x14ac:dyDescent="0.25">
      <c r="A2721" s="51" t="s">
        <v>2056</v>
      </c>
      <c r="B2721" s="52" t="s">
        <v>1145</v>
      </c>
      <c r="C2721" s="52" t="s">
        <v>1645</v>
      </c>
      <c r="D2721" s="52" t="s">
        <v>1634</v>
      </c>
      <c r="E2721" s="52" t="s">
        <v>918</v>
      </c>
      <c r="F2721" s="52" t="s">
        <v>2057</v>
      </c>
      <c r="G2721" s="52">
        <v>2022</v>
      </c>
      <c r="H2721" s="52" t="s">
        <v>361</v>
      </c>
      <c r="I2721" s="52" t="s">
        <v>670</v>
      </c>
      <c r="J2721" s="60">
        <v>30000</v>
      </c>
      <c r="K2721" s="52">
        <v>30000</v>
      </c>
      <c r="L2721" s="56" t="str">
        <f>_xlfn.CONCAT(NFM3External!$B2721,"_",NFM3External!$C2721,"_",NFM3External!$E2721,"_",NFM3External!$G2721)</f>
        <v>Pakistan_HIV_United Nations Development Programme (UNDP)_2022</v>
      </c>
    </row>
    <row r="2722" spans="1:12" x14ac:dyDescent="0.25">
      <c r="A2722" s="48" t="s">
        <v>2056</v>
      </c>
      <c r="B2722" s="49" t="s">
        <v>1145</v>
      </c>
      <c r="C2722" s="49" t="s">
        <v>1645</v>
      </c>
      <c r="D2722" s="49" t="s">
        <v>1634</v>
      </c>
      <c r="E2722" s="49" t="s">
        <v>918</v>
      </c>
      <c r="F2722" s="49" t="s">
        <v>2057</v>
      </c>
      <c r="G2722" s="49">
        <v>2023</v>
      </c>
      <c r="H2722" s="49" t="s">
        <v>361</v>
      </c>
      <c r="I2722" s="49" t="s">
        <v>670</v>
      </c>
      <c r="J2722" s="59">
        <v>20000</v>
      </c>
      <c r="K2722" s="49">
        <v>20000</v>
      </c>
      <c r="L2722" s="55" t="str">
        <f>_xlfn.CONCAT(NFM3External!$B2722,"_",NFM3External!$C2722,"_",NFM3External!$E2722,"_",NFM3External!$G2722)</f>
        <v>Pakistan_HIV_United Nations Development Programme (UNDP)_2023</v>
      </c>
    </row>
    <row r="2723" spans="1:12" x14ac:dyDescent="0.25">
      <c r="A2723" s="51" t="s">
        <v>2056</v>
      </c>
      <c r="B2723" s="52" t="s">
        <v>1145</v>
      </c>
      <c r="C2723" s="52" t="s">
        <v>1645</v>
      </c>
      <c r="D2723" s="52" t="s">
        <v>1634</v>
      </c>
      <c r="E2723" s="52" t="s">
        <v>918</v>
      </c>
      <c r="F2723" s="52" t="s">
        <v>2057</v>
      </c>
      <c r="G2723" s="52">
        <v>2024</v>
      </c>
      <c r="H2723" s="52" t="s">
        <v>361</v>
      </c>
      <c r="I2723" s="52" t="s">
        <v>670</v>
      </c>
      <c r="J2723" s="60">
        <v>20000</v>
      </c>
      <c r="K2723" s="52">
        <v>20000</v>
      </c>
      <c r="L2723" s="56" t="str">
        <f>_xlfn.CONCAT(NFM3External!$B2723,"_",NFM3External!$C2723,"_",NFM3External!$E2723,"_",NFM3External!$G2723)</f>
        <v>Pakistan_HIV_United Nations Development Programme (UNDP)_2024</v>
      </c>
    </row>
    <row r="2724" spans="1:12" x14ac:dyDescent="0.25">
      <c r="A2724" s="48" t="s">
        <v>2056</v>
      </c>
      <c r="B2724" s="49" t="s">
        <v>1145</v>
      </c>
      <c r="C2724" s="49" t="s">
        <v>1645</v>
      </c>
      <c r="D2724" s="49" t="s">
        <v>1634</v>
      </c>
      <c r="E2724" s="49" t="s">
        <v>918</v>
      </c>
      <c r="F2724" s="49" t="s">
        <v>2057</v>
      </c>
      <c r="G2724" s="49">
        <v>2025</v>
      </c>
      <c r="H2724" s="49" t="s">
        <v>361</v>
      </c>
      <c r="I2724" s="49" t="s">
        <v>670</v>
      </c>
      <c r="J2724" s="59">
        <v>20000</v>
      </c>
      <c r="K2724" s="49">
        <v>20000</v>
      </c>
      <c r="L2724" s="55" t="str">
        <f>_xlfn.CONCAT(NFM3External!$B2724,"_",NFM3External!$C2724,"_",NFM3External!$E2724,"_",NFM3External!$G2724)</f>
        <v>Pakistan_HIV_United Nations Development Programme (UNDP)_2025</v>
      </c>
    </row>
    <row r="2725" spans="1:12" x14ac:dyDescent="0.25">
      <c r="A2725" s="51" t="s">
        <v>2056</v>
      </c>
      <c r="B2725" s="52" t="s">
        <v>1145</v>
      </c>
      <c r="C2725" s="52" t="s">
        <v>1645</v>
      </c>
      <c r="D2725" s="52" t="s">
        <v>1634</v>
      </c>
      <c r="E2725" s="52" t="s">
        <v>924</v>
      </c>
      <c r="F2725" s="52" t="s">
        <v>2057</v>
      </c>
      <c r="G2725" s="52">
        <v>2018</v>
      </c>
      <c r="H2725" s="52" t="s">
        <v>1635</v>
      </c>
      <c r="I2725" s="52" t="s">
        <v>670</v>
      </c>
      <c r="J2725" s="60">
        <v>20000</v>
      </c>
      <c r="K2725" s="52">
        <v>20000</v>
      </c>
      <c r="L2725" s="56" t="str">
        <f>_xlfn.CONCAT(NFM3External!$B2725,"_",NFM3External!$C2725,"_",NFM3External!$E2725,"_",NFM3External!$G2725)</f>
        <v>Pakistan_HIV_United Nations High Commissioner for Refugees (UNHCR)_2018</v>
      </c>
    </row>
    <row r="2726" spans="1:12" x14ac:dyDescent="0.25">
      <c r="A2726" s="48" t="s">
        <v>2056</v>
      </c>
      <c r="B2726" s="49" t="s">
        <v>1145</v>
      </c>
      <c r="C2726" s="49" t="s">
        <v>1645</v>
      </c>
      <c r="D2726" s="49" t="s">
        <v>1634</v>
      </c>
      <c r="E2726" s="49" t="s">
        <v>924</v>
      </c>
      <c r="F2726" s="49" t="s">
        <v>2057</v>
      </c>
      <c r="G2726" s="49">
        <v>2019</v>
      </c>
      <c r="H2726" s="49" t="s">
        <v>1635</v>
      </c>
      <c r="I2726" s="49" t="s">
        <v>670</v>
      </c>
      <c r="J2726" s="59">
        <v>25000</v>
      </c>
      <c r="K2726" s="49">
        <v>25000</v>
      </c>
      <c r="L2726" s="55" t="str">
        <f>_xlfn.CONCAT(NFM3External!$B2726,"_",NFM3External!$C2726,"_",NFM3External!$E2726,"_",NFM3External!$G2726)</f>
        <v>Pakistan_HIV_United Nations High Commissioner for Refugees (UNHCR)_2019</v>
      </c>
    </row>
    <row r="2727" spans="1:12" x14ac:dyDescent="0.25">
      <c r="A2727" s="51" t="s">
        <v>2056</v>
      </c>
      <c r="B2727" s="52" t="s">
        <v>1145</v>
      </c>
      <c r="C2727" s="52" t="s">
        <v>1645</v>
      </c>
      <c r="D2727" s="52" t="s">
        <v>1634</v>
      </c>
      <c r="E2727" s="52" t="s">
        <v>924</v>
      </c>
      <c r="F2727" s="52" t="s">
        <v>2057</v>
      </c>
      <c r="G2727" s="52">
        <v>2020</v>
      </c>
      <c r="H2727" s="52" t="s">
        <v>1635</v>
      </c>
      <c r="I2727" s="52" t="s">
        <v>670</v>
      </c>
      <c r="J2727" s="60">
        <v>25000</v>
      </c>
      <c r="K2727" s="52">
        <v>25000</v>
      </c>
      <c r="L2727" s="56" t="str">
        <f>_xlfn.CONCAT(NFM3External!$B2727,"_",NFM3External!$C2727,"_",NFM3External!$E2727,"_",NFM3External!$G2727)</f>
        <v>Pakistan_HIV_United Nations High Commissioner for Refugees (UNHCR)_2020</v>
      </c>
    </row>
    <row r="2728" spans="1:12" x14ac:dyDescent="0.25">
      <c r="A2728" s="48" t="s">
        <v>2056</v>
      </c>
      <c r="B2728" s="49" t="s">
        <v>1145</v>
      </c>
      <c r="C2728" s="49" t="s">
        <v>1645</v>
      </c>
      <c r="D2728" s="49" t="s">
        <v>1634</v>
      </c>
      <c r="E2728" s="49" t="s">
        <v>924</v>
      </c>
      <c r="F2728" s="49" t="s">
        <v>2057</v>
      </c>
      <c r="G2728" s="49">
        <v>2021</v>
      </c>
      <c r="H2728" s="49" t="s">
        <v>361</v>
      </c>
      <c r="I2728" s="49" t="s">
        <v>670</v>
      </c>
      <c r="J2728" s="59">
        <v>20000</v>
      </c>
      <c r="K2728" s="49">
        <v>20000</v>
      </c>
      <c r="L2728" s="55" t="str">
        <f>_xlfn.CONCAT(NFM3External!$B2728,"_",NFM3External!$C2728,"_",NFM3External!$E2728,"_",NFM3External!$G2728)</f>
        <v>Pakistan_HIV_United Nations High Commissioner for Refugees (UNHCR)_2021</v>
      </c>
    </row>
    <row r="2729" spans="1:12" x14ac:dyDescent="0.25">
      <c r="A2729" s="51" t="s">
        <v>2056</v>
      </c>
      <c r="B2729" s="52" t="s">
        <v>1145</v>
      </c>
      <c r="C2729" s="52" t="s">
        <v>1645</v>
      </c>
      <c r="D2729" s="52" t="s">
        <v>1634</v>
      </c>
      <c r="E2729" s="52" t="s">
        <v>924</v>
      </c>
      <c r="F2729" s="52" t="s">
        <v>2057</v>
      </c>
      <c r="G2729" s="52">
        <v>2022</v>
      </c>
      <c r="H2729" s="52" t="s">
        <v>361</v>
      </c>
      <c r="I2729" s="52" t="s">
        <v>670</v>
      </c>
      <c r="J2729" s="60">
        <v>20000</v>
      </c>
      <c r="K2729" s="52">
        <v>20000</v>
      </c>
      <c r="L2729" s="56" t="str">
        <f>_xlfn.CONCAT(NFM3External!$B2729,"_",NFM3External!$C2729,"_",NFM3External!$E2729,"_",NFM3External!$G2729)</f>
        <v>Pakistan_HIV_United Nations High Commissioner for Refugees (UNHCR)_2022</v>
      </c>
    </row>
    <row r="2730" spans="1:12" x14ac:dyDescent="0.25">
      <c r="A2730" s="48" t="s">
        <v>2056</v>
      </c>
      <c r="B2730" s="49" t="s">
        <v>1145</v>
      </c>
      <c r="C2730" s="49" t="s">
        <v>1645</v>
      </c>
      <c r="D2730" s="49" t="s">
        <v>1634</v>
      </c>
      <c r="E2730" s="49" t="s">
        <v>924</v>
      </c>
      <c r="F2730" s="49" t="s">
        <v>2057</v>
      </c>
      <c r="G2730" s="49">
        <v>2023</v>
      </c>
      <c r="H2730" s="49" t="s">
        <v>361</v>
      </c>
      <c r="I2730" s="49" t="s">
        <v>670</v>
      </c>
      <c r="J2730" s="59">
        <v>20000</v>
      </c>
      <c r="K2730" s="49">
        <v>20000</v>
      </c>
      <c r="L2730" s="55" t="str">
        <f>_xlfn.CONCAT(NFM3External!$B2730,"_",NFM3External!$C2730,"_",NFM3External!$E2730,"_",NFM3External!$G2730)</f>
        <v>Pakistan_HIV_United Nations High Commissioner for Refugees (UNHCR)_2023</v>
      </c>
    </row>
    <row r="2731" spans="1:12" x14ac:dyDescent="0.25">
      <c r="A2731" s="51" t="s">
        <v>2056</v>
      </c>
      <c r="B2731" s="52" t="s">
        <v>1145</v>
      </c>
      <c r="C2731" s="52" t="s">
        <v>1645</v>
      </c>
      <c r="D2731" s="52" t="s">
        <v>1634</v>
      </c>
      <c r="E2731" s="52" t="s">
        <v>924</v>
      </c>
      <c r="F2731" s="52" t="s">
        <v>2057</v>
      </c>
      <c r="G2731" s="52">
        <v>2024</v>
      </c>
      <c r="H2731" s="52" t="s">
        <v>361</v>
      </c>
      <c r="I2731" s="52" t="s">
        <v>670</v>
      </c>
      <c r="J2731" s="60">
        <v>20000</v>
      </c>
      <c r="K2731" s="52">
        <v>20000</v>
      </c>
      <c r="L2731" s="56" t="str">
        <f>_xlfn.CONCAT(NFM3External!$B2731,"_",NFM3External!$C2731,"_",NFM3External!$E2731,"_",NFM3External!$G2731)</f>
        <v>Pakistan_HIV_United Nations High Commissioner for Refugees (UNHCR)_2024</v>
      </c>
    </row>
    <row r="2732" spans="1:12" x14ac:dyDescent="0.25">
      <c r="A2732" s="48" t="s">
        <v>2056</v>
      </c>
      <c r="B2732" s="49" t="s">
        <v>1145</v>
      </c>
      <c r="C2732" s="49" t="s">
        <v>1645</v>
      </c>
      <c r="D2732" s="49" t="s">
        <v>1634</v>
      </c>
      <c r="E2732" s="49" t="s">
        <v>924</v>
      </c>
      <c r="F2732" s="49" t="s">
        <v>2057</v>
      </c>
      <c r="G2732" s="49">
        <v>2025</v>
      </c>
      <c r="H2732" s="49" t="s">
        <v>361</v>
      </c>
      <c r="I2732" s="49" t="s">
        <v>670</v>
      </c>
      <c r="J2732" s="59">
        <v>20000</v>
      </c>
      <c r="K2732" s="49">
        <v>20000</v>
      </c>
      <c r="L2732" s="55" t="str">
        <f>_xlfn.CONCAT(NFM3External!$B2732,"_",NFM3External!$C2732,"_",NFM3External!$E2732,"_",NFM3External!$G2732)</f>
        <v>Pakistan_HIV_United Nations High Commissioner for Refugees (UNHCR)_2025</v>
      </c>
    </row>
    <row r="2733" spans="1:12" x14ac:dyDescent="0.25">
      <c r="A2733" s="51" t="s">
        <v>2056</v>
      </c>
      <c r="B2733" s="52" t="s">
        <v>1145</v>
      </c>
      <c r="C2733" s="52" t="s">
        <v>1645</v>
      </c>
      <c r="D2733" s="52" t="s">
        <v>1634</v>
      </c>
      <c r="E2733" s="52" t="s">
        <v>930</v>
      </c>
      <c r="F2733" s="52" t="s">
        <v>2057</v>
      </c>
      <c r="G2733" s="52">
        <v>2018</v>
      </c>
      <c r="H2733" s="52" t="s">
        <v>1635</v>
      </c>
      <c r="I2733" s="52" t="s">
        <v>670</v>
      </c>
      <c r="J2733" s="60">
        <v>50517</v>
      </c>
      <c r="K2733" s="52">
        <v>50517</v>
      </c>
      <c r="L2733" s="56" t="str">
        <f>_xlfn.CONCAT(NFM3External!$B2733,"_",NFM3External!$C2733,"_",NFM3External!$E2733,"_",NFM3External!$G2733)</f>
        <v>Pakistan_HIV_United Nations Population Fund (UNFPA)_2018</v>
      </c>
    </row>
    <row r="2734" spans="1:12" x14ac:dyDescent="0.25">
      <c r="A2734" s="48" t="s">
        <v>2056</v>
      </c>
      <c r="B2734" s="49" t="s">
        <v>1145</v>
      </c>
      <c r="C2734" s="49" t="s">
        <v>1645</v>
      </c>
      <c r="D2734" s="49" t="s">
        <v>1634</v>
      </c>
      <c r="E2734" s="49" t="s">
        <v>930</v>
      </c>
      <c r="F2734" s="49" t="s">
        <v>2057</v>
      </c>
      <c r="G2734" s="49">
        <v>2019</v>
      </c>
      <c r="H2734" s="49" t="s">
        <v>1635</v>
      </c>
      <c r="I2734" s="49" t="s">
        <v>670</v>
      </c>
      <c r="J2734" s="59">
        <v>33531</v>
      </c>
      <c r="K2734" s="49">
        <v>33531</v>
      </c>
      <c r="L2734" s="55" t="str">
        <f>_xlfn.CONCAT(NFM3External!$B2734,"_",NFM3External!$C2734,"_",NFM3External!$E2734,"_",NFM3External!$G2734)</f>
        <v>Pakistan_HIV_United Nations Population Fund (UNFPA)_2019</v>
      </c>
    </row>
    <row r="2735" spans="1:12" x14ac:dyDescent="0.25">
      <c r="A2735" s="51" t="s">
        <v>2056</v>
      </c>
      <c r="B2735" s="52" t="s">
        <v>1145</v>
      </c>
      <c r="C2735" s="52" t="s">
        <v>1645</v>
      </c>
      <c r="D2735" s="52" t="s">
        <v>1634</v>
      </c>
      <c r="E2735" s="52" t="s">
        <v>930</v>
      </c>
      <c r="F2735" s="52" t="s">
        <v>2057</v>
      </c>
      <c r="G2735" s="52">
        <v>2020</v>
      </c>
      <c r="H2735" s="52" t="s">
        <v>1635</v>
      </c>
      <c r="I2735" s="52" t="s">
        <v>670</v>
      </c>
      <c r="J2735" s="60">
        <v>30000</v>
      </c>
      <c r="K2735" s="52">
        <v>30000</v>
      </c>
      <c r="L2735" s="56" t="str">
        <f>_xlfn.CONCAT(NFM3External!$B2735,"_",NFM3External!$C2735,"_",NFM3External!$E2735,"_",NFM3External!$G2735)</f>
        <v>Pakistan_HIV_United Nations Population Fund (UNFPA)_2020</v>
      </c>
    </row>
    <row r="2736" spans="1:12" x14ac:dyDescent="0.25">
      <c r="A2736" s="48" t="s">
        <v>2056</v>
      </c>
      <c r="B2736" s="49" t="s">
        <v>1145</v>
      </c>
      <c r="C2736" s="49" t="s">
        <v>1645</v>
      </c>
      <c r="D2736" s="49" t="s">
        <v>1634</v>
      </c>
      <c r="E2736" s="49" t="s">
        <v>930</v>
      </c>
      <c r="F2736" s="49" t="s">
        <v>2057</v>
      </c>
      <c r="G2736" s="49">
        <v>2021</v>
      </c>
      <c r="H2736" s="49" t="s">
        <v>361</v>
      </c>
      <c r="I2736" s="49" t="s">
        <v>670</v>
      </c>
      <c r="J2736" s="59">
        <v>30000</v>
      </c>
      <c r="K2736" s="49">
        <v>30000</v>
      </c>
      <c r="L2736" s="55" t="str">
        <f>_xlfn.CONCAT(NFM3External!$B2736,"_",NFM3External!$C2736,"_",NFM3External!$E2736,"_",NFM3External!$G2736)</f>
        <v>Pakistan_HIV_United Nations Population Fund (UNFPA)_2021</v>
      </c>
    </row>
    <row r="2737" spans="1:12" x14ac:dyDescent="0.25">
      <c r="A2737" s="51" t="s">
        <v>2056</v>
      </c>
      <c r="B2737" s="52" t="s">
        <v>1145</v>
      </c>
      <c r="C2737" s="52" t="s">
        <v>1645</v>
      </c>
      <c r="D2737" s="52" t="s">
        <v>1634</v>
      </c>
      <c r="E2737" s="52" t="s">
        <v>930</v>
      </c>
      <c r="F2737" s="52" t="s">
        <v>2057</v>
      </c>
      <c r="G2737" s="52">
        <v>2022</v>
      </c>
      <c r="H2737" s="52" t="s">
        <v>361</v>
      </c>
      <c r="I2737" s="52" t="s">
        <v>670</v>
      </c>
      <c r="J2737" s="60">
        <v>30000</v>
      </c>
      <c r="K2737" s="52">
        <v>30000</v>
      </c>
      <c r="L2737" s="56" t="str">
        <f>_xlfn.CONCAT(NFM3External!$B2737,"_",NFM3External!$C2737,"_",NFM3External!$E2737,"_",NFM3External!$G2737)</f>
        <v>Pakistan_HIV_United Nations Population Fund (UNFPA)_2022</v>
      </c>
    </row>
    <row r="2738" spans="1:12" x14ac:dyDescent="0.25">
      <c r="A2738" s="48" t="s">
        <v>2056</v>
      </c>
      <c r="B2738" s="49" t="s">
        <v>1145</v>
      </c>
      <c r="C2738" s="49" t="s">
        <v>1645</v>
      </c>
      <c r="D2738" s="49" t="s">
        <v>1634</v>
      </c>
      <c r="E2738" s="49" t="s">
        <v>930</v>
      </c>
      <c r="F2738" s="49" t="s">
        <v>2057</v>
      </c>
      <c r="G2738" s="49">
        <v>2023</v>
      </c>
      <c r="H2738" s="49" t="s">
        <v>361</v>
      </c>
      <c r="I2738" s="49" t="s">
        <v>670</v>
      </c>
      <c r="J2738" s="59">
        <v>30000</v>
      </c>
      <c r="K2738" s="49">
        <v>30000</v>
      </c>
      <c r="L2738" s="55" t="str">
        <f>_xlfn.CONCAT(NFM3External!$B2738,"_",NFM3External!$C2738,"_",NFM3External!$E2738,"_",NFM3External!$G2738)</f>
        <v>Pakistan_HIV_United Nations Population Fund (UNFPA)_2023</v>
      </c>
    </row>
    <row r="2739" spans="1:12" x14ac:dyDescent="0.25">
      <c r="A2739" s="51" t="s">
        <v>2056</v>
      </c>
      <c r="B2739" s="52" t="s">
        <v>1145</v>
      </c>
      <c r="C2739" s="52" t="s">
        <v>1645</v>
      </c>
      <c r="D2739" s="52" t="s">
        <v>1634</v>
      </c>
      <c r="E2739" s="52" t="s">
        <v>930</v>
      </c>
      <c r="F2739" s="52" t="s">
        <v>2057</v>
      </c>
      <c r="G2739" s="52">
        <v>2024</v>
      </c>
      <c r="H2739" s="52" t="s">
        <v>361</v>
      </c>
      <c r="I2739" s="52" t="s">
        <v>670</v>
      </c>
      <c r="J2739" s="60">
        <v>30000</v>
      </c>
      <c r="K2739" s="52">
        <v>30000</v>
      </c>
      <c r="L2739" s="56" t="str">
        <f>_xlfn.CONCAT(NFM3External!$B2739,"_",NFM3External!$C2739,"_",NFM3External!$E2739,"_",NFM3External!$G2739)</f>
        <v>Pakistan_HIV_United Nations Population Fund (UNFPA)_2024</v>
      </c>
    </row>
    <row r="2740" spans="1:12" x14ac:dyDescent="0.25">
      <c r="A2740" s="48" t="s">
        <v>2056</v>
      </c>
      <c r="B2740" s="49" t="s">
        <v>1145</v>
      </c>
      <c r="C2740" s="49" t="s">
        <v>1645</v>
      </c>
      <c r="D2740" s="49" t="s">
        <v>1634</v>
      </c>
      <c r="E2740" s="49" t="s">
        <v>930</v>
      </c>
      <c r="F2740" s="49" t="s">
        <v>2057</v>
      </c>
      <c r="G2740" s="49">
        <v>2025</v>
      </c>
      <c r="H2740" s="49" t="s">
        <v>361</v>
      </c>
      <c r="I2740" s="49" t="s">
        <v>670</v>
      </c>
      <c r="J2740" s="59">
        <v>30000</v>
      </c>
      <c r="K2740" s="49">
        <v>30000</v>
      </c>
      <c r="L2740" s="55" t="str">
        <f>_xlfn.CONCAT(NFM3External!$B2740,"_",NFM3External!$C2740,"_",NFM3External!$E2740,"_",NFM3External!$G2740)</f>
        <v>Pakistan_HIV_United Nations Population Fund (UNFPA)_2025</v>
      </c>
    </row>
    <row r="2741" spans="1:12" x14ac:dyDescent="0.25">
      <c r="A2741" s="51" t="s">
        <v>2056</v>
      </c>
      <c r="B2741" s="52" t="s">
        <v>1145</v>
      </c>
      <c r="C2741" s="52" t="s">
        <v>1645</v>
      </c>
      <c r="D2741" s="52" t="s">
        <v>1634</v>
      </c>
      <c r="E2741" s="52" t="s">
        <v>949</v>
      </c>
      <c r="F2741" s="52" t="s">
        <v>2057</v>
      </c>
      <c r="G2741" s="52">
        <v>2018</v>
      </c>
      <c r="H2741" s="52" t="s">
        <v>1635</v>
      </c>
      <c r="I2741" s="52" t="s">
        <v>670</v>
      </c>
      <c r="J2741" s="60">
        <v>52984</v>
      </c>
      <c r="K2741" s="52">
        <v>52984</v>
      </c>
      <c r="L2741" s="56" t="str">
        <f>_xlfn.CONCAT(NFM3External!$B2741,"_",NFM3External!$C2741,"_",NFM3External!$E2741,"_",NFM3External!$G2741)</f>
        <v>Pakistan_HIV_World Health Organization (WHO)_2018</v>
      </c>
    </row>
    <row r="2742" spans="1:12" x14ac:dyDescent="0.25">
      <c r="A2742" s="48" t="s">
        <v>2056</v>
      </c>
      <c r="B2742" s="49" t="s">
        <v>1145</v>
      </c>
      <c r="C2742" s="49" t="s">
        <v>1645</v>
      </c>
      <c r="D2742" s="49" t="s">
        <v>1634</v>
      </c>
      <c r="E2742" s="49" t="s">
        <v>949</v>
      </c>
      <c r="F2742" s="49" t="s">
        <v>2057</v>
      </c>
      <c r="G2742" s="49">
        <v>2019</v>
      </c>
      <c r="H2742" s="49" t="s">
        <v>1635</v>
      </c>
      <c r="I2742" s="49" t="s">
        <v>670</v>
      </c>
      <c r="J2742" s="59">
        <v>439314</v>
      </c>
      <c r="K2742" s="49">
        <v>439314</v>
      </c>
      <c r="L2742" s="55" t="str">
        <f>_xlfn.CONCAT(NFM3External!$B2742,"_",NFM3External!$C2742,"_",NFM3External!$E2742,"_",NFM3External!$G2742)</f>
        <v>Pakistan_HIV_World Health Organization (WHO)_2019</v>
      </c>
    </row>
    <row r="2743" spans="1:12" x14ac:dyDescent="0.25">
      <c r="A2743" s="51" t="s">
        <v>2056</v>
      </c>
      <c r="B2743" s="52" t="s">
        <v>1145</v>
      </c>
      <c r="C2743" s="52" t="s">
        <v>1645</v>
      </c>
      <c r="D2743" s="52" t="s">
        <v>1634</v>
      </c>
      <c r="E2743" s="52" t="s">
        <v>949</v>
      </c>
      <c r="F2743" s="52" t="s">
        <v>2057</v>
      </c>
      <c r="G2743" s="52">
        <v>2020</v>
      </c>
      <c r="H2743" s="52" t="s">
        <v>1635</v>
      </c>
      <c r="I2743" s="52" t="s">
        <v>670</v>
      </c>
      <c r="J2743" s="60">
        <v>50000</v>
      </c>
      <c r="K2743" s="52">
        <v>50000</v>
      </c>
      <c r="L2743" s="56" t="str">
        <f>_xlfn.CONCAT(NFM3External!$B2743,"_",NFM3External!$C2743,"_",NFM3External!$E2743,"_",NFM3External!$G2743)</f>
        <v>Pakistan_HIV_World Health Organization (WHO)_2020</v>
      </c>
    </row>
    <row r="2744" spans="1:12" x14ac:dyDescent="0.25">
      <c r="A2744" s="48" t="s">
        <v>2056</v>
      </c>
      <c r="B2744" s="49" t="s">
        <v>1145</v>
      </c>
      <c r="C2744" s="49" t="s">
        <v>1645</v>
      </c>
      <c r="D2744" s="49" t="s">
        <v>1634</v>
      </c>
      <c r="E2744" s="49" t="s">
        <v>949</v>
      </c>
      <c r="F2744" s="49" t="s">
        <v>2057</v>
      </c>
      <c r="G2744" s="49">
        <v>2021</v>
      </c>
      <c r="H2744" s="49" t="s">
        <v>361</v>
      </c>
      <c r="I2744" s="49" t="s">
        <v>670</v>
      </c>
      <c r="J2744" s="59">
        <v>40000</v>
      </c>
      <c r="K2744" s="49">
        <v>40000</v>
      </c>
      <c r="L2744" s="55" t="str">
        <f>_xlfn.CONCAT(NFM3External!$B2744,"_",NFM3External!$C2744,"_",NFM3External!$E2744,"_",NFM3External!$G2744)</f>
        <v>Pakistan_HIV_World Health Organization (WHO)_2021</v>
      </c>
    </row>
    <row r="2745" spans="1:12" x14ac:dyDescent="0.25">
      <c r="A2745" s="51" t="s">
        <v>2056</v>
      </c>
      <c r="B2745" s="52" t="s">
        <v>1145</v>
      </c>
      <c r="C2745" s="52" t="s">
        <v>1645</v>
      </c>
      <c r="D2745" s="52" t="s">
        <v>1634</v>
      </c>
      <c r="E2745" s="52" t="s">
        <v>949</v>
      </c>
      <c r="F2745" s="52" t="s">
        <v>2057</v>
      </c>
      <c r="G2745" s="52">
        <v>2022</v>
      </c>
      <c r="H2745" s="52" t="s">
        <v>361</v>
      </c>
      <c r="I2745" s="52" t="s">
        <v>670</v>
      </c>
      <c r="J2745" s="60">
        <v>50000</v>
      </c>
      <c r="K2745" s="52">
        <v>50000</v>
      </c>
      <c r="L2745" s="56" t="str">
        <f>_xlfn.CONCAT(NFM3External!$B2745,"_",NFM3External!$C2745,"_",NFM3External!$E2745,"_",NFM3External!$G2745)</f>
        <v>Pakistan_HIV_World Health Organization (WHO)_2022</v>
      </c>
    </row>
    <row r="2746" spans="1:12" x14ac:dyDescent="0.25">
      <c r="A2746" s="48" t="s">
        <v>2056</v>
      </c>
      <c r="B2746" s="49" t="s">
        <v>1145</v>
      </c>
      <c r="C2746" s="49" t="s">
        <v>1645</v>
      </c>
      <c r="D2746" s="49" t="s">
        <v>1634</v>
      </c>
      <c r="E2746" s="49" t="s">
        <v>949</v>
      </c>
      <c r="F2746" s="49" t="s">
        <v>2057</v>
      </c>
      <c r="G2746" s="49">
        <v>2023</v>
      </c>
      <c r="H2746" s="49" t="s">
        <v>361</v>
      </c>
      <c r="I2746" s="49" t="s">
        <v>670</v>
      </c>
      <c r="J2746" s="59">
        <v>50000</v>
      </c>
      <c r="K2746" s="49">
        <v>50000</v>
      </c>
      <c r="L2746" s="55" t="str">
        <f>_xlfn.CONCAT(NFM3External!$B2746,"_",NFM3External!$C2746,"_",NFM3External!$E2746,"_",NFM3External!$G2746)</f>
        <v>Pakistan_HIV_World Health Organization (WHO)_2023</v>
      </c>
    </row>
    <row r="2747" spans="1:12" x14ac:dyDescent="0.25">
      <c r="A2747" s="51" t="s">
        <v>2056</v>
      </c>
      <c r="B2747" s="52" t="s">
        <v>1145</v>
      </c>
      <c r="C2747" s="52" t="s">
        <v>1645</v>
      </c>
      <c r="D2747" s="52" t="s">
        <v>1634</v>
      </c>
      <c r="E2747" s="52" t="s">
        <v>949</v>
      </c>
      <c r="F2747" s="52" t="s">
        <v>2057</v>
      </c>
      <c r="G2747" s="52">
        <v>2024</v>
      </c>
      <c r="H2747" s="52" t="s">
        <v>361</v>
      </c>
      <c r="I2747" s="52" t="s">
        <v>670</v>
      </c>
      <c r="J2747" s="60">
        <v>10000</v>
      </c>
      <c r="K2747" s="52">
        <v>10000</v>
      </c>
      <c r="L2747" s="56" t="str">
        <f>_xlfn.CONCAT(NFM3External!$B2747,"_",NFM3External!$C2747,"_",NFM3External!$E2747,"_",NFM3External!$G2747)</f>
        <v>Pakistan_HIV_World Health Organization (WHO)_2024</v>
      </c>
    </row>
    <row r="2748" spans="1:12" x14ac:dyDescent="0.25">
      <c r="A2748" s="48" t="s">
        <v>2056</v>
      </c>
      <c r="B2748" s="49" t="s">
        <v>1145</v>
      </c>
      <c r="C2748" s="49" t="s">
        <v>1645</v>
      </c>
      <c r="D2748" s="49" t="s">
        <v>1634</v>
      </c>
      <c r="E2748" s="49" t="s">
        <v>949</v>
      </c>
      <c r="F2748" s="49" t="s">
        <v>2057</v>
      </c>
      <c r="G2748" s="49">
        <v>2025</v>
      </c>
      <c r="H2748" s="49" t="s">
        <v>361</v>
      </c>
      <c r="I2748" s="49" t="s">
        <v>670</v>
      </c>
      <c r="J2748" s="59">
        <v>10000</v>
      </c>
      <c r="K2748" s="49">
        <v>10000</v>
      </c>
      <c r="L2748" s="55" t="str">
        <f>_xlfn.CONCAT(NFM3External!$B2748,"_",NFM3External!$C2748,"_",NFM3External!$E2748,"_",NFM3External!$G2748)</f>
        <v>Pakistan_HIV_World Health Organization (WHO)_2025</v>
      </c>
    </row>
    <row r="2749" spans="1:12" x14ac:dyDescent="0.25">
      <c r="A2749" s="51" t="s">
        <v>2056</v>
      </c>
      <c r="B2749" s="52" t="s">
        <v>1145</v>
      </c>
      <c r="C2749" s="52" t="s">
        <v>308</v>
      </c>
      <c r="D2749" s="52" t="s">
        <v>1634</v>
      </c>
      <c r="E2749" s="52" t="s">
        <v>949</v>
      </c>
      <c r="F2749" s="52">
        <v>500000</v>
      </c>
      <c r="G2749" s="52">
        <v>2018</v>
      </c>
      <c r="H2749" s="52" t="s">
        <v>1635</v>
      </c>
      <c r="I2749" s="52" t="s">
        <v>670</v>
      </c>
      <c r="J2749" s="60">
        <v>0</v>
      </c>
      <c r="K2749" s="52">
        <v>0</v>
      </c>
      <c r="L2749" s="56" t="str">
        <f>_xlfn.CONCAT(NFM3External!$B2749,"_",NFM3External!$C2749,"_",NFM3External!$E2749,"_",NFM3External!$G2749)</f>
        <v>Pakistan_Malaria_World Health Organization (WHO)_2018</v>
      </c>
    </row>
    <row r="2750" spans="1:12" x14ac:dyDescent="0.25">
      <c r="A2750" s="48" t="s">
        <v>2056</v>
      </c>
      <c r="B2750" s="49" t="s">
        <v>1145</v>
      </c>
      <c r="C2750" s="49" t="s">
        <v>308</v>
      </c>
      <c r="D2750" s="49" t="s">
        <v>1634</v>
      </c>
      <c r="E2750" s="49" t="s">
        <v>949</v>
      </c>
      <c r="F2750" s="49">
        <v>500000</v>
      </c>
      <c r="G2750" s="49">
        <v>2019</v>
      </c>
      <c r="H2750" s="49" t="s">
        <v>1635</v>
      </c>
      <c r="I2750" s="49" t="s">
        <v>670</v>
      </c>
      <c r="J2750" s="59">
        <v>500000</v>
      </c>
      <c r="K2750" s="49">
        <v>500000</v>
      </c>
      <c r="L2750" s="55" t="str">
        <f>_xlfn.CONCAT(NFM3External!$B2750,"_",NFM3External!$C2750,"_",NFM3External!$E2750,"_",NFM3External!$G2750)</f>
        <v>Pakistan_Malaria_World Health Organization (WHO)_2019</v>
      </c>
    </row>
    <row r="2751" spans="1:12" x14ac:dyDescent="0.25">
      <c r="A2751" s="51" t="s">
        <v>2056</v>
      </c>
      <c r="B2751" s="52" t="s">
        <v>1145</v>
      </c>
      <c r="C2751" s="52" t="s">
        <v>308</v>
      </c>
      <c r="D2751" s="52" t="s">
        <v>1634</v>
      </c>
      <c r="E2751" s="52" t="s">
        <v>949</v>
      </c>
      <c r="F2751" s="52">
        <v>500000</v>
      </c>
      <c r="G2751" s="52">
        <v>2020</v>
      </c>
      <c r="H2751" s="52" t="s">
        <v>1635</v>
      </c>
      <c r="I2751" s="52" t="s">
        <v>670</v>
      </c>
      <c r="J2751" s="60">
        <v>0</v>
      </c>
      <c r="K2751" s="52">
        <v>0</v>
      </c>
      <c r="L2751" s="56" t="str">
        <f>_xlfn.CONCAT(NFM3External!$B2751,"_",NFM3External!$C2751,"_",NFM3External!$E2751,"_",NFM3External!$G2751)</f>
        <v>Pakistan_Malaria_World Health Organization (WHO)_2020</v>
      </c>
    </row>
    <row r="2752" spans="1:12" x14ac:dyDescent="0.25">
      <c r="A2752" s="48" t="s">
        <v>2056</v>
      </c>
      <c r="B2752" s="49" t="s">
        <v>1145</v>
      </c>
      <c r="C2752" s="49" t="s">
        <v>308</v>
      </c>
      <c r="D2752" s="49" t="s">
        <v>1634</v>
      </c>
      <c r="E2752" s="49" t="s">
        <v>949</v>
      </c>
      <c r="F2752" s="49">
        <v>500000</v>
      </c>
      <c r="G2752" s="49">
        <v>2021</v>
      </c>
      <c r="H2752" s="49" t="s">
        <v>361</v>
      </c>
      <c r="I2752" s="49" t="s">
        <v>670</v>
      </c>
      <c r="J2752" s="59">
        <v>0</v>
      </c>
      <c r="K2752" s="49">
        <v>0</v>
      </c>
      <c r="L2752" s="55" t="str">
        <f>_xlfn.CONCAT(NFM3External!$B2752,"_",NFM3External!$C2752,"_",NFM3External!$E2752,"_",NFM3External!$G2752)</f>
        <v>Pakistan_Malaria_World Health Organization (WHO)_2021</v>
      </c>
    </row>
    <row r="2753" spans="1:12" x14ac:dyDescent="0.25">
      <c r="A2753" s="51" t="s">
        <v>2056</v>
      </c>
      <c r="B2753" s="52" t="s">
        <v>1145</v>
      </c>
      <c r="C2753" s="52" t="s">
        <v>308</v>
      </c>
      <c r="D2753" s="52" t="s">
        <v>1634</v>
      </c>
      <c r="E2753" s="52" t="s">
        <v>949</v>
      </c>
      <c r="F2753" s="52">
        <v>500000</v>
      </c>
      <c r="G2753" s="52">
        <v>2022</v>
      </c>
      <c r="H2753" s="52" t="s">
        <v>361</v>
      </c>
      <c r="I2753" s="52" t="s">
        <v>670</v>
      </c>
      <c r="J2753" s="60">
        <v>500000</v>
      </c>
      <c r="K2753" s="52">
        <v>500000</v>
      </c>
      <c r="L2753" s="56" t="str">
        <f>_xlfn.CONCAT(NFM3External!$B2753,"_",NFM3External!$C2753,"_",NFM3External!$E2753,"_",NFM3External!$G2753)</f>
        <v>Pakistan_Malaria_World Health Organization (WHO)_2022</v>
      </c>
    </row>
    <row r="2754" spans="1:12" x14ac:dyDescent="0.25">
      <c r="A2754" s="48" t="s">
        <v>2056</v>
      </c>
      <c r="B2754" s="49" t="s">
        <v>1145</v>
      </c>
      <c r="C2754" s="49" t="s">
        <v>308</v>
      </c>
      <c r="D2754" s="49" t="s">
        <v>1634</v>
      </c>
      <c r="E2754" s="49" t="s">
        <v>949</v>
      </c>
      <c r="F2754" s="49">
        <v>500000</v>
      </c>
      <c r="G2754" s="49">
        <v>2023</v>
      </c>
      <c r="H2754" s="49" t="s">
        <v>361</v>
      </c>
      <c r="I2754" s="49" t="s">
        <v>670</v>
      </c>
      <c r="J2754" s="59">
        <v>0</v>
      </c>
      <c r="K2754" s="49">
        <v>0</v>
      </c>
      <c r="L2754" s="55" t="str">
        <f>_xlfn.CONCAT(NFM3External!$B2754,"_",NFM3External!$C2754,"_",NFM3External!$E2754,"_",NFM3External!$G2754)</f>
        <v>Pakistan_Malaria_World Health Organization (WHO)_2023</v>
      </c>
    </row>
    <row r="2755" spans="1:12" x14ac:dyDescent="0.25">
      <c r="A2755" s="51" t="s">
        <v>2056</v>
      </c>
      <c r="B2755" s="52" t="s">
        <v>1145</v>
      </c>
      <c r="C2755" s="52" t="s">
        <v>308</v>
      </c>
      <c r="D2755" s="52" t="s">
        <v>1634</v>
      </c>
      <c r="E2755" s="52" t="s">
        <v>949</v>
      </c>
      <c r="F2755" s="52">
        <v>500000</v>
      </c>
      <c r="G2755" s="52">
        <v>2024</v>
      </c>
      <c r="H2755" s="52" t="s">
        <v>361</v>
      </c>
      <c r="I2755" s="52" t="s">
        <v>670</v>
      </c>
      <c r="J2755" s="60">
        <v>0</v>
      </c>
      <c r="K2755" s="52">
        <v>0</v>
      </c>
      <c r="L2755" s="56" t="str">
        <f>_xlfn.CONCAT(NFM3External!$B2755,"_",NFM3External!$C2755,"_",NFM3External!$E2755,"_",NFM3External!$G2755)</f>
        <v>Pakistan_Malaria_World Health Organization (WHO)_2024</v>
      </c>
    </row>
    <row r="2756" spans="1:12" x14ac:dyDescent="0.25">
      <c r="A2756" s="48" t="s">
        <v>2058</v>
      </c>
      <c r="B2756" s="49" t="s">
        <v>1161</v>
      </c>
      <c r="C2756" s="49" t="s">
        <v>1645</v>
      </c>
      <c r="D2756" s="49" t="s">
        <v>1634</v>
      </c>
      <c r="E2756" s="49" t="s">
        <v>843</v>
      </c>
      <c r="F2756" s="49" t="s">
        <v>2059</v>
      </c>
      <c r="G2756" s="49">
        <v>2018</v>
      </c>
      <c r="H2756" s="49" t="s">
        <v>1635</v>
      </c>
      <c r="I2756" s="49" t="s">
        <v>670</v>
      </c>
      <c r="J2756" s="59">
        <v>491173</v>
      </c>
      <c r="K2756" s="49">
        <v>491173</v>
      </c>
      <c r="L2756" s="55" t="str">
        <f>_xlfn.CONCAT(NFM3External!$B2756,"_",NFM3External!$C2756,"_",NFM3External!$E2756,"_",NFM3External!$G2756)</f>
        <v>Philippines_HIV_Joint United Nations Programme on HIV/AIDS (UNAIDS)_2018</v>
      </c>
    </row>
    <row r="2757" spans="1:12" x14ac:dyDescent="0.25">
      <c r="A2757" s="51" t="s">
        <v>2058</v>
      </c>
      <c r="B2757" s="52" t="s">
        <v>1161</v>
      </c>
      <c r="C2757" s="52" t="s">
        <v>1645</v>
      </c>
      <c r="D2757" s="52" t="s">
        <v>1634</v>
      </c>
      <c r="E2757" s="52" t="s">
        <v>843</v>
      </c>
      <c r="F2757" s="52" t="s">
        <v>2059</v>
      </c>
      <c r="G2757" s="52">
        <v>2019</v>
      </c>
      <c r="H2757" s="52" t="s">
        <v>1635</v>
      </c>
      <c r="I2757" s="52" t="s">
        <v>670</v>
      </c>
      <c r="J2757" s="60">
        <v>491173</v>
      </c>
      <c r="K2757" s="52">
        <v>491173</v>
      </c>
      <c r="L2757" s="56" t="str">
        <f>_xlfn.CONCAT(NFM3External!$B2757,"_",NFM3External!$C2757,"_",NFM3External!$E2757,"_",NFM3External!$G2757)</f>
        <v>Philippines_HIV_Joint United Nations Programme on HIV/AIDS (UNAIDS)_2019</v>
      </c>
    </row>
    <row r="2758" spans="1:12" x14ac:dyDescent="0.25">
      <c r="A2758" s="48" t="s">
        <v>2058</v>
      </c>
      <c r="B2758" s="49" t="s">
        <v>1161</v>
      </c>
      <c r="C2758" s="49" t="s">
        <v>1645</v>
      </c>
      <c r="D2758" s="49" t="s">
        <v>1634</v>
      </c>
      <c r="E2758" s="49" t="s">
        <v>843</v>
      </c>
      <c r="F2758" s="49" t="s">
        <v>2059</v>
      </c>
      <c r="G2758" s="49">
        <v>2020</v>
      </c>
      <c r="H2758" s="49" t="s">
        <v>1635</v>
      </c>
      <c r="I2758" s="49" t="s">
        <v>670</v>
      </c>
      <c r="J2758" s="59">
        <v>585655</v>
      </c>
      <c r="K2758" s="49">
        <v>585655</v>
      </c>
      <c r="L2758" s="55" t="str">
        <f>_xlfn.CONCAT(NFM3External!$B2758,"_",NFM3External!$C2758,"_",NFM3External!$E2758,"_",NFM3External!$G2758)</f>
        <v>Philippines_HIV_Joint United Nations Programme on HIV/AIDS (UNAIDS)_2020</v>
      </c>
    </row>
    <row r="2759" spans="1:12" x14ac:dyDescent="0.25">
      <c r="A2759" s="51" t="s">
        <v>2058</v>
      </c>
      <c r="B2759" s="52" t="s">
        <v>1161</v>
      </c>
      <c r="C2759" s="52" t="s">
        <v>1645</v>
      </c>
      <c r="D2759" s="52" t="s">
        <v>1634</v>
      </c>
      <c r="E2759" s="52" t="s">
        <v>843</v>
      </c>
      <c r="F2759" s="52" t="s">
        <v>2059</v>
      </c>
      <c r="G2759" s="52">
        <v>2021</v>
      </c>
      <c r="H2759" s="52" t="s">
        <v>361</v>
      </c>
      <c r="I2759" s="52" t="s">
        <v>670</v>
      </c>
      <c r="J2759" s="60">
        <v>554752</v>
      </c>
      <c r="K2759" s="52">
        <v>554752</v>
      </c>
      <c r="L2759" s="56" t="str">
        <f>_xlfn.CONCAT(NFM3External!$B2759,"_",NFM3External!$C2759,"_",NFM3External!$E2759,"_",NFM3External!$G2759)</f>
        <v>Philippines_HIV_Joint United Nations Programme on HIV/AIDS (UNAIDS)_2021</v>
      </c>
    </row>
    <row r="2760" spans="1:12" x14ac:dyDescent="0.25">
      <c r="A2760" s="48" t="s">
        <v>2058</v>
      </c>
      <c r="B2760" s="49" t="s">
        <v>1161</v>
      </c>
      <c r="C2760" s="49" t="s">
        <v>1645</v>
      </c>
      <c r="D2760" s="49" t="s">
        <v>1634</v>
      </c>
      <c r="E2760" s="49" t="s">
        <v>843</v>
      </c>
      <c r="F2760" s="49" t="s">
        <v>2059</v>
      </c>
      <c r="G2760" s="49">
        <v>2022</v>
      </c>
      <c r="H2760" s="49" t="s">
        <v>361</v>
      </c>
      <c r="I2760" s="49" t="s">
        <v>670</v>
      </c>
      <c r="J2760" s="59">
        <v>665702</v>
      </c>
      <c r="K2760" s="49">
        <v>665702</v>
      </c>
      <c r="L2760" s="55" t="str">
        <f>_xlfn.CONCAT(NFM3External!$B2760,"_",NFM3External!$C2760,"_",NFM3External!$E2760,"_",NFM3External!$G2760)</f>
        <v>Philippines_HIV_Joint United Nations Programme on HIV/AIDS (UNAIDS)_2022</v>
      </c>
    </row>
    <row r="2761" spans="1:12" x14ac:dyDescent="0.25">
      <c r="A2761" s="51" t="s">
        <v>2058</v>
      </c>
      <c r="B2761" s="52" t="s">
        <v>1161</v>
      </c>
      <c r="C2761" s="52" t="s">
        <v>1645</v>
      </c>
      <c r="D2761" s="52" t="s">
        <v>1634</v>
      </c>
      <c r="E2761" s="52" t="s">
        <v>843</v>
      </c>
      <c r="F2761" s="52" t="s">
        <v>2059</v>
      </c>
      <c r="G2761" s="52">
        <v>2023</v>
      </c>
      <c r="H2761" s="52" t="s">
        <v>361</v>
      </c>
      <c r="I2761" s="52" t="s">
        <v>670</v>
      </c>
      <c r="J2761" s="60">
        <v>665702</v>
      </c>
      <c r="K2761" s="52">
        <v>665702</v>
      </c>
      <c r="L2761" s="56" t="str">
        <f>_xlfn.CONCAT(NFM3External!$B2761,"_",NFM3External!$C2761,"_",NFM3External!$E2761,"_",NFM3External!$G2761)</f>
        <v>Philippines_HIV_Joint United Nations Programme on HIV/AIDS (UNAIDS)_2023</v>
      </c>
    </row>
    <row r="2762" spans="1:12" x14ac:dyDescent="0.25">
      <c r="A2762" s="48" t="s">
        <v>2058</v>
      </c>
      <c r="B2762" s="49" t="s">
        <v>1161</v>
      </c>
      <c r="C2762" s="49" t="s">
        <v>1645</v>
      </c>
      <c r="D2762" s="49" t="s">
        <v>1634</v>
      </c>
      <c r="E2762" s="49" t="s">
        <v>934</v>
      </c>
      <c r="F2762" s="49" t="s">
        <v>2060</v>
      </c>
      <c r="G2762" s="49">
        <v>2021</v>
      </c>
      <c r="H2762" s="49" t="s">
        <v>361</v>
      </c>
      <c r="I2762" s="49" t="s">
        <v>670</v>
      </c>
      <c r="J2762" s="59">
        <v>154650</v>
      </c>
      <c r="K2762" s="49">
        <v>154650</v>
      </c>
      <c r="L2762" s="55" t="str">
        <f>_xlfn.CONCAT(NFM3External!$B2762,"_",NFM3External!$C2762,"_",NFM3External!$E2762,"_",NFM3External!$G2762)</f>
        <v>Philippines_HIV_United States Government (USG)_2021</v>
      </c>
    </row>
    <row r="2763" spans="1:12" x14ac:dyDescent="0.25">
      <c r="A2763" s="51" t="s">
        <v>2058</v>
      </c>
      <c r="B2763" s="52" t="s">
        <v>1161</v>
      </c>
      <c r="C2763" s="52" t="s">
        <v>1645</v>
      </c>
      <c r="D2763" s="52" t="s">
        <v>1634</v>
      </c>
      <c r="E2763" s="52" t="s">
        <v>934</v>
      </c>
      <c r="F2763" s="52" t="s">
        <v>2060</v>
      </c>
      <c r="G2763" s="52">
        <v>2022</v>
      </c>
      <c r="H2763" s="52" t="s">
        <v>361</v>
      </c>
      <c r="I2763" s="52" t="s">
        <v>670</v>
      </c>
      <c r="J2763" s="60">
        <v>75392</v>
      </c>
      <c r="K2763" s="52">
        <v>75392</v>
      </c>
      <c r="L2763" s="56" t="str">
        <f>_xlfn.CONCAT(NFM3External!$B2763,"_",NFM3External!$C2763,"_",NFM3External!$E2763,"_",NFM3External!$G2763)</f>
        <v>Philippines_HIV_United States Government (USG)_2022</v>
      </c>
    </row>
    <row r="2764" spans="1:12" x14ac:dyDescent="0.25">
      <c r="A2764" s="48" t="s">
        <v>2058</v>
      </c>
      <c r="B2764" s="49" t="s">
        <v>1161</v>
      </c>
      <c r="C2764" s="49" t="s">
        <v>305</v>
      </c>
      <c r="D2764" s="49" t="s">
        <v>1634</v>
      </c>
      <c r="E2764" s="49" t="s">
        <v>934</v>
      </c>
      <c r="F2764" s="49" t="s">
        <v>2061</v>
      </c>
      <c r="G2764" s="49">
        <v>2018</v>
      </c>
      <c r="H2764" s="49" t="s">
        <v>1635</v>
      </c>
      <c r="I2764" s="49" t="s">
        <v>670</v>
      </c>
      <c r="J2764" s="59">
        <v>8800000</v>
      </c>
      <c r="K2764" s="49">
        <v>8800000</v>
      </c>
      <c r="L2764" s="55" t="str">
        <f>_xlfn.CONCAT(NFM3External!$B2764,"_",NFM3External!$C2764,"_",NFM3External!$E2764,"_",NFM3External!$G2764)</f>
        <v>Philippines_TB_United States Government (USG)_2018</v>
      </c>
    </row>
    <row r="2765" spans="1:12" x14ac:dyDescent="0.25">
      <c r="A2765" s="51" t="s">
        <v>2058</v>
      </c>
      <c r="B2765" s="52" t="s">
        <v>1161</v>
      </c>
      <c r="C2765" s="52" t="s">
        <v>305</v>
      </c>
      <c r="D2765" s="52" t="s">
        <v>1634</v>
      </c>
      <c r="E2765" s="52" t="s">
        <v>934</v>
      </c>
      <c r="F2765" s="52" t="s">
        <v>2061</v>
      </c>
      <c r="G2765" s="52">
        <v>2019</v>
      </c>
      <c r="H2765" s="52" t="s">
        <v>1635</v>
      </c>
      <c r="I2765" s="52" t="s">
        <v>670</v>
      </c>
      <c r="J2765" s="60">
        <v>11500000</v>
      </c>
      <c r="K2765" s="52">
        <v>11500000</v>
      </c>
      <c r="L2765" s="56" t="str">
        <f>_xlfn.CONCAT(NFM3External!$B2765,"_",NFM3External!$C2765,"_",NFM3External!$E2765,"_",NFM3External!$G2765)</f>
        <v>Philippines_TB_United States Government (USG)_2019</v>
      </c>
    </row>
    <row r="2766" spans="1:12" x14ac:dyDescent="0.25">
      <c r="A2766" s="48" t="s">
        <v>2058</v>
      </c>
      <c r="B2766" s="49" t="s">
        <v>1161</v>
      </c>
      <c r="C2766" s="49" t="s">
        <v>305</v>
      </c>
      <c r="D2766" s="49" t="s">
        <v>1634</v>
      </c>
      <c r="E2766" s="49" t="s">
        <v>934</v>
      </c>
      <c r="F2766" s="49" t="s">
        <v>2061</v>
      </c>
      <c r="G2766" s="49">
        <v>2020</v>
      </c>
      <c r="H2766" s="49" t="s">
        <v>1635</v>
      </c>
      <c r="I2766" s="49" t="s">
        <v>670</v>
      </c>
      <c r="J2766" s="59">
        <v>12000000</v>
      </c>
      <c r="K2766" s="49">
        <v>12000000</v>
      </c>
      <c r="L2766" s="55" t="str">
        <f>_xlfn.CONCAT(NFM3External!$B2766,"_",NFM3External!$C2766,"_",NFM3External!$E2766,"_",NFM3External!$G2766)</f>
        <v>Philippines_TB_United States Government (USG)_2020</v>
      </c>
    </row>
    <row r="2767" spans="1:12" x14ac:dyDescent="0.25">
      <c r="A2767" s="51" t="s">
        <v>2058</v>
      </c>
      <c r="B2767" s="52" t="s">
        <v>1161</v>
      </c>
      <c r="C2767" s="52" t="s">
        <v>305</v>
      </c>
      <c r="D2767" s="52" t="s">
        <v>1634</v>
      </c>
      <c r="E2767" s="52" t="s">
        <v>934</v>
      </c>
      <c r="F2767" s="52" t="s">
        <v>2061</v>
      </c>
      <c r="G2767" s="52">
        <v>2021</v>
      </c>
      <c r="H2767" s="52" t="s">
        <v>361</v>
      </c>
      <c r="I2767" s="52" t="s">
        <v>670</v>
      </c>
      <c r="J2767" s="60">
        <v>13000000</v>
      </c>
      <c r="K2767" s="52">
        <v>13000000</v>
      </c>
      <c r="L2767" s="56" t="str">
        <f>_xlfn.CONCAT(NFM3External!$B2767,"_",NFM3External!$C2767,"_",NFM3External!$E2767,"_",NFM3External!$G2767)</f>
        <v>Philippines_TB_United States Government (USG)_2021</v>
      </c>
    </row>
    <row r="2768" spans="1:12" x14ac:dyDescent="0.25">
      <c r="A2768" s="48" t="s">
        <v>2058</v>
      </c>
      <c r="B2768" s="49" t="s">
        <v>1161</v>
      </c>
      <c r="C2768" s="49" t="s">
        <v>305</v>
      </c>
      <c r="D2768" s="49" t="s">
        <v>1634</v>
      </c>
      <c r="E2768" s="49" t="s">
        <v>934</v>
      </c>
      <c r="F2768" s="49" t="s">
        <v>2061</v>
      </c>
      <c r="G2768" s="49">
        <v>2022</v>
      </c>
      <c r="H2768" s="49" t="s">
        <v>361</v>
      </c>
      <c r="I2768" s="49" t="s">
        <v>670</v>
      </c>
      <c r="J2768" s="59">
        <v>13000000</v>
      </c>
      <c r="K2768" s="49">
        <v>13000000</v>
      </c>
      <c r="L2768" s="55" t="str">
        <f>_xlfn.CONCAT(NFM3External!$B2768,"_",NFM3External!$C2768,"_",NFM3External!$E2768,"_",NFM3External!$G2768)</f>
        <v>Philippines_TB_United States Government (USG)_2022</v>
      </c>
    </row>
    <row r="2769" spans="1:12" x14ac:dyDescent="0.25">
      <c r="A2769" s="51" t="s">
        <v>2058</v>
      </c>
      <c r="B2769" s="52" t="s">
        <v>1161</v>
      </c>
      <c r="C2769" s="52" t="s">
        <v>305</v>
      </c>
      <c r="D2769" s="52" t="s">
        <v>1634</v>
      </c>
      <c r="E2769" s="52" t="s">
        <v>934</v>
      </c>
      <c r="F2769" s="52" t="s">
        <v>2061</v>
      </c>
      <c r="G2769" s="52">
        <v>2023</v>
      </c>
      <c r="H2769" s="52" t="s">
        <v>361</v>
      </c>
      <c r="I2769" s="52" t="s">
        <v>670</v>
      </c>
      <c r="J2769" s="60">
        <v>13000000</v>
      </c>
      <c r="K2769" s="52">
        <v>13000000</v>
      </c>
      <c r="L2769" s="56" t="str">
        <f>_xlfn.CONCAT(NFM3External!$B2769,"_",NFM3External!$C2769,"_",NFM3External!$E2769,"_",NFM3External!$G2769)</f>
        <v>Philippines_TB_United States Government (USG)_2023</v>
      </c>
    </row>
    <row r="2770" spans="1:12" x14ac:dyDescent="0.25">
      <c r="A2770" s="48" t="s">
        <v>2062</v>
      </c>
      <c r="B2770" s="49" t="s">
        <v>1153</v>
      </c>
      <c r="C2770" s="49" t="s">
        <v>1645</v>
      </c>
      <c r="D2770" s="49" t="s">
        <v>1634</v>
      </c>
      <c r="E2770" s="49" t="s">
        <v>843</v>
      </c>
      <c r="F2770" s="49" t="s">
        <v>2063</v>
      </c>
      <c r="G2770" s="49">
        <v>2021</v>
      </c>
      <c r="H2770" s="49" t="s">
        <v>361</v>
      </c>
      <c r="I2770" s="49" t="s">
        <v>670</v>
      </c>
      <c r="J2770" s="59">
        <v>600000</v>
      </c>
      <c r="K2770" s="49">
        <v>600000</v>
      </c>
      <c r="L2770" s="55" t="str">
        <f>_xlfn.CONCAT(NFM3External!$B2770,"_",NFM3External!$C2770,"_",NFM3External!$E2770,"_",NFM3External!$G2770)</f>
        <v>Papua New Guinea_HIV_Joint United Nations Programme on HIV/AIDS (UNAIDS)_2021</v>
      </c>
    </row>
    <row r="2771" spans="1:12" x14ac:dyDescent="0.25">
      <c r="A2771" s="51" t="s">
        <v>2062</v>
      </c>
      <c r="B2771" s="52" t="s">
        <v>1153</v>
      </c>
      <c r="C2771" s="52" t="s">
        <v>1645</v>
      </c>
      <c r="D2771" s="52" t="s">
        <v>1634</v>
      </c>
      <c r="E2771" s="52" t="s">
        <v>843</v>
      </c>
      <c r="F2771" s="52" t="s">
        <v>2063</v>
      </c>
      <c r="G2771" s="52">
        <v>2022</v>
      </c>
      <c r="H2771" s="52" t="s">
        <v>361</v>
      </c>
      <c r="I2771" s="52" t="s">
        <v>670</v>
      </c>
      <c r="J2771" s="60">
        <v>600000</v>
      </c>
      <c r="K2771" s="52">
        <v>600000</v>
      </c>
      <c r="L2771" s="56" t="str">
        <f>_xlfn.CONCAT(NFM3External!$B2771,"_",NFM3External!$C2771,"_",NFM3External!$E2771,"_",NFM3External!$G2771)</f>
        <v>Papua New Guinea_HIV_Joint United Nations Programme on HIV/AIDS (UNAIDS)_2022</v>
      </c>
    </row>
    <row r="2772" spans="1:12" x14ac:dyDescent="0.25">
      <c r="A2772" s="48" t="s">
        <v>2062</v>
      </c>
      <c r="B2772" s="49" t="s">
        <v>1153</v>
      </c>
      <c r="C2772" s="49" t="s">
        <v>1645</v>
      </c>
      <c r="D2772" s="49" t="s">
        <v>1634</v>
      </c>
      <c r="E2772" s="49" t="s">
        <v>843</v>
      </c>
      <c r="F2772" s="49" t="s">
        <v>2063</v>
      </c>
      <c r="G2772" s="49">
        <v>2023</v>
      </c>
      <c r="H2772" s="49" t="s">
        <v>361</v>
      </c>
      <c r="I2772" s="49" t="s">
        <v>670</v>
      </c>
      <c r="J2772" s="59">
        <v>600000</v>
      </c>
      <c r="K2772" s="49">
        <v>600000</v>
      </c>
      <c r="L2772" s="55" t="str">
        <f>_xlfn.CONCAT(NFM3External!$B2772,"_",NFM3External!$C2772,"_",NFM3External!$E2772,"_",NFM3External!$G2772)</f>
        <v>Papua New Guinea_HIV_Joint United Nations Programme on HIV/AIDS (UNAIDS)_2023</v>
      </c>
    </row>
    <row r="2773" spans="1:12" x14ac:dyDescent="0.25">
      <c r="A2773" s="51" t="s">
        <v>2062</v>
      </c>
      <c r="B2773" s="52" t="s">
        <v>1153</v>
      </c>
      <c r="C2773" s="52" t="s">
        <v>1645</v>
      </c>
      <c r="D2773" s="52" t="s">
        <v>1634</v>
      </c>
      <c r="E2773" s="52" t="s">
        <v>934</v>
      </c>
      <c r="F2773" s="52" t="s">
        <v>2064</v>
      </c>
      <c r="G2773" s="52">
        <v>2021</v>
      </c>
      <c r="H2773" s="52" t="s">
        <v>361</v>
      </c>
      <c r="I2773" s="52" t="s">
        <v>670</v>
      </c>
      <c r="J2773" s="60">
        <v>5800000</v>
      </c>
      <c r="K2773" s="52">
        <v>5800000</v>
      </c>
      <c r="L2773" s="56" t="str">
        <f>_xlfn.CONCAT(NFM3External!$B2773,"_",NFM3External!$C2773,"_",NFM3External!$E2773,"_",NFM3External!$G2773)</f>
        <v>Papua New Guinea_HIV_United States Government (USG)_2021</v>
      </c>
    </row>
    <row r="2774" spans="1:12" x14ac:dyDescent="0.25">
      <c r="A2774" s="48" t="s">
        <v>2062</v>
      </c>
      <c r="B2774" s="49" t="s">
        <v>1153</v>
      </c>
      <c r="C2774" s="49" t="s">
        <v>1645</v>
      </c>
      <c r="D2774" s="49" t="s">
        <v>1634</v>
      </c>
      <c r="E2774" s="49" t="s">
        <v>934</v>
      </c>
      <c r="F2774" s="49" t="s">
        <v>2064</v>
      </c>
      <c r="G2774" s="49">
        <v>2022</v>
      </c>
      <c r="H2774" s="49" t="s">
        <v>361</v>
      </c>
      <c r="I2774" s="49" t="s">
        <v>670</v>
      </c>
      <c r="J2774" s="59">
        <v>3000000</v>
      </c>
      <c r="K2774" s="49">
        <v>3000000</v>
      </c>
      <c r="L2774" s="55" t="str">
        <f>_xlfn.CONCAT(NFM3External!$B2774,"_",NFM3External!$C2774,"_",NFM3External!$E2774,"_",NFM3External!$G2774)</f>
        <v>Papua New Guinea_HIV_United States Government (USG)_2022</v>
      </c>
    </row>
    <row r="2775" spans="1:12" x14ac:dyDescent="0.25">
      <c r="A2775" s="51" t="s">
        <v>2062</v>
      </c>
      <c r="B2775" s="52" t="s">
        <v>1153</v>
      </c>
      <c r="C2775" s="52" t="s">
        <v>1645</v>
      </c>
      <c r="D2775" s="52" t="s">
        <v>1634</v>
      </c>
      <c r="E2775" s="52" t="s">
        <v>934</v>
      </c>
      <c r="F2775" s="52" t="s">
        <v>2064</v>
      </c>
      <c r="G2775" s="52">
        <v>2023</v>
      </c>
      <c r="H2775" s="52" t="s">
        <v>361</v>
      </c>
      <c r="I2775" s="52" t="s">
        <v>670</v>
      </c>
      <c r="J2775" s="60">
        <v>3000000</v>
      </c>
      <c r="K2775" s="52">
        <v>3000000</v>
      </c>
      <c r="L2775" s="56" t="str">
        <f>_xlfn.CONCAT(NFM3External!$B2775,"_",NFM3External!$C2775,"_",NFM3External!$E2775,"_",NFM3External!$G2775)</f>
        <v>Papua New Guinea_HIV_United States Government (USG)_2023</v>
      </c>
    </row>
    <row r="2776" spans="1:12" x14ac:dyDescent="0.25">
      <c r="A2776" s="48" t="s">
        <v>2062</v>
      </c>
      <c r="B2776" s="49" t="s">
        <v>1153</v>
      </c>
      <c r="C2776" s="49" t="s">
        <v>1645</v>
      </c>
      <c r="D2776" s="49" t="s">
        <v>1634</v>
      </c>
      <c r="E2776" s="49" t="s">
        <v>949</v>
      </c>
      <c r="F2776" s="49" t="s">
        <v>2065</v>
      </c>
      <c r="G2776" s="49">
        <v>2021</v>
      </c>
      <c r="H2776" s="49" t="s">
        <v>361</v>
      </c>
      <c r="I2776" s="49" t="s">
        <v>670</v>
      </c>
      <c r="J2776" s="59">
        <v>500000</v>
      </c>
      <c r="K2776" s="49">
        <v>500000</v>
      </c>
      <c r="L2776" s="55" t="str">
        <f>_xlfn.CONCAT(NFM3External!$B2776,"_",NFM3External!$C2776,"_",NFM3External!$E2776,"_",NFM3External!$G2776)</f>
        <v>Papua New Guinea_HIV_World Health Organization (WHO)_2021</v>
      </c>
    </row>
    <row r="2777" spans="1:12" x14ac:dyDescent="0.25">
      <c r="A2777" s="51" t="s">
        <v>2062</v>
      </c>
      <c r="B2777" s="52" t="s">
        <v>1153</v>
      </c>
      <c r="C2777" s="52" t="s">
        <v>305</v>
      </c>
      <c r="D2777" s="52" t="s">
        <v>1634</v>
      </c>
      <c r="E2777" s="52" t="s">
        <v>665</v>
      </c>
      <c r="F2777" s="52" t="s">
        <v>2066</v>
      </c>
      <c r="G2777" s="52">
        <v>2018</v>
      </c>
      <c r="H2777" s="52" t="s">
        <v>1635</v>
      </c>
      <c r="I2777" s="52" t="s">
        <v>670</v>
      </c>
      <c r="J2777" s="60">
        <v>6000000</v>
      </c>
      <c r="K2777" s="52">
        <v>6000000</v>
      </c>
      <c r="L2777" s="56" t="str">
        <f>_xlfn.CONCAT(NFM3External!$B2777,"_",NFM3External!$C2777,"_",NFM3External!$E2777,"_",NFM3External!$G2777)</f>
        <v>Papua New Guinea_TB_Australia_2018</v>
      </c>
    </row>
    <row r="2778" spans="1:12" x14ac:dyDescent="0.25">
      <c r="A2778" s="48" t="s">
        <v>2062</v>
      </c>
      <c r="B2778" s="49" t="s">
        <v>1153</v>
      </c>
      <c r="C2778" s="49" t="s">
        <v>305</v>
      </c>
      <c r="D2778" s="49" t="s">
        <v>1634</v>
      </c>
      <c r="E2778" s="49" t="s">
        <v>665</v>
      </c>
      <c r="F2778" s="49" t="s">
        <v>2066</v>
      </c>
      <c r="G2778" s="49">
        <v>2019</v>
      </c>
      <c r="H2778" s="49" t="s">
        <v>1635</v>
      </c>
      <c r="I2778" s="49" t="s">
        <v>670</v>
      </c>
      <c r="J2778" s="59">
        <v>4000000</v>
      </c>
      <c r="K2778" s="49">
        <v>4000000</v>
      </c>
      <c r="L2778" s="55" t="str">
        <f>_xlfn.CONCAT(NFM3External!$B2778,"_",NFM3External!$C2778,"_",NFM3External!$E2778,"_",NFM3External!$G2778)</f>
        <v>Papua New Guinea_TB_Australia_2019</v>
      </c>
    </row>
    <row r="2779" spans="1:12" x14ac:dyDescent="0.25">
      <c r="A2779" s="51" t="s">
        <v>2062</v>
      </c>
      <c r="B2779" s="52" t="s">
        <v>1153</v>
      </c>
      <c r="C2779" s="52" t="s">
        <v>305</v>
      </c>
      <c r="D2779" s="52" t="s">
        <v>1634</v>
      </c>
      <c r="E2779" s="52" t="s">
        <v>665</v>
      </c>
      <c r="F2779" s="52" t="s">
        <v>2066</v>
      </c>
      <c r="G2779" s="52">
        <v>2020</v>
      </c>
      <c r="H2779" s="52" t="s">
        <v>1635</v>
      </c>
      <c r="I2779" s="52" t="s">
        <v>670</v>
      </c>
      <c r="J2779" s="60">
        <v>4000000</v>
      </c>
      <c r="K2779" s="52">
        <v>4000000</v>
      </c>
      <c r="L2779" s="56" t="str">
        <f>_xlfn.CONCAT(NFM3External!$B2779,"_",NFM3External!$C2779,"_",NFM3External!$E2779,"_",NFM3External!$G2779)</f>
        <v>Papua New Guinea_TB_Australia_2020</v>
      </c>
    </row>
    <row r="2780" spans="1:12" x14ac:dyDescent="0.25">
      <c r="A2780" s="48" t="s">
        <v>2062</v>
      </c>
      <c r="B2780" s="49" t="s">
        <v>1153</v>
      </c>
      <c r="C2780" s="49" t="s">
        <v>305</v>
      </c>
      <c r="D2780" s="49" t="s">
        <v>1634</v>
      </c>
      <c r="E2780" s="49" t="s">
        <v>665</v>
      </c>
      <c r="F2780" s="49" t="s">
        <v>2066</v>
      </c>
      <c r="G2780" s="49">
        <v>2021</v>
      </c>
      <c r="H2780" s="49" t="s">
        <v>361</v>
      </c>
      <c r="I2780" s="49" t="s">
        <v>670</v>
      </c>
      <c r="J2780" s="59">
        <v>10295000</v>
      </c>
      <c r="K2780" s="49">
        <v>10295000</v>
      </c>
      <c r="L2780" s="55" t="str">
        <f>_xlfn.CONCAT(NFM3External!$B2780,"_",NFM3External!$C2780,"_",NFM3External!$E2780,"_",NFM3External!$G2780)</f>
        <v>Papua New Guinea_TB_Australia_2021</v>
      </c>
    </row>
    <row r="2781" spans="1:12" x14ac:dyDescent="0.25">
      <c r="A2781" s="51" t="s">
        <v>2062</v>
      </c>
      <c r="B2781" s="52" t="s">
        <v>1153</v>
      </c>
      <c r="C2781" s="52" t="s">
        <v>305</v>
      </c>
      <c r="D2781" s="52" t="s">
        <v>1634</v>
      </c>
      <c r="E2781" s="52" t="s">
        <v>665</v>
      </c>
      <c r="F2781" s="52" t="s">
        <v>2066</v>
      </c>
      <c r="G2781" s="52">
        <v>2022</v>
      </c>
      <c r="H2781" s="52" t="s">
        <v>361</v>
      </c>
      <c r="I2781" s="52" t="s">
        <v>670</v>
      </c>
      <c r="J2781" s="60">
        <v>10295000</v>
      </c>
      <c r="K2781" s="52">
        <v>10295000</v>
      </c>
      <c r="L2781" s="56" t="str">
        <f>_xlfn.CONCAT(NFM3External!$B2781,"_",NFM3External!$C2781,"_",NFM3External!$E2781,"_",NFM3External!$G2781)</f>
        <v>Papua New Guinea_TB_Australia_2022</v>
      </c>
    </row>
    <row r="2782" spans="1:12" x14ac:dyDescent="0.25">
      <c r="A2782" s="48" t="s">
        <v>2062</v>
      </c>
      <c r="B2782" s="49" t="s">
        <v>1153</v>
      </c>
      <c r="C2782" s="49" t="s">
        <v>305</v>
      </c>
      <c r="D2782" s="49" t="s">
        <v>1634</v>
      </c>
      <c r="E2782" s="49" t="s">
        <v>665</v>
      </c>
      <c r="F2782" s="49" t="s">
        <v>2066</v>
      </c>
      <c r="G2782" s="49">
        <v>2023</v>
      </c>
      <c r="H2782" s="49" t="s">
        <v>361</v>
      </c>
      <c r="I2782" s="49" t="s">
        <v>670</v>
      </c>
      <c r="J2782" s="59">
        <v>10295000</v>
      </c>
      <c r="K2782" s="49">
        <v>10295000</v>
      </c>
      <c r="L2782" s="55" t="str">
        <f>_xlfn.CONCAT(NFM3External!$B2782,"_",NFM3External!$C2782,"_",NFM3External!$E2782,"_",NFM3External!$G2782)</f>
        <v>Papua New Guinea_TB_Australia_2023</v>
      </c>
    </row>
    <row r="2783" spans="1:12" x14ac:dyDescent="0.25">
      <c r="A2783" s="51" t="s">
        <v>2062</v>
      </c>
      <c r="B2783" s="52" t="s">
        <v>1153</v>
      </c>
      <c r="C2783" s="52" t="s">
        <v>305</v>
      </c>
      <c r="D2783" s="52" t="s">
        <v>1634</v>
      </c>
      <c r="E2783" s="52" t="s">
        <v>860</v>
      </c>
      <c r="F2783" s="52" t="s">
        <v>2067</v>
      </c>
      <c r="G2783" s="52">
        <v>2018</v>
      </c>
      <c r="H2783" s="52" t="s">
        <v>1635</v>
      </c>
      <c r="I2783" s="52" t="s">
        <v>670</v>
      </c>
      <c r="J2783" s="60">
        <v>180000</v>
      </c>
      <c r="K2783" s="52">
        <v>180000</v>
      </c>
      <c r="L2783" s="56" t="str">
        <f>_xlfn.CONCAT(NFM3External!$B2783,"_",NFM3External!$C2783,"_",NFM3External!$E2783,"_",NFM3External!$G2783)</f>
        <v>Papua New Guinea_TB_Medicins Sans Frontiers (MSF)_2018</v>
      </c>
    </row>
    <row r="2784" spans="1:12" x14ac:dyDescent="0.25">
      <c r="A2784" s="48" t="s">
        <v>2062</v>
      </c>
      <c r="B2784" s="49" t="s">
        <v>1153</v>
      </c>
      <c r="C2784" s="49" t="s">
        <v>305</v>
      </c>
      <c r="D2784" s="49" t="s">
        <v>1634</v>
      </c>
      <c r="E2784" s="49" t="s">
        <v>860</v>
      </c>
      <c r="F2784" s="49" t="s">
        <v>2067</v>
      </c>
      <c r="G2784" s="49">
        <v>2019</v>
      </c>
      <c r="H2784" s="49" t="s">
        <v>1635</v>
      </c>
      <c r="I2784" s="49" t="s">
        <v>670</v>
      </c>
      <c r="J2784" s="59">
        <v>190000</v>
      </c>
      <c r="K2784" s="49">
        <v>190000</v>
      </c>
      <c r="L2784" s="55" t="str">
        <f>_xlfn.CONCAT(NFM3External!$B2784,"_",NFM3External!$C2784,"_",NFM3External!$E2784,"_",NFM3External!$G2784)</f>
        <v>Papua New Guinea_TB_Medicins Sans Frontiers (MSF)_2019</v>
      </c>
    </row>
    <row r="2785" spans="1:12" x14ac:dyDescent="0.25">
      <c r="A2785" s="51" t="s">
        <v>2062</v>
      </c>
      <c r="B2785" s="52" t="s">
        <v>1153</v>
      </c>
      <c r="C2785" s="52" t="s">
        <v>305</v>
      </c>
      <c r="D2785" s="52" t="s">
        <v>1634</v>
      </c>
      <c r="E2785" s="52" t="s">
        <v>860</v>
      </c>
      <c r="F2785" s="52" t="s">
        <v>2067</v>
      </c>
      <c r="G2785" s="52">
        <v>2020</v>
      </c>
      <c r="H2785" s="52" t="s">
        <v>1635</v>
      </c>
      <c r="I2785" s="52" t="s">
        <v>670</v>
      </c>
      <c r="J2785" s="60">
        <v>200000</v>
      </c>
      <c r="K2785" s="52">
        <v>200000</v>
      </c>
      <c r="L2785" s="56" t="str">
        <f>_xlfn.CONCAT(NFM3External!$B2785,"_",NFM3External!$C2785,"_",NFM3External!$E2785,"_",NFM3External!$G2785)</f>
        <v>Papua New Guinea_TB_Medicins Sans Frontiers (MSF)_2020</v>
      </c>
    </row>
    <row r="2786" spans="1:12" x14ac:dyDescent="0.25">
      <c r="A2786" s="48" t="s">
        <v>2062</v>
      </c>
      <c r="B2786" s="49" t="s">
        <v>1153</v>
      </c>
      <c r="C2786" s="49" t="s">
        <v>305</v>
      </c>
      <c r="D2786" s="49" t="s">
        <v>1634</v>
      </c>
      <c r="E2786" s="49" t="s">
        <v>860</v>
      </c>
      <c r="F2786" s="49" t="s">
        <v>2067</v>
      </c>
      <c r="G2786" s="49">
        <v>2021</v>
      </c>
      <c r="H2786" s="49" t="s">
        <v>361</v>
      </c>
      <c r="I2786" s="49" t="s">
        <v>670</v>
      </c>
      <c r="J2786" s="59">
        <v>225000</v>
      </c>
      <c r="K2786" s="49">
        <v>225000</v>
      </c>
      <c r="L2786" s="55" t="str">
        <f>_xlfn.CONCAT(NFM3External!$B2786,"_",NFM3External!$C2786,"_",NFM3External!$E2786,"_",NFM3External!$G2786)</f>
        <v>Papua New Guinea_TB_Medicins Sans Frontiers (MSF)_2021</v>
      </c>
    </row>
    <row r="2787" spans="1:12" x14ac:dyDescent="0.25">
      <c r="A2787" s="51" t="s">
        <v>2062</v>
      </c>
      <c r="B2787" s="52" t="s">
        <v>1153</v>
      </c>
      <c r="C2787" s="52" t="s">
        <v>305</v>
      </c>
      <c r="D2787" s="52" t="s">
        <v>1634</v>
      </c>
      <c r="E2787" s="52" t="s">
        <v>860</v>
      </c>
      <c r="F2787" s="52" t="s">
        <v>2067</v>
      </c>
      <c r="G2787" s="52">
        <v>2022</v>
      </c>
      <c r="H2787" s="52" t="s">
        <v>361</v>
      </c>
      <c r="I2787" s="52" t="s">
        <v>670</v>
      </c>
      <c r="J2787" s="60">
        <v>225000</v>
      </c>
      <c r="K2787" s="52">
        <v>225000</v>
      </c>
      <c r="L2787" s="56" t="str">
        <f>_xlfn.CONCAT(NFM3External!$B2787,"_",NFM3External!$C2787,"_",NFM3External!$E2787,"_",NFM3External!$G2787)</f>
        <v>Papua New Guinea_TB_Medicins Sans Frontiers (MSF)_2022</v>
      </c>
    </row>
    <row r="2788" spans="1:12" x14ac:dyDescent="0.25">
      <c r="A2788" s="48" t="s">
        <v>2062</v>
      </c>
      <c r="B2788" s="49" t="s">
        <v>1153</v>
      </c>
      <c r="C2788" s="49" t="s">
        <v>305</v>
      </c>
      <c r="D2788" s="49" t="s">
        <v>1634</v>
      </c>
      <c r="E2788" s="49" t="s">
        <v>860</v>
      </c>
      <c r="F2788" s="49" t="s">
        <v>2067</v>
      </c>
      <c r="G2788" s="49">
        <v>2023</v>
      </c>
      <c r="H2788" s="49" t="s">
        <v>361</v>
      </c>
      <c r="I2788" s="49" t="s">
        <v>670</v>
      </c>
      <c r="J2788" s="59">
        <v>225000</v>
      </c>
      <c r="K2788" s="49">
        <v>225000</v>
      </c>
      <c r="L2788" s="55" t="str">
        <f>_xlfn.CONCAT(NFM3External!$B2788,"_",NFM3External!$C2788,"_",NFM3External!$E2788,"_",NFM3External!$G2788)</f>
        <v>Papua New Guinea_TB_Medicins Sans Frontiers (MSF)_2023</v>
      </c>
    </row>
    <row r="2789" spans="1:12" x14ac:dyDescent="0.25">
      <c r="A2789" s="51" t="s">
        <v>2062</v>
      </c>
      <c r="B2789" s="52" t="s">
        <v>1153</v>
      </c>
      <c r="C2789" s="52" t="s">
        <v>305</v>
      </c>
      <c r="D2789" s="52" t="s">
        <v>1634</v>
      </c>
      <c r="E2789" s="52" t="s">
        <v>949</v>
      </c>
      <c r="F2789" s="52" t="s">
        <v>2068</v>
      </c>
      <c r="G2789" s="52">
        <v>2018</v>
      </c>
      <c r="H2789" s="52" t="s">
        <v>1635</v>
      </c>
      <c r="I2789" s="52" t="s">
        <v>670</v>
      </c>
      <c r="J2789" s="60">
        <v>250000</v>
      </c>
      <c r="K2789" s="52">
        <v>250000</v>
      </c>
      <c r="L2789" s="56" t="str">
        <f>_xlfn.CONCAT(NFM3External!$B2789,"_",NFM3External!$C2789,"_",NFM3External!$E2789,"_",NFM3External!$G2789)</f>
        <v>Papua New Guinea_TB_World Health Organization (WHO)_2018</v>
      </c>
    </row>
    <row r="2790" spans="1:12" x14ac:dyDescent="0.25">
      <c r="A2790" s="48" t="s">
        <v>2062</v>
      </c>
      <c r="B2790" s="49" t="s">
        <v>1153</v>
      </c>
      <c r="C2790" s="49" t="s">
        <v>305</v>
      </c>
      <c r="D2790" s="49" t="s">
        <v>1634</v>
      </c>
      <c r="E2790" s="49" t="s">
        <v>949</v>
      </c>
      <c r="F2790" s="49" t="s">
        <v>2068</v>
      </c>
      <c r="G2790" s="49">
        <v>2019</v>
      </c>
      <c r="H2790" s="49" t="s">
        <v>1635</v>
      </c>
      <c r="I2790" s="49" t="s">
        <v>670</v>
      </c>
      <c r="J2790" s="59">
        <v>300000</v>
      </c>
      <c r="K2790" s="49">
        <v>300000</v>
      </c>
      <c r="L2790" s="55" t="str">
        <f>_xlfn.CONCAT(NFM3External!$B2790,"_",NFM3External!$C2790,"_",NFM3External!$E2790,"_",NFM3External!$G2790)</f>
        <v>Papua New Guinea_TB_World Health Organization (WHO)_2019</v>
      </c>
    </row>
    <row r="2791" spans="1:12" x14ac:dyDescent="0.25">
      <c r="A2791" s="51" t="s">
        <v>2062</v>
      </c>
      <c r="B2791" s="52" t="s">
        <v>1153</v>
      </c>
      <c r="C2791" s="52" t="s">
        <v>305</v>
      </c>
      <c r="D2791" s="52" t="s">
        <v>1634</v>
      </c>
      <c r="E2791" s="52" t="s">
        <v>949</v>
      </c>
      <c r="F2791" s="52" t="s">
        <v>2068</v>
      </c>
      <c r="G2791" s="52">
        <v>2020</v>
      </c>
      <c r="H2791" s="52" t="s">
        <v>1635</v>
      </c>
      <c r="I2791" s="52" t="s">
        <v>670</v>
      </c>
      <c r="J2791" s="60">
        <v>350000</v>
      </c>
      <c r="K2791" s="52">
        <v>350000</v>
      </c>
      <c r="L2791" s="56" t="str">
        <f>_xlfn.CONCAT(NFM3External!$B2791,"_",NFM3External!$C2791,"_",NFM3External!$E2791,"_",NFM3External!$G2791)</f>
        <v>Papua New Guinea_TB_World Health Organization (WHO)_2020</v>
      </c>
    </row>
    <row r="2792" spans="1:12" x14ac:dyDescent="0.25">
      <c r="A2792" s="48" t="s">
        <v>2062</v>
      </c>
      <c r="B2792" s="49" t="s">
        <v>1153</v>
      </c>
      <c r="C2792" s="49" t="s">
        <v>305</v>
      </c>
      <c r="D2792" s="49" t="s">
        <v>1634</v>
      </c>
      <c r="E2792" s="49" t="s">
        <v>949</v>
      </c>
      <c r="F2792" s="49" t="s">
        <v>2068</v>
      </c>
      <c r="G2792" s="49">
        <v>2021</v>
      </c>
      <c r="H2792" s="49" t="s">
        <v>361</v>
      </c>
      <c r="I2792" s="49" t="s">
        <v>670</v>
      </c>
      <c r="J2792" s="59">
        <v>350000</v>
      </c>
      <c r="K2792" s="49">
        <v>350000</v>
      </c>
      <c r="L2792" s="55" t="str">
        <f>_xlfn.CONCAT(NFM3External!$B2792,"_",NFM3External!$C2792,"_",NFM3External!$E2792,"_",NFM3External!$G2792)</f>
        <v>Papua New Guinea_TB_World Health Organization (WHO)_2021</v>
      </c>
    </row>
    <row r="2793" spans="1:12" x14ac:dyDescent="0.25">
      <c r="A2793" s="51" t="s">
        <v>2062</v>
      </c>
      <c r="B2793" s="52" t="s">
        <v>1153</v>
      </c>
      <c r="C2793" s="52" t="s">
        <v>305</v>
      </c>
      <c r="D2793" s="52" t="s">
        <v>1634</v>
      </c>
      <c r="E2793" s="52" t="s">
        <v>949</v>
      </c>
      <c r="F2793" s="52" t="s">
        <v>2068</v>
      </c>
      <c r="G2793" s="52">
        <v>2022</v>
      </c>
      <c r="H2793" s="52" t="s">
        <v>361</v>
      </c>
      <c r="I2793" s="52" t="s">
        <v>670</v>
      </c>
      <c r="J2793" s="60">
        <v>350000</v>
      </c>
      <c r="K2793" s="52">
        <v>350000</v>
      </c>
      <c r="L2793" s="56" t="str">
        <f>_xlfn.CONCAT(NFM3External!$B2793,"_",NFM3External!$C2793,"_",NFM3External!$E2793,"_",NFM3External!$G2793)</f>
        <v>Papua New Guinea_TB_World Health Organization (WHO)_2022</v>
      </c>
    </row>
    <row r="2794" spans="1:12" x14ac:dyDescent="0.25">
      <c r="A2794" s="48" t="s">
        <v>2062</v>
      </c>
      <c r="B2794" s="49" t="s">
        <v>1153</v>
      </c>
      <c r="C2794" s="49" t="s">
        <v>305</v>
      </c>
      <c r="D2794" s="49" t="s">
        <v>1634</v>
      </c>
      <c r="E2794" s="49" t="s">
        <v>949</v>
      </c>
      <c r="F2794" s="49" t="s">
        <v>2068</v>
      </c>
      <c r="G2794" s="49">
        <v>2023</v>
      </c>
      <c r="H2794" s="49" t="s">
        <v>361</v>
      </c>
      <c r="I2794" s="49" t="s">
        <v>670</v>
      </c>
      <c r="J2794" s="59">
        <v>350000</v>
      </c>
      <c r="K2794" s="49">
        <v>350000</v>
      </c>
      <c r="L2794" s="55" t="str">
        <f>_xlfn.CONCAT(NFM3External!$B2794,"_",NFM3External!$C2794,"_",NFM3External!$E2794,"_",NFM3External!$G2794)</f>
        <v>Papua New Guinea_TB_World Health Organization (WHO)_2023</v>
      </c>
    </row>
    <row r="2795" spans="1:12" x14ac:dyDescent="0.25">
      <c r="A2795" s="51" t="s">
        <v>2069</v>
      </c>
      <c r="B2795" s="52" t="s">
        <v>1296</v>
      </c>
      <c r="C2795" s="52" t="s">
        <v>1645</v>
      </c>
      <c r="D2795" s="52" t="s">
        <v>1634</v>
      </c>
      <c r="E2795" s="52" t="s">
        <v>901</v>
      </c>
      <c r="F2795" s="52"/>
      <c r="G2795" s="52">
        <v>2018</v>
      </c>
      <c r="H2795" s="52" t="s">
        <v>1635</v>
      </c>
      <c r="I2795" s="52" t="s">
        <v>670</v>
      </c>
      <c r="J2795" s="60">
        <v>50188</v>
      </c>
      <c r="K2795" s="52">
        <v>50188</v>
      </c>
      <c r="L2795" s="56" t="str">
        <f>_xlfn.CONCAT(NFM3External!$B2795,"_",NFM3External!$C2795,"_",NFM3External!$E2795,"_",NFM3External!$G2795)</f>
        <v>Zanzibar_HIV_The United Nations Children's Fund (UNICEF)_2018</v>
      </c>
    </row>
    <row r="2796" spans="1:12" x14ac:dyDescent="0.25">
      <c r="A2796" s="48" t="s">
        <v>2069</v>
      </c>
      <c r="B2796" s="49" t="s">
        <v>1296</v>
      </c>
      <c r="C2796" s="49" t="s">
        <v>1645</v>
      </c>
      <c r="D2796" s="49" t="s">
        <v>1634</v>
      </c>
      <c r="E2796" s="49" t="s">
        <v>901</v>
      </c>
      <c r="F2796" s="49"/>
      <c r="G2796" s="49">
        <v>2019</v>
      </c>
      <c r="H2796" s="49" t="s">
        <v>1635</v>
      </c>
      <c r="I2796" s="49" t="s">
        <v>670</v>
      </c>
      <c r="J2796" s="59">
        <v>51741</v>
      </c>
      <c r="K2796" s="49">
        <v>51741</v>
      </c>
      <c r="L2796" s="55" t="str">
        <f>_xlfn.CONCAT(NFM3External!$B2796,"_",NFM3External!$C2796,"_",NFM3External!$E2796,"_",NFM3External!$G2796)</f>
        <v>Zanzibar_HIV_The United Nations Children's Fund (UNICEF)_2019</v>
      </c>
    </row>
    <row r="2797" spans="1:12" x14ac:dyDescent="0.25">
      <c r="A2797" s="51" t="s">
        <v>2069</v>
      </c>
      <c r="B2797" s="52" t="s">
        <v>1296</v>
      </c>
      <c r="C2797" s="52" t="s">
        <v>1645</v>
      </c>
      <c r="D2797" s="52" t="s">
        <v>1634</v>
      </c>
      <c r="E2797" s="52" t="s">
        <v>901</v>
      </c>
      <c r="F2797" s="52"/>
      <c r="G2797" s="52">
        <v>2020</v>
      </c>
      <c r="H2797" s="52" t="s">
        <v>1635</v>
      </c>
      <c r="I2797" s="52" t="s">
        <v>670</v>
      </c>
      <c r="J2797" s="60">
        <v>50261</v>
      </c>
      <c r="K2797" s="52">
        <v>50261</v>
      </c>
      <c r="L2797" s="56" t="str">
        <f>_xlfn.CONCAT(NFM3External!$B2797,"_",NFM3External!$C2797,"_",NFM3External!$E2797,"_",NFM3External!$G2797)</f>
        <v>Zanzibar_HIV_The United Nations Children's Fund (UNICEF)_2020</v>
      </c>
    </row>
    <row r="2798" spans="1:12" x14ac:dyDescent="0.25">
      <c r="A2798" s="48" t="s">
        <v>2069</v>
      </c>
      <c r="B2798" s="49" t="s">
        <v>1296</v>
      </c>
      <c r="C2798" s="49" t="s">
        <v>1645</v>
      </c>
      <c r="D2798" s="49" t="s">
        <v>1634</v>
      </c>
      <c r="E2798" s="49" t="s">
        <v>901</v>
      </c>
      <c r="F2798" s="49"/>
      <c r="G2798" s="49">
        <v>2021</v>
      </c>
      <c r="H2798" s="49" t="s">
        <v>361</v>
      </c>
      <c r="I2798" s="49" t="s">
        <v>670</v>
      </c>
      <c r="J2798" s="59">
        <v>50000</v>
      </c>
      <c r="K2798" s="49">
        <v>50000</v>
      </c>
      <c r="L2798" s="55" t="str">
        <f>_xlfn.CONCAT(NFM3External!$B2798,"_",NFM3External!$C2798,"_",NFM3External!$E2798,"_",NFM3External!$G2798)</f>
        <v>Zanzibar_HIV_The United Nations Children's Fund (UNICEF)_2021</v>
      </c>
    </row>
    <row r="2799" spans="1:12" x14ac:dyDescent="0.25">
      <c r="A2799" s="51" t="s">
        <v>2069</v>
      </c>
      <c r="B2799" s="52" t="s">
        <v>1296</v>
      </c>
      <c r="C2799" s="52" t="s">
        <v>1645</v>
      </c>
      <c r="D2799" s="52" t="s">
        <v>1634</v>
      </c>
      <c r="E2799" s="52" t="s">
        <v>901</v>
      </c>
      <c r="F2799" s="52"/>
      <c r="G2799" s="52">
        <v>2022</v>
      </c>
      <c r="H2799" s="52" t="s">
        <v>361</v>
      </c>
      <c r="I2799" s="52" t="s">
        <v>670</v>
      </c>
      <c r="J2799" s="60">
        <v>50000</v>
      </c>
      <c r="K2799" s="52">
        <v>50000</v>
      </c>
      <c r="L2799" s="56" t="str">
        <f>_xlfn.CONCAT(NFM3External!$B2799,"_",NFM3External!$C2799,"_",NFM3External!$E2799,"_",NFM3External!$G2799)</f>
        <v>Zanzibar_HIV_The United Nations Children's Fund (UNICEF)_2022</v>
      </c>
    </row>
    <row r="2800" spans="1:12" x14ac:dyDescent="0.25">
      <c r="A2800" s="48" t="s">
        <v>2069</v>
      </c>
      <c r="B2800" s="49" t="s">
        <v>1296</v>
      </c>
      <c r="C2800" s="49" t="s">
        <v>1645</v>
      </c>
      <c r="D2800" s="49" t="s">
        <v>1634</v>
      </c>
      <c r="E2800" s="49" t="s">
        <v>901</v>
      </c>
      <c r="F2800" s="49"/>
      <c r="G2800" s="49">
        <v>2023</v>
      </c>
      <c r="H2800" s="49" t="s">
        <v>361</v>
      </c>
      <c r="I2800" s="49" t="s">
        <v>670</v>
      </c>
      <c r="J2800" s="59">
        <v>50000</v>
      </c>
      <c r="K2800" s="49">
        <v>50000</v>
      </c>
      <c r="L2800" s="55" t="str">
        <f>_xlfn.CONCAT(NFM3External!$B2800,"_",NFM3External!$C2800,"_",NFM3External!$E2800,"_",NFM3External!$G2800)</f>
        <v>Zanzibar_HIV_The United Nations Children's Fund (UNICEF)_2023</v>
      </c>
    </row>
    <row r="2801" spans="1:12" x14ac:dyDescent="0.25">
      <c r="A2801" s="51" t="s">
        <v>2069</v>
      </c>
      <c r="B2801" s="52" t="s">
        <v>1296</v>
      </c>
      <c r="C2801" s="52" t="s">
        <v>1645</v>
      </c>
      <c r="D2801" s="52" t="s">
        <v>1634</v>
      </c>
      <c r="E2801" s="52" t="s">
        <v>934</v>
      </c>
      <c r="F2801" s="52" t="s">
        <v>2070</v>
      </c>
      <c r="G2801" s="52">
        <v>2018</v>
      </c>
      <c r="H2801" s="52" t="s">
        <v>1635</v>
      </c>
      <c r="I2801" s="52" t="s">
        <v>670</v>
      </c>
      <c r="J2801" s="60">
        <v>163855</v>
      </c>
      <c r="K2801" s="52">
        <v>163855</v>
      </c>
      <c r="L2801" s="56" t="str">
        <f>_xlfn.CONCAT(NFM3External!$B2801,"_",NFM3External!$C2801,"_",NFM3External!$E2801,"_",NFM3External!$G2801)</f>
        <v>Zanzibar_HIV_United States Government (USG)_2018</v>
      </c>
    </row>
    <row r="2802" spans="1:12" x14ac:dyDescent="0.25">
      <c r="A2802" s="48" t="s">
        <v>2069</v>
      </c>
      <c r="B2802" s="49" t="s">
        <v>1296</v>
      </c>
      <c r="C2802" s="49" t="s">
        <v>1645</v>
      </c>
      <c r="D2802" s="49" t="s">
        <v>1634</v>
      </c>
      <c r="E2802" s="49" t="s">
        <v>934</v>
      </c>
      <c r="F2802" s="49" t="s">
        <v>2070</v>
      </c>
      <c r="G2802" s="49">
        <v>2019</v>
      </c>
      <c r="H2802" s="49" t="s">
        <v>1635</v>
      </c>
      <c r="I2802" s="49" t="s">
        <v>670</v>
      </c>
      <c r="J2802" s="59">
        <v>93001</v>
      </c>
      <c r="K2802" s="49">
        <v>93001</v>
      </c>
      <c r="L2802" s="55" t="str">
        <f>_xlfn.CONCAT(NFM3External!$B2802,"_",NFM3External!$C2802,"_",NFM3External!$E2802,"_",NFM3External!$G2802)</f>
        <v>Zanzibar_HIV_United States Government (USG)_2019</v>
      </c>
    </row>
    <row r="2803" spans="1:12" x14ac:dyDescent="0.25">
      <c r="A2803" s="51" t="s">
        <v>2069</v>
      </c>
      <c r="B2803" s="52" t="s">
        <v>1296</v>
      </c>
      <c r="C2803" s="52" t="s">
        <v>1645</v>
      </c>
      <c r="D2803" s="52" t="s">
        <v>1634</v>
      </c>
      <c r="E2803" s="52" t="s">
        <v>934</v>
      </c>
      <c r="F2803" s="52" t="s">
        <v>2070</v>
      </c>
      <c r="G2803" s="52">
        <v>2020</v>
      </c>
      <c r="H2803" s="52" t="s">
        <v>1635</v>
      </c>
      <c r="I2803" s="52" t="s">
        <v>670</v>
      </c>
      <c r="J2803" s="60">
        <v>85600</v>
      </c>
      <c r="K2803" s="52">
        <v>85600</v>
      </c>
      <c r="L2803" s="56" t="str">
        <f>_xlfn.CONCAT(NFM3External!$B2803,"_",NFM3External!$C2803,"_",NFM3External!$E2803,"_",NFM3External!$G2803)</f>
        <v>Zanzibar_HIV_United States Government (USG)_2020</v>
      </c>
    </row>
    <row r="2804" spans="1:12" x14ac:dyDescent="0.25">
      <c r="A2804" s="48" t="s">
        <v>2069</v>
      </c>
      <c r="B2804" s="49" t="s">
        <v>1296</v>
      </c>
      <c r="C2804" s="49" t="s">
        <v>1645</v>
      </c>
      <c r="D2804" s="49" t="s">
        <v>1634</v>
      </c>
      <c r="E2804" s="49" t="s">
        <v>934</v>
      </c>
      <c r="F2804" s="49" t="s">
        <v>2070</v>
      </c>
      <c r="G2804" s="49">
        <v>2021</v>
      </c>
      <c r="H2804" s="49" t="s">
        <v>361</v>
      </c>
      <c r="I2804" s="49" t="s">
        <v>670</v>
      </c>
      <c r="J2804" s="59">
        <v>85000</v>
      </c>
      <c r="K2804" s="49">
        <v>85000</v>
      </c>
      <c r="L2804" s="55" t="str">
        <f>_xlfn.CONCAT(NFM3External!$B2804,"_",NFM3External!$C2804,"_",NFM3External!$E2804,"_",NFM3External!$G2804)</f>
        <v>Zanzibar_HIV_United States Government (USG)_2021</v>
      </c>
    </row>
    <row r="2805" spans="1:12" x14ac:dyDescent="0.25">
      <c r="A2805" s="51" t="s">
        <v>2069</v>
      </c>
      <c r="B2805" s="52" t="s">
        <v>1296</v>
      </c>
      <c r="C2805" s="52" t="s">
        <v>1645</v>
      </c>
      <c r="D2805" s="52" t="s">
        <v>1634</v>
      </c>
      <c r="E2805" s="52" t="s">
        <v>934</v>
      </c>
      <c r="F2805" s="52" t="s">
        <v>2070</v>
      </c>
      <c r="G2805" s="52">
        <v>2022</v>
      </c>
      <c r="H2805" s="52" t="s">
        <v>361</v>
      </c>
      <c r="I2805" s="52" t="s">
        <v>670</v>
      </c>
      <c r="J2805" s="60">
        <v>85000</v>
      </c>
      <c r="K2805" s="52">
        <v>85000</v>
      </c>
      <c r="L2805" s="56" t="str">
        <f>_xlfn.CONCAT(NFM3External!$B2805,"_",NFM3External!$C2805,"_",NFM3External!$E2805,"_",NFM3External!$G2805)</f>
        <v>Zanzibar_HIV_United States Government (USG)_2022</v>
      </c>
    </row>
    <row r="2806" spans="1:12" x14ac:dyDescent="0.25">
      <c r="A2806" s="48" t="s">
        <v>2069</v>
      </c>
      <c r="B2806" s="49" t="s">
        <v>1296</v>
      </c>
      <c r="C2806" s="49" t="s">
        <v>1645</v>
      </c>
      <c r="D2806" s="49" t="s">
        <v>1634</v>
      </c>
      <c r="E2806" s="49" t="s">
        <v>934</v>
      </c>
      <c r="F2806" s="49" t="s">
        <v>2070</v>
      </c>
      <c r="G2806" s="49">
        <v>2023</v>
      </c>
      <c r="H2806" s="49" t="s">
        <v>361</v>
      </c>
      <c r="I2806" s="49" t="s">
        <v>670</v>
      </c>
      <c r="J2806" s="59">
        <v>85000</v>
      </c>
      <c r="K2806" s="49">
        <v>85000</v>
      </c>
      <c r="L2806" s="55" t="str">
        <f>_xlfn.CONCAT(NFM3External!$B2806,"_",NFM3External!$C2806,"_",NFM3External!$E2806,"_",NFM3External!$G2806)</f>
        <v>Zanzibar_HIV_United States Government (USG)_2023</v>
      </c>
    </row>
    <row r="2807" spans="1:12" x14ac:dyDescent="0.25">
      <c r="A2807" s="51" t="s">
        <v>2069</v>
      </c>
      <c r="B2807" s="52" t="s">
        <v>1296</v>
      </c>
      <c r="C2807" s="52" t="s">
        <v>308</v>
      </c>
      <c r="D2807" s="52" t="s">
        <v>1634</v>
      </c>
      <c r="E2807" s="52" t="s">
        <v>918</v>
      </c>
      <c r="F2807" s="52" t="s">
        <v>2071</v>
      </c>
      <c r="G2807" s="52">
        <v>2018</v>
      </c>
      <c r="H2807" s="52" t="s">
        <v>1635</v>
      </c>
      <c r="I2807" s="52" t="s">
        <v>670</v>
      </c>
      <c r="J2807" s="60">
        <v>19946</v>
      </c>
      <c r="K2807" s="52">
        <v>19946</v>
      </c>
      <c r="L2807" s="56" t="str">
        <f>_xlfn.CONCAT(NFM3External!$B2807,"_",NFM3External!$C2807,"_",NFM3External!$E2807,"_",NFM3External!$G2807)</f>
        <v>Zanzibar_Malaria_United Nations Development Programme (UNDP)_2018</v>
      </c>
    </row>
    <row r="2808" spans="1:12" x14ac:dyDescent="0.25">
      <c r="A2808" s="48" t="s">
        <v>2069</v>
      </c>
      <c r="B2808" s="49" t="s">
        <v>1296</v>
      </c>
      <c r="C2808" s="49" t="s">
        <v>308</v>
      </c>
      <c r="D2808" s="49" t="s">
        <v>1634</v>
      </c>
      <c r="E2808" s="49" t="s">
        <v>918</v>
      </c>
      <c r="F2808" s="49" t="s">
        <v>2071</v>
      </c>
      <c r="G2808" s="49">
        <v>2019</v>
      </c>
      <c r="H2808" s="49" t="s">
        <v>1635</v>
      </c>
      <c r="I2808" s="49" t="s">
        <v>670</v>
      </c>
      <c r="J2808" s="59">
        <v>0</v>
      </c>
      <c r="K2808" s="49">
        <v>0</v>
      </c>
      <c r="L2808" s="55" t="str">
        <f>_xlfn.CONCAT(NFM3External!$B2808,"_",NFM3External!$C2808,"_",NFM3External!$E2808,"_",NFM3External!$G2808)</f>
        <v>Zanzibar_Malaria_United Nations Development Programme (UNDP)_2019</v>
      </c>
    </row>
    <row r="2809" spans="1:12" x14ac:dyDescent="0.25">
      <c r="A2809" s="51" t="s">
        <v>2069</v>
      </c>
      <c r="B2809" s="52" t="s">
        <v>1296</v>
      </c>
      <c r="C2809" s="52" t="s">
        <v>308</v>
      </c>
      <c r="D2809" s="52" t="s">
        <v>1634</v>
      </c>
      <c r="E2809" s="52" t="s">
        <v>918</v>
      </c>
      <c r="F2809" s="52" t="s">
        <v>2071</v>
      </c>
      <c r="G2809" s="52">
        <v>2020</v>
      </c>
      <c r="H2809" s="52" t="s">
        <v>1635</v>
      </c>
      <c r="I2809" s="52" t="s">
        <v>670</v>
      </c>
      <c r="J2809" s="60">
        <v>10000</v>
      </c>
      <c r="K2809" s="52">
        <v>10000</v>
      </c>
      <c r="L2809" s="56" t="str">
        <f>_xlfn.CONCAT(NFM3External!$B2809,"_",NFM3External!$C2809,"_",NFM3External!$E2809,"_",NFM3External!$G2809)</f>
        <v>Zanzibar_Malaria_United Nations Development Programme (UNDP)_2020</v>
      </c>
    </row>
    <row r="2810" spans="1:12" x14ac:dyDescent="0.25">
      <c r="A2810" s="48" t="s">
        <v>2069</v>
      </c>
      <c r="B2810" s="49" t="s">
        <v>1296</v>
      </c>
      <c r="C2810" s="49" t="s">
        <v>308</v>
      </c>
      <c r="D2810" s="49" t="s">
        <v>1634</v>
      </c>
      <c r="E2810" s="49" t="s">
        <v>918</v>
      </c>
      <c r="F2810" s="49" t="s">
        <v>2071</v>
      </c>
      <c r="G2810" s="49">
        <v>2021</v>
      </c>
      <c r="H2810" s="49" t="s">
        <v>361</v>
      </c>
      <c r="I2810" s="49" t="s">
        <v>670</v>
      </c>
      <c r="J2810" s="59">
        <v>0</v>
      </c>
      <c r="K2810" s="49">
        <v>0</v>
      </c>
      <c r="L2810" s="55" t="str">
        <f>_xlfn.CONCAT(NFM3External!$B2810,"_",NFM3External!$C2810,"_",NFM3External!$E2810,"_",NFM3External!$G2810)</f>
        <v>Zanzibar_Malaria_United Nations Development Programme (UNDP)_2021</v>
      </c>
    </row>
    <row r="2811" spans="1:12" x14ac:dyDescent="0.25">
      <c r="A2811" s="51" t="s">
        <v>2069</v>
      </c>
      <c r="B2811" s="52" t="s">
        <v>1296</v>
      </c>
      <c r="C2811" s="52" t="s">
        <v>308</v>
      </c>
      <c r="D2811" s="52" t="s">
        <v>1634</v>
      </c>
      <c r="E2811" s="52" t="s">
        <v>918</v>
      </c>
      <c r="F2811" s="52" t="s">
        <v>2071</v>
      </c>
      <c r="G2811" s="52">
        <v>2022</v>
      </c>
      <c r="H2811" s="52" t="s">
        <v>361</v>
      </c>
      <c r="I2811" s="52" t="s">
        <v>670</v>
      </c>
      <c r="J2811" s="60">
        <v>0</v>
      </c>
      <c r="K2811" s="52">
        <v>0</v>
      </c>
      <c r="L2811" s="56" t="str">
        <f>_xlfn.CONCAT(NFM3External!$B2811,"_",NFM3External!$C2811,"_",NFM3External!$E2811,"_",NFM3External!$G2811)</f>
        <v>Zanzibar_Malaria_United Nations Development Programme (UNDP)_2022</v>
      </c>
    </row>
    <row r="2812" spans="1:12" x14ac:dyDescent="0.25">
      <c r="A2812" s="48" t="s">
        <v>2069</v>
      </c>
      <c r="B2812" s="49" t="s">
        <v>1296</v>
      </c>
      <c r="C2812" s="49" t="s">
        <v>308</v>
      </c>
      <c r="D2812" s="49" t="s">
        <v>1634</v>
      </c>
      <c r="E2812" s="49" t="s">
        <v>918</v>
      </c>
      <c r="F2812" s="49" t="s">
        <v>2071</v>
      </c>
      <c r="G2812" s="49">
        <v>2023</v>
      </c>
      <c r="H2812" s="49" t="s">
        <v>361</v>
      </c>
      <c r="I2812" s="49" t="s">
        <v>670</v>
      </c>
      <c r="J2812" s="59">
        <v>0</v>
      </c>
      <c r="K2812" s="49">
        <v>0</v>
      </c>
      <c r="L2812" s="55" t="str">
        <f>_xlfn.CONCAT(NFM3External!$B2812,"_",NFM3External!$C2812,"_",NFM3External!$E2812,"_",NFM3External!$G2812)</f>
        <v>Zanzibar_Malaria_United Nations Development Programme (UNDP)_2023</v>
      </c>
    </row>
    <row r="2813" spans="1:12" x14ac:dyDescent="0.25">
      <c r="A2813" s="51" t="s">
        <v>2069</v>
      </c>
      <c r="B2813" s="52" t="s">
        <v>1296</v>
      </c>
      <c r="C2813" s="52" t="s">
        <v>308</v>
      </c>
      <c r="D2813" s="52" t="s">
        <v>1634</v>
      </c>
      <c r="E2813" s="52" t="s">
        <v>918</v>
      </c>
      <c r="F2813" s="52" t="s">
        <v>2071</v>
      </c>
      <c r="G2813" s="52">
        <v>2024</v>
      </c>
      <c r="H2813" s="52" t="s">
        <v>361</v>
      </c>
      <c r="I2813" s="52" t="s">
        <v>670</v>
      </c>
      <c r="J2813" s="60">
        <v>0</v>
      </c>
      <c r="K2813" s="52">
        <v>0</v>
      </c>
      <c r="L2813" s="56" t="str">
        <f>_xlfn.CONCAT(NFM3External!$B2813,"_",NFM3External!$C2813,"_",NFM3External!$E2813,"_",NFM3External!$G2813)</f>
        <v>Zanzibar_Malaria_United Nations Development Programme (UNDP)_2024</v>
      </c>
    </row>
    <row r="2814" spans="1:12" x14ac:dyDescent="0.25">
      <c r="A2814" s="48" t="s">
        <v>2069</v>
      </c>
      <c r="B2814" s="49" t="s">
        <v>1296</v>
      </c>
      <c r="C2814" s="49" t="s">
        <v>308</v>
      </c>
      <c r="D2814" s="49" t="s">
        <v>1634</v>
      </c>
      <c r="E2814" s="49" t="s">
        <v>918</v>
      </c>
      <c r="F2814" s="49" t="s">
        <v>2071</v>
      </c>
      <c r="G2814" s="49">
        <v>2025</v>
      </c>
      <c r="H2814" s="49" t="s">
        <v>361</v>
      </c>
      <c r="I2814" s="49" t="s">
        <v>670</v>
      </c>
      <c r="J2814" s="59">
        <v>0</v>
      </c>
      <c r="K2814" s="49">
        <v>0</v>
      </c>
      <c r="L2814" s="55" t="str">
        <f>_xlfn.CONCAT(NFM3External!$B2814,"_",NFM3External!$C2814,"_",NFM3External!$E2814,"_",NFM3External!$G2814)</f>
        <v>Zanzibar_Malaria_United Nations Development Programme (UNDP)_2025</v>
      </c>
    </row>
    <row r="2815" spans="1:12" x14ac:dyDescent="0.25">
      <c r="A2815" s="51" t="s">
        <v>2069</v>
      </c>
      <c r="B2815" s="52" t="s">
        <v>1296</v>
      </c>
      <c r="C2815" s="52" t="s">
        <v>308</v>
      </c>
      <c r="D2815" s="52" t="s">
        <v>1634</v>
      </c>
      <c r="E2815" s="52" t="s">
        <v>934</v>
      </c>
      <c r="F2815" s="52" t="s">
        <v>2072</v>
      </c>
      <c r="G2815" s="52">
        <v>2018</v>
      </c>
      <c r="H2815" s="52" t="s">
        <v>1635</v>
      </c>
      <c r="I2815" s="52" t="s">
        <v>670</v>
      </c>
      <c r="J2815" s="60">
        <v>3417579</v>
      </c>
      <c r="K2815" s="52">
        <v>3417579</v>
      </c>
      <c r="L2815" s="56" t="str">
        <f>_xlfn.CONCAT(NFM3External!$B2815,"_",NFM3External!$C2815,"_",NFM3External!$E2815,"_",NFM3External!$G2815)</f>
        <v>Zanzibar_Malaria_United States Government (USG)_2018</v>
      </c>
    </row>
    <row r="2816" spans="1:12" x14ac:dyDescent="0.25">
      <c r="A2816" s="48" t="s">
        <v>2069</v>
      </c>
      <c r="B2816" s="49" t="s">
        <v>1296</v>
      </c>
      <c r="C2816" s="49" t="s">
        <v>308</v>
      </c>
      <c r="D2816" s="49" t="s">
        <v>1634</v>
      </c>
      <c r="E2816" s="49" t="s">
        <v>934</v>
      </c>
      <c r="F2816" s="49" t="s">
        <v>2072</v>
      </c>
      <c r="G2816" s="49">
        <v>2019</v>
      </c>
      <c r="H2816" s="49" t="s">
        <v>1635</v>
      </c>
      <c r="I2816" s="49" t="s">
        <v>670</v>
      </c>
      <c r="J2816" s="59">
        <v>4371502</v>
      </c>
      <c r="K2816" s="49">
        <v>4371502</v>
      </c>
      <c r="L2816" s="55" t="str">
        <f>_xlfn.CONCAT(NFM3External!$B2816,"_",NFM3External!$C2816,"_",NFM3External!$E2816,"_",NFM3External!$G2816)</f>
        <v>Zanzibar_Malaria_United States Government (USG)_2019</v>
      </c>
    </row>
    <row r="2817" spans="1:12" x14ac:dyDescent="0.25">
      <c r="A2817" s="51" t="s">
        <v>2069</v>
      </c>
      <c r="B2817" s="52" t="s">
        <v>1296</v>
      </c>
      <c r="C2817" s="52" t="s">
        <v>308</v>
      </c>
      <c r="D2817" s="52" t="s">
        <v>1634</v>
      </c>
      <c r="E2817" s="52" t="s">
        <v>934</v>
      </c>
      <c r="F2817" s="52" t="s">
        <v>2072</v>
      </c>
      <c r="G2817" s="52">
        <v>2020</v>
      </c>
      <c r="H2817" s="52" t="s">
        <v>1635</v>
      </c>
      <c r="I2817" s="52" t="s">
        <v>670</v>
      </c>
      <c r="J2817" s="60">
        <v>2267118</v>
      </c>
      <c r="K2817" s="52">
        <v>2267118</v>
      </c>
      <c r="L2817" s="56" t="str">
        <f>_xlfn.CONCAT(NFM3External!$B2817,"_",NFM3External!$C2817,"_",NFM3External!$E2817,"_",NFM3External!$G2817)</f>
        <v>Zanzibar_Malaria_United States Government (USG)_2020</v>
      </c>
    </row>
    <row r="2818" spans="1:12" x14ac:dyDescent="0.25">
      <c r="A2818" s="48" t="s">
        <v>2069</v>
      </c>
      <c r="B2818" s="49" t="s">
        <v>1296</v>
      </c>
      <c r="C2818" s="49" t="s">
        <v>308</v>
      </c>
      <c r="D2818" s="49" t="s">
        <v>1634</v>
      </c>
      <c r="E2818" s="49" t="s">
        <v>934</v>
      </c>
      <c r="F2818" s="49" t="s">
        <v>2072</v>
      </c>
      <c r="G2818" s="49">
        <v>2021</v>
      </c>
      <c r="H2818" s="49" t="s">
        <v>361</v>
      </c>
      <c r="I2818" s="49" t="s">
        <v>670</v>
      </c>
      <c r="J2818" s="59">
        <v>3809556</v>
      </c>
      <c r="K2818" s="49">
        <v>3809556</v>
      </c>
      <c r="L2818" s="55" t="str">
        <f>_xlfn.CONCAT(NFM3External!$B2818,"_",NFM3External!$C2818,"_",NFM3External!$E2818,"_",NFM3External!$G2818)</f>
        <v>Zanzibar_Malaria_United States Government (USG)_2021</v>
      </c>
    </row>
    <row r="2819" spans="1:12" x14ac:dyDescent="0.25">
      <c r="A2819" s="51" t="s">
        <v>2069</v>
      </c>
      <c r="B2819" s="52" t="s">
        <v>1296</v>
      </c>
      <c r="C2819" s="52" t="s">
        <v>308</v>
      </c>
      <c r="D2819" s="52" t="s">
        <v>1634</v>
      </c>
      <c r="E2819" s="52" t="s">
        <v>934</v>
      </c>
      <c r="F2819" s="52" t="s">
        <v>2072</v>
      </c>
      <c r="G2819" s="52">
        <v>2022</v>
      </c>
      <c r="H2819" s="52" t="s">
        <v>361</v>
      </c>
      <c r="I2819" s="52" t="s">
        <v>670</v>
      </c>
      <c r="J2819" s="60">
        <v>863880</v>
      </c>
      <c r="K2819" s="52">
        <v>863880</v>
      </c>
      <c r="L2819" s="56" t="str">
        <f>_xlfn.CONCAT(NFM3External!$B2819,"_",NFM3External!$C2819,"_",NFM3External!$E2819,"_",NFM3External!$G2819)</f>
        <v>Zanzibar_Malaria_United States Government (USG)_2022</v>
      </c>
    </row>
    <row r="2820" spans="1:12" x14ac:dyDescent="0.25">
      <c r="A2820" s="48" t="s">
        <v>2069</v>
      </c>
      <c r="B2820" s="49" t="s">
        <v>1296</v>
      </c>
      <c r="C2820" s="49" t="s">
        <v>308</v>
      </c>
      <c r="D2820" s="49" t="s">
        <v>1634</v>
      </c>
      <c r="E2820" s="49" t="s">
        <v>934</v>
      </c>
      <c r="F2820" s="49" t="s">
        <v>2072</v>
      </c>
      <c r="G2820" s="49">
        <v>2023</v>
      </c>
      <c r="H2820" s="49" t="s">
        <v>361</v>
      </c>
      <c r="I2820" s="49" t="s">
        <v>670</v>
      </c>
      <c r="J2820" s="59">
        <v>756215</v>
      </c>
      <c r="K2820" s="49">
        <v>756215</v>
      </c>
      <c r="L2820" s="55" t="str">
        <f>_xlfn.CONCAT(NFM3External!$B2820,"_",NFM3External!$C2820,"_",NFM3External!$E2820,"_",NFM3External!$G2820)</f>
        <v>Zanzibar_Malaria_United States Government (USG)_2023</v>
      </c>
    </row>
    <row r="2821" spans="1:12" x14ac:dyDescent="0.25">
      <c r="A2821" s="51" t="s">
        <v>2069</v>
      </c>
      <c r="B2821" s="52" t="s">
        <v>1296</v>
      </c>
      <c r="C2821" s="52" t="s">
        <v>308</v>
      </c>
      <c r="D2821" s="52" t="s">
        <v>1634</v>
      </c>
      <c r="E2821" s="52" t="s">
        <v>934</v>
      </c>
      <c r="F2821" s="52" t="s">
        <v>2072</v>
      </c>
      <c r="G2821" s="52">
        <v>2024</v>
      </c>
      <c r="H2821" s="52" t="s">
        <v>361</v>
      </c>
      <c r="I2821" s="52" t="s">
        <v>670</v>
      </c>
      <c r="J2821" s="60">
        <v>0</v>
      </c>
      <c r="K2821" s="52">
        <v>0</v>
      </c>
      <c r="L2821" s="56" t="str">
        <f>_xlfn.CONCAT(NFM3External!$B2821,"_",NFM3External!$C2821,"_",NFM3External!$E2821,"_",NFM3External!$G2821)</f>
        <v>Zanzibar_Malaria_United States Government (USG)_2024</v>
      </c>
    </row>
    <row r="2822" spans="1:12" x14ac:dyDescent="0.25">
      <c r="A2822" s="48" t="s">
        <v>2069</v>
      </c>
      <c r="B2822" s="49" t="s">
        <v>1296</v>
      </c>
      <c r="C2822" s="49" t="s">
        <v>308</v>
      </c>
      <c r="D2822" s="49" t="s">
        <v>1634</v>
      </c>
      <c r="E2822" s="49" t="s">
        <v>934</v>
      </c>
      <c r="F2822" s="49" t="s">
        <v>2072</v>
      </c>
      <c r="G2822" s="49">
        <v>2025</v>
      </c>
      <c r="H2822" s="49" t="s">
        <v>361</v>
      </c>
      <c r="I2822" s="49" t="s">
        <v>670</v>
      </c>
      <c r="J2822" s="59">
        <v>0</v>
      </c>
      <c r="K2822" s="49">
        <v>0</v>
      </c>
      <c r="L2822" s="55" t="str">
        <f>_xlfn.CONCAT(NFM3External!$B2822,"_",NFM3External!$C2822,"_",NFM3External!$E2822,"_",NFM3External!$G2822)</f>
        <v>Zanzibar_Malaria_United States Government (USG)_2025</v>
      </c>
    </row>
    <row r="2823" spans="1:12" x14ac:dyDescent="0.25">
      <c r="A2823" s="51" t="s">
        <v>2069</v>
      </c>
      <c r="B2823" s="52" t="s">
        <v>1296</v>
      </c>
      <c r="C2823" s="52" t="s">
        <v>305</v>
      </c>
      <c r="D2823" s="52" t="s">
        <v>1634</v>
      </c>
      <c r="E2823" s="52" t="s">
        <v>612</v>
      </c>
      <c r="F2823" s="52"/>
      <c r="G2823" s="52">
        <v>2021</v>
      </c>
      <c r="H2823" s="52" t="s">
        <v>361</v>
      </c>
      <c r="I2823" s="52" t="s">
        <v>670</v>
      </c>
      <c r="J2823" s="60">
        <v>35188</v>
      </c>
      <c r="K2823" s="52">
        <v>35188</v>
      </c>
      <c r="L2823" s="56" t="str">
        <f>_xlfn.CONCAT(NFM3External!$B2823,"_",NFM3External!$C2823,"_",NFM3External!$E2823,"_",NFM3External!$G2823)</f>
        <v>Zanzibar_TB_Select External Source_2021</v>
      </c>
    </row>
    <row r="2824" spans="1:12" x14ac:dyDescent="0.25">
      <c r="A2824" s="48" t="s">
        <v>2069</v>
      </c>
      <c r="B2824" s="49" t="s">
        <v>1296</v>
      </c>
      <c r="C2824" s="49" t="s">
        <v>305</v>
      </c>
      <c r="D2824" s="49" t="s">
        <v>1634</v>
      </c>
      <c r="E2824" s="49" t="s">
        <v>612</v>
      </c>
      <c r="F2824" s="49"/>
      <c r="G2824" s="49">
        <v>2022</v>
      </c>
      <c r="H2824" s="49" t="s">
        <v>361</v>
      </c>
      <c r="I2824" s="49" t="s">
        <v>670</v>
      </c>
      <c r="J2824" s="59">
        <v>24863</v>
      </c>
      <c r="K2824" s="49">
        <v>24863</v>
      </c>
      <c r="L2824" s="55" t="str">
        <f>_xlfn.CONCAT(NFM3External!$B2824,"_",NFM3External!$C2824,"_",NFM3External!$E2824,"_",NFM3External!$G2824)</f>
        <v>Zanzibar_TB_Select External Source_2022</v>
      </c>
    </row>
    <row r="2825" spans="1:12" x14ac:dyDescent="0.25">
      <c r="A2825" s="51" t="s">
        <v>2069</v>
      </c>
      <c r="B2825" s="52" t="s">
        <v>1296</v>
      </c>
      <c r="C2825" s="52" t="s">
        <v>305</v>
      </c>
      <c r="D2825" s="52" t="s">
        <v>1634</v>
      </c>
      <c r="E2825" s="52" t="s">
        <v>612</v>
      </c>
      <c r="F2825" s="52"/>
      <c r="G2825" s="52">
        <v>2023</v>
      </c>
      <c r="H2825" s="52" t="s">
        <v>361</v>
      </c>
      <c r="I2825" s="52" t="s">
        <v>670</v>
      </c>
      <c r="J2825" s="60">
        <v>7000</v>
      </c>
      <c r="K2825" s="52">
        <v>7000</v>
      </c>
      <c r="L2825" s="56" t="str">
        <f>_xlfn.CONCAT(NFM3External!$B2825,"_",NFM3External!$C2825,"_",NFM3External!$E2825,"_",NFM3External!$G2825)</f>
        <v>Zanzibar_TB_Select External Source_2023</v>
      </c>
    </row>
    <row r="2826" spans="1:12" x14ac:dyDescent="0.25">
      <c r="A2826" s="48" t="s">
        <v>2069</v>
      </c>
      <c r="B2826" s="49" t="s">
        <v>1296</v>
      </c>
      <c r="C2826" s="49" t="s">
        <v>305</v>
      </c>
      <c r="D2826" s="49" t="s">
        <v>1634</v>
      </c>
      <c r="E2826" s="49" t="s">
        <v>954</v>
      </c>
      <c r="F2826" s="49"/>
      <c r="G2826" s="49">
        <v>2018</v>
      </c>
      <c r="H2826" s="49" t="s">
        <v>1635</v>
      </c>
      <c r="I2826" s="49" t="s">
        <v>670</v>
      </c>
      <c r="J2826" s="59">
        <v>27800</v>
      </c>
      <c r="K2826" s="49">
        <v>27800</v>
      </c>
      <c r="L2826" s="55" t="str">
        <f>_xlfn.CONCAT(NFM3External!$B2826,"_",NFM3External!$C2826,"_",NFM3External!$E2826,"_",NFM3External!$G2826)</f>
        <v>Zanzibar_TB_Unspecified - not disagregated by sources _2018</v>
      </c>
    </row>
    <row r="2827" spans="1:12" x14ac:dyDescent="0.25">
      <c r="A2827" s="51" t="s">
        <v>2069</v>
      </c>
      <c r="B2827" s="52" t="s">
        <v>1296</v>
      </c>
      <c r="C2827" s="52" t="s">
        <v>305</v>
      </c>
      <c r="D2827" s="52" t="s">
        <v>1634</v>
      </c>
      <c r="E2827" s="52" t="s">
        <v>954</v>
      </c>
      <c r="F2827" s="52"/>
      <c r="G2827" s="52">
        <v>2019</v>
      </c>
      <c r="H2827" s="52" t="s">
        <v>1635</v>
      </c>
      <c r="I2827" s="52" t="s">
        <v>670</v>
      </c>
      <c r="J2827" s="60">
        <v>15778</v>
      </c>
      <c r="K2827" s="52">
        <v>15778</v>
      </c>
      <c r="L2827" s="56" t="str">
        <f>_xlfn.CONCAT(NFM3External!$B2827,"_",NFM3External!$C2827,"_",NFM3External!$E2827,"_",NFM3External!$G2827)</f>
        <v>Zanzibar_TB_Unspecified - not disagregated by sources _2019</v>
      </c>
    </row>
    <row r="2828" spans="1:12" x14ac:dyDescent="0.25">
      <c r="A2828" s="48" t="s">
        <v>2069</v>
      </c>
      <c r="B2828" s="49" t="s">
        <v>1296</v>
      </c>
      <c r="C2828" s="49" t="s">
        <v>305</v>
      </c>
      <c r="D2828" s="49" t="s">
        <v>1634</v>
      </c>
      <c r="E2828" s="49" t="s">
        <v>954</v>
      </c>
      <c r="F2828" s="49"/>
      <c r="G2828" s="49">
        <v>2021</v>
      </c>
      <c r="H2828" s="49" t="s">
        <v>361</v>
      </c>
      <c r="I2828" s="49" t="s">
        <v>670</v>
      </c>
      <c r="J2828" s="59">
        <v>15600</v>
      </c>
      <c r="K2828" s="49">
        <v>15600</v>
      </c>
      <c r="L2828" s="55" t="str">
        <f>_xlfn.CONCAT(NFM3External!$B2828,"_",NFM3External!$C2828,"_",NFM3External!$E2828,"_",NFM3External!$G2828)</f>
        <v>Zanzibar_TB_Unspecified - not disagregated by sources _2021</v>
      </c>
    </row>
    <row r="2829" spans="1:12" x14ac:dyDescent="0.25">
      <c r="A2829" s="51" t="s">
        <v>2069</v>
      </c>
      <c r="B2829" s="52" t="s">
        <v>1296</v>
      </c>
      <c r="C2829" s="52" t="s">
        <v>305</v>
      </c>
      <c r="D2829" s="52" t="s">
        <v>1634</v>
      </c>
      <c r="E2829" s="52" t="s">
        <v>954</v>
      </c>
      <c r="F2829" s="52"/>
      <c r="G2829" s="52">
        <v>2022</v>
      </c>
      <c r="H2829" s="52" t="s">
        <v>361</v>
      </c>
      <c r="I2829" s="52" t="s">
        <v>670</v>
      </c>
      <c r="J2829" s="60">
        <v>8855</v>
      </c>
      <c r="K2829" s="52">
        <v>8855</v>
      </c>
      <c r="L2829" s="56" t="str">
        <f>_xlfn.CONCAT(NFM3External!$B2829,"_",NFM3External!$C2829,"_",NFM3External!$E2829,"_",NFM3External!$G2829)</f>
        <v>Zanzibar_TB_Unspecified - not disagregated by sources _2022</v>
      </c>
    </row>
    <row r="2830" spans="1:12" x14ac:dyDescent="0.25">
      <c r="A2830" s="48" t="s">
        <v>2069</v>
      </c>
      <c r="B2830" s="49" t="s">
        <v>1296</v>
      </c>
      <c r="C2830" s="49" t="s">
        <v>305</v>
      </c>
      <c r="D2830" s="49" t="s">
        <v>1634</v>
      </c>
      <c r="E2830" s="49" t="s">
        <v>954</v>
      </c>
      <c r="F2830" s="49"/>
      <c r="G2830" s="49">
        <v>2023</v>
      </c>
      <c r="H2830" s="49" t="s">
        <v>361</v>
      </c>
      <c r="I2830" s="49" t="s">
        <v>670</v>
      </c>
      <c r="J2830" s="59">
        <v>5000</v>
      </c>
      <c r="K2830" s="49">
        <v>5000</v>
      </c>
      <c r="L2830" s="55" t="str">
        <f>_xlfn.CONCAT(NFM3External!$B2830,"_",NFM3External!$C2830,"_",NFM3External!$E2830,"_",NFM3External!$G2830)</f>
        <v>Zanzibar_TB_Unspecified - not disagregated by sources _2023</v>
      </c>
    </row>
    <row r="2831" spans="1:12" x14ac:dyDescent="0.25">
      <c r="A2831" s="51" t="s">
        <v>2073</v>
      </c>
      <c r="B2831" s="52" t="s">
        <v>1174</v>
      </c>
      <c r="C2831" s="52" t="s">
        <v>1645</v>
      </c>
      <c r="D2831" s="52" t="s">
        <v>1634</v>
      </c>
      <c r="E2831" s="52" t="s">
        <v>843</v>
      </c>
      <c r="F2831" s="52"/>
      <c r="G2831" s="52">
        <v>2018</v>
      </c>
      <c r="H2831" s="52" t="s">
        <v>1635</v>
      </c>
      <c r="I2831" s="52" t="s">
        <v>670</v>
      </c>
      <c r="J2831" s="60">
        <v>1878842</v>
      </c>
      <c r="K2831" s="52">
        <v>1878842</v>
      </c>
      <c r="L2831" s="56" t="str">
        <f>_xlfn.CONCAT(NFM3External!$B2831,"_",NFM3External!$C2831,"_",NFM3External!$E2831,"_",NFM3External!$G2831)</f>
        <v>Rwanda_HIV_Joint United Nations Programme on HIV/AIDS (UNAIDS)_2018</v>
      </c>
    </row>
    <row r="2832" spans="1:12" x14ac:dyDescent="0.25">
      <c r="A2832" s="48" t="s">
        <v>2073</v>
      </c>
      <c r="B2832" s="49" t="s">
        <v>1174</v>
      </c>
      <c r="C2832" s="49" t="s">
        <v>1645</v>
      </c>
      <c r="D2832" s="49" t="s">
        <v>1634</v>
      </c>
      <c r="E2832" s="49" t="s">
        <v>843</v>
      </c>
      <c r="F2832" s="49"/>
      <c r="G2832" s="49">
        <v>2019</v>
      </c>
      <c r="H2832" s="49" t="s">
        <v>1635</v>
      </c>
      <c r="I2832" s="49" t="s">
        <v>670</v>
      </c>
      <c r="J2832" s="59">
        <v>1366003</v>
      </c>
      <c r="K2832" s="49">
        <v>1366003</v>
      </c>
      <c r="L2832" s="55" t="str">
        <f>_xlfn.CONCAT(NFM3External!$B2832,"_",NFM3External!$C2832,"_",NFM3External!$E2832,"_",NFM3External!$G2832)</f>
        <v>Rwanda_HIV_Joint United Nations Programme on HIV/AIDS (UNAIDS)_2019</v>
      </c>
    </row>
    <row r="2833" spans="1:12" x14ac:dyDescent="0.25">
      <c r="A2833" s="51" t="s">
        <v>2073</v>
      </c>
      <c r="B2833" s="52" t="s">
        <v>1174</v>
      </c>
      <c r="C2833" s="52" t="s">
        <v>1645</v>
      </c>
      <c r="D2833" s="52" t="s">
        <v>1634</v>
      </c>
      <c r="E2833" s="52" t="s">
        <v>843</v>
      </c>
      <c r="F2833" s="52"/>
      <c r="G2833" s="52">
        <v>2020</v>
      </c>
      <c r="H2833" s="52" t="s">
        <v>1635</v>
      </c>
      <c r="I2833" s="52" t="s">
        <v>670</v>
      </c>
      <c r="J2833" s="60">
        <v>1366003</v>
      </c>
      <c r="K2833" s="52">
        <v>1366003</v>
      </c>
      <c r="L2833" s="56" t="str">
        <f>_xlfn.CONCAT(NFM3External!$B2833,"_",NFM3External!$C2833,"_",NFM3External!$E2833,"_",NFM3External!$G2833)</f>
        <v>Rwanda_HIV_Joint United Nations Programme on HIV/AIDS (UNAIDS)_2020</v>
      </c>
    </row>
    <row r="2834" spans="1:12" x14ac:dyDescent="0.25">
      <c r="A2834" s="48" t="s">
        <v>2073</v>
      </c>
      <c r="B2834" s="49" t="s">
        <v>1174</v>
      </c>
      <c r="C2834" s="49" t="s">
        <v>1645</v>
      </c>
      <c r="D2834" s="49" t="s">
        <v>1634</v>
      </c>
      <c r="E2834" s="49" t="s">
        <v>843</v>
      </c>
      <c r="F2834" s="49"/>
      <c r="G2834" s="49">
        <v>2021</v>
      </c>
      <c r="H2834" s="49" t="s">
        <v>361</v>
      </c>
      <c r="I2834" s="49" t="s">
        <v>670</v>
      </c>
      <c r="J2834" s="59">
        <v>1366003</v>
      </c>
      <c r="K2834" s="49">
        <v>1366003</v>
      </c>
      <c r="L2834" s="55" t="str">
        <f>_xlfn.CONCAT(NFM3External!$B2834,"_",NFM3External!$C2834,"_",NFM3External!$E2834,"_",NFM3External!$G2834)</f>
        <v>Rwanda_HIV_Joint United Nations Programme on HIV/AIDS (UNAIDS)_2021</v>
      </c>
    </row>
    <row r="2835" spans="1:12" x14ac:dyDescent="0.25">
      <c r="A2835" s="51" t="s">
        <v>2073</v>
      </c>
      <c r="B2835" s="52" t="s">
        <v>1174</v>
      </c>
      <c r="C2835" s="52" t="s">
        <v>1645</v>
      </c>
      <c r="D2835" s="52" t="s">
        <v>1634</v>
      </c>
      <c r="E2835" s="52" t="s">
        <v>843</v>
      </c>
      <c r="F2835" s="52"/>
      <c r="G2835" s="52">
        <v>2022</v>
      </c>
      <c r="H2835" s="52" t="s">
        <v>361</v>
      </c>
      <c r="I2835" s="52" t="s">
        <v>670</v>
      </c>
      <c r="J2835" s="60">
        <v>673248</v>
      </c>
      <c r="K2835" s="52">
        <v>673248</v>
      </c>
      <c r="L2835" s="56" t="str">
        <f>_xlfn.CONCAT(NFM3External!$B2835,"_",NFM3External!$C2835,"_",NFM3External!$E2835,"_",NFM3External!$G2835)</f>
        <v>Rwanda_HIV_Joint United Nations Programme on HIV/AIDS (UNAIDS)_2022</v>
      </c>
    </row>
    <row r="2836" spans="1:12" x14ac:dyDescent="0.25">
      <c r="A2836" s="48" t="s">
        <v>2073</v>
      </c>
      <c r="B2836" s="49" t="s">
        <v>1174</v>
      </c>
      <c r="C2836" s="49" t="s">
        <v>1645</v>
      </c>
      <c r="D2836" s="49" t="s">
        <v>1634</v>
      </c>
      <c r="E2836" s="49" t="s">
        <v>843</v>
      </c>
      <c r="F2836" s="49"/>
      <c r="G2836" s="49">
        <v>2023</v>
      </c>
      <c r="H2836" s="49" t="s">
        <v>361</v>
      </c>
      <c r="I2836" s="49" t="s">
        <v>670</v>
      </c>
      <c r="J2836" s="59">
        <v>706949</v>
      </c>
      <c r="K2836" s="49">
        <v>706949</v>
      </c>
      <c r="L2836" s="55" t="str">
        <f>_xlfn.CONCAT(NFM3External!$B2836,"_",NFM3External!$C2836,"_",NFM3External!$E2836,"_",NFM3External!$G2836)</f>
        <v>Rwanda_HIV_Joint United Nations Programme on HIV/AIDS (UNAIDS)_2023</v>
      </c>
    </row>
    <row r="2837" spans="1:12" x14ac:dyDescent="0.25">
      <c r="A2837" s="51" t="s">
        <v>2073</v>
      </c>
      <c r="B2837" s="52" t="s">
        <v>1174</v>
      </c>
      <c r="C2837" s="52" t="s">
        <v>1645</v>
      </c>
      <c r="D2837" s="52" t="s">
        <v>1634</v>
      </c>
      <c r="E2837" s="52" t="s">
        <v>843</v>
      </c>
      <c r="F2837" s="52"/>
      <c r="G2837" s="52">
        <v>2024</v>
      </c>
      <c r="H2837" s="52" t="s">
        <v>361</v>
      </c>
      <c r="I2837" s="52" t="s">
        <v>670</v>
      </c>
      <c r="J2837" s="60">
        <v>628626</v>
      </c>
      <c r="K2837" s="52">
        <v>628626</v>
      </c>
      <c r="L2837" s="56" t="str">
        <f>_xlfn.CONCAT(NFM3External!$B2837,"_",NFM3External!$C2837,"_",NFM3External!$E2837,"_",NFM3External!$G2837)</f>
        <v>Rwanda_HIV_Joint United Nations Programme on HIV/AIDS (UNAIDS)_2024</v>
      </c>
    </row>
    <row r="2838" spans="1:12" x14ac:dyDescent="0.25">
      <c r="A2838" s="48" t="s">
        <v>2073</v>
      </c>
      <c r="B2838" s="49" t="s">
        <v>1174</v>
      </c>
      <c r="C2838" s="49" t="s">
        <v>1645</v>
      </c>
      <c r="D2838" s="49" t="s">
        <v>1634</v>
      </c>
      <c r="E2838" s="49" t="s">
        <v>934</v>
      </c>
      <c r="F2838" s="49"/>
      <c r="G2838" s="49">
        <v>2018</v>
      </c>
      <c r="H2838" s="49" t="s">
        <v>1635</v>
      </c>
      <c r="I2838" s="49" t="s">
        <v>670</v>
      </c>
      <c r="J2838" s="59">
        <v>59396520</v>
      </c>
      <c r="K2838" s="49">
        <v>59396520</v>
      </c>
      <c r="L2838" s="55" t="str">
        <f>_xlfn.CONCAT(NFM3External!$B2838,"_",NFM3External!$C2838,"_",NFM3External!$E2838,"_",NFM3External!$G2838)</f>
        <v>Rwanda_HIV_United States Government (USG)_2018</v>
      </c>
    </row>
    <row r="2839" spans="1:12" x14ac:dyDescent="0.25">
      <c r="A2839" s="51" t="s">
        <v>2073</v>
      </c>
      <c r="B2839" s="52" t="s">
        <v>1174</v>
      </c>
      <c r="C2839" s="52" t="s">
        <v>1645</v>
      </c>
      <c r="D2839" s="52" t="s">
        <v>1634</v>
      </c>
      <c r="E2839" s="52" t="s">
        <v>934</v>
      </c>
      <c r="F2839" s="52"/>
      <c r="G2839" s="52">
        <v>2019</v>
      </c>
      <c r="H2839" s="52" t="s">
        <v>1635</v>
      </c>
      <c r="I2839" s="52" t="s">
        <v>670</v>
      </c>
      <c r="J2839" s="60">
        <v>56857591</v>
      </c>
      <c r="K2839" s="52">
        <v>56857591</v>
      </c>
      <c r="L2839" s="56" t="str">
        <f>_xlfn.CONCAT(NFM3External!$B2839,"_",NFM3External!$C2839,"_",NFM3External!$E2839,"_",NFM3External!$G2839)</f>
        <v>Rwanda_HIV_United States Government (USG)_2019</v>
      </c>
    </row>
    <row r="2840" spans="1:12" x14ac:dyDescent="0.25">
      <c r="A2840" s="48" t="s">
        <v>2073</v>
      </c>
      <c r="B2840" s="49" t="s">
        <v>1174</v>
      </c>
      <c r="C2840" s="49" t="s">
        <v>1645</v>
      </c>
      <c r="D2840" s="49" t="s">
        <v>1634</v>
      </c>
      <c r="E2840" s="49" t="s">
        <v>934</v>
      </c>
      <c r="F2840" s="49"/>
      <c r="G2840" s="49">
        <v>2020</v>
      </c>
      <c r="H2840" s="49" t="s">
        <v>1635</v>
      </c>
      <c r="I2840" s="49" t="s">
        <v>670</v>
      </c>
      <c r="J2840" s="59">
        <v>61177117</v>
      </c>
      <c r="K2840" s="49">
        <v>61177117</v>
      </c>
      <c r="L2840" s="55" t="str">
        <f>_xlfn.CONCAT(NFM3External!$B2840,"_",NFM3External!$C2840,"_",NFM3External!$E2840,"_",NFM3External!$G2840)</f>
        <v>Rwanda_HIV_United States Government (USG)_2020</v>
      </c>
    </row>
    <row r="2841" spans="1:12" x14ac:dyDescent="0.25">
      <c r="A2841" s="51" t="s">
        <v>2073</v>
      </c>
      <c r="B2841" s="52" t="s">
        <v>1174</v>
      </c>
      <c r="C2841" s="52" t="s">
        <v>1645</v>
      </c>
      <c r="D2841" s="52" t="s">
        <v>1634</v>
      </c>
      <c r="E2841" s="52" t="s">
        <v>934</v>
      </c>
      <c r="F2841" s="52"/>
      <c r="G2841" s="52">
        <v>2021</v>
      </c>
      <c r="H2841" s="52" t="s">
        <v>361</v>
      </c>
      <c r="I2841" s="52" t="s">
        <v>670</v>
      </c>
      <c r="J2841" s="60">
        <v>60433219</v>
      </c>
      <c r="K2841" s="52">
        <v>60433219</v>
      </c>
      <c r="L2841" s="56" t="str">
        <f>_xlfn.CONCAT(NFM3External!$B2841,"_",NFM3External!$C2841,"_",NFM3External!$E2841,"_",NFM3External!$G2841)</f>
        <v>Rwanda_HIV_United States Government (USG)_2021</v>
      </c>
    </row>
    <row r="2842" spans="1:12" x14ac:dyDescent="0.25">
      <c r="A2842" s="48" t="s">
        <v>2073</v>
      </c>
      <c r="B2842" s="49" t="s">
        <v>1174</v>
      </c>
      <c r="C2842" s="49" t="s">
        <v>1645</v>
      </c>
      <c r="D2842" s="49" t="s">
        <v>1634</v>
      </c>
      <c r="E2842" s="49" t="s">
        <v>934</v>
      </c>
      <c r="F2842" s="49"/>
      <c r="G2842" s="49">
        <v>2022</v>
      </c>
      <c r="H2842" s="49" t="s">
        <v>361</v>
      </c>
      <c r="I2842" s="49" t="s">
        <v>670</v>
      </c>
      <c r="J2842" s="59">
        <v>53316534</v>
      </c>
      <c r="K2842" s="49">
        <v>53316534</v>
      </c>
      <c r="L2842" s="55" t="str">
        <f>_xlfn.CONCAT(NFM3External!$B2842,"_",NFM3External!$C2842,"_",NFM3External!$E2842,"_",NFM3External!$G2842)</f>
        <v>Rwanda_HIV_United States Government (USG)_2022</v>
      </c>
    </row>
    <row r="2843" spans="1:12" x14ac:dyDescent="0.25">
      <c r="A2843" s="51" t="s">
        <v>2073</v>
      </c>
      <c r="B2843" s="52" t="s">
        <v>1174</v>
      </c>
      <c r="C2843" s="52" t="s">
        <v>1645</v>
      </c>
      <c r="D2843" s="52" t="s">
        <v>1634</v>
      </c>
      <c r="E2843" s="52" t="s">
        <v>934</v>
      </c>
      <c r="F2843" s="52"/>
      <c r="G2843" s="52">
        <v>2023</v>
      </c>
      <c r="H2843" s="52" t="s">
        <v>361</v>
      </c>
      <c r="I2843" s="52" t="s">
        <v>670</v>
      </c>
      <c r="J2843" s="60">
        <v>46662189</v>
      </c>
      <c r="K2843" s="52">
        <v>46662189</v>
      </c>
      <c r="L2843" s="56" t="str">
        <f>_xlfn.CONCAT(NFM3External!$B2843,"_",NFM3External!$C2843,"_",NFM3External!$E2843,"_",NFM3External!$G2843)</f>
        <v>Rwanda_HIV_United States Government (USG)_2023</v>
      </c>
    </row>
    <row r="2844" spans="1:12" x14ac:dyDescent="0.25">
      <c r="A2844" s="48" t="s">
        <v>2073</v>
      </c>
      <c r="B2844" s="49" t="s">
        <v>1174</v>
      </c>
      <c r="C2844" s="49" t="s">
        <v>1645</v>
      </c>
      <c r="D2844" s="49" t="s">
        <v>1634</v>
      </c>
      <c r="E2844" s="49" t="s">
        <v>934</v>
      </c>
      <c r="F2844" s="49"/>
      <c r="G2844" s="49">
        <v>2024</v>
      </c>
      <c r="H2844" s="49" t="s">
        <v>361</v>
      </c>
      <c r="I2844" s="49" t="s">
        <v>670</v>
      </c>
      <c r="J2844" s="59">
        <v>48173702</v>
      </c>
      <c r="K2844" s="49">
        <v>48173702</v>
      </c>
      <c r="L2844" s="55" t="str">
        <f>_xlfn.CONCAT(NFM3External!$B2844,"_",NFM3External!$C2844,"_",NFM3External!$E2844,"_",NFM3External!$G2844)</f>
        <v>Rwanda_HIV_United States Government (USG)_2024</v>
      </c>
    </row>
    <row r="2845" spans="1:12" x14ac:dyDescent="0.25">
      <c r="A2845" s="51" t="s">
        <v>2073</v>
      </c>
      <c r="B2845" s="52" t="s">
        <v>1174</v>
      </c>
      <c r="C2845" s="52" t="s">
        <v>1645</v>
      </c>
      <c r="D2845" s="52" t="s">
        <v>1634</v>
      </c>
      <c r="E2845" s="52" t="s">
        <v>954</v>
      </c>
      <c r="F2845" s="52" t="s">
        <v>2074</v>
      </c>
      <c r="G2845" s="52">
        <v>2022</v>
      </c>
      <c r="H2845" s="52" t="s">
        <v>361</v>
      </c>
      <c r="I2845" s="52" t="s">
        <v>670</v>
      </c>
      <c r="J2845" s="60">
        <v>4986777</v>
      </c>
      <c r="K2845" s="52">
        <v>4986777</v>
      </c>
      <c r="L2845" s="56" t="str">
        <f>_xlfn.CONCAT(NFM3External!$B2845,"_",NFM3External!$C2845,"_",NFM3External!$E2845,"_",NFM3External!$G2845)</f>
        <v>Rwanda_HIV_Unspecified - not disagregated by sources _2022</v>
      </c>
    </row>
    <row r="2846" spans="1:12" x14ac:dyDescent="0.25">
      <c r="A2846" s="48" t="s">
        <v>2073</v>
      </c>
      <c r="B2846" s="49" t="s">
        <v>1174</v>
      </c>
      <c r="C2846" s="49" t="s">
        <v>1645</v>
      </c>
      <c r="D2846" s="49" t="s">
        <v>1634</v>
      </c>
      <c r="E2846" s="49" t="s">
        <v>954</v>
      </c>
      <c r="F2846" s="49" t="s">
        <v>2074</v>
      </c>
      <c r="G2846" s="49">
        <v>2023</v>
      </c>
      <c r="H2846" s="49" t="s">
        <v>361</v>
      </c>
      <c r="I2846" s="49" t="s">
        <v>670</v>
      </c>
      <c r="J2846" s="59">
        <v>12167990</v>
      </c>
      <c r="K2846" s="49">
        <v>12167990</v>
      </c>
      <c r="L2846" s="55" t="str">
        <f>_xlfn.CONCAT(NFM3External!$B2846,"_",NFM3External!$C2846,"_",NFM3External!$E2846,"_",NFM3External!$G2846)</f>
        <v>Rwanda_HIV_Unspecified - not disagregated by sources _2023</v>
      </c>
    </row>
    <row r="2847" spans="1:12" x14ac:dyDescent="0.25">
      <c r="A2847" s="51" t="s">
        <v>2073</v>
      </c>
      <c r="B2847" s="52" t="s">
        <v>1174</v>
      </c>
      <c r="C2847" s="52" t="s">
        <v>1645</v>
      </c>
      <c r="D2847" s="52" t="s">
        <v>1634</v>
      </c>
      <c r="E2847" s="52" t="s">
        <v>954</v>
      </c>
      <c r="F2847" s="52" t="s">
        <v>2074</v>
      </c>
      <c r="G2847" s="52">
        <v>2024</v>
      </c>
      <c r="H2847" s="52" t="s">
        <v>361</v>
      </c>
      <c r="I2847" s="52" t="s">
        <v>670</v>
      </c>
      <c r="J2847" s="60">
        <v>4652375</v>
      </c>
      <c r="K2847" s="52">
        <v>4652375</v>
      </c>
      <c r="L2847" s="56" t="str">
        <f>_xlfn.CONCAT(NFM3External!$B2847,"_",NFM3External!$C2847,"_",NFM3External!$E2847,"_",NFM3External!$G2847)</f>
        <v>Rwanda_HIV_Unspecified - not disagregated by sources _2024</v>
      </c>
    </row>
    <row r="2848" spans="1:12" x14ac:dyDescent="0.25">
      <c r="A2848" s="48" t="s">
        <v>2073</v>
      </c>
      <c r="B2848" s="49" t="s">
        <v>1174</v>
      </c>
      <c r="C2848" s="49" t="s">
        <v>308</v>
      </c>
      <c r="D2848" s="49" t="s">
        <v>1634</v>
      </c>
      <c r="E2848" s="49" t="s">
        <v>934</v>
      </c>
      <c r="F2848" s="49" t="s">
        <v>2075</v>
      </c>
      <c r="G2848" s="49">
        <v>2018</v>
      </c>
      <c r="H2848" s="49" t="s">
        <v>1635</v>
      </c>
      <c r="I2848" s="49" t="s">
        <v>670</v>
      </c>
      <c r="J2848" s="59">
        <v>18000000</v>
      </c>
      <c r="K2848" s="49">
        <v>18000000</v>
      </c>
      <c r="L2848" s="55" t="str">
        <f>_xlfn.CONCAT(NFM3External!$B2848,"_",NFM3External!$C2848,"_",NFM3External!$E2848,"_",NFM3External!$G2848)</f>
        <v>Rwanda_Malaria_United States Government (USG)_2018</v>
      </c>
    </row>
    <row r="2849" spans="1:12" x14ac:dyDescent="0.25">
      <c r="A2849" s="51" t="s">
        <v>2073</v>
      </c>
      <c r="B2849" s="52" t="s">
        <v>1174</v>
      </c>
      <c r="C2849" s="52" t="s">
        <v>308</v>
      </c>
      <c r="D2849" s="52" t="s">
        <v>1634</v>
      </c>
      <c r="E2849" s="52" t="s">
        <v>934</v>
      </c>
      <c r="F2849" s="52" t="s">
        <v>2075</v>
      </c>
      <c r="G2849" s="52">
        <v>2019</v>
      </c>
      <c r="H2849" s="52" t="s">
        <v>1635</v>
      </c>
      <c r="I2849" s="52" t="s">
        <v>670</v>
      </c>
      <c r="J2849" s="60">
        <v>18000000</v>
      </c>
      <c r="K2849" s="52">
        <v>18000000</v>
      </c>
      <c r="L2849" s="56" t="str">
        <f>_xlfn.CONCAT(NFM3External!$B2849,"_",NFM3External!$C2849,"_",NFM3External!$E2849,"_",NFM3External!$G2849)</f>
        <v>Rwanda_Malaria_United States Government (USG)_2019</v>
      </c>
    </row>
    <row r="2850" spans="1:12" x14ac:dyDescent="0.25">
      <c r="A2850" s="48" t="s">
        <v>2073</v>
      </c>
      <c r="B2850" s="49" t="s">
        <v>1174</v>
      </c>
      <c r="C2850" s="49" t="s">
        <v>308</v>
      </c>
      <c r="D2850" s="49" t="s">
        <v>1634</v>
      </c>
      <c r="E2850" s="49" t="s">
        <v>934</v>
      </c>
      <c r="F2850" s="49" t="s">
        <v>2075</v>
      </c>
      <c r="G2850" s="49">
        <v>2020</v>
      </c>
      <c r="H2850" s="49" t="s">
        <v>1635</v>
      </c>
      <c r="I2850" s="49" t="s">
        <v>670</v>
      </c>
      <c r="J2850" s="59">
        <v>18000000</v>
      </c>
      <c r="K2850" s="49">
        <v>18000000</v>
      </c>
      <c r="L2850" s="55" t="str">
        <f>_xlfn.CONCAT(NFM3External!$B2850,"_",NFM3External!$C2850,"_",NFM3External!$E2850,"_",NFM3External!$G2850)</f>
        <v>Rwanda_Malaria_United States Government (USG)_2020</v>
      </c>
    </row>
    <row r="2851" spans="1:12" x14ac:dyDescent="0.25">
      <c r="A2851" s="51" t="s">
        <v>2073</v>
      </c>
      <c r="B2851" s="52" t="s">
        <v>1174</v>
      </c>
      <c r="C2851" s="52" t="s">
        <v>308</v>
      </c>
      <c r="D2851" s="52" t="s">
        <v>1634</v>
      </c>
      <c r="E2851" s="52" t="s">
        <v>934</v>
      </c>
      <c r="F2851" s="52" t="s">
        <v>2075</v>
      </c>
      <c r="G2851" s="52">
        <v>2021</v>
      </c>
      <c r="H2851" s="52" t="s">
        <v>361</v>
      </c>
      <c r="I2851" s="52" t="s">
        <v>670</v>
      </c>
      <c r="J2851" s="60">
        <v>18000000</v>
      </c>
      <c r="K2851" s="52">
        <v>18000000</v>
      </c>
      <c r="L2851" s="56" t="str">
        <f>_xlfn.CONCAT(NFM3External!$B2851,"_",NFM3External!$C2851,"_",NFM3External!$E2851,"_",NFM3External!$G2851)</f>
        <v>Rwanda_Malaria_United States Government (USG)_2021</v>
      </c>
    </row>
    <row r="2852" spans="1:12" x14ac:dyDescent="0.25">
      <c r="A2852" s="48" t="s">
        <v>2073</v>
      </c>
      <c r="B2852" s="49" t="s">
        <v>1174</v>
      </c>
      <c r="C2852" s="49" t="s">
        <v>308</v>
      </c>
      <c r="D2852" s="49" t="s">
        <v>1634</v>
      </c>
      <c r="E2852" s="49" t="s">
        <v>934</v>
      </c>
      <c r="F2852" s="49" t="s">
        <v>2075</v>
      </c>
      <c r="G2852" s="49">
        <v>2022</v>
      </c>
      <c r="H2852" s="49" t="s">
        <v>361</v>
      </c>
      <c r="I2852" s="49" t="s">
        <v>670</v>
      </c>
      <c r="J2852" s="59">
        <v>18000000</v>
      </c>
      <c r="K2852" s="49">
        <v>18000000</v>
      </c>
      <c r="L2852" s="55" t="str">
        <f>_xlfn.CONCAT(NFM3External!$B2852,"_",NFM3External!$C2852,"_",NFM3External!$E2852,"_",NFM3External!$G2852)</f>
        <v>Rwanda_Malaria_United States Government (USG)_2022</v>
      </c>
    </row>
    <row r="2853" spans="1:12" x14ac:dyDescent="0.25">
      <c r="A2853" s="51" t="s">
        <v>2073</v>
      </c>
      <c r="B2853" s="52" t="s">
        <v>1174</v>
      </c>
      <c r="C2853" s="52" t="s">
        <v>308</v>
      </c>
      <c r="D2853" s="52" t="s">
        <v>1634</v>
      </c>
      <c r="E2853" s="52" t="s">
        <v>934</v>
      </c>
      <c r="F2853" s="52" t="s">
        <v>2075</v>
      </c>
      <c r="G2853" s="52">
        <v>2023</v>
      </c>
      <c r="H2853" s="52" t="s">
        <v>361</v>
      </c>
      <c r="I2853" s="52" t="s">
        <v>670</v>
      </c>
      <c r="J2853" s="60">
        <v>18000000</v>
      </c>
      <c r="K2853" s="52">
        <v>18000000</v>
      </c>
      <c r="L2853" s="56" t="str">
        <f>_xlfn.CONCAT(NFM3External!$B2853,"_",NFM3External!$C2853,"_",NFM3External!$E2853,"_",NFM3External!$G2853)</f>
        <v>Rwanda_Malaria_United States Government (USG)_2023</v>
      </c>
    </row>
    <row r="2854" spans="1:12" x14ac:dyDescent="0.25">
      <c r="A2854" s="48" t="s">
        <v>2073</v>
      </c>
      <c r="B2854" s="49" t="s">
        <v>1174</v>
      </c>
      <c r="C2854" s="49" t="s">
        <v>308</v>
      </c>
      <c r="D2854" s="49" t="s">
        <v>1634</v>
      </c>
      <c r="E2854" s="49" t="s">
        <v>934</v>
      </c>
      <c r="F2854" s="49" t="s">
        <v>2075</v>
      </c>
      <c r="G2854" s="49">
        <v>2024</v>
      </c>
      <c r="H2854" s="49" t="s">
        <v>361</v>
      </c>
      <c r="I2854" s="49" t="s">
        <v>670</v>
      </c>
      <c r="J2854" s="59">
        <v>18000000</v>
      </c>
      <c r="K2854" s="49">
        <v>18000000</v>
      </c>
      <c r="L2854" s="55" t="str">
        <f>_xlfn.CONCAT(NFM3External!$B2854,"_",NFM3External!$C2854,"_",NFM3External!$E2854,"_",NFM3External!$G2854)</f>
        <v>Rwanda_Malaria_United States Government (USG)_2024</v>
      </c>
    </row>
    <row r="2855" spans="1:12" x14ac:dyDescent="0.25">
      <c r="A2855" s="51" t="s">
        <v>2073</v>
      </c>
      <c r="B2855" s="52" t="s">
        <v>1174</v>
      </c>
      <c r="C2855" s="52" t="s">
        <v>308</v>
      </c>
      <c r="D2855" s="52" t="s">
        <v>1634</v>
      </c>
      <c r="E2855" s="52" t="s">
        <v>954</v>
      </c>
      <c r="F2855" s="52"/>
      <c r="G2855" s="52">
        <v>2022</v>
      </c>
      <c r="H2855" s="52" t="s">
        <v>361</v>
      </c>
      <c r="I2855" s="52" t="s">
        <v>670</v>
      </c>
      <c r="J2855" s="60">
        <v>1927744</v>
      </c>
      <c r="K2855" s="52">
        <v>1927744</v>
      </c>
      <c r="L2855" s="56" t="str">
        <f>_xlfn.CONCAT(NFM3External!$B2855,"_",NFM3External!$C2855,"_",NFM3External!$E2855,"_",NFM3External!$G2855)</f>
        <v>Rwanda_Malaria_Unspecified - not disagregated by sources _2022</v>
      </c>
    </row>
    <row r="2856" spans="1:12" x14ac:dyDescent="0.25">
      <c r="A2856" s="48" t="s">
        <v>2073</v>
      </c>
      <c r="B2856" s="49" t="s">
        <v>1174</v>
      </c>
      <c r="C2856" s="49" t="s">
        <v>305</v>
      </c>
      <c r="D2856" s="49" t="s">
        <v>1634</v>
      </c>
      <c r="E2856" s="49" t="s">
        <v>934</v>
      </c>
      <c r="F2856" s="49"/>
      <c r="G2856" s="49">
        <v>2018</v>
      </c>
      <c r="H2856" s="49" t="s">
        <v>1635</v>
      </c>
      <c r="I2856" s="49" t="s">
        <v>670</v>
      </c>
      <c r="J2856" s="59">
        <v>248004</v>
      </c>
      <c r="K2856" s="49">
        <v>248004</v>
      </c>
      <c r="L2856" s="55" t="str">
        <f>_xlfn.CONCAT(NFM3External!$B2856,"_",NFM3External!$C2856,"_",NFM3External!$E2856,"_",NFM3External!$G2856)</f>
        <v>Rwanda_TB_United States Government (USG)_2018</v>
      </c>
    </row>
    <row r="2857" spans="1:12" x14ac:dyDescent="0.25">
      <c r="A2857" s="51" t="s">
        <v>2073</v>
      </c>
      <c r="B2857" s="52" t="s">
        <v>1174</v>
      </c>
      <c r="C2857" s="52" t="s">
        <v>305</v>
      </c>
      <c r="D2857" s="52" t="s">
        <v>1634</v>
      </c>
      <c r="E2857" s="52" t="s">
        <v>934</v>
      </c>
      <c r="F2857" s="52"/>
      <c r="G2857" s="52">
        <v>2019</v>
      </c>
      <c r="H2857" s="52" t="s">
        <v>1635</v>
      </c>
      <c r="I2857" s="52" t="s">
        <v>670</v>
      </c>
      <c r="J2857" s="60">
        <v>231904</v>
      </c>
      <c r="K2857" s="52">
        <v>231904</v>
      </c>
      <c r="L2857" s="56" t="str">
        <f>_xlfn.CONCAT(NFM3External!$B2857,"_",NFM3External!$C2857,"_",NFM3External!$E2857,"_",NFM3External!$G2857)</f>
        <v>Rwanda_TB_United States Government (USG)_2019</v>
      </c>
    </row>
    <row r="2858" spans="1:12" x14ac:dyDescent="0.25">
      <c r="A2858" s="48" t="s">
        <v>2073</v>
      </c>
      <c r="B2858" s="49" t="s">
        <v>1174</v>
      </c>
      <c r="C2858" s="49" t="s">
        <v>305</v>
      </c>
      <c r="D2858" s="49" t="s">
        <v>1634</v>
      </c>
      <c r="E2858" s="49" t="s">
        <v>934</v>
      </c>
      <c r="F2858" s="49"/>
      <c r="G2858" s="49">
        <v>2020</v>
      </c>
      <c r="H2858" s="49" t="s">
        <v>1635</v>
      </c>
      <c r="I2858" s="49" t="s">
        <v>670</v>
      </c>
      <c r="J2858" s="59">
        <v>278951</v>
      </c>
      <c r="K2858" s="49">
        <v>278951</v>
      </c>
      <c r="L2858" s="55" t="str">
        <f>_xlfn.CONCAT(NFM3External!$B2858,"_",NFM3External!$C2858,"_",NFM3External!$E2858,"_",NFM3External!$G2858)</f>
        <v>Rwanda_TB_United States Government (USG)_2020</v>
      </c>
    </row>
    <row r="2859" spans="1:12" x14ac:dyDescent="0.25">
      <c r="A2859" s="51" t="s">
        <v>2073</v>
      </c>
      <c r="B2859" s="52" t="s">
        <v>1174</v>
      </c>
      <c r="C2859" s="52" t="s">
        <v>305</v>
      </c>
      <c r="D2859" s="52" t="s">
        <v>1634</v>
      </c>
      <c r="E2859" s="52" t="s">
        <v>934</v>
      </c>
      <c r="F2859" s="52"/>
      <c r="G2859" s="52">
        <v>2021</v>
      </c>
      <c r="H2859" s="52" t="s">
        <v>361</v>
      </c>
      <c r="I2859" s="52" t="s">
        <v>670</v>
      </c>
      <c r="J2859" s="60">
        <v>320637</v>
      </c>
      <c r="K2859" s="52">
        <v>320637</v>
      </c>
      <c r="L2859" s="56" t="str">
        <f>_xlfn.CONCAT(NFM3External!$B2859,"_",NFM3External!$C2859,"_",NFM3External!$E2859,"_",NFM3External!$G2859)</f>
        <v>Rwanda_TB_United States Government (USG)_2021</v>
      </c>
    </row>
    <row r="2860" spans="1:12" x14ac:dyDescent="0.25">
      <c r="A2860" s="48" t="s">
        <v>2073</v>
      </c>
      <c r="B2860" s="49" t="s">
        <v>1174</v>
      </c>
      <c r="C2860" s="49" t="s">
        <v>305</v>
      </c>
      <c r="D2860" s="49" t="s">
        <v>1634</v>
      </c>
      <c r="E2860" s="49" t="s">
        <v>934</v>
      </c>
      <c r="F2860" s="49"/>
      <c r="G2860" s="49">
        <v>2022</v>
      </c>
      <c r="H2860" s="49" t="s">
        <v>361</v>
      </c>
      <c r="I2860" s="49" t="s">
        <v>670</v>
      </c>
      <c r="J2860" s="59">
        <v>302405</v>
      </c>
      <c r="K2860" s="49">
        <v>302405</v>
      </c>
      <c r="L2860" s="55" t="str">
        <f>_xlfn.CONCAT(NFM3External!$B2860,"_",NFM3External!$C2860,"_",NFM3External!$E2860,"_",NFM3External!$G2860)</f>
        <v>Rwanda_TB_United States Government (USG)_2022</v>
      </c>
    </row>
    <row r="2861" spans="1:12" x14ac:dyDescent="0.25">
      <c r="A2861" s="51" t="s">
        <v>2073</v>
      </c>
      <c r="B2861" s="52" t="s">
        <v>1174</v>
      </c>
      <c r="C2861" s="52" t="s">
        <v>305</v>
      </c>
      <c r="D2861" s="52" t="s">
        <v>1634</v>
      </c>
      <c r="E2861" s="52" t="s">
        <v>934</v>
      </c>
      <c r="F2861" s="52"/>
      <c r="G2861" s="52">
        <v>2023</v>
      </c>
      <c r="H2861" s="52" t="s">
        <v>361</v>
      </c>
      <c r="I2861" s="52" t="s">
        <v>670</v>
      </c>
      <c r="J2861" s="60">
        <v>429991</v>
      </c>
      <c r="K2861" s="52">
        <v>429991</v>
      </c>
      <c r="L2861" s="56" t="str">
        <f>_xlfn.CONCAT(NFM3External!$B2861,"_",NFM3External!$C2861,"_",NFM3External!$E2861,"_",NFM3External!$G2861)</f>
        <v>Rwanda_TB_United States Government (USG)_2023</v>
      </c>
    </row>
    <row r="2862" spans="1:12" x14ac:dyDescent="0.25">
      <c r="A2862" s="48" t="s">
        <v>2073</v>
      </c>
      <c r="B2862" s="49" t="s">
        <v>1174</v>
      </c>
      <c r="C2862" s="49" t="s">
        <v>305</v>
      </c>
      <c r="D2862" s="49" t="s">
        <v>1634</v>
      </c>
      <c r="E2862" s="49" t="s">
        <v>934</v>
      </c>
      <c r="F2862" s="49"/>
      <c r="G2862" s="49">
        <v>2024</v>
      </c>
      <c r="H2862" s="49" t="s">
        <v>361</v>
      </c>
      <c r="I2862" s="49" t="s">
        <v>670</v>
      </c>
      <c r="J2862" s="59">
        <v>298861</v>
      </c>
      <c r="K2862" s="49">
        <v>298861</v>
      </c>
      <c r="L2862" s="55" t="str">
        <f>_xlfn.CONCAT(NFM3External!$B2862,"_",NFM3External!$C2862,"_",NFM3External!$E2862,"_",NFM3External!$G2862)</f>
        <v>Rwanda_TB_United States Government (USG)_2024</v>
      </c>
    </row>
    <row r="2863" spans="1:12" x14ac:dyDescent="0.25">
      <c r="A2863" s="51" t="s">
        <v>2073</v>
      </c>
      <c r="B2863" s="52" t="s">
        <v>1174</v>
      </c>
      <c r="C2863" s="52" t="s">
        <v>305</v>
      </c>
      <c r="D2863" s="52" t="s">
        <v>1634</v>
      </c>
      <c r="E2863" s="52" t="s">
        <v>949</v>
      </c>
      <c r="F2863" s="52"/>
      <c r="G2863" s="52">
        <v>2018</v>
      </c>
      <c r="H2863" s="52" t="s">
        <v>1635</v>
      </c>
      <c r="I2863" s="52" t="s">
        <v>670</v>
      </c>
      <c r="J2863" s="60">
        <v>108989</v>
      </c>
      <c r="K2863" s="52">
        <v>108989</v>
      </c>
      <c r="L2863" s="56" t="str">
        <f>_xlfn.CONCAT(NFM3External!$B2863,"_",NFM3External!$C2863,"_",NFM3External!$E2863,"_",NFM3External!$G2863)</f>
        <v>Rwanda_TB_World Health Organization (WHO)_2018</v>
      </c>
    </row>
    <row r="2864" spans="1:12" x14ac:dyDescent="0.25">
      <c r="A2864" s="48" t="s">
        <v>2073</v>
      </c>
      <c r="B2864" s="49" t="s">
        <v>1174</v>
      </c>
      <c r="C2864" s="49" t="s">
        <v>305</v>
      </c>
      <c r="D2864" s="49" t="s">
        <v>1634</v>
      </c>
      <c r="E2864" s="49" t="s">
        <v>949</v>
      </c>
      <c r="F2864" s="49"/>
      <c r="G2864" s="49">
        <v>2019</v>
      </c>
      <c r="H2864" s="49" t="s">
        <v>1635</v>
      </c>
      <c r="I2864" s="49" t="s">
        <v>670</v>
      </c>
      <c r="J2864" s="59">
        <v>297000</v>
      </c>
      <c r="K2864" s="49">
        <v>297000</v>
      </c>
      <c r="L2864" s="55" t="str">
        <f>_xlfn.CONCAT(NFM3External!$B2864,"_",NFM3External!$C2864,"_",NFM3External!$E2864,"_",NFM3External!$G2864)</f>
        <v>Rwanda_TB_World Health Organization (WHO)_2019</v>
      </c>
    </row>
    <row r="2865" spans="1:12" x14ac:dyDescent="0.25">
      <c r="A2865" s="51" t="s">
        <v>2073</v>
      </c>
      <c r="B2865" s="52" t="s">
        <v>1174</v>
      </c>
      <c r="C2865" s="52" t="s">
        <v>305</v>
      </c>
      <c r="D2865" s="52" t="s">
        <v>1634</v>
      </c>
      <c r="E2865" s="52" t="s">
        <v>949</v>
      </c>
      <c r="F2865" s="52"/>
      <c r="G2865" s="52">
        <v>2020</v>
      </c>
      <c r="H2865" s="52" t="s">
        <v>1635</v>
      </c>
      <c r="I2865" s="52" t="s">
        <v>670</v>
      </c>
      <c r="J2865" s="60">
        <v>297000</v>
      </c>
      <c r="K2865" s="52">
        <v>297000</v>
      </c>
      <c r="L2865" s="56" t="str">
        <f>_xlfn.CONCAT(NFM3External!$B2865,"_",NFM3External!$C2865,"_",NFM3External!$E2865,"_",NFM3External!$G2865)</f>
        <v>Rwanda_TB_World Health Organization (WHO)_2020</v>
      </c>
    </row>
    <row r="2866" spans="1:12" x14ac:dyDescent="0.25">
      <c r="A2866" s="48" t="s">
        <v>2073</v>
      </c>
      <c r="B2866" s="49" t="s">
        <v>1174</v>
      </c>
      <c r="C2866" s="49" t="s">
        <v>305</v>
      </c>
      <c r="D2866" s="49" t="s">
        <v>1634</v>
      </c>
      <c r="E2866" s="49" t="s">
        <v>949</v>
      </c>
      <c r="F2866" s="49"/>
      <c r="G2866" s="49">
        <v>2021</v>
      </c>
      <c r="H2866" s="49" t="s">
        <v>361</v>
      </c>
      <c r="I2866" s="49" t="s">
        <v>670</v>
      </c>
      <c r="J2866" s="59">
        <v>148500</v>
      </c>
      <c r="K2866" s="49">
        <v>148500</v>
      </c>
      <c r="L2866" s="55" t="str">
        <f>_xlfn.CONCAT(NFM3External!$B2866,"_",NFM3External!$C2866,"_",NFM3External!$E2866,"_",NFM3External!$G2866)</f>
        <v>Rwanda_TB_World Health Organization (WHO)_2021</v>
      </c>
    </row>
    <row r="2867" spans="1:12" x14ac:dyDescent="0.25">
      <c r="A2867" s="51" t="s">
        <v>2073</v>
      </c>
      <c r="B2867" s="52" t="s">
        <v>1174</v>
      </c>
      <c r="C2867" s="52" t="s">
        <v>305</v>
      </c>
      <c r="D2867" s="52" t="s">
        <v>1634</v>
      </c>
      <c r="E2867" s="52" t="s">
        <v>949</v>
      </c>
      <c r="F2867" s="52"/>
      <c r="G2867" s="52">
        <v>2022</v>
      </c>
      <c r="H2867" s="52" t="s">
        <v>361</v>
      </c>
      <c r="I2867" s="52" t="s">
        <v>670</v>
      </c>
      <c r="J2867" s="60">
        <v>42092</v>
      </c>
      <c r="K2867" s="52">
        <v>42092</v>
      </c>
      <c r="L2867" s="56" t="str">
        <f>_xlfn.CONCAT(NFM3External!$B2867,"_",NFM3External!$C2867,"_",NFM3External!$E2867,"_",NFM3External!$G2867)</f>
        <v>Rwanda_TB_World Health Organization (WHO)_2022</v>
      </c>
    </row>
    <row r="2868" spans="1:12" x14ac:dyDescent="0.25">
      <c r="A2868" s="48" t="s">
        <v>2073</v>
      </c>
      <c r="B2868" s="49" t="s">
        <v>1174</v>
      </c>
      <c r="C2868" s="49" t="s">
        <v>305</v>
      </c>
      <c r="D2868" s="49" t="s">
        <v>1634</v>
      </c>
      <c r="E2868" s="49" t="s">
        <v>949</v>
      </c>
      <c r="F2868" s="49"/>
      <c r="G2868" s="49">
        <v>2023</v>
      </c>
      <c r="H2868" s="49" t="s">
        <v>361</v>
      </c>
      <c r="I2868" s="49" t="s">
        <v>670</v>
      </c>
      <c r="J2868" s="59">
        <v>117799</v>
      </c>
      <c r="K2868" s="49">
        <v>117799</v>
      </c>
      <c r="L2868" s="55" t="str">
        <f>_xlfn.CONCAT(NFM3External!$B2868,"_",NFM3External!$C2868,"_",NFM3External!$E2868,"_",NFM3External!$G2868)</f>
        <v>Rwanda_TB_World Health Organization (WHO)_2023</v>
      </c>
    </row>
    <row r="2869" spans="1:12" x14ac:dyDescent="0.25">
      <c r="A2869" s="51" t="s">
        <v>2073</v>
      </c>
      <c r="B2869" s="52" t="s">
        <v>1174</v>
      </c>
      <c r="C2869" s="52" t="s">
        <v>305</v>
      </c>
      <c r="D2869" s="52" t="s">
        <v>1634</v>
      </c>
      <c r="E2869" s="52" t="s">
        <v>949</v>
      </c>
      <c r="F2869" s="52"/>
      <c r="G2869" s="52">
        <v>2024</v>
      </c>
      <c r="H2869" s="52" t="s">
        <v>361</v>
      </c>
      <c r="I2869" s="52" t="s">
        <v>670</v>
      </c>
      <c r="J2869" s="60">
        <v>72337</v>
      </c>
      <c r="K2869" s="52">
        <v>72337</v>
      </c>
      <c r="L2869" s="56" t="str">
        <f>_xlfn.CONCAT(NFM3External!$B2869,"_",NFM3External!$C2869,"_",NFM3External!$E2869,"_",NFM3External!$G2869)</f>
        <v>Rwanda_TB_World Health Organization (WHO)_2024</v>
      </c>
    </row>
    <row r="2870" spans="1:12" x14ac:dyDescent="0.25">
      <c r="A2870" s="48" t="s">
        <v>2076</v>
      </c>
      <c r="B2870" s="49" t="s">
        <v>1195</v>
      </c>
      <c r="C2870" s="49" t="s">
        <v>1645</v>
      </c>
      <c r="D2870" s="49" t="s">
        <v>1634</v>
      </c>
      <c r="E2870" s="49" t="s">
        <v>793</v>
      </c>
      <c r="F2870" s="49"/>
      <c r="G2870" s="49">
        <v>2018</v>
      </c>
      <c r="H2870" s="49" t="s">
        <v>1635</v>
      </c>
      <c r="I2870" s="49" t="s">
        <v>682</v>
      </c>
      <c r="J2870" s="59">
        <v>1025363</v>
      </c>
      <c r="K2870" s="49">
        <v>1210353</v>
      </c>
      <c r="L2870" s="55" t="str">
        <f>_xlfn.CONCAT(NFM3External!$B2870,"_",NFM3External!$C2870,"_",NFM3External!$E2870,"_",NFM3External!$G2870)</f>
        <v>Senegal_HIV_France_2018</v>
      </c>
    </row>
    <row r="2871" spans="1:12" x14ac:dyDescent="0.25">
      <c r="A2871" s="51" t="s">
        <v>2076</v>
      </c>
      <c r="B2871" s="52" t="s">
        <v>1195</v>
      </c>
      <c r="C2871" s="52" t="s">
        <v>1645</v>
      </c>
      <c r="D2871" s="52" t="s">
        <v>1634</v>
      </c>
      <c r="E2871" s="52" t="s">
        <v>793</v>
      </c>
      <c r="F2871" s="52"/>
      <c r="G2871" s="52">
        <v>2019</v>
      </c>
      <c r="H2871" s="52" t="s">
        <v>1635</v>
      </c>
      <c r="I2871" s="52" t="s">
        <v>682</v>
      </c>
      <c r="J2871" s="60">
        <v>1007126</v>
      </c>
      <c r="K2871" s="52">
        <v>1127437</v>
      </c>
      <c r="L2871" s="56" t="str">
        <f>_xlfn.CONCAT(NFM3External!$B2871,"_",NFM3External!$C2871,"_",NFM3External!$E2871,"_",NFM3External!$G2871)</f>
        <v>Senegal_HIV_France_2019</v>
      </c>
    </row>
    <row r="2872" spans="1:12" x14ac:dyDescent="0.25">
      <c r="A2872" s="48" t="s">
        <v>2076</v>
      </c>
      <c r="B2872" s="49" t="s">
        <v>1195</v>
      </c>
      <c r="C2872" s="49" t="s">
        <v>1645</v>
      </c>
      <c r="D2872" s="49" t="s">
        <v>1634</v>
      </c>
      <c r="E2872" s="49" t="s">
        <v>793</v>
      </c>
      <c r="F2872" s="49"/>
      <c r="G2872" s="49">
        <v>2020</v>
      </c>
      <c r="H2872" s="49" t="s">
        <v>1635</v>
      </c>
      <c r="I2872" s="49" t="s">
        <v>682</v>
      </c>
      <c r="J2872" s="59">
        <v>1016342</v>
      </c>
      <c r="K2872" s="49">
        <v>1158257</v>
      </c>
      <c r="L2872" s="55" t="str">
        <f>_xlfn.CONCAT(NFM3External!$B2872,"_",NFM3External!$C2872,"_",NFM3External!$E2872,"_",NFM3External!$G2872)</f>
        <v>Senegal_HIV_France_2020</v>
      </c>
    </row>
    <row r="2873" spans="1:12" x14ac:dyDescent="0.25">
      <c r="A2873" s="51" t="s">
        <v>2076</v>
      </c>
      <c r="B2873" s="52" t="s">
        <v>1195</v>
      </c>
      <c r="C2873" s="52" t="s">
        <v>1645</v>
      </c>
      <c r="D2873" s="52" t="s">
        <v>1634</v>
      </c>
      <c r="E2873" s="52" t="s">
        <v>793</v>
      </c>
      <c r="F2873" s="52"/>
      <c r="G2873" s="52">
        <v>2021</v>
      </c>
      <c r="H2873" s="52" t="s">
        <v>361</v>
      </c>
      <c r="I2873" s="52" t="s">
        <v>682</v>
      </c>
      <c r="J2873" s="60">
        <v>710000</v>
      </c>
      <c r="K2873" s="52">
        <v>847876</v>
      </c>
      <c r="L2873" s="56" t="str">
        <f>_xlfn.CONCAT(NFM3External!$B2873,"_",NFM3External!$C2873,"_",NFM3External!$E2873,"_",NFM3External!$G2873)</f>
        <v>Senegal_HIV_France_2021</v>
      </c>
    </row>
    <row r="2874" spans="1:12" x14ac:dyDescent="0.25">
      <c r="A2874" s="48" t="s">
        <v>2076</v>
      </c>
      <c r="B2874" s="49" t="s">
        <v>1195</v>
      </c>
      <c r="C2874" s="49" t="s">
        <v>1645</v>
      </c>
      <c r="D2874" s="49" t="s">
        <v>1634</v>
      </c>
      <c r="E2874" s="49" t="s">
        <v>793</v>
      </c>
      <c r="F2874" s="49"/>
      <c r="G2874" s="49">
        <v>2022</v>
      </c>
      <c r="H2874" s="49" t="s">
        <v>361</v>
      </c>
      <c r="I2874" s="49" t="s">
        <v>682</v>
      </c>
      <c r="J2874" s="59">
        <v>610000</v>
      </c>
      <c r="K2874" s="49">
        <v>736606</v>
      </c>
      <c r="L2874" s="55" t="str">
        <f>_xlfn.CONCAT(NFM3External!$B2874,"_",NFM3External!$C2874,"_",NFM3External!$E2874,"_",NFM3External!$G2874)</f>
        <v>Senegal_HIV_France_2022</v>
      </c>
    </row>
    <row r="2875" spans="1:12" x14ac:dyDescent="0.25">
      <c r="A2875" s="51" t="s">
        <v>2076</v>
      </c>
      <c r="B2875" s="52" t="s">
        <v>1195</v>
      </c>
      <c r="C2875" s="52" t="s">
        <v>1645</v>
      </c>
      <c r="D2875" s="52" t="s">
        <v>1634</v>
      </c>
      <c r="E2875" s="52" t="s">
        <v>793</v>
      </c>
      <c r="F2875" s="52"/>
      <c r="G2875" s="52">
        <v>2023</v>
      </c>
      <c r="H2875" s="52" t="s">
        <v>361</v>
      </c>
      <c r="I2875" s="52" t="s">
        <v>682</v>
      </c>
      <c r="J2875" s="60">
        <v>500000</v>
      </c>
      <c r="K2875" s="52">
        <v>612574</v>
      </c>
      <c r="L2875" s="56" t="str">
        <f>_xlfn.CONCAT(NFM3External!$B2875,"_",NFM3External!$C2875,"_",NFM3External!$E2875,"_",NFM3External!$G2875)</f>
        <v>Senegal_HIV_France_2023</v>
      </c>
    </row>
    <row r="2876" spans="1:12" x14ac:dyDescent="0.25">
      <c r="A2876" s="48" t="s">
        <v>2076</v>
      </c>
      <c r="B2876" s="49" t="s">
        <v>1195</v>
      </c>
      <c r="C2876" s="49" t="s">
        <v>1645</v>
      </c>
      <c r="D2876" s="49" t="s">
        <v>1634</v>
      </c>
      <c r="E2876" s="49" t="s">
        <v>809</v>
      </c>
      <c r="F2876" s="49" t="s">
        <v>2077</v>
      </c>
      <c r="G2876" s="49">
        <v>2018</v>
      </c>
      <c r="H2876" s="49" t="s">
        <v>1635</v>
      </c>
      <c r="I2876" s="49" t="s">
        <v>682</v>
      </c>
      <c r="J2876" s="59">
        <v>0</v>
      </c>
      <c r="K2876" s="49">
        <v>0</v>
      </c>
      <c r="L2876" s="55" t="str">
        <f>_xlfn.CONCAT(NFM3External!$B2876,"_",NFM3External!$C2876,"_",NFM3External!$E2876,"_",NFM3External!$G2876)</f>
        <v>Senegal_HIV_International Drug Purchase Facility (UNITAID)_2018</v>
      </c>
    </row>
    <row r="2877" spans="1:12" x14ac:dyDescent="0.25">
      <c r="A2877" s="51" t="s">
        <v>2076</v>
      </c>
      <c r="B2877" s="52" t="s">
        <v>1195</v>
      </c>
      <c r="C2877" s="52" t="s">
        <v>1645</v>
      </c>
      <c r="D2877" s="52" t="s">
        <v>1634</v>
      </c>
      <c r="E2877" s="52" t="s">
        <v>809</v>
      </c>
      <c r="F2877" s="52" t="s">
        <v>2077</v>
      </c>
      <c r="G2877" s="52">
        <v>2019</v>
      </c>
      <c r="H2877" s="52" t="s">
        <v>1635</v>
      </c>
      <c r="I2877" s="52" t="s">
        <v>682</v>
      </c>
      <c r="J2877" s="60">
        <v>75111</v>
      </c>
      <c r="K2877" s="52">
        <v>84084</v>
      </c>
      <c r="L2877" s="56" t="str">
        <f>_xlfn.CONCAT(NFM3External!$B2877,"_",NFM3External!$C2877,"_",NFM3External!$E2877,"_",NFM3External!$G2877)</f>
        <v>Senegal_HIV_International Drug Purchase Facility (UNITAID)_2019</v>
      </c>
    </row>
    <row r="2878" spans="1:12" x14ac:dyDescent="0.25">
      <c r="A2878" s="48" t="s">
        <v>2076</v>
      </c>
      <c r="B2878" s="49" t="s">
        <v>1195</v>
      </c>
      <c r="C2878" s="49" t="s">
        <v>1645</v>
      </c>
      <c r="D2878" s="49" t="s">
        <v>1634</v>
      </c>
      <c r="E2878" s="49" t="s">
        <v>809</v>
      </c>
      <c r="F2878" s="49" t="s">
        <v>2077</v>
      </c>
      <c r="G2878" s="49">
        <v>2020</v>
      </c>
      <c r="H2878" s="49" t="s">
        <v>1635</v>
      </c>
      <c r="I2878" s="49" t="s">
        <v>682</v>
      </c>
      <c r="J2878" s="59">
        <v>210767</v>
      </c>
      <c r="K2878" s="49">
        <v>240197</v>
      </c>
      <c r="L2878" s="55" t="str">
        <f>_xlfn.CONCAT(NFM3External!$B2878,"_",NFM3External!$C2878,"_",NFM3External!$E2878,"_",NFM3External!$G2878)</f>
        <v>Senegal_HIV_International Drug Purchase Facility (UNITAID)_2020</v>
      </c>
    </row>
    <row r="2879" spans="1:12" x14ac:dyDescent="0.25">
      <c r="A2879" s="51" t="s">
        <v>2076</v>
      </c>
      <c r="B2879" s="52" t="s">
        <v>1195</v>
      </c>
      <c r="C2879" s="52" t="s">
        <v>1645</v>
      </c>
      <c r="D2879" s="52" t="s">
        <v>1634</v>
      </c>
      <c r="E2879" s="52" t="s">
        <v>809</v>
      </c>
      <c r="F2879" s="52" t="s">
        <v>2077</v>
      </c>
      <c r="G2879" s="52">
        <v>2021</v>
      </c>
      <c r="H2879" s="52" t="s">
        <v>361</v>
      </c>
      <c r="I2879" s="52" t="s">
        <v>682</v>
      </c>
      <c r="J2879" s="60">
        <v>87023</v>
      </c>
      <c r="K2879" s="52">
        <v>103922</v>
      </c>
      <c r="L2879" s="56" t="str">
        <f>_xlfn.CONCAT(NFM3External!$B2879,"_",NFM3External!$C2879,"_",NFM3External!$E2879,"_",NFM3External!$G2879)</f>
        <v>Senegal_HIV_International Drug Purchase Facility (UNITAID)_2021</v>
      </c>
    </row>
    <row r="2880" spans="1:12" x14ac:dyDescent="0.25">
      <c r="A2880" s="48" t="s">
        <v>2076</v>
      </c>
      <c r="B2880" s="49" t="s">
        <v>1195</v>
      </c>
      <c r="C2880" s="49" t="s">
        <v>1645</v>
      </c>
      <c r="D2880" s="49" t="s">
        <v>1634</v>
      </c>
      <c r="E2880" s="49" t="s">
        <v>809</v>
      </c>
      <c r="F2880" s="49" t="s">
        <v>2077</v>
      </c>
      <c r="G2880" s="49">
        <v>2022</v>
      </c>
      <c r="H2880" s="49" t="s">
        <v>361</v>
      </c>
      <c r="I2880" s="49" t="s">
        <v>682</v>
      </c>
      <c r="J2880" s="59">
        <v>87023</v>
      </c>
      <c r="K2880" s="49">
        <v>105085</v>
      </c>
      <c r="L2880" s="55" t="str">
        <f>_xlfn.CONCAT(NFM3External!$B2880,"_",NFM3External!$C2880,"_",NFM3External!$E2880,"_",NFM3External!$G2880)</f>
        <v>Senegal_HIV_International Drug Purchase Facility (UNITAID)_2022</v>
      </c>
    </row>
    <row r="2881" spans="1:12" x14ac:dyDescent="0.25">
      <c r="A2881" s="51" t="s">
        <v>2076</v>
      </c>
      <c r="B2881" s="52" t="s">
        <v>1195</v>
      </c>
      <c r="C2881" s="52" t="s">
        <v>1645</v>
      </c>
      <c r="D2881" s="52" t="s">
        <v>1634</v>
      </c>
      <c r="E2881" s="52" t="s">
        <v>809</v>
      </c>
      <c r="F2881" s="52" t="s">
        <v>2077</v>
      </c>
      <c r="G2881" s="52">
        <v>2023</v>
      </c>
      <c r="H2881" s="52" t="s">
        <v>361</v>
      </c>
      <c r="I2881" s="52" t="s">
        <v>682</v>
      </c>
      <c r="J2881" s="60">
        <v>87023</v>
      </c>
      <c r="K2881" s="52">
        <v>106616</v>
      </c>
      <c r="L2881" s="56" t="str">
        <f>_xlfn.CONCAT(NFM3External!$B2881,"_",NFM3External!$C2881,"_",NFM3External!$E2881,"_",NFM3External!$G2881)</f>
        <v>Senegal_HIV_International Drug Purchase Facility (UNITAID)_2023</v>
      </c>
    </row>
    <row r="2882" spans="1:12" x14ac:dyDescent="0.25">
      <c r="A2882" s="48" t="s">
        <v>2076</v>
      </c>
      <c r="B2882" s="49" t="s">
        <v>1195</v>
      </c>
      <c r="C2882" s="49" t="s">
        <v>1645</v>
      </c>
      <c r="D2882" s="49" t="s">
        <v>1634</v>
      </c>
      <c r="E2882" s="49" t="s">
        <v>843</v>
      </c>
      <c r="F2882" s="49"/>
      <c r="G2882" s="49">
        <v>2018</v>
      </c>
      <c r="H2882" s="49" t="s">
        <v>1635</v>
      </c>
      <c r="I2882" s="49" t="s">
        <v>682</v>
      </c>
      <c r="J2882" s="59">
        <v>89945</v>
      </c>
      <c r="K2882" s="49">
        <v>106172</v>
      </c>
      <c r="L2882" s="55" t="str">
        <f>_xlfn.CONCAT(NFM3External!$B2882,"_",NFM3External!$C2882,"_",NFM3External!$E2882,"_",NFM3External!$G2882)</f>
        <v>Senegal_HIV_Joint United Nations Programme on HIV/AIDS (UNAIDS)_2018</v>
      </c>
    </row>
    <row r="2883" spans="1:12" x14ac:dyDescent="0.25">
      <c r="A2883" s="51" t="s">
        <v>2076</v>
      </c>
      <c r="B2883" s="52" t="s">
        <v>1195</v>
      </c>
      <c r="C2883" s="52" t="s">
        <v>1645</v>
      </c>
      <c r="D2883" s="52" t="s">
        <v>1634</v>
      </c>
      <c r="E2883" s="52" t="s">
        <v>843</v>
      </c>
      <c r="F2883" s="52"/>
      <c r="G2883" s="52">
        <v>2019</v>
      </c>
      <c r="H2883" s="52" t="s">
        <v>1635</v>
      </c>
      <c r="I2883" s="52" t="s">
        <v>682</v>
      </c>
      <c r="J2883" s="60">
        <v>68221</v>
      </c>
      <c r="K2883" s="52">
        <v>76371</v>
      </c>
      <c r="L2883" s="56" t="str">
        <f>_xlfn.CONCAT(NFM3External!$B2883,"_",NFM3External!$C2883,"_",NFM3External!$E2883,"_",NFM3External!$G2883)</f>
        <v>Senegal_HIV_Joint United Nations Programme on HIV/AIDS (UNAIDS)_2019</v>
      </c>
    </row>
    <row r="2884" spans="1:12" x14ac:dyDescent="0.25">
      <c r="A2884" s="48" t="s">
        <v>2076</v>
      </c>
      <c r="B2884" s="49" t="s">
        <v>1195</v>
      </c>
      <c r="C2884" s="49" t="s">
        <v>1645</v>
      </c>
      <c r="D2884" s="49" t="s">
        <v>1634</v>
      </c>
      <c r="E2884" s="49" t="s">
        <v>843</v>
      </c>
      <c r="F2884" s="49"/>
      <c r="G2884" s="49">
        <v>2020</v>
      </c>
      <c r="H2884" s="49" t="s">
        <v>1635</v>
      </c>
      <c r="I2884" s="49" t="s">
        <v>682</v>
      </c>
      <c r="J2884" s="59">
        <v>121959</v>
      </c>
      <c r="K2884" s="49">
        <v>138989</v>
      </c>
      <c r="L2884" s="55" t="str">
        <f>_xlfn.CONCAT(NFM3External!$B2884,"_",NFM3External!$C2884,"_",NFM3External!$E2884,"_",NFM3External!$G2884)</f>
        <v>Senegal_HIV_Joint United Nations Programme on HIV/AIDS (UNAIDS)_2020</v>
      </c>
    </row>
    <row r="2885" spans="1:12" x14ac:dyDescent="0.25">
      <c r="A2885" s="51" t="s">
        <v>2076</v>
      </c>
      <c r="B2885" s="52" t="s">
        <v>1195</v>
      </c>
      <c r="C2885" s="52" t="s">
        <v>1645</v>
      </c>
      <c r="D2885" s="52" t="s">
        <v>1634</v>
      </c>
      <c r="E2885" s="52" t="s">
        <v>843</v>
      </c>
      <c r="F2885" s="52"/>
      <c r="G2885" s="52">
        <v>2021</v>
      </c>
      <c r="H2885" s="52" t="s">
        <v>361</v>
      </c>
      <c r="I2885" s="52" t="s">
        <v>682</v>
      </c>
      <c r="J2885" s="60">
        <v>99092</v>
      </c>
      <c r="K2885" s="52">
        <v>118335</v>
      </c>
      <c r="L2885" s="56" t="str">
        <f>_xlfn.CONCAT(NFM3External!$B2885,"_",NFM3External!$C2885,"_",NFM3External!$E2885,"_",NFM3External!$G2885)</f>
        <v>Senegal_HIV_Joint United Nations Programme on HIV/AIDS (UNAIDS)_2021</v>
      </c>
    </row>
    <row r="2886" spans="1:12" x14ac:dyDescent="0.25">
      <c r="A2886" s="48" t="s">
        <v>2076</v>
      </c>
      <c r="B2886" s="49" t="s">
        <v>1195</v>
      </c>
      <c r="C2886" s="49" t="s">
        <v>1645</v>
      </c>
      <c r="D2886" s="49" t="s">
        <v>1634</v>
      </c>
      <c r="E2886" s="49" t="s">
        <v>843</v>
      </c>
      <c r="F2886" s="49"/>
      <c r="G2886" s="49">
        <v>2022</v>
      </c>
      <c r="H2886" s="49" t="s">
        <v>361</v>
      </c>
      <c r="I2886" s="49" t="s">
        <v>682</v>
      </c>
      <c r="J2886" s="59">
        <v>99092</v>
      </c>
      <c r="K2886" s="49">
        <v>119658</v>
      </c>
      <c r="L2886" s="55" t="str">
        <f>_xlfn.CONCAT(NFM3External!$B2886,"_",NFM3External!$C2886,"_",NFM3External!$E2886,"_",NFM3External!$G2886)</f>
        <v>Senegal_HIV_Joint United Nations Programme on HIV/AIDS (UNAIDS)_2022</v>
      </c>
    </row>
    <row r="2887" spans="1:12" x14ac:dyDescent="0.25">
      <c r="A2887" s="51" t="s">
        <v>2076</v>
      </c>
      <c r="B2887" s="52" t="s">
        <v>1195</v>
      </c>
      <c r="C2887" s="52" t="s">
        <v>1645</v>
      </c>
      <c r="D2887" s="52" t="s">
        <v>1634</v>
      </c>
      <c r="E2887" s="52" t="s">
        <v>843</v>
      </c>
      <c r="F2887" s="52"/>
      <c r="G2887" s="52">
        <v>2023</v>
      </c>
      <c r="H2887" s="52" t="s">
        <v>361</v>
      </c>
      <c r="I2887" s="52" t="s">
        <v>682</v>
      </c>
      <c r="J2887" s="60">
        <v>99092</v>
      </c>
      <c r="K2887" s="52">
        <v>121402</v>
      </c>
      <c r="L2887" s="56" t="str">
        <f>_xlfn.CONCAT(NFM3External!$B2887,"_",NFM3External!$C2887,"_",NFM3External!$E2887,"_",NFM3External!$G2887)</f>
        <v>Senegal_HIV_Joint United Nations Programme on HIV/AIDS (UNAIDS)_2023</v>
      </c>
    </row>
    <row r="2888" spans="1:12" x14ac:dyDescent="0.25">
      <c r="A2888" s="48" t="s">
        <v>2076</v>
      </c>
      <c r="B2888" s="49" t="s">
        <v>1195</v>
      </c>
      <c r="C2888" s="49" t="s">
        <v>1645</v>
      </c>
      <c r="D2888" s="49" t="s">
        <v>1634</v>
      </c>
      <c r="E2888" s="49" t="s">
        <v>901</v>
      </c>
      <c r="F2888" s="49"/>
      <c r="G2888" s="49">
        <v>2018</v>
      </c>
      <c r="H2888" s="49" t="s">
        <v>1635</v>
      </c>
      <c r="I2888" s="49" t="s">
        <v>682</v>
      </c>
      <c r="J2888" s="59">
        <v>74054</v>
      </c>
      <c r="K2888" s="49">
        <v>87414</v>
      </c>
      <c r="L2888" s="55" t="str">
        <f>_xlfn.CONCAT(NFM3External!$B2888,"_",NFM3External!$C2888,"_",NFM3External!$E2888,"_",NFM3External!$G2888)</f>
        <v>Senegal_HIV_The United Nations Children's Fund (UNICEF)_2018</v>
      </c>
    </row>
    <row r="2889" spans="1:12" x14ac:dyDescent="0.25">
      <c r="A2889" s="51" t="s">
        <v>2076</v>
      </c>
      <c r="B2889" s="52" t="s">
        <v>1195</v>
      </c>
      <c r="C2889" s="52" t="s">
        <v>1645</v>
      </c>
      <c r="D2889" s="52" t="s">
        <v>1634</v>
      </c>
      <c r="E2889" s="52" t="s">
        <v>901</v>
      </c>
      <c r="F2889" s="52"/>
      <c r="G2889" s="52">
        <v>2019</v>
      </c>
      <c r="H2889" s="52" t="s">
        <v>1635</v>
      </c>
      <c r="I2889" s="52" t="s">
        <v>682</v>
      </c>
      <c r="J2889" s="60">
        <v>112656</v>
      </c>
      <c r="K2889" s="52">
        <v>126114</v>
      </c>
      <c r="L2889" s="56" t="str">
        <f>_xlfn.CONCAT(NFM3External!$B2889,"_",NFM3External!$C2889,"_",NFM3External!$E2889,"_",NFM3External!$G2889)</f>
        <v>Senegal_HIV_The United Nations Children's Fund (UNICEF)_2019</v>
      </c>
    </row>
    <row r="2890" spans="1:12" x14ac:dyDescent="0.25">
      <c r="A2890" s="48" t="s">
        <v>2076</v>
      </c>
      <c r="B2890" s="49" t="s">
        <v>1195</v>
      </c>
      <c r="C2890" s="49" t="s">
        <v>1645</v>
      </c>
      <c r="D2890" s="49" t="s">
        <v>1634</v>
      </c>
      <c r="E2890" s="49" t="s">
        <v>901</v>
      </c>
      <c r="F2890" s="49"/>
      <c r="G2890" s="49">
        <v>2020</v>
      </c>
      <c r="H2890" s="49" t="s">
        <v>1635</v>
      </c>
      <c r="I2890" s="49" t="s">
        <v>682</v>
      </c>
      <c r="J2890" s="59">
        <v>64693</v>
      </c>
      <c r="K2890" s="49">
        <v>73726</v>
      </c>
      <c r="L2890" s="55" t="str">
        <f>_xlfn.CONCAT(NFM3External!$B2890,"_",NFM3External!$C2890,"_",NFM3External!$E2890,"_",NFM3External!$G2890)</f>
        <v>Senegal_HIV_The United Nations Children's Fund (UNICEF)_2020</v>
      </c>
    </row>
    <row r="2891" spans="1:12" x14ac:dyDescent="0.25">
      <c r="A2891" s="51" t="s">
        <v>2076</v>
      </c>
      <c r="B2891" s="52" t="s">
        <v>1195</v>
      </c>
      <c r="C2891" s="52" t="s">
        <v>1645</v>
      </c>
      <c r="D2891" s="52" t="s">
        <v>1634</v>
      </c>
      <c r="E2891" s="52" t="s">
        <v>901</v>
      </c>
      <c r="F2891" s="52"/>
      <c r="G2891" s="52">
        <v>2021</v>
      </c>
      <c r="H2891" s="52" t="s">
        <v>361</v>
      </c>
      <c r="I2891" s="52" t="s">
        <v>682</v>
      </c>
      <c r="J2891" s="60">
        <v>64694</v>
      </c>
      <c r="K2891" s="52">
        <v>77256</v>
      </c>
      <c r="L2891" s="56" t="str">
        <f>_xlfn.CONCAT(NFM3External!$B2891,"_",NFM3External!$C2891,"_",NFM3External!$E2891,"_",NFM3External!$G2891)</f>
        <v>Senegal_HIV_The United Nations Children's Fund (UNICEF)_2021</v>
      </c>
    </row>
    <row r="2892" spans="1:12" x14ac:dyDescent="0.25">
      <c r="A2892" s="48" t="s">
        <v>2076</v>
      </c>
      <c r="B2892" s="49" t="s">
        <v>1195</v>
      </c>
      <c r="C2892" s="49" t="s">
        <v>1645</v>
      </c>
      <c r="D2892" s="49" t="s">
        <v>1634</v>
      </c>
      <c r="E2892" s="49" t="s">
        <v>901</v>
      </c>
      <c r="F2892" s="49"/>
      <c r="G2892" s="49">
        <v>2022</v>
      </c>
      <c r="H2892" s="49" t="s">
        <v>361</v>
      </c>
      <c r="I2892" s="49" t="s">
        <v>682</v>
      </c>
      <c r="J2892" s="59">
        <v>64694</v>
      </c>
      <c r="K2892" s="49">
        <v>78122</v>
      </c>
      <c r="L2892" s="55" t="str">
        <f>_xlfn.CONCAT(NFM3External!$B2892,"_",NFM3External!$C2892,"_",NFM3External!$E2892,"_",NFM3External!$G2892)</f>
        <v>Senegal_HIV_The United Nations Children's Fund (UNICEF)_2022</v>
      </c>
    </row>
    <row r="2893" spans="1:12" x14ac:dyDescent="0.25">
      <c r="A2893" s="51" t="s">
        <v>2076</v>
      </c>
      <c r="B2893" s="52" t="s">
        <v>1195</v>
      </c>
      <c r="C2893" s="52" t="s">
        <v>1645</v>
      </c>
      <c r="D2893" s="52" t="s">
        <v>1634</v>
      </c>
      <c r="E2893" s="52" t="s">
        <v>901</v>
      </c>
      <c r="F2893" s="52"/>
      <c r="G2893" s="52">
        <v>2023</v>
      </c>
      <c r="H2893" s="52" t="s">
        <v>361</v>
      </c>
      <c r="I2893" s="52" t="s">
        <v>682</v>
      </c>
      <c r="J2893" s="60">
        <v>64695</v>
      </c>
      <c r="K2893" s="52">
        <v>79261</v>
      </c>
      <c r="L2893" s="56" t="str">
        <f>_xlfn.CONCAT(NFM3External!$B2893,"_",NFM3External!$C2893,"_",NFM3External!$E2893,"_",NFM3External!$G2893)</f>
        <v>Senegal_HIV_The United Nations Children's Fund (UNICEF)_2023</v>
      </c>
    </row>
    <row r="2894" spans="1:12" x14ac:dyDescent="0.25">
      <c r="A2894" s="48" t="s">
        <v>2076</v>
      </c>
      <c r="B2894" s="49" t="s">
        <v>1195</v>
      </c>
      <c r="C2894" s="49" t="s">
        <v>1645</v>
      </c>
      <c r="D2894" s="49" t="s">
        <v>1634</v>
      </c>
      <c r="E2894" s="49" t="s">
        <v>930</v>
      </c>
      <c r="F2894" s="49"/>
      <c r="G2894" s="49">
        <v>2018</v>
      </c>
      <c r="H2894" s="49" t="s">
        <v>1635</v>
      </c>
      <c r="I2894" s="49" t="s">
        <v>682</v>
      </c>
      <c r="J2894" s="59">
        <v>858659</v>
      </c>
      <c r="K2894" s="49">
        <v>1013573</v>
      </c>
      <c r="L2894" s="55" t="str">
        <f>_xlfn.CONCAT(NFM3External!$B2894,"_",NFM3External!$C2894,"_",NFM3External!$E2894,"_",NFM3External!$G2894)</f>
        <v>Senegal_HIV_United Nations Population Fund (UNFPA)_2018</v>
      </c>
    </row>
    <row r="2895" spans="1:12" x14ac:dyDescent="0.25">
      <c r="A2895" s="51" t="s">
        <v>2076</v>
      </c>
      <c r="B2895" s="52" t="s">
        <v>1195</v>
      </c>
      <c r="C2895" s="52" t="s">
        <v>1645</v>
      </c>
      <c r="D2895" s="52" t="s">
        <v>1634</v>
      </c>
      <c r="E2895" s="52" t="s">
        <v>930</v>
      </c>
      <c r="F2895" s="52"/>
      <c r="G2895" s="52">
        <v>2019</v>
      </c>
      <c r="H2895" s="52" t="s">
        <v>1635</v>
      </c>
      <c r="I2895" s="52" t="s">
        <v>682</v>
      </c>
      <c r="J2895" s="60">
        <v>858659</v>
      </c>
      <c r="K2895" s="52">
        <v>961234</v>
      </c>
      <c r="L2895" s="56" t="str">
        <f>_xlfn.CONCAT(NFM3External!$B2895,"_",NFM3External!$C2895,"_",NFM3External!$E2895,"_",NFM3External!$G2895)</f>
        <v>Senegal_HIV_United Nations Population Fund (UNFPA)_2019</v>
      </c>
    </row>
    <row r="2896" spans="1:12" x14ac:dyDescent="0.25">
      <c r="A2896" s="48" t="s">
        <v>2076</v>
      </c>
      <c r="B2896" s="49" t="s">
        <v>1195</v>
      </c>
      <c r="C2896" s="49" t="s">
        <v>1645</v>
      </c>
      <c r="D2896" s="49" t="s">
        <v>1634</v>
      </c>
      <c r="E2896" s="49" t="s">
        <v>930</v>
      </c>
      <c r="F2896" s="49"/>
      <c r="G2896" s="49">
        <v>2020</v>
      </c>
      <c r="H2896" s="49" t="s">
        <v>1635</v>
      </c>
      <c r="I2896" s="49" t="s">
        <v>682</v>
      </c>
      <c r="J2896" s="59">
        <v>858659</v>
      </c>
      <c r="K2896" s="49">
        <v>978556</v>
      </c>
      <c r="L2896" s="55" t="str">
        <f>_xlfn.CONCAT(NFM3External!$B2896,"_",NFM3External!$C2896,"_",NFM3External!$E2896,"_",NFM3External!$G2896)</f>
        <v>Senegal_HIV_United Nations Population Fund (UNFPA)_2020</v>
      </c>
    </row>
    <row r="2897" spans="1:12" x14ac:dyDescent="0.25">
      <c r="A2897" s="51" t="s">
        <v>2076</v>
      </c>
      <c r="B2897" s="52" t="s">
        <v>1195</v>
      </c>
      <c r="C2897" s="52" t="s">
        <v>1645</v>
      </c>
      <c r="D2897" s="52" t="s">
        <v>1634</v>
      </c>
      <c r="E2897" s="52" t="s">
        <v>930</v>
      </c>
      <c r="F2897" s="52"/>
      <c r="G2897" s="52">
        <v>2021</v>
      </c>
      <c r="H2897" s="52" t="s">
        <v>361</v>
      </c>
      <c r="I2897" s="52" t="s">
        <v>682</v>
      </c>
      <c r="J2897" s="60">
        <v>853714</v>
      </c>
      <c r="K2897" s="52">
        <v>1019498</v>
      </c>
      <c r="L2897" s="56" t="str">
        <f>_xlfn.CONCAT(NFM3External!$B2897,"_",NFM3External!$C2897,"_",NFM3External!$E2897,"_",NFM3External!$G2897)</f>
        <v>Senegal_HIV_United Nations Population Fund (UNFPA)_2021</v>
      </c>
    </row>
    <row r="2898" spans="1:12" x14ac:dyDescent="0.25">
      <c r="A2898" s="48" t="s">
        <v>2076</v>
      </c>
      <c r="B2898" s="49" t="s">
        <v>1195</v>
      </c>
      <c r="C2898" s="49" t="s">
        <v>1645</v>
      </c>
      <c r="D2898" s="49" t="s">
        <v>1634</v>
      </c>
      <c r="E2898" s="49" t="s">
        <v>930</v>
      </c>
      <c r="F2898" s="49"/>
      <c r="G2898" s="49">
        <v>2022</v>
      </c>
      <c r="H2898" s="49" t="s">
        <v>361</v>
      </c>
      <c r="I2898" s="49" t="s">
        <v>682</v>
      </c>
      <c r="J2898" s="59">
        <v>853714</v>
      </c>
      <c r="K2898" s="49">
        <v>1030903</v>
      </c>
      <c r="L2898" s="55" t="str">
        <f>_xlfn.CONCAT(NFM3External!$B2898,"_",NFM3External!$C2898,"_",NFM3External!$E2898,"_",NFM3External!$G2898)</f>
        <v>Senegal_HIV_United Nations Population Fund (UNFPA)_2022</v>
      </c>
    </row>
    <row r="2899" spans="1:12" x14ac:dyDescent="0.25">
      <c r="A2899" s="51" t="s">
        <v>2076</v>
      </c>
      <c r="B2899" s="52" t="s">
        <v>1195</v>
      </c>
      <c r="C2899" s="52" t="s">
        <v>1645</v>
      </c>
      <c r="D2899" s="52" t="s">
        <v>1634</v>
      </c>
      <c r="E2899" s="52" t="s">
        <v>930</v>
      </c>
      <c r="F2899" s="52"/>
      <c r="G2899" s="52">
        <v>2023</v>
      </c>
      <c r="H2899" s="52" t="s">
        <v>361</v>
      </c>
      <c r="I2899" s="52" t="s">
        <v>682</v>
      </c>
      <c r="J2899" s="60">
        <v>762245</v>
      </c>
      <c r="K2899" s="52">
        <v>933863</v>
      </c>
      <c r="L2899" s="56" t="str">
        <f>_xlfn.CONCAT(NFM3External!$B2899,"_",NFM3External!$C2899,"_",NFM3External!$E2899,"_",NFM3External!$G2899)</f>
        <v>Senegal_HIV_United Nations Population Fund (UNFPA)_2023</v>
      </c>
    </row>
    <row r="2900" spans="1:12" x14ac:dyDescent="0.25">
      <c r="A2900" s="48" t="s">
        <v>2076</v>
      </c>
      <c r="B2900" s="49" t="s">
        <v>1195</v>
      </c>
      <c r="C2900" s="49" t="s">
        <v>1645</v>
      </c>
      <c r="D2900" s="49" t="s">
        <v>1634</v>
      </c>
      <c r="E2900" s="49" t="s">
        <v>934</v>
      </c>
      <c r="F2900" s="49"/>
      <c r="G2900" s="49">
        <v>2018</v>
      </c>
      <c r="H2900" s="49" t="s">
        <v>1635</v>
      </c>
      <c r="I2900" s="49" t="s">
        <v>682</v>
      </c>
      <c r="J2900" s="59">
        <v>647319</v>
      </c>
      <c r="K2900" s="49">
        <v>764105</v>
      </c>
      <c r="L2900" s="55" t="str">
        <f>_xlfn.CONCAT(NFM3External!$B2900,"_",NFM3External!$C2900,"_",NFM3External!$E2900,"_",NFM3External!$G2900)</f>
        <v>Senegal_HIV_United States Government (USG)_2018</v>
      </c>
    </row>
    <row r="2901" spans="1:12" x14ac:dyDescent="0.25">
      <c r="A2901" s="51" t="s">
        <v>2076</v>
      </c>
      <c r="B2901" s="52" t="s">
        <v>1195</v>
      </c>
      <c r="C2901" s="52" t="s">
        <v>1645</v>
      </c>
      <c r="D2901" s="52" t="s">
        <v>1634</v>
      </c>
      <c r="E2901" s="52" t="s">
        <v>934</v>
      </c>
      <c r="F2901" s="52"/>
      <c r="G2901" s="52">
        <v>2019</v>
      </c>
      <c r="H2901" s="52" t="s">
        <v>1635</v>
      </c>
      <c r="I2901" s="52" t="s">
        <v>682</v>
      </c>
      <c r="J2901" s="60">
        <v>647319</v>
      </c>
      <c r="K2901" s="52">
        <v>724648</v>
      </c>
      <c r="L2901" s="56" t="str">
        <f>_xlfn.CONCAT(NFM3External!$B2901,"_",NFM3External!$C2901,"_",NFM3External!$E2901,"_",NFM3External!$G2901)</f>
        <v>Senegal_HIV_United States Government (USG)_2019</v>
      </c>
    </row>
    <row r="2902" spans="1:12" x14ac:dyDescent="0.25">
      <c r="A2902" s="48" t="s">
        <v>2076</v>
      </c>
      <c r="B2902" s="49" t="s">
        <v>1195</v>
      </c>
      <c r="C2902" s="49" t="s">
        <v>1645</v>
      </c>
      <c r="D2902" s="49" t="s">
        <v>1634</v>
      </c>
      <c r="E2902" s="49" t="s">
        <v>934</v>
      </c>
      <c r="F2902" s="49"/>
      <c r="G2902" s="49">
        <v>2020</v>
      </c>
      <c r="H2902" s="49" t="s">
        <v>1635</v>
      </c>
      <c r="I2902" s="49" t="s">
        <v>682</v>
      </c>
      <c r="J2902" s="59">
        <v>5772189</v>
      </c>
      <c r="K2902" s="49">
        <v>6578179</v>
      </c>
      <c r="L2902" s="55" t="str">
        <f>_xlfn.CONCAT(NFM3External!$B2902,"_",NFM3External!$C2902,"_",NFM3External!$E2902,"_",NFM3External!$G2902)</f>
        <v>Senegal_HIV_United States Government (USG)_2020</v>
      </c>
    </row>
    <row r="2903" spans="1:12" x14ac:dyDescent="0.25">
      <c r="A2903" s="51" t="s">
        <v>2076</v>
      </c>
      <c r="B2903" s="52" t="s">
        <v>1195</v>
      </c>
      <c r="C2903" s="52" t="s">
        <v>1645</v>
      </c>
      <c r="D2903" s="52" t="s">
        <v>1634</v>
      </c>
      <c r="E2903" s="52" t="s">
        <v>934</v>
      </c>
      <c r="F2903" s="52"/>
      <c r="G2903" s="52">
        <v>2021</v>
      </c>
      <c r="H2903" s="52" t="s">
        <v>361</v>
      </c>
      <c r="I2903" s="52" t="s">
        <v>682</v>
      </c>
      <c r="J2903" s="60">
        <v>4370952</v>
      </c>
      <c r="K2903" s="52">
        <v>5219752</v>
      </c>
      <c r="L2903" s="56" t="str">
        <f>_xlfn.CONCAT(NFM3External!$B2903,"_",NFM3External!$C2903,"_",NFM3External!$E2903,"_",NFM3External!$G2903)</f>
        <v>Senegal_HIV_United States Government (USG)_2021</v>
      </c>
    </row>
    <row r="2904" spans="1:12" x14ac:dyDescent="0.25">
      <c r="A2904" s="48" t="s">
        <v>2076</v>
      </c>
      <c r="B2904" s="49" t="s">
        <v>1195</v>
      </c>
      <c r="C2904" s="49" t="s">
        <v>1645</v>
      </c>
      <c r="D2904" s="49" t="s">
        <v>1634</v>
      </c>
      <c r="E2904" s="49" t="s">
        <v>934</v>
      </c>
      <c r="F2904" s="49"/>
      <c r="G2904" s="49">
        <v>2022</v>
      </c>
      <c r="H2904" s="49" t="s">
        <v>361</v>
      </c>
      <c r="I2904" s="49" t="s">
        <v>682</v>
      </c>
      <c r="J2904" s="59">
        <v>4370952</v>
      </c>
      <c r="K2904" s="49">
        <v>5278146</v>
      </c>
      <c r="L2904" s="55" t="str">
        <f>_xlfn.CONCAT(NFM3External!$B2904,"_",NFM3External!$C2904,"_",NFM3External!$E2904,"_",NFM3External!$G2904)</f>
        <v>Senegal_HIV_United States Government (USG)_2022</v>
      </c>
    </row>
    <row r="2905" spans="1:12" x14ac:dyDescent="0.25">
      <c r="A2905" s="51" t="s">
        <v>2076</v>
      </c>
      <c r="B2905" s="52" t="s">
        <v>1195</v>
      </c>
      <c r="C2905" s="52" t="s">
        <v>1645</v>
      </c>
      <c r="D2905" s="52" t="s">
        <v>1634</v>
      </c>
      <c r="E2905" s="52" t="s">
        <v>934</v>
      </c>
      <c r="F2905" s="52"/>
      <c r="G2905" s="52">
        <v>2023</v>
      </c>
      <c r="H2905" s="52" t="s">
        <v>361</v>
      </c>
      <c r="I2905" s="52" t="s">
        <v>682</v>
      </c>
      <c r="J2905" s="60">
        <v>4370952</v>
      </c>
      <c r="K2905" s="52">
        <v>5355064</v>
      </c>
      <c r="L2905" s="56" t="str">
        <f>_xlfn.CONCAT(NFM3External!$B2905,"_",NFM3External!$C2905,"_",NFM3External!$E2905,"_",NFM3External!$G2905)</f>
        <v>Senegal_HIV_United States Government (USG)_2023</v>
      </c>
    </row>
    <row r="2906" spans="1:12" x14ac:dyDescent="0.25">
      <c r="A2906" s="48" t="s">
        <v>2076</v>
      </c>
      <c r="B2906" s="49" t="s">
        <v>1195</v>
      </c>
      <c r="C2906" s="49" t="s">
        <v>1645</v>
      </c>
      <c r="D2906" s="49" t="s">
        <v>1634</v>
      </c>
      <c r="E2906" s="49" t="s">
        <v>954</v>
      </c>
      <c r="F2906" s="49" t="s">
        <v>2078</v>
      </c>
      <c r="G2906" s="49">
        <v>2018</v>
      </c>
      <c r="H2906" s="49" t="s">
        <v>1635</v>
      </c>
      <c r="I2906" s="49" t="s">
        <v>682</v>
      </c>
      <c r="J2906" s="59">
        <v>1252660</v>
      </c>
      <c r="K2906" s="49">
        <v>1478658</v>
      </c>
      <c r="L2906" s="55" t="str">
        <f>_xlfn.CONCAT(NFM3External!$B2906,"_",NFM3External!$C2906,"_",NFM3External!$E2906,"_",NFM3External!$G2906)</f>
        <v>Senegal_HIV_Unspecified - not disagregated by sources _2018</v>
      </c>
    </row>
    <row r="2907" spans="1:12" x14ac:dyDescent="0.25">
      <c r="A2907" s="51" t="s">
        <v>2076</v>
      </c>
      <c r="B2907" s="52" t="s">
        <v>1195</v>
      </c>
      <c r="C2907" s="52" t="s">
        <v>1645</v>
      </c>
      <c r="D2907" s="52" t="s">
        <v>1634</v>
      </c>
      <c r="E2907" s="52" t="s">
        <v>954</v>
      </c>
      <c r="F2907" s="52" t="s">
        <v>2079</v>
      </c>
      <c r="G2907" s="52">
        <v>2018</v>
      </c>
      <c r="H2907" s="52" t="s">
        <v>1635</v>
      </c>
      <c r="I2907" s="52" t="s">
        <v>682</v>
      </c>
      <c r="J2907" s="60">
        <v>80036</v>
      </c>
      <c r="K2907" s="52">
        <v>94475</v>
      </c>
      <c r="L2907" s="56" t="str">
        <f>_xlfn.CONCAT(NFM3External!$B2907,"_",NFM3External!$C2907,"_",NFM3External!$E2907,"_",NFM3External!$G2907)</f>
        <v>Senegal_HIV_Unspecified - not disagregated by sources _2018</v>
      </c>
    </row>
    <row r="2908" spans="1:12" x14ac:dyDescent="0.25">
      <c r="A2908" s="48" t="s">
        <v>2076</v>
      </c>
      <c r="B2908" s="49" t="s">
        <v>1195</v>
      </c>
      <c r="C2908" s="49" t="s">
        <v>1645</v>
      </c>
      <c r="D2908" s="49" t="s">
        <v>1634</v>
      </c>
      <c r="E2908" s="49" t="s">
        <v>954</v>
      </c>
      <c r="F2908" s="49" t="s">
        <v>2080</v>
      </c>
      <c r="G2908" s="49">
        <v>2018</v>
      </c>
      <c r="H2908" s="49" t="s">
        <v>1635</v>
      </c>
      <c r="I2908" s="49" t="s">
        <v>682</v>
      </c>
      <c r="J2908" s="59">
        <v>819843</v>
      </c>
      <c r="K2908" s="49">
        <v>967755</v>
      </c>
      <c r="L2908" s="55" t="str">
        <f>_xlfn.CONCAT(NFM3External!$B2908,"_",NFM3External!$C2908,"_",NFM3External!$E2908,"_",NFM3External!$G2908)</f>
        <v>Senegal_HIV_Unspecified - not disagregated by sources _2018</v>
      </c>
    </row>
    <row r="2909" spans="1:12" x14ac:dyDescent="0.25">
      <c r="A2909" s="51" t="s">
        <v>2076</v>
      </c>
      <c r="B2909" s="52" t="s">
        <v>1195</v>
      </c>
      <c r="C2909" s="52" t="s">
        <v>1645</v>
      </c>
      <c r="D2909" s="52" t="s">
        <v>1634</v>
      </c>
      <c r="E2909" s="52" t="s">
        <v>954</v>
      </c>
      <c r="F2909" s="52" t="s">
        <v>2078</v>
      </c>
      <c r="G2909" s="52">
        <v>2019</v>
      </c>
      <c r="H2909" s="52" t="s">
        <v>1635</v>
      </c>
      <c r="I2909" s="52" t="s">
        <v>682</v>
      </c>
      <c r="J2909" s="60">
        <v>2026716</v>
      </c>
      <c r="K2909" s="52">
        <v>2268827</v>
      </c>
      <c r="L2909" s="56" t="str">
        <f>_xlfn.CONCAT(NFM3External!$B2909,"_",NFM3External!$C2909,"_",NFM3External!$E2909,"_",NFM3External!$G2909)</f>
        <v>Senegal_HIV_Unspecified - not disagregated by sources _2019</v>
      </c>
    </row>
    <row r="2910" spans="1:12" x14ac:dyDescent="0.25">
      <c r="A2910" s="48" t="s">
        <v>2076</v>
      </c>
      <c r="B2910" s="49" t="s">
        <v>1195</v>
      </c>
      <c r="C2910" s="49" t="s">
        <v>1645</v>
      </c>
      <c r="D2910" s="49" t="s">
        <v>1634</v>
      </c>
      <c r="E2910" s="49" t="s">
        <v>954</v>
      </c>
      <c r="F2910" s="49" t="s">
        <v>2079</v>
      </c>
      <c r="G2910" s="49">
        <v>2019</v>
      </c>
      <c r="H2910" s="49" t="s">
        <v>1635</v>
      </c>
      <c r="I2910" s="49" t="s">
        <v>682</v>
      </c>
      <c r="J2910" s="59">
        <v>68602</v>
      </c>
      <c r="K2910" s="49">
        <v>76797</v>
      </c>
      <c r="L2910" s="55" t="str">
        <f>_xlfn.CONCAT(NFM3External!$B2910,"_",NFM3External!$C2910,"_",NFM3External!$E2910,"_",NFM3External!$G2910)</f>
        <v>Senegal_HIV_Unspecified - not disagregated by sources _2019</v>
      </c>
    </row>
    <row r="2911" spans="1:12" x14ac:dyDescent="0.25">
      <c r="A2911" s="51" t="s">
        <v>2076</v>
      </c>
      <c r="B2911" s="52" t="s">
        <v>1195</v>
      </c>
      <c r="C2911" s="52" t="s">
        <v>1645</v>
      </c>
      <c r="D2911" s="52" t="s">
        <v>1634</v>
      </c>
      <c r="E2911" s="52" t="s">
        <v>954</v>
      </c>
      <c r="F2911" s="52" t="s">
        <v>2080</v>
      </c>
      <c r="G2911" s="52">
        <v>2019</v>
      </c>
      <c r="H2911" s="52" t="s">
        <v>1635</v>
      </c>
      <c r="I2911" s="52" t="s">
        <v>682</v>
      </c>
      <c r="J2911" s="60">
        <v>465288</v>
      </c>
      <c r="K2911" s="52">
        <v>520871</v>
      </c>
      <c r="L2911" s="56" t="str">
        <f>_xlfn.CONCAT(NFM3External!$B2911,"_",NFM3External!$C2911,"_",NFM3External!$E2911,"_",NFM3External!$G2911)</f>
        <v>Senegal_HIV_Unspecified - not disagregated by sources _2019</v>
      </c>
    </row>
    <row r="2912" spans="1:12" x14ac:dyDescent="0.25">
      <c r="A2912" s="48" t="s">
        <v>2076</v>
      </c>
      <c r="B2912" s="49" t="s">
        <v>1195</v>
      </c>
      <c r="C2912" s="49" t="s">
        <v>1645</v>
      </c>
      <c r="D2912" s="49" t="s">
        <v>1634</v>
      </c>
      <c r="E2912" s="49" t="s">
        <v>954</v>
      </c>
      <c r="F2912" s="49" t="s">
        <v>2078</v>
      </c>
      <c r="G2912" s="49">
        <v>2020</v>
      </c>
      <c r="H2912" s="49" t="s">
        <v>1635</v>
      </c>
      <c r="I2912" s="49" t="s">
        <v>682</v>
      </c>
      <c r="J2912" s="59">
        <v>1641328</v>
      </c>
      <c r="K2912" s="49">
        <v>1870512</v>
      </c>
      <c r="L2912" s="55" t="str">
        <f>_xlfn.CONCAT(NFM3External!$B2912,"_",NFM3External!$C2912,"_",NFM3External!$E2912,"_",NFM3External!$G2912)</f>
        <v>Senegal_HIV_Unspecified - not disagregated by sources _2020</v>
      </c>
    </row>
    <row r="2913" spans="1:12" x14ac:dyDescent="0.25">
      <c r="A2913" s="51" t="s">
        <v>2076</v>
      </c>
      <c r="B2913" s="52" t="s">
        <v>1195</v>
      </c>
      <c r="C2913" s="52" t="s">
        <v>1645</v>
      </c>
      <c r="D2913" s="52" t="s">
        <v>1634</v>
      </c>
      <c r="E2913" s="52" t="s">
        <v>954</v>
      </c>
      <c r="F2913" s="52" t="s">
        <v>2079</v>
      </c>
      <c r="G2913" s="52">
        <v>2020</v>
      </c>
      <c r="H2913" s="52" t="s">
        <v>1635</v>
      </c>
      <c r="I2913" s="52" t="s">
        <v>682</v>
      </c>
      <c r="J2913" s="60">
        <v>256877</v>
      </c>
      <c r="K2913" s="52">
        <v>292745</v>
      </c>
      <c r="L2913" s="56" t="str">
        <f>_xlfn.CONCAT(NFM3External!$B2913,"_",NFM3External!$C2913,"_",NFM3External!$E2913,"_",NFM3External!$G2913)</f>
        <v>Senegal_HIV_Unspecified - not disagregated by sources _2020</v>
      </c>
    </row>
    <row r="2914" spans="1:12" x14ac:dyDescent="0.25">
      <c r="A2914" s="48" t="s">
        <v>2076</v>
      </c>
      <c r="B2914" s="49" t="s">
        <v>1195</v>
      </c>
      <c r="C2914" s="49" t="s">
        <v>1645</v>
      </c>
      <c r="D2914" s="49" t="s">
        <v>1634</v>
      </c>
      <c r="E2914" s="49" t="s">
        <v>954</v>
      </c>
      <c r="F2914" s="49" t="s">
        <v>2080</v>
      </c>
      <c r="G2914" s="49">
        <v>2020</v>
      </c>
      <c r="H2914" s="49" t="s">
        <v>1635</v>
      </c>
      <c r="I2914" s="49" t="s">
        <v>682</v>
      </c>
      <c r="J2914" s="59">
        <v>118158</v>
      </c>
      <c r="K2914" s="49">
        <v>134657</v>
      </c>
      <c r="L2914" s="55" t="str">
        <f>_xlfn.CONCAT(NFM3External!$B2914,"_",NFM3External!$C2914,"_",NFM3External!$E2914,"_",NFM3External!$G2914)</f>
        <v>Senegal_HIV_Unspecified - not disagregated by sources _2020</v>
      </c>
    </row>
    <row r="2915" spans="1:12" x14ac:dyDescent="0.25">
      <c r="A2915" s="51" t="s">
        <v>2076</v>
      </c>
      <c r="B2915" s="52" t="s">
        <v>1195</v>
      </c>
      <c r="C2915" s="52" t="s">
        <v>1645</v>
      </c>
      <c r="D2915" s="52" t="s">
        <v>1634</v>
      </c>
      <c r="E2915" s="52" t="s">
        <v>954</v>
      </c>
      <c r="F2915" s="52" t="s">
        <v>2078</v>
      </c>
      <c r="G2915" s="52">
        <v>2021</v>
      </c>
      <c r="H2915" s="52" t="s">
        <v>361</v>
      </c>
      <c r="I2915" s="52" t="s">
        <v>682</v>
      </c>
      <c r="J2915" s="60">
        <v>1611779</v>
      </c>
      <c r="K2915" s="52">
        <v>1924772</v>
      </c>
      <c r="L2915" s="56" t="str">
        <f>_xlfn.CONCAT(NFM3External!$B2915,"_",NFM3External!$C2915,"_",NFM3External!$E2915,"_",NFM3External!$G2915)</f>
        <v>Senegal_HIV_Unspecified - not disagregated by sources _2021</v>
      </c>
    </row>
    <row r="2916" spans="1:12" x14ac:dyDescent="0.25">
      <c r="A2916" s="48" t="s">
        <v>2076</v>
      </c>
      <c r="B2916" s="49" t="s">
        <v>1195</v>
      </c>
      <c r="C2916" s="49" t="s">
        <v>1645</v>
      </c>
      <c r="D2916" s="49" t="s">
        <v>1634</v>
      </c>
      <c r="E2916" s="49" t="s">
        <v>954</v>
      </c>
      <c r="F2916" s="49" t="s">
        <v>2079</v>
      </c>
      <c r="G2916" s="49">
        <v>2021</v>
      </c>
      <c r="H2916" s="49" t="s">
        <v>361</v>
      </c>
      <c r="I2916" s="49" t="s">
        <v>682</v>
      </c>
      <c r="J2916" s="59">
        <v>137204</v>
      </c>
      <c r="K2916" s="49">
        <v>163848</v>
      </c>
      <c r="L2916" s="55" t="str">
        <f>_xlfn.CONCAT(NFM3External!$B2916,"_",NFM3External!$C2916,"_",NFM3External!$E2916,"_",NFM3External!$G2916)</f>
        <v>Senegal_HIV_Unspecified - not disagregated by sources _2021</v>
      </c>
    </row>
    <row r="2917" spans="1:12" x14ac:dyDescent="0.25">
      <c r="A2917" s="51" t="s">
        <v>2076</v>
      </c>
      <c r="B2917" s="52" t="s">
        <v>1195</v>
      </c>
      <c r="C2917" s="52" t="s">
        <v>1645</v>
      </c>
      <c r="D2917" s="52" t="s">
        <v>1634</v>
      </c>
      <c r="E2917" s="52" t="s">
        <v>954</v>
      </c>
      <c r="F2917" s="52" t="s">
        <v>2080</v>
      </c>
      <c r="G2917" s="52">
        <v>2021</v>
      </c>
      <c r="H2917" s="52" t="s">
        <v>361</v>
      </c>
      <c r="I2917" s="52" t="s">
        <v>682</v>
      </c>
      <c r="J2917" s="60">
        <v>120881</v>
      </c>
      <c r="K2917" s="52">
        <v>144356</v>
      </c>
      <c r="L2917" s="56" t="str">
        <f>_xlfn.CONCAT(NFM3External!$B2917,"_",NFM3External!$C2917,"_",NFM3External!$E2917,"_",NFM3External!$G2917)</f>
        <v>Senegal_HIV_Unspecified - not disagregated by sources _2021</v>
      </c>
    </row>
    <row r="2918" spans="1:12" x14ac:dyDescent="0.25">
      <c r="A2918" s="48" t="s">
        <v>2076</v>
      </c>
      <c r="B2918" s="49" t="s">
        <v>1195</v>
      </c>
      <c r="C2918" s="49" t="s">
        <v>1645</v>
      </c>
      <c r="D2918" s="49" t="s">
        <v>1634</v>
      </c>
      <c r="E2918" s="49" t="s">
        <v>954</v>
      </c>
      <c r="F2918" s="49" t="s">
        <v>2078</v>
      </c>
      <c r="G2918" s="49">
        <v>2022</v>
      </c>
      <c r="H2918" s="49" t="s">
        <v>361</v>
      </c>
      <c r="I2918" s="49" t="s">
        <v>682</v>
      </c>
      <c r="J2918" s="59">
        <v>1260695</v>
      </c>
      <c r="K2918" s="49">
        <v>1522352</v>
      </c>
      <c r="L2918" s="55" t="str">
        <f>_xlfn.CONCAT(NFM3External!$B2918,"_",NFM3External!$C2918,"_",NFM3External!$E2918,"_",NFM3External!$G2918)</f>
        <v>Senegal_HIV_Unspecified - not disagregated by sources _2022</v>
      </c>
    </row>
    <row r="2919" spans="1:12" x14ac:dyDescent="0.25">
      <c r="A2919" s="51" t="s">
        <v>2076</v>
      </c>
      <c r="B2919" s="52" t="s">
        <v>1195</v>
      </c>
      <c r="C2919" s="52" t="s">
        <v>1645</v>
      </c>
      <c r="D2919" s="52" t="s">
        <v>1634</v>
      </c>
      <c r="E2919" s="52" t="s">
        <v>954</v>
      </c>
      <c r="F2919" s="52" t="s">
        <v>2079</v>
      </c>
      <c r="G2919" s="52">
        <v>2022</v>
      </c>
      <c r="H2919" s="52" t="s">
        <v>361</v>
      </c>
      <c r="I2919" s="52" t="s">
        <v>682</v>
      </c>
      <c r="J2919" s="60">
        <v>137204</v>
      </c>
      <c r="K2919" s="52">
        <v>165681</v>
      </c>
      <c r="L2919" s="56" t="str">
        <f>_xlfn.CONCAT(NFM3External!$B2919,"_",NFM3External!$C2919,"_",NFM3External!$E2919,"_",NFM3External!$G2919)</f>
        <v>Senegal_HIV_Unspecified - not disagregated by sources _2022</v>
      </c>
    </row>
    <row r="2920" spans="1:12" x14ac:dyDescent="0.25">
      <c r="A2920" s="48" t="s">
        <v>2076</v>
      </c>
      <c r="B2920" s="49" t="s">
        <v>1195</v>
      </c>
      <c r="C2920" s="49" t="s">
        <v>1645</v>
      </c>
      <c r="D2920" s="49" t="s">
        <v>1634</v>
      </c>
      <c r="E2920" s="49" t="s">
        <v>954</v>
      </c>
      <c r="F2920" s="49" t="s">
        <v>2080</v>
      </c>
      <c r="G2920" s="49">
        <v>2022</v>
      </c>
      <c r="H2920" s="49" t="s">
        <v>361</v>
      </c>
      <c r="I2920" s="49" t="s">
        <v>682</v>
      </c>
      <c r="J2920" s="59">
        <v>124014</v>
      </c>
      <c r="K2920" s="49">
        <v>149753</v>
      </c>
      <c r="L2920" s="55" t="str">
        <f>_xlfn.CONCAT(NFM3External!$B2920,"_",NFM3External!$C2920,"_",NFM3External!$E2920,"_",NFM3External!$G2920)</f>
        <v>Senegal_HIV_Unspecified - not disagregated by sources _2022</v>
      </c>
    </row>
    <row r="2921" spans="1:12" x14ac:dyDescent="0.25">
      <c r="A2921" s="51" t="s">
        <v>2076</v>
      </c>
      <c r="B2921" s="52" t="s">
        <v>1195</v>
      </c>
      <c r="C2921" s="52" t="s">
        <v>1645</v>
      </c>
      <c r="D2921" s="52" t="s">
        <v>1634</v>
      </c>
      <c r="E2921" s="52" t="s">
        <v>954</v>
      </c>
      <c r="F2921" s="52" t="s">
        <v>2078</v>
      </c>
      <c r="G2921" s="52">
        <v>2023</v>
      </c>
      <c r="H2921" s="52" t="s">
        <v>361</v>
      </c>
      <c r="I2921" s="52" t="s">
        <v>682</v>
      </c>
      <c r="J2921" s="60">
        <v>767098</v>
      </c>
      <c r="K2921" s="52">
        <v>939808</v>
      </c>
      <c r="L2921" s="56" t="str">
        <f>_xlfn.CONCAT(NFM3External!$B2921,"_",NFM3External!$C2921,"_",NFM3External!$E2921,"_",NFM3External!$G2921)</f>
        <v>Senegal_HIV_Unspecified - not disagregated by sources _2023</v>
      </c>
    </row>
    <row r="2922" spans="1:12" x14ac:dyDescent="0.25">
      <c r="A2922" s="48" t="s">
        <v>2076</v>
      </c>
      <c r="B2922" s="49" t="s">
        <v>1195</v>
      </c>
      <c r="C2922" s="49" t="s">
        <v>1645</v>
      </c>
      <c r="D2922" s="49" t="s">
        <v>1634</v>
      </c>
      <c r="E2922" s="49" t="s">
        <v>954</v>
      </c>
      <c r="F2922" s="49" t="s">
        <v>2079</v>
      </c>
      <c r="G2922" s="49">
        <v>2023</v>
      </c>
      <c r="H2922" s="49" t="s">
        <v>361</v>
      </c>
      <c r="I2922" s="49" t="s">
        <v>682</v>
      </c>
      <c r="J2922" s="59">
        <v>137204</v>
      </c>
      <c r="K2922" s="49">
        <v>168095</v>
      </c>
      <c r="L2922" s="55" t="str">
        <f>_xlfn.CONCAT(NFM3External!$B2922,"_",NFM3External!$C2922,"_",NFM3External!$E2922,"_",NFM3External!$G2922)</f>
        <v>Senegal_HIV_Unspecified - not disagregated by sources _2023</v>
      </c>
    </row>
    <row r="2923" spans="1:12" x14ac:dyDescent="0.25">
      <c r="A2923" s="51" t="s">
        <v>2076</v>
      </c>
      <c r="B2923" s="52" t="s">
        <v>1195</v>
      </c>
      <c r="C2923" s="52" t="s">
        <v>1645</v>
      </c>
      <c r="D2923" s="52" t="s">
        <v>1634</v>
      </c>
      <c r="E2923" s="52" t="s">
        <v>954</v>
      </c>
      <c r="F2923" s="52" t="s">
        <v>2080</v>
      </c>
      <c r="G2923" s="52">
        <v>2023</v>
      </c>
      <c r="H2923" s="52" t="s">
        <v>361</v>
      </c>
      <c r="I2923" s="52" t="s">
        <v>682</v>
      </c>
      <c r="J2923" s="60">
        <v>127616</v>
      </c>
      <c r="K2923" s="52">
        <v>156348</v>
      </c>
      <c r="L2923" s="56" t="str">
        <f>_xlfn.CONCAT(NFM3External!$B2923,"_",NFM3External!$C2923,"_",NFM3External!$E2923,"_",NFM3External!$G2923)</f>
        <v>Senegal_HIV_Unspecified - not disagregated by sources _2023</v>
      </c>
    </row>
    <row r="2924" spans="1:12" x14ac:dyDescent="0.25">
      <c r="A2924" s="48" t="s">
        <v>2076</v>
      </c>
      <c r="B2924" s="49" t="s">
        <v>1195</v>
      </c>
      <c r="C2924" s="49" t="s">
        <v>1645</v>
      </c>
      <c r="D2924" s="49" t="s">
        <v>1634</v>
      </c>
      <c r="E2924" s="49" t="s">
        <v>949</v>
      </c>
      <c r="F2924" s="49"/>
      <c r="G2924" s="49">
        <v>2018</v>
      </c>
      <c r="H2924" s="49" t="s">
        <v>1635</v>
      </c>
      <c r="I2924" s="49" t="s">
        <v>682</v>
      </c>
      <c r="J2924" s="59">
        <v>36235</v>
      </c>
      <c r="K2924" s="49">
        <v>42772</v>
      </c>
      <c r="L2924" s="55" t="str">
        <f>_xlfn.CONCAT(NFM3External!$B2924,"_",NFM3External!$C2924,"_",NFM3External!$E2924,"_",NFM3External!$G2924)</f>
        <v>Senegal_HIV_World Health Organization (WHO)_2018</v>
      </c>
    </row>
    <row r="2925" spans="1:12" x14ac:dyDescent="0.25">
      <c r="A2925" s="51" t="s">
        <v>2076</v>
      </c>
      <c r="B2925" s="52" t="s">
        <v>1195</v>
      </c>
      <c r="C2925" s="52" t="s">
        <v>1645</v>
      </c>
      <c r="D2925" s="52" t="s">
        <v>1634</v>
      </c>
      <c r="E2925" s="52" t="s">
        <v>949</v>
      </c>
      <c r="F2925" s="52"/>
      <c r="G2925" s="52">
        <v>2019</v>
      </c>
      <c r="H2925" s="52" t="s">
        <v>1635</v>
      </c>
      <c r="I2925" s="52" t="s">
        <v>682</v>
      </c>
      <c r="J2925" s="60">
        <v>36235</v>
      </c>
      <c r="K2925" s="52">
        <v>40564</v>
      </c>
      <c r="L2925" s="56" t="str">
        <f>_xlfn.CONCAT(NFM3External!$B2925,"_",NFM3External!$C2925,"_",NFM3External!$E2925,"_",NFM3External!$G2925)</f>
        <v>Senegal_HIV_World Health Organization (WHO)_2019</v>
      </c>
    </row>
    <row r="2926" spans="1:12" x14ac:dyDescent="0.25">
      <c r="A2926" s="48" t="s">
        <v>2076</v>
      </c>
      <c r="B2926" s="49" t="s">
        <v>1195</v>
      </c>
      <c r="C2926" s="49" t="s">
        <v>1645</v>
      </c>
      <c r="D2926" s="49" t="s">
        <v>1634</v>
      </c>
      <c r="E2926" s="49" t="s">
        <v>949</v>
      </c>
      <c r="F2926" s="49"/>
      <c r="G2926" s="49">
        <v>2020</v>
      </c>
      <c r="H2926" s="49" t="s">
        <v>1635</v>
      </c>
      <c r="I2926" s="49" t="s">
        <v>682</v>
      </c>
      <c r="J2926" s="59">
        <v>36235</v>
      </c>
      <c r="K2926" s="49">
        <v>41295</v>
      </c>
      <c r="L2926" s="55" t="str">
        <f>_xlfn.CONCAT(NFM3External!$B2926,"_",NFM3External!$C2926,"_",NFM3External!$E2926,"_",NFM3External!$G2926)</f>
        <v>Senegal_HIV_World Health Organization (WHO)_2020</v>
      </c>
    </row>
    <row r="2927" spans="1:12" x14ac:dyDescent="0.25">
      <c r="A2927" s="51" t="s">
        <v>2076</v>
      </c>
      <c r="B2927" s="52" t="s">
        <v>1195</v>
      </c>
      <c r="C2927" s="52" t="s">
        <v>1645</v>
      </c>
      <c r="D2927" s="52" t="s">
        <v>1634</v>
      </c>
      <c r="E2927" s="52" t="s">
        <v>949</v>
      </c>
      <c r="F2927" s="52"/>
      <c r="G2927" s="52">
        <v>2021</v>
      </c>
      <c r="H2927" s="52" t="s">
        <v>361</v>
      </c>
      <c r="I2927" s="52" t="s">
        <v>682</v>
      </c>
      <c r="J2927" s="60">
        <v>36235</v>
      </c>
      <c r="K2927" s="52">
        <v>43272</v>
      </c>
      <c r="L2927" s="56" t="str">
        <f>_xlfn.CONCAT(NFM3External!$B2927,"_",NFM3External!$C2927,"_",NFM3External!$E2927,"_",NFM3External!$G2927)</f>
        <v>Senegal_HIV_World Health Organization (WHO)_2021</v>
      </c>
    </row>
    <row r="2928" spans="1:12" x14ac:dyDescent="0.25">
      <c r="A2928" s="48" t="s">
        <v>2076</v>
      </c>
      <c r="B2928" s="49" t="s">
        <v>1195</v>
      </c>
      <c r="C2928" s="49" t="s">
        <v>1645</v>
      </c>
      <c r="D2928" s="49" t="s">
        <v>1634</v>
      </c>
      <c r="E2928" s="49" t="s">
        <v>949</v>
      </c>
      <c r="F2928" s="49"/>
      <c r="G2928" s="49">
        <v>2022</v>
      </c>
      <c r="H2928" s="49" t="s">
        <v>361</v>
      </c>
      <c r="I2928" s="49" t="s">
        <v>682</v>
      </c>
      <c r="J2928" s="59">
        <v>36235</v>
      </c>
      <c r="K2928" s="49">
        <v>43756</v>
      </c>
      <c r="L2928" s="55" t="str">
        <f>_xlfn.CONCAT(NFM3External!$B2928,"_",NFM3External!$C2928,"_",NFM3External!$E2928,"_",NFM3External!$G2928)</f>
        <v>Senegal_HIV_World Health Organization (WHO)_2022</v>
      </c>
    </row>
    <row r="2929" spans="1:12" x14ac:dyDescent="0.25">
      <c r="A2929" s="51" t="s">
        <v>2076</v>
      </c>
      <c r="B2929" s="52" t="s">
        <v>1195</v>
      </c>
      <c r="C2929" s="52" t="s">
        <v>1645</v>
      </c>
      <c r="D2929" s="52" t="s">
        <v>1634</v>
      </c>
      <c r="E2929" s="52" t="s">
        <v>949</v>
      </c>
      <c r="F2929" s="52"/>
      <c r="G2929" s="52">
        <v>2023</v>
      </c>
      <c r="H2929" s="52" t="s">
        <v>361</v>
      </c>
      <c r="I2929" s="52" t="s">
        <v>682</v>
      </c>
      <c r="J2929" s="60">
        <v>36235</v>
      </c>
      <c r="K2929" s="52">
        <v>44393</v>
      </c>
      <c r="L2929" s="56" t="str">
        <f>_xlfn.CONCAT(NFM3External!$B2929,"_",NFM3External!$C2929,"_",NFM3External!$E2929,"_",NFM3External!$G2929)</f>
        <v>Senegal_HIV_World Health Organization (WHO)_2023</v>
      </c>
    </row>
    <row r="2930" spans="1:12" x14ac:dyDescent="0.25">
      <c r="A2930" s="48" t="s">
        <v>2076</v>
      </c>
      <c r="B2930" s="49" t="s">
        <v>1195</v>
      </c>
      <c r="C2930" s="49" t="s">
        <v>308</v>
      </c>
      <c r="D2930" s="49" t="s">
        <v>1634</v>
      </c>
      <c r="E2930" s="49" t="s">
        <v>798</v>
      </c>
      <c r="F2930" s="49" t="s">
        <v>2081</v>
      </c>
      <c r="G2930" s="49">
        <v>2020</v>
      </c>
      <c r="H2930" s="49" t="s">
        <v>1635</v>
      </c>
      <c r="I2930" s="49" t="s">
        <v>682</v>
      </c>
      <c r="J2930" s="59">
        <v>1405219</v>
      </c>
      <c r="K2930" s="49">
        <v>1601434</v>
      </c>
      <c r="L2930" s="55" t="str">
        <f>_xlfn.CONCAT(NFM3External!$B2930,"_",NFM3External!$C2930,"_",NFM3External!$E2930,"_",NFM3External!$G2930)</f>
        <v>Senegal_Malaria_Germany_2020</v>
      </c>
    </row>
    <row r="2931" spans="1:12" x14ac:dyDescent="0.25">
      <c r="A2931" s="51" t="s">
        <v>2076</v>
      </c>
      <c r="B2931" s="52" t="s">
        <v>1195</v>
      </c>
      <c r="C2931" s="52" t="s">
        <v>308</v>
      </c>
      <c r="D2931" s="52" t="s">
        <v>1634</v>
      </c>
      <c r="E2931" s="52" t="s">
        <v>898</v>
      </c>
      <c r="F2931" s="52" t="s">
        <v>2082</v>
      </c>
      <c r="G2931" s="52">
        <v>2019</v>
      </c>
      <c r="H2931" s="52" t="s">
        <v>1635</v>
      </c>
      <c r="I2931" s="52" t="s">
        <v>682</v>
      </c>
      <c r="J2931" s="60">
        <v>182938</v>
      </c>
      <c r="K2931" s="52">
        <v>204792</v>
      </c>
      <c r="L2931" s="56" t="str">
        <f>_xlfn.CONCAT(NFM3External!$B2931,"_",NFM3External!$C2931,"_",NFM3External!$E2931,"_",NFM3External!$G2931)</f>
        <v>Senegal_Malaria_Switzerland_2019</v>
      </c>
    </row>
    <row r="2932" spans="1:12" x14ac:dyDescent="0.25">
      <c r="A2932" s="48" t="s">
        <v>2076</v>
      </c>
      <c r="B2932" s="49" t="s">
        <v>1195</v>
      </c>
      <c r="C2932" s="49" t="s">
        <v>308</v>
      </c>
      <c r="D2932" s="49" t="s">
        <v>1634</v>
      </c>
      <c r="E2932" s="49" t="s">
        <v>934</v>
      </c>
      <c r="F2932" s="49" t="s">
        <v>2083</v>
      </c>
      <c r="G2932" s="49">
        <v>2018</v>
      </c>
      <c r="H2932" s="49" t="s">
        <v>1635</v>
      </c>
      <c r="I2932" s="49" t="s">
        <v>682</v>
      </c>
      <c r="J2932" s="59">
        <v>20049900</v>
      </c>
      <c r="K2932" s="49">
        <v>23667189</v>
      </c>
      <c r="L2932" s="55" t="str">
        <f>_xlfn.CONCAT(NFM3External!$B2932,"_",NFM3External!$C2932,"_",NFM3External!$E2932,"_",NFM3External!$G2932)</f>
        <v>Senegal_Malaria_United States Government (USG)_2018</v>
      </c>
    </row>
    <row r="2933" spans="1:12" x14ac:dyDescent="0.25">
      <c r="A2933" s="51" t="s">
        <v>2076</v>
      </c>
      <c r="B2933" s="52" t="s">
        <v>1195</v>
      </c>
      <c r="C2933" s="52" t="s">
        <v>308</v>
      </c>
      <c r="D2933" s="52" t="s">
        <v>1634</v>
      </c>
      <c r="E2933" s="52" t="s">
        <v>934</v>
      </c>
      <c r="F2933" s="52" t="s">
        <v>2083</v>
      </c>
      <c r="G2933" s="52">
        <v>2019</v>
      </c>
      <c r="H2933" s="52" t="s">
        <v>1635</v>
      </c>
      <c r="I2933" s="52" t="s">
        <v>682</v>
      </c>
      <c r="J2933" s="60">
        <v>20049900</v>
      </c>
      <c r="K2933" s="52">
        <v>22445056</v>
      </c>
      <c r="L2933" s="56" t="str">
        <f>_xlfn.CONCAT(NFM3External!$B2933,"_",NFM3External!$C2933,"_",NFM3External!$E2933,"_",NFM3External!$G2933)</f>
        <v>Senegal_Malaria_United States Government (USG)_2019</v>
      </c>
    </row>
    <row r="2934" spans="1:12" x14ac:dyDescent="0.25">
      <c r="A2934" s="48" t="s">
        <v>2076</v>
      </c>
      <c r="B2934" s="49" t="s">
        <v>1195</v>
      </c>
      <c r="C2934" s="49" t="s">
        <v>308</v>
      </c>
      <c r="D2934" s="49" t="s">
        <v>1634</v>
      </c>
      <c r="E2934" s="49" t="s">
        <v>934</v>
      </c>
      <c r="F2934" s="49" t="s">
        <v>2083</v>
      </c>
      <c r="G2934" s="49">
        <v>2020</v>
      </c>
      <c r="H2934" s="49" t="s">
        <v>1635</v>
      </c>
      <c r="I2934" s="49" t="s">
        <v>682</v>
      </c>
      <c r="J2934" s="59">
        <v>20049900</v>
      </c>
      <c r="K2934" s="49">
        <v>22849536</v>
      </c>
      <c r="L2934" s="55" t="str">
        <f>_xlfn.CONCAT(NFM3External!$B2934,"_",NFM3External!$C2934,"_",NFM3External!$E2934,"_",NFM3External!$G2934)</f>
        <v>Senegal_Malaria_United States Government (USG)_2020</v>
      </c>
    </row>
    <row r="2935" spans="1:12" x14ac:dyDescent="0.25">
      <c r="A2935" s="51" t="s">
        <v>2076</v>
      </c>
      <c r="B2935" s="52" t="s">
        <v>1195</v>
      </c>
      <c r="C2935" s="52" t="s">
        <v>308</v>
      </c>
      <c r="D2935" s="52" t="s">
        <v>1634</v>
      </c>
      <c r="E2935" s="52" t="s">
        <v>934</v>
      </c>
      <c r="F2935" s="52" t="s">
        <v>2083</v>
      </c>
      <c r="G2935" s="52">
        <v>2021</v>
      </c>
      <c r="H2935" s="52" t="s">
        <v>361</v>
      </c>
      <c r="I2935" s="52" t="s">
        <v>682</v>
      </c>
      <c r="J2935" s="60">
        <v>20049900</v>
      </c>
      <c r="K2935" s="52">
        <v>23943408</v>
      </c>
      <c r="L2935" s="56" t="str">
        <f>_xlfn.CONCAT(NFM3External!$B2935,"_",NFM3External!$C2935,"_",NFM3External!$E2935,"_",NFM3External!$G2935)</f>
        <v>Senegal_Malaria_United States Government (USG)_2021</v>
      </c>
    </row>
    <row r="2936" spans="1:12" x14ac:dyDescent="0.25">
      <c r="A2936" s="48" t="s">
        <v>2076</v>
      </c>
      <c r="B2936" s="49" t="s">
        <v>1195</v>
      </c>
      <c r="C2936" s="49" t="s">
        <v>308</v>
      </c>
      <c r="D2936" s="49" t="s">
        <v>1634</v>
      </c>
      <c r="E2936" s="49" t="s">
        <v>934</v>
      </c>
      <c r="F2936" s="49" t="s">
        <v>2083</v>
      </c>
      <c r="G2936" s="49">
        <v>2022</v>
      </c>
      <c r="H2936" s="49" t="s">
        <v>361</v>
      </c>
      <c r="I2936" s="49" t="s">
        <v>682</v>
      </c>
      <c r="J2936" s="59">
        <v>20049900</v>
      </c>
      <c r="K2936" s="49">
        <v>24211266</v>
      </c>
      <c r="L2936" s="55" t="str">
        <f>_xlfn.CONCAT(NFM3External!$B2936,"_",NFM3External!$C2936,"_",NFM3External!$E2936,"_",NFM3External!$G2936)</f>
        <v>Senegal_Malaria_United States Government (USG)_2022</v>
      </c>
    </row>
    <row r="2937" spans="1:12" x14ac:dyDescent="0.25">
      <c r="A2937" s="51" t="s">
        <v>2076</v>
      </c>
      <c r="B2937" s="52" t="s">
        <v>1195</v>
      </c>
      <c r="C2937" s="52" t="s">
        <v>308</v>
      </c>
      <c r="D2937" s="52" t="s">
        <v>1634</v>
      </c>
      <c r="E2937" s="52" t="s">
        <v>934</v>
      </c>
      <c r="F2937" s="52" t="s">
        <v>2083</v>
      </c>
      <c r="G2937" s="52">
        <v>2023</v>
      </c>
      <c r="H2937" s="52" t="s">
        <v>361</v>
      </c>
      <c r="I2937" s="52" t="s">
        <v>682</v>
      </c>
      <c r="J2937" s="60">
        <v>20049900</v>
      </c>
      <c r="K2937" s="52">
        <v>24564094</v>
      </c>
      <c r="L2937" s="56" t="str">
        <f>_xlfn.CONCAT(NFM3External!$B2937,"_",NFM3External!$C2937,"_",NFM3External!$E2937,"_",NFM3External!$G2937)</f>
        <v>Senegal_Malaria_United States Government (USG)_2023</v>
      </c>
    </row>
    <row r="2938" spans="1:12" x14ac:dyDescent="0.25">
      <c r="A2938" s="48" t="s">
        <v>2076</v>
      </c>
      <c r="B2938" s="49" t="s">
        <v>1195</v>
      </c>
      <c r="C2938" s="49" t="s">
        <v>308</v>
      </c>
      <c r="D2938" s="49" t="s">
        <v>1634</v>
      </c>
      <c r="E2938" s="49" t="s">
        <v>934</v>
      </c>
      <c r="F2938" s="49" t="s">
        <v>2083</v>
      </c>
      <c r="G2938" s="49">
        <v>2024</v>
      </c>
      <c r="H2938" s="49" t="s">
        <v>361</v>
      </c>
      <c r="I2938" s="49" t="s">
        <v>682</v>
      </c>
      <c r="J2938" s="59">
        <v>20049900</v>
      </c>
      <c r="K2938" s="49">
        <v>24865399</v>
      </c>
      <c r="L2938" s="55" t="str">
        <f>_xlfn.CONCAT(NFM3External!$B2938,"_",NFM3External!$C2938,"_",NFM3External!$E2938,"_",NFM3External!$G2938)</f>
        <v>Senegal_Malaria_United States Government (USG)_2024</v>
      </c>
    </row>
    <row r="2939" spans="1:12" x14ac:dyDescent="0.25">
      <c r="A2939" s="51" t="s">
        <v>2076</v>
      </c>
      <c r="B2939" s="52" t="s">
        <v>1195</v>
      </c>
      <c r="C2939" s="52" t="s">
        <v>308</v>
      </c>
      <c r="D2939" s="52" t="s">
        <v>1634</v>
      </c>
      <c r="E2939" s="52" t="s">
        <v>934</v>
      </c>
      <c r="F2939" s="52" t="s">
        <v>2083</v>
      </c>
      <c r="G2939" s="52">
        <v>2025</v>
      </c>
      <c r="H2939" s="52" t="s">
        <v>361</v>
      </c>
      <c r="I2939" s="52" t="s">
        <v>682</v>
      </c>
      <c r="J2939" s="60">
        <v>20049900</v>
      </c>
      <c r="K2939" s="52">
        <v>25135804</v>
      </c>
      <c r="L2939" s="56" t="str">
        <f>_xlfn.CONCAT(NFM3External!$B2939,"_",NFM3External!$C2939,"_",NFM3External!$E2939,"_",NFM3External!$G2939)</f>
        <v>Senegal_Malaria_United States Government (USG)_2025</v>
      </c>
    </row>
    <row r="2940" spans="1:12" x14ac:dyDescent="0.25">
      <c r="A2940" s="48" t="s">
        <v>2076</v>
      </c>
      <c r="B2940" s="49" t="s">
        <v>1195</v>
      </c>
      <c r="C2940" s="49" t="s">
        <v>308</v>
      </c>
      <c r="D2940" s="49" t="s">
        <v>1634</v>
      </c>
      <c r="E2940" s="49" t="s">
        <v>954</v>
      </c>
      <c r="F2940" s="49" t="s">
        <v>2084</v>
      </c>
      <c r="G2940" s="49">
        <v>2018</v>
      </c>
      <c r="H2940" s="49" t="s">
        <v>1635</v>
      </c>
      <c r="I2940" s="49" t="s">
        <v>682</v>
      </c>
      <c r="J2940" s="59">
        <v>3200000</v>
      </c>
      <c r="K2940" s="49">
        <v>3777326</v>
      </c>
      <c r="L2940" s="55" t="str">
        <f>_xlfn.CONCAT(NFM3External!$B2940,"_",NFM3External!$C2940,"_",NFM3External!$E2940,"_",NFM3External!$G2940)</f>
        <v>Senegal_Malaria_Unspecified - not disagregated by sources _2018</v>
      </c>
    </row>
    <row r="2941" spans="1:12" x14ac:dyDescent="0.25">
      <c r="A2941" s="51" t="s">
        <v>2076</v>
      </c>
      <c r="B2941" s="52" t="s">
        <v>1195</v>
      </c>
      <c r="C2941" s="52" t="s">
        <v>308</v>
      </c>
      <c r="D2941" s="52" t="s">
        <v>1634</v>
      </c>
      <c r="E2941" s="52" t="s">
        <v>954</v>
      </c>
      <c r="F2941" s="52" t="s">
        <v>2084</v>
      </c>
      <c r="G2941" s="52">
        <v>2019</v>
      </c>
      <c r="H2941" s="52" t="s">
        <v>1635</v>
      </c>
      <c r="I2941" s="52" t="s">
        <v>682</v>
      </c>
      <c r="J2941" s="60">
        <v>3200000</v>
      </c>
      <c r="K2941" s="52">
        <v>3582271</v>
      </c>
      <c r="L2941" s="56" t="str">
        <f>_xlfn.CONCAT(NFM3External!$B2941,"_",NFM3External!$C2941,"_",NFM3External!$E2941,"_",NFM3External!$G2941)</f>
        <v>Senegal_Malaria_Unspecified - not disagregated by sources _2019</v>
      </c>
    </row>
    <row r="2942" spans="1:12" x14ac:dyDescent="0.25">
      <c r="A2942" s="48" t="s">
        <v>2076</v>
      </c>
      <c r="B2942" s="49" t="s">
        <v>1195</v>
      </c>
      <c r="C2942" s="49" t="s">
        <v>308</v>
      </c>
      <c r="D2942" s="49" t="s">
        <v>1634</v>
      </c>
      <c r="E2942" s="49" t="s">
        <v>954</v>
      </c>
      <c r="F2942" s="49" t="s">
        <v>2084</v>
      </c>
      <c r="G2942" s="49">
        <v>2020</v>
      </c>
      <c r="H2942" s="49" t="s">
        <v>1635</v>
      </c>
      <c r="I2942" s="49" t="s">
        <v>682</v>
      </c>
      <c r="J2942" s="59">
        <v>3200000</v>
      </c>
      <c r="K2942" s="49">
        <v>3646827</v>
      </c>
      <c r="L2942" s="55" t="str">
        <f>_xlfn.CONCAT(NFM3External!$B2942,"_",NFM3External!$C2942,"_",NFM3External!$E2942,"_",NFM3External!$G2942)</f>
        <v>Senegal_Malaria_Unspecified - not disagregated by sources _2020</v>
      </c>
    </row>
    <row r="2943" spans="1:12" x14ac:dyDescent="0.25">
      <c r="A2943" s="51" t="s">
        <v>2076</v>
      </c>
      <c r="B2943" s="52" t="s">
        <v>1195</v>
      </c>
      <c r="C2943" s="52" t="s">
        <v>305</v>
      </c>
      <c r="D2943" s="52" t="s">
        <v>1634</v>
      </c>
      <c r="E2943" s="52" t="s">
        <v>954</v>
      </c>
      <c r="F2943" s="52">
        <v>0</v>
      </c>
      <c r="G2943" s="52">
        <v>2018</v>
      </c>
      <c r="H2943" s="52" t="s">
        <v>1635</v>
      </c>
      <c r="I2943" s="52" t="s">
        <v>682</v>
      </c>
      <c r="J2943" s="60">
        <v>257778</v>
      </c>
      <c r="K2943" s="52">
        <v>304285</v>
      </c>
      <c r="L2943" s="56" t="str">
        <f>_xlfn.CONCAT(NFM3External!$B2943,"_",NFM3External!$C2943,"_",NFM3External!$E2943,"_",NFM3External!$G2943)</f>
        <v>Senegal_TB_Unspecified - not disagregated by sources _2018</v>
      </c>
    </row>
    <row r="2944" spans="1:12" x14ac:dyDescent="0.25">
      <c r="A2944" s="48" t="s">
        <v>2076</v>
      </c>
      <c r="B2944" s="49" t="s">
        <v>1195</v>
      </c>
      <c r="C2944" s="49" t="s">
        <v>305</v>
      </c>
      <c r="D2944" s="49" t="s">
        <v>1634</v>
      </c>
      <c r="E2944" s="49" t="s">
        <v>954</v>
      </c>
      <c r="F2944" s="49">
        <v>0</v>
      </c>
      <c r="G2944" s="49">
        <v>2019</v>
      </c>
      <c r="H2944" s="49" t="s">
        <v>1635</v>
      </c>
      <c r="I2944" s="49" t="s">
        <v>682</v>
      </c>
      <c r="J2944" s="59">
        <v>300330</v>
      </c>
      <c r="K2944" s="49">
        <v>336207</v>
      </c>
      <c r="L2944" s="55" t="str">
        <f>_xlfn.CONCAT(NFM3External!$B2944,"_",NFM3External!$C2944,"_",NFM3External!$E2944,"_",NFM3External!$G2944)</f>
        <v>Senegal_TB_Unspecified - not disagregated by sources _2019</v>
      </c>
    </row>
    <row r="2945" spans="1:12" x14ac:dyDescent="0.25">
      <c r="A2945" s="51" t="s">
        <v>2076</v>
      </c>
      <c r="B2945" s="52" t="s">
        <v>1195</v>
      </c>
      <c r="C2945" s="52" t="s">
        <v>305</v>
      </c>
      <c r="D2945" s="52" t="s">
        <v>1634</v>
      </c>
      <c r="E2945" s="52" t="s">
        <v>954</v>
      </c>
      <c r="F2945" s="52">
        <v>0</v>
      </c>
      <c r="G2945" s="52">
        <v>2020</v>
      </c>
      <c r="H2945" s="52" t="s">
        <v>1635</v>
      </c>
      <c r="I2945" s="52" t="s">
        <v>682</v>
      </c>
      <c r="J2945" s="60">
        <v>58320</v>
      </c>
      <c r="K2945" s="52">
        <v>66463</v>
      </c>
      <c r="L2945" s="56" t="str">
        <f>_xlfn.CONCAT(NFM3External!$B2945,"_",NFM3External!$C2945,"_",NFM3External!$E2945,"_",NFM3External!$G2945)</f>
        <v>Senegal_TB_Unspecified - not disagregated by sources _2020</v>
      </c>
    </row>
    <row r="2946" spans="1:12" x14ac:dyDescent="0.25">
      <c r="A2946" s="48" t="s">
        <v>2076</v>
      </c>
      <c r="B2946" s="49" t="s">
        <v>1195</v>
      </c>
      <c r="C2946" s="49" t="s">
        <v>305</v>
      </c>
      <c r="D2946" s="49" t="s">
        <v>1634</v>
      </c>
      <c r="E2946" s="49" t="s">
        <v>954</v>
      </c>
      <c r="F2946" s="49">
        <v>0</v>
      </c>
      <c r="G2946" s="49">
        <v>2021</v>
      </c>
      <c r="H2946" s="49" t="s">
        <v>361</v>
      </c>
      <c r="I2946" s="49" t="s">
        <v>682</v>
      </c>
      <c r="J2946" s="59">
        <v>0</v>
      </c>
      <c r="K2946" s="49">
        <v>0</v>
      </c>
      <c r="L2946" s="55" t="str">
        <f>_xlfn.CONCAT(NFM3External!$B2946,"_",NFM3External!$C2946,"_",NFM3External!$E2946,"_",NFM3External!$G2946)</f>
        <v>Senegal_TB_Unspecified - not disagregated by sources _2021</v>
      </c>
    </row>
    <row r="2947" spans="1:12" x14ac:dyDescent="0.25">
      <c r="A2947" s="51" t="s">
        <v>2076</v>
      </c>
      <c r="B2947" s="52" t="s">
        <v>1195</v>
      </c>
      <c r="C2947" s="52" t="s">
        <v>305</v>
      </c>
      <c r="D2947" s="52" t="s">
        <v>1634</v>
      </c>
      <c r="E2947" s="52" t="s">
        <v>954</v>
      </c>
      <c r="F2947" s="52">
        <v>0</v>
      </c>
      <c r="G2947" s="52">
        <v>2022</v>
      </c>
      <c r="H2947" s="52" t="s">
        <v>361</v>
      </c>
      <c r="I2947" s="52" t="s">
        <v>682</v>
      </c>
      <c r="J2947" s="60">
        <v>0</v>
      </c>
      <c r="K2947" s="52">
        <v>0</v>
      </c>
      <c r="L2947" s="56" t="str">
        <f>_xlfn.CONCAT(NFM3External!$B2947,"_",NFM3External!$C2947,"_",NFM3External!$E2947,"_",NFM3External!$G2947)</f>
        <v>Senegal_TB_Unspecified - not disagregated by sources _2022</v>
      </c>
    </row>
    <row r="2948" spans="1:12" x14ac:dyDescent="0.25">
      <c r="A2948" s="48" t="s">
        <v>2076</v>
      </c>
      <c r="B2948" s="49" t="s">
        <v>1195</v>
      </c>
      <c r="C2948" s="49" t="s">
        <v>305</v>
      </c>
      <c r="D2948" s="49" t="s">
        <v>1634</v>
      </c>
      <c r="E2948" s="49" t="s">
        <v>954</v>
      </c>
      <c r="F2948" s="49">
        <v>0</v>
      </c>
      <c r="G2948" s="49">
        <v>2023</v>
      </c>
      <c r="H2948" s="49" t="s">
        <v>361</v>
      </c>
      <c r="I2948" s="49" t="s">
        <v>682</v>
      </c>
      <c r="J2948" s="59">
        <v>0</v>
      </c>
      <c r="K2948" s="49">
        <v>0</v>
      </c>
      <c r="L2948" s="55" t="str">
        <f>_xlfn.CONCAT(NFM3External!$B2948,"_",NFM3External!$C2948,"_",NFM3External!$E2948,"_",NFM3External!$G2948)</f>
        <v>Senegal_TB_Unspecified - not disagregated by sources _2023</v>
      </c>
    </row>
    <row r="2949" spans="1:12" x14ac:dyDescent="0.25">
      <c r="A2949" s="51" t="s">
        <v>2076</v>
      </c>
      <c r="B2949" s="52" t="s">
        <v>1195</v>
      </c>
      <c r="C2949" s="52" t="s">
        <v>305</v>
      </c>
      <c r="D2949" s="52" t="s">
        <v>1634</v>
      </c>
      <c r="E2949" s="52" t="s">
        <v>954</v>
      </c>
      <c r="F2949" s="52">
        <v>0</v>
      </c>
      <c r="G2949" s="52">
        <v>2024</v>
      </c>
      <c r="H2949" s="52" t="s">
        <v>361</v>
      </c>
      <c r="I2949" s="52" t="s">
        <v>682</v>
      </c>
      <c r="J2949" s="60">
        <v>0</v>
      </c>
      <c r="K2949" s="52">
        <v>0</v>
      </c>
      <c r="L2949" s="56" t="str">
        <f>_xlfn.CONCAT(NFM3External!$B2949,"_",NFM3External!$C2949,"_",NFM3External!$E2949,"_",NFM3External!$G2949)</f>
        <v>Senegal_TB_Unspecified - not disagregated by sources _2024</v>
      </c>
    </row>
    <row r="2950" spans="1:12" x14ac:dyDescent="0.25">
      <c r="A2950" s="48" t="s">
        <v>2076</v>
      </c>
      <c r="B2950" s="49" t="s">
        <v>1195</v>
      </c>
      <c r="C2950" s="49" t="s">
        <v>305</v>
      </c>
      <c r="D2950" s="49" t="s">
        <v>1634</v>
      </c>
      <c r="E2950" s="49" t="s">
        <v>949</v>
      </c>
      <c r="F2950" s="49"/>
      <c r="G2950" s="49">
        <v>2019</v>
      </c>
      <c r="H2950" s="49" t="s">
        <v>1635</v>
      </c>
      <c r="I2950" s="49" t="s">
        <v>682</v>
      </c>
      <c r="J2950" s="59">
        <v>63126</v>
      </c>
      <c r="K2950" s="49">
        <v>70667</v>
      </c>
      <c r="L2950" s="55" t="str">
        <f>_xlfn.CONCAT(NFM3External!$B2950,"_",NFM3External!$C2950,"_",NFM3External!$E2950,"_",NFM3External!$G2950)</f>
        <v>Senegal_TB_World Health Organization (WHO)_2019</v>
      </c>
    </row>
    <row r="2951" spans="1:12" x14ac:dyDescent="0.25">
      <c r="A2951" s="51" t="s">
        <v>2085</v>
      </c>
      <c r="B2951" s="52" t="s">
        <v>1214</v>
      </c>
      <c r="C2951" s="52" t="s">
        <v>308</v>
      </c>
      <c r="D2951" s="52" t="s">
        <v>1634</v>
      </c>
      <c r="E2951" s="52" t="s">
        <v>665</v>
      </c>
      <c r="F2951" s="52" t="s">
        <v>2086</v>
      </c>
      <c r="G2951" s="52">
        <v>2018</v>
      </c>
      <c r="H2951" s="52" t="s">
        <v>1635</v>
      </c>
      <c r="I2951" s="52" t="s">
        <v>670</v>
      </c>
      <c r="J2951" s="60">
        <v>0</v>
      </c>
      <c r="K2951" s="52">
        <v>0</v>
      </c>
      <c r="L2951" s="56" t="str">
        <f>_xlfn.CONCAT(NFM3External!$B2951,"_",NFM3External!$C2951,"_",NFM3External!$E2951,"_",NFM3External!$G2951)</f>
        <v>Solomon Islands_Malaria_Australia_2018</v>
      </c>
    </row>
    <row r="2952" spans="1:12" x14ac:dyDescent="0.25">
      <c r="A2952" s="48" t="s">
        <v>2085</v>
      </c>
      <c r="B2952" s="49" t="s">
        <v>1214</v>
      </c>
      <c r="C2952" s="49" t="s">
        <v>308</v>
      </c>
      <c r="D2952" s="49" t="s">
        <v>1634</v>
      </c>
      <c r="E2952" s="49" t="s">
        <v>665</v>
      </c>
      <c r="F2952" s="49" t="s">
        <v>2086</v>
      </c>
      <c r="G2952" s="49">
        <v>2019</v>
      </c>
      <c r="H2952" s="49" t="s">
        <v>1635</v>
      </c>
      <c r="I2952" s="49" t="s">
        <v>670</v>
      </c>
      <c r="J2952" s="59">
        <v>449871</v>
      </c>
      <c r="K2952" s="49">
        <v>449871</v>
      </c>
      <c r="L2952" s="55" t="str">
        <f>_xlfn.CONCAT(NFM3External!$B2952,"_",NFM3External!$C2952,"_",NFM3External!$E2952,"_",NFM3External!$G2952)</f>
        <v>Solomon Islands_Malaria_Australia_2019</v>
      </c>
    </row>
    <row r="2953" spans="1:12" x14ac:dyDescent="0.25">
      <c r="A2953" s="51" t="s">
        <v>2085</v>
      </c>
      <c r="B2953" s="52" t="s">
        <v>1214</v>
      </c>
      <c r="C2953" s="52" t="s">
        <v>308</v>
      </c>
      <c r="D2953" s="52" t="s">
        <v>1634</v>
      </c>
      <c r="E2953" s="52" t="s">
        <v>665</v>
      </c>
      <c r="F2953" s="52" t="s">
        <v>2086</v>
      </c>
      <c r="G2953" s="52">
        <v>2020</v>
      </c>
      <c r="H2953" s="52" t="s">
        <v>1635</v>
      </c>
      <c r="I2953" s="52" t="s">
        <v>670</v>
      </c>
      <c r="J2953" s="60">
        <v>566163</v>
      </c>
      <c r="K2953" s="52">
        <v>566163</v>
      </c>
      <c r="L2953" s="56" t="str">
        <f>_xlfn.CONCAT(NFM3External!$B2953,"_",NFM3External!$C2953,"_",NFM3External!$E2953,"_",NFM3External!$G2953)</f>
        <v>Solomon Islands_Malaria_Australia_2020</v>
      </c>
    </row>
    <row r="2954" spans="1:12" x14ac:dyDescent="0.25">
      <c r="A2954" s="48" t="s">
        <v>2085</v>
      </c>
      <c r="B2954" s="49" t="s">
        <v>1214</v>
      </c>
      <c r="C2954" s="49" t="s">
        <v>308</v>
      </c>
      <c r="D2954" s="49" t="s">
        <v>1634</v>
      </c>
      <c r="E2954" s="49" t="s">
        <v>949</v>
      </c>
      <c r="F2954" s="49" t="s">
        <v>2087</v>
      </c>
      <c r="G2954" s="49">
        <v>2018</v>
      </c>
      <c r="H2954" s="49" t="s">
        <v>1635</v>
      </c>
      <c r="I2954" s="49" t="s">
        <v>670</v>
      </c>
      <c r="J2954" s="59">
        <v>80795</v>
      </c>
      <c r="K2954" s="49">
        <v>80795</v>
      </c>
      <c r="L2954" s="55" t="str">
        <f>_xlfn.CONCAT(NFM3External!$B2954,"_",NFM3External!$C2954,"_",NFM3External!$E2954,"_",NFM3External!$G2954)</f>
        <v>Solomon Islands_Malaria_World Health Organization (WHO)_2018</v>
      </c>
    </row>
    <row r="2955" spans="1:12" x14ac:dyDescent="0.25">
      <c r="A2955" s="51" t="s">
        <v>2085</v>
      </c>
      <c r="B2955" s="52" t="s">
        <v>1214</v>
      </c>
      <c r="C2955" s="52" t="s">
        <v>308</v>
      </c>
      <c r="D2955" s="52" t="s">
        <v>1634</v>
      </c>
      <c r="E2955" s="52" t="s">
        <v>949</v>
      </c>
      <c r="F2955" s="52" t="s">
        <v>2087</v>
      </c>
      <c r="G2955" s="52">
        <v>2019</v>
      </c>
      <c r="H2955" s="52" t="s">
        <v>1635</v>
      </c>
      <c r="I2955" s="52" t="s">
        <v>670</v>
      </c>
      <c r="J2955" s="60">
        <v>37184</v>
      </c>
      <c r="K2955" s="52">
        <v>37184</v>
      </c>
      <c r="L2955" s="56" t="str">
        <f>_xlfn.CONCAT(NFM3External!$B2955,"_",NFM3External!$C2955,"_",NFM3External!$E2955,"_",NFM3External!$G2955)</f>
        <v>Solomon Islands_Malaria_World Health Organization (WHO)_2019</v>
      </c>
    </row>
    <row r="2956" spans="1:12" x14ac:dyDescent="0.25">
      <c r="A2956" s="48" t="s">
        <v>2085</v>
      </c>
      <c r="B2956" s="49" t="s">
        <v>1214</v>
      </c>
      <c r="C2956" s="49" t="s">
        <v>308</v>
      </c>
      <c r="D2956" s="49" t="s">
        <v>1634</v>
      </c>
      <c r="E2956" s="49" t="s">
        <v>949</v>
      </c>
      <c r="F2956" s="49" t="s">
        <v>2087</v>
      </c>
      <c r="G2956" s="49">
        <v>2020</v>
      </c>
      <c r="H2956" s="49" t="s">
        <v>1635</v>
      </c>
      <c r="I2956" s="49" t="s">
        <v>670</v>
      </c>
      <c r="J2956" s="59">
        <v>123369</v>
      </c>
      <c r="K2956" s="49">
        <v>123369</v>
      </c>
      <c r="L2956" s="55" t="str">
        <f>_xlfn.CONCAT(NFM3External!$B2956,"_",NFM3External!$C2956,"_",NFM3External!$E2956,"_",NFM3External!$G2956)</f>
        <v>Solomon Islands_Malaria_World Health Organization (WHO)_2020</v>
      </c>
    </row>
    <row r="2957" spans="1:12" x14ac:dyDescent="0.25">
      <c r="A2957" s="51" t="s">
        <v>2085</v>
      </c>
      <c r="B2957" s="52" t="s">
        <v>1214</v>
      </c>
      <c r="C2957" s="52" t="s">
        <v>305</v>
      </c>
      <c r="D2957" s="52" t="s">
        <v>1634</v>
      </c>
      <c r="E2957" s="52" t="s">
        <v>665</v>
      </c>
      <c r="F2957" s="52" t="s">
        <v>2088</v>
      </c>
      <c r="G2957" s="52">
        <v>2018</v>
      </c>
      <c r="H2957" s="52" t="s">
        <v>1635</v>
      </c>
      <c r="I2957" s="52" t="s">
        <v>670</v>
      </c>
      <c r="J2957" s="60">
        <v>63758</v>
      </c>
      <c r="K2957" s="52">
        <v>63758</v>
      </c>
      <c r="L2957" s="56" t="str">
        <f>_xlfn.CONCAT(NFM3External!$B2957,"_",NFM3External!$C2957,"_",NFM3External!$E2957,"_",NFM3External!$G2957)</f>
        <v>Solomon Islands_TB_Australia_2018</v>
      </c>
    </row>
    <row r="2958" spans="1:12" x14ac:dyDescent="0.25">
      <c r="A2958" s="48" t="s">
        <v>2085</v>
      </c>
      <c r="B2958" s="49" t="s">
        <v>1214</v>
      </c>
      <c r="C2958" s="49" t="s">
        <v>305</v>
      </c>
      <c r="D2958" s="49" t="s">
        <v>1634</v>
      </c>
      <c r="E2958" s="49" t="s">
        <v>665</v>
      </c>
      <c r="F2958" s="49" t="s">
        <v>2088</v>
      </c>
      <c r="G2958" s="49">
        <v>2019</v>
      </c>
      <c r="H2958" s="49" t="s">
        <v>1635</v>
      </c>
      <c r="I2958" s="49" t="s">
        <v>670</v>
      </c>
      <c r="J2958" s="59">
        <v>46250</v>
      </c>
      <c r="K2958" s="49">
        <v>46250</v>
      </c>
      <c r="L2958" s="55" t="str">
        <f>_xlfn.CONCAT(NFM3External!$B2958,"_",NFM3External!$C2958,"_",NFM3External!$E2958,"_",NFM3External!$G2958)</f>
        <v>Solomon Islands_TB_Australia_2019</v>
      </c>
    </row>
    <row r="2959" spans="1:12" x14ac:dyDescent="0.25">
      <c r="A2959" s="51" t="s">
        <v>2085</v>
      </c>
      <c r="B2959" s="52" t="s">
        <v>1214</v>
      </c>
      <c r="C2959" s="52" t="s">
        <v>305</v>
      </c>
      <c r="D2959" s="52" t="s">
        <v>1634</v>
      </c>
      <c r="E2959" s="52" t="s">
        <v>665</v>
      </c>
      <c r="F2959" s="52" t="s">
        <v>2088</v>
      </c>
      <c r="G2959" s="52">
        <v>2020</v>
      </c>
      <c r="H2959" s="52" t="s">
        <v>1635</v>
      </c>
      <c r="I2959" s="52" t="s">
        <v>670</v>
      </c>
      <c r="J2959" s="60">
        <v>63750</v>
      </c>
      <c r="K2959" s="52">
        <v>63750</v>
      </c>
      <c r="L2959" s="56" t="str">
        <f>_xlfn.CONCAT(NFM3External!$B2959,"_",NFM3External!$C2959,"_",NFM3External!$E2959,"_",NFM3External!$G2959)</f>
        <v>Solomon Islands_TB_Australia_2020</v>
      </c>
    </row>
    <row r="2960" spans="1:12" x14ac:dyDescent="0.25">
      <c r="A2960" s="48" t="s">
        <v>2085</v>
      </c>
      <c r="B2960" s="49" t="s">
        <v>1214</v>
      </c>
      <c r="C2960" s="49" t="s">
        <v>305</v>
      </c>
      <c r="D2960" s="49" t="s">
        <v>1634</v>
      </c>
      <c r="E2960" s="49" t="s">
        <v>665</v>
      </c>
      <c r="F2960" s="49" t="s">
        <v>2088</v>
      </c>
      <c r="G2960" s="49">
        <v>2021</v>
      </c>
      <c r="H2960" s="49" t="s">
        <v>361</v>
      </c>
      <c r="I2960" s="49" t="s">
        <v>670</v>
      </c>
      <c r="J2960" s="59">
        <v>57919</v>
      </c>
      <c r="K2960" s="49">
        <v>57919</v>
      </c>
      <c r="L2960" s="55" t="str">
        <f>_xlfn.CONCAT(NFM3External!$B2960,"_",NFM3External!$C2960,"_",NFM3External!$E2960,"_",NFM3External!$G2960)</f>
        <v>Solomon Islands_TB_Australia_2021</v>
      </c>
    </row>
    <row r="2961" spans="1:12" x14ac:dyDescent="0.25">
      <c r="A2961" s="51" t="s">
        <v>2085</v>
      </c>
      <c r="B2961" s="52" t="s">
        <v>1214</v>
      </c>
      <c r="C2961" s="52" t="s">
        <v>305</v>
      </c>
      <c r="D2961" s="52" t="s">
        <v>1634</v>
      </c>
      <c r="E2961" s="52" t="s">
        <v>665</v>
      </c>
      <c r="F2961" s="52" t="s">
        <v>2088</v>
      </c>
      <c r="G2961" s="52">
        <v>2022</v>
      </c>
      <c r="H2961" s="52" t="s">
        <v>361</v>
      </c>
      <c r="I2961" s="52" t="s">
        <v>670</v>
      </c>
      <c r="J2961" s="60">
        <v>57919</v>
      </c>
      <c r="K2961" s="52">
        <v>57919</v>
      </c>
      <c r="L2961" s="56" t="str">
        <f>_xlfn.CONCAT(NFM3External!$B2961,"_",NFM3External!$C2961,"_",NFM3External!$E2961,"_",NFM3External!$G2961)</f>
        <v>Solomon Islands_TB_Australia_2022</v>
      </c>
    </row>
    <row r="2962" spans="1:12" x14ac:dyDescent="0.25">
      <c r="A2962" s="48" t="s">
        <v>2085</v>
      </c>
      <c r="B2962" s="49" t="s">
        <v>1214</v>
      </c>
      <c r="C2962" s="49" t="s">
        <v>305</v>
      </c>
      <c r="D2962" s="49" t="s">
        <v>1634</v>
      </c>
      <c r="E2962" s="49" t="s">
        <v>665</v>
      </c>
      <c r="F2962" s="49" t="s">
        <v>2088</v>
      </c>
      <c r="G2962" s="49">
        <v>2023</v>
      </c>
      <c r="H2962" s="49" t="s">
        <v>361</v>
      </c>
      <c r="I2962" s="49" t="s">
        <v>670</v>
      </c>
      <c r="J2962" s="59">
        <v>57919</v>
      </c>
      <c r="K2962" s="49">
        <v>57919</v>
      </c>
      <c r="L2962" s="55" t="str">
        <f>_xlfn.CONCAT(NFM3External!$B2962,"_",NFM3External!$C2962,"_",NFM3External!$E2962,"_",NFM3External!$G2962)</f>
        <v>Solomon Islands_TB_Australia_2023</v>
      </c>
    </row>
    <row r="2963" spans="1:12" x14ac:dyDescent="0.25">
      <c r="A2963" s="51" t="s">
        <v>2089</v>
      </c>
      <c r="B2963" s="52" t="s">
        <v>1200</v>
      </c>
      <c r="C2963" s="52" t="s">
        <v>1645</v>
      </c>
      <c r="D2963" s="52" t="s">
        <v>1634</v>
      </c>
      <c r="E2963" s="52" t="s">
        <v>843</v>
      </c>
      <c r="F2963" s="52" t="s">
        <v>2090</v>
      </c>
      <c r="G2963" s="52">
        <v>2018</v>
      </c>
      <c r="H2963" s="52" t="s">
        <v>1635</v>
      </c>
      <c r="I2963" s="52" t="s">
        <v>670</v>
      </c>
      <c r="J2963" s="60">
        <v>140000</v>
      </c>
      <c r="K2963" s="52">
        <v>140000</v>
      </c>
      <c r="L2963" s="56" t="str">
        <f>_xlfn.CONCAT(NFM3External!$B2963,"_",NFM3External!$C2963,"_",NFM3External!$E2963,"_",NFM3External!$G2963)</f>
        <v>Sierra Leone_HIV_Joint United Nations Programme on HIV/AIDS (UNAIDS)_2018</v>
      </c>
    </row>
    <row r="2964" spans="1:12" x14ac:dyDescent="0.25">
      <c r="A2964" s="48" t="s">
        <v>2089</v>
      </c>
      <c r="B2964" s="49" t="s">
        <v>1200</v>
      </c>
      <c r="C2964" s="49" t="s">
        <v>1645</v>
      </c>
      <c r="D2964" s="49" t="s">
        <v>1634</v>
      </c>
      <c r="E2964" s="49" t="s">
        <v>843</v>
      </c>
      <c r="F2964" s="49" t="s">
        <v>2090</v>
      </c>
      <c r="G2964" s="49">
        <v>2019</v>
      </c>
      <c r="H2964" s="49" t="s">
        <v>1635</v>
      </c>
      <c r="I2964" s="49" t="s">
        <v>670</v>
      </c>
      <c r="J2964" s="59">
        <v>140000</v>
      </c>
      <c r="K2964" s="49">
        <v>140000</v>
      </c>
      <c r="L2964" s="55" t="str">
        <f>_xlfn.CONCAT(NFM3External!$B2964,"_",NFM3External!$C2964,"_",NFM3External!$E2964,"_",NFM3External!$G2964)</f>
        <v>Sierra Leone_HIV_Joint United Nations Programme on HIV/AIDS (UNAIDS)_2019</v>
      </c>
    </row>
    <row r="2965" spans="1:12" x14ac:dyDescent="0.25">
      <c r="A2965" s="51" t="s">
        <v>2089</v>
      </c>
      <c r="B2965" s="52" t="s">
        <v>1200</v>
      </c>
      <c r="C2965" s="52" t="s">
        <v>1645</v>
      </c>
      <c r="D2965" s="52" t="s">
        <v>1634</v>
      </c>
      <c r="E2965" s="52" t="s">
        <v>843</v>
      </c>
      <c r="F2965" s="52" t="s">
        <v>2090</v>
      </c>
      <c r="G2965" s="52">
        <v>2020</v>
      </c>
      <c r="H2965" s="52" t="s">
        <v>1635</v>
      </c>
      <c r="I2965" s="52" t="s">
        <v>670</v>
      </c>
      <c r="J2965" s="60">
        <v>140000</v>
      </c>
      <c r="K2965" s="52">
        <v>140000</v>
      </c>
      <c r="L2965" s="56" t="str">
        <f>_xlfn.CONCAT(NFM3External!$B2965,"_",NFM3External!$C2965,"_",NFM3External!$E2965,"_",NFM3External!$G2965)</f>
        <v>Sierra Leone_HIV_Joint United Nations Programme on HIV/AIDS (UNAIDS)_2020</v>
      </c>
    </row>
    <row r="2966" spans="1:12" x14ac:dyDescent="0.25">
      <c r="A2966" s="48" t="s">
        <v>2089</v>
      </c>
      <c r="B2966" s="49" t="s">
        <v>1200</v>
      </c>
      <c r="C2966" s="49" t="s">
        <v>1645</v>
      </c>
      <c r="D2966" s="49" t="s">
        <v>1634</v>
      </c>
      <c r="E2966" s="49" t="s">
        <v>901</v>
      </c>
      <c r="F2966" s="49" t="s">
        <v>2090</v>
      </c>
      <c r="G2966" s="49">
        <v>2018</v>
      </c>
      <c r="H2966" s="49" t="s">
        <v>1635</v>
      </c>
      <c r="I2966" s="49" t="s">
        <v>670</v>
      </c>
      <c r="J2966" s="59">
        <v>200000</v>
      </c>
      <c r="K2966" s="49">
        <v>200000</v>
      </c>
      <c r="L2966" s="55" t="str">
        <f>_xlfn.CONCAT(NFM3External!$B2966,"_",NFM3External!$C2966,"_",NFM3External!$E2966,"_",NFM3External!$G2966)</f>
        <v>Sierra Leone_HIV_The United Nations Children's Fund (UNICEF)_2018</v>
      </c>
    </row>
    <row r="2967" spans="1:12" x14ac:dyDescent="0.25">
      <c r="A2967" s="51" t="s">
        <v>2089</v>
      </c>
      <c r="B2967" s="52" t="s">
        <v>1200</v>
      </c>
      <c r="C2967" s="52" t="s">
        <v>1645</v>
      </c>
      <c r="D2967" s="52" t="s">
        <v>1634</v>
      </c>
      <c r="E2967" s="52" t="s">
        <v>901</v>
      </c>
      <c r="F2967" s="52" t="s">
        <v>2090</v>
      </c>
      <c r="G2967" s="52">
        <v>2019</v>
      </c>
      <c r="H2967" s="52" t="s">
        <v>1635</v>
      </c>
      <c r="I2967" s="52" t="s">
        <v>670</v>
      </c>
      <c r="J2967" s="60">
        <v>0</v>
      </c>
      <c r="K2967" s="52">
        <v>0</v>
      </c>
      <c r="L2967" s="56" t="str">
        <f>_xlfn.CONCAT(NFM3External!$B2967,"_",NFM3External!$C2967,"_",NFM3External!$E2967,"_",NFM3External!$G2967)</f>
        <v>Sierra Leone_HIV_The United Nations Children's Fund (UNICEF)_2019</v>
      </c>
    </row>
    <row r="2968" spans="1:12" x14ac:dyDescent="0.25">
      <c r="A2968" s="48" t="s">
        <v>2089</v>
      </c>
      <c r="B2968" s="49" t="s">
        <v>1200</v>
      </c>
      <c r="C2968" s="49" t="s">
        <v>1645</v>
      </c>
      <c r="D2968" s="49" t="s">
        <v>1634</v>
      </c>
      <c r="E2968" s="49" t="s">
        <v>901</v>
      </c>
      <c r="F2968" s="49" t="s">
        <v>2090</v>
      </c>
      <c r="G2968" s="49">
        <v>2020</v>
      </c>
      <c r="H2968" s="49" t="s">
        <v>1635</v>
      </c>
      <c r="I2968" s="49" t="s">
        <v>670</v>
      </c>
      <c r="J2968" s="59">
        <v>0</v>
      </c>
      <c r="K2968" s="49">
        <v>0</v>
      </c>
      <c r="L2968" s="55" t="str">
        <f>_xlfn.CONCAT(NFM3External!$B2968,"_",NFM3External!$C2968,"_",NFM3External!$E2968,"_",NFM3External!$G2968)</f>
        <v>Sierra Leone_HIV_The United Nations Children's Fund (UNICEF)_2020</v>
      </c>
    </row>
    <row r="2969" spans="1:12" x14ac:dyDescent="0.25">
      <c r="A2969" s="51" t="s">
        <v>2089</v>
      </c>
      <c r="B2969" s="52" t="s">
        <v>1200</v>
      </c>
      <c r="C2969" s="52" t="s">
        <v>1645</v>
      </c>
      <c r="D2969" s="52" t="s">
        <v>1634</v>
      </c>
      <c r="E2969" s="52" t="s">
        <v>934</v>
      </c>
      <c r="F2969" s="52" t="s">
        <v>2091</v>
      </c>
      <c r="G2969" s="52">
        <v>2021</v>
      </c>
      <c r="H2969" s="52" t="s">
        <v>361</v>
      </c>
      <c r="I2969" s="52" t="s">
        <v>670</v>
      </c>
      <c r="J2969" s="60">
        <v>3847000</v>
      </c>
      <c r="K2969" s="52">
        <v>3847000</v>
      </c>
      <c r="L2969" s="56" t="str">
        <f>_xlfn.CONCAT(NFM3External!$B2969,"_",NFM3External!$C2969,"_",NFM3External!$E2969,"_",NFM3External!$G2969)</f>
        <v>Sierra Leone_HIV_United States Government (USG)_2021</v>
      </c>
    </row>
    <row r="2970" spans="1:12" x14ac:dyDescent="0.25">
      <c r="A2970" s="48" t="s">
        <v>2089</v>
      </c>
      <c r="B2970" s="49" t="s">
        <v>1200</v>
      </c>
      <c r="C2970" s="49" t="s">
        <v>1645</v>
      </c>
      <c r="D2970" s="49" t="s">
        <v>1634</v>
      </c>
      <c r="E2970" s="49" t="s">
        <v>934</v>
      </c>
      <c r="F2970" s="49" t="s">
        <v>2091</v>
      </c>
      <c r="G2970" s="49">
        <v>2022</v>
      </c>
      <c r="H2970" s="49" t="s">
        <v>361</v>
      </c>
      <c r="I2970" s="49" t="s">
        <v>670</v>
      </c>
      <c r="J2970" s="59">
        <v>3847000</v>
      </c>
      <c r="K2970" s="49">
        <v>3847000</v>
      </c>
      <c r="L2970" s="55" t="str">
        <f>_xlfn.CONCAT(NFM3External!$B2970,"_",NFM3External!$C2970,"_",NFM3External!$E2970,"_",NFM3External!$G2970)</f>
        <v>Sierra Leone_HIV_United States Government (USG)_2022</v>
      </c>
    </row>
    <row r="2971" spans="1:12" x14ac:dyDescent="0.25">
      <c r="A2971" s="51" t="s">
        <v>2089</v>
      </c>
      <c r="B2971" s="52" t="s">
        <v>1200</v>
      </c>
      <c r="C2971" s="52" t="s">
        <v>1645</v>
      </c>
      <c r="D2971" s="52" t="s">
        <v>1634</v>
      </c>
      <c r="E2971" s="52" t="s">
        <v>934</v>
      </c>
      <c r="F2971" s="52" t="s">
        <v>2091</v>
      </c>
      <c r="G2971" s="52">
        <v>2023</v>
      </c>
      <c r="H2971" s="52" t="s">
        <v>361</v>
      </c>
      <c r="I2971" s="52" t="s">
        <v>670</v>
      </c>
      <c r="J2971" s="60">
        <v>3847000</v>
      </c>
      <c r="K2971" s="52">
        <v>3847000</v>
      </c>
      <c r="L2971" s="56" t="str">
        <f>_xlfn.CONCAT(NFM3External!$B2971,"_",NFM3External!$C2971,"_",NFM3External!$E2971,"_",NFM3External!$G2971)</f>
        <v>Sierra Leone_HIV_United States Government (USG)_2023</v>
      </c>
    </row>
    <row r="2972" spans="1:12" x14ac:dyDescent="0.25">
      <c r="A2972" s="48" t="s">
        <v>2089</v>
      </c>
      <c r="B2972" s="49" t="s">
        <v>1200</v>
      </c>
      <c r="C2972" s="49" t="s">
        <v>1645</v>
      </c>
      <c r="D2972" s="49" t="s">
        <v>1634</v>
      </c>
      <c r="E2972" s="49" t="s">
        <v>934</v>
      </c>
      <c r="F2972" s="49" t="s">
        <v>2091</v>
      </c>
      <c r="G2972" s="49">
        <v>2024</v>
      </c>
      <c r="H2972" s="49" t="s">
        <v>361</v>
      </c>
      <c r="I2972" s="49" t="s">
        <v>670</v>
      </c>
      <c r="J2972" s="59">
        <v>3847000</v>
      </c>
      <c r="K2972" s="49">
        <v>3847000</v>
      </c>
      <c r="L2972" s="55" t="str">
        <f>_xlfn.CONCAT(NFM3External!$B2972,"_",NFM3External!$C2972,"_",NFM3External!$E2972,"_",NFM3External!$G2972)</f>
        <v>Sierra Leone_HIV_United States Government (USG)_2024</v>
      </c>
    </row>
    <row r="2973" spans="1:12" x14ac:dyDescent="0.25">
      <c r="A2973" s="51" t="s">
        <v>2089</v>
      </c>
      <c r="B2973" s="52" t="s">
        <v>1200</v>
      </c>
      <c r="C2973" s="52" t="s">
        <v>1645</v>
      </c>
      <c r="D2973" s="52" t="s">
        <v>1634</v>
      </c>
      <c r="E2973" s="52" t="s">
        <v>954</v>
      </c>
      <c r="F2973" s="52" t="s">
        <v>2092</v>
      </c>
      <c r="G2973" s="52">
        <v>2018</v>
      </c>
      <c r="H2973" s="52" t="s">
        <v>1635</v>
      </c>
      <c r="I2973" s="52" t="s">
        <v>670</v>
      </c>
      <c r="J2973" s="60">
        <v>944000</v>
      </c>
      <c r="K2973" s="52">
        <v>944000</v>
      </c>
      <c r="L2973" s="56" t="str">
        <f>_xlfn.CONCAT(NFM3External!$B2973,"_",NFM3External!$C2973,"_",NFM3External!$E2973,"_",NFM3External!$G2973)</f>
        <v>Sierra Leone_HIV_Unspecified - not disagregated by sources _2018</v>
      </c>
    </row>
    <row r="2974" spans="1:12" x14ac:dyDescent="0.25">
      <c r="A2974" s="48" t="s">
        <v>2089</v>
      </c>
      <c r="B2974" s="49" t="s">
        <v>1200</v>
      </c>
      <c r="C2974" s="49" t="s">
        <v>1645</v>
      </c>
      <c r="D2974" s="49" t="s">
        <v>1634</v>
      </c>
      <c r="E2974" s="49" t="s">
        <v>954</v>
      </c>
      <c r="F2974" s="49" t="s">
        <v>2093</v>
      </c>
      <c r="G2974" s="49">
        <v>2018</v>
      </c>
      <c r="H2974" s="49" t="s">
        <v>1635</v>
      </c>
      <c r="I2974" s="49" t="s">
        <v>670</v>
      </c>
      <c r="J2974" s="59">
        <v>730666</v>
      </c>
      <c r="K2974" s="49">
        <v>730666</v>
      </c>
      <c r="L2974" s="55" t="str">
        <f>_xlfn.CONCAT(NFM3External!$B2974,"_",NFM3External!$C2974,"_",NFM3External!$E2974,"_",NFM3External!$G2974)</f>
        <v>Sierra Leone_HIV_Unspecified - not disagregated by sources _2018</v>
      </c>
    </row>
    <row r="2975" spans="1:12" x14ac:dyDescent="0.25">
      <c r="A2975" s="51" t="s">
        <v>2089</v>
      </c>
      <c r="B2975" s="52" t="s">
        <v>1200</v>
      </c>
      <c r="C2975" s="52" t="s">
        <v>1645</v>
      </c>
      <c r="D2975" s="52" t="s">
        <v>1634</v>
      </c>
      <c r="E2975" s="52" t="s">
        <v>954</v>
      </c>
      <c r="F2975" s="52" t="s">
        <v>2094</v>
      </c>
      <c r="G2975" s="52">
        <v>2018</v>
      </c>
      <c r="H2975" s="52" t="s">
        <v>1635</v>
      </c>
      <c r="I2975" s="52" t="s">
        <v>670</v>
      </c>
      <c r="J2975" s="60">
        <v>2200000</v>
      </c>
      <c r="K2975" s="52">
        <v>2200000</v>
      </c>
      <c r="L2975" s="56" t="str">
        <f>_xlfn.CONCAT(NFM3External!$B2975,"_",NFM3External!$C2975,"_",NFM3External!$E2975,"_",NFM3External!$G2975)</f>
        <v>Sierra Leone_HIV_Unspecified - not disagregated by sources _2018</v>
      </c>
    </row>
    <row r="2976" spans="1:12" x14ac:dyDescent="0.25">
      <c r="A2976" s="48" t="s">
        <v>2089</v>
      </c>
      <c r="B2976" s="49" t="s">
        <v>1200</v>
      </c>
      <c r="C2976" s="49" t="s">
        <v>1645</v>
      </c>
      <c r="D2976" s="49" t="s">
        <v>1634</v>
      </c>
      <c r="E2976" s="49" t="s">
        <v>954</v>
      </c>
      <c r="F2976" s="49" t="s">
        <v>2095</v>
      </c>
      <c r="G2976" s="49">
        <v>2018</v>
      </c>
      <c r="H2976" s="49" t="s">
        <v>1635</v>
      </c>
      <c r="I2976" s="49" t="s">
        <v>670</v>
      </c>
      <c r="J2976" s="59">
        <v>502831</v>
      </c>
      <c r="K2976" s="49">
        <v>502831</v>
      </c>
      <c r="L2976" s="55" t="str">
        <f>_xlfn.CONCAT(NFM3External!$B2976,"_",NFM3External!$C2976,"_",NFM3External!$E2976,"_",NFM3External!$G2976)</f>
        <v>Sierra Leone_HIV_Unspecified - not disagregated by sources _2018</v>
      </c>
    </row>
    <row r="2977" spans="1:12" x14ac:dyDescent="0.25">
      <c r="A2977" s="51" t="s">
        <v>2089</v>
      </c>
      <c r="B2977" s="52" t="s">
        <v>1200</v>
      </c>
      <c r="C2977" s="52" t="s">
        <v>1645</v>
      </c>
      <c r="D2977" s="52" t="s">
        <v>1634</v>
      </c>
      <c r="E2977" s="52" t="s">
        <v>954</v>
      </c>
      <c r="F2977" s="52" t="s">
        <v>2092</v>
      </c>
      <c r="G2977" s="52">
        <v>2019</v>
      </c>
      <c r="H2977" s="52" t="s">
        <v>1635</v>
      </c>
      <c r="I2977" s="52" t="s">
        <v>670</v>
      </c>
      <c r="J2977" s="60">
        <v>1003000</v>
      </c>
      <c r="K2977" s="52">
        <v>1003000</v>
      </c>
      <c r="L2977" s="56" t="str">
        <f>_xlfn.CONCAT(NFM3External!$B2977,"_",NFM3External!$C2977,"_",NFM3External!$E2977,"_",NFM3External!$G2977)</f>
        <v>Sierra Leone_HIV_Unspecified - not disagregated by sources _2019</v>
      </c>
    </row>
    <row r="2978" spans="1:12" x14ac:dyDescent="0.25">
      <c r="A2978" s="48" t="s">
        <v>2089</v>
      </c>
      <c r="B2978" s="49" t="s">
        <v>1200</v>
      </c>
      <c r="C2978" s="49" t="s">
        <v>1645</v>
      </c>
      <c r="D2978" s="49" t="s">
        <v>1634</v>
      </c>
      <c r="E2978" s="49" t="s">
        <v>954</v>
      </c>
      <c r="F2978" s="49" t="s">
        <v>2093</v>
      </c>
      <c r="G2978" s="49">
        <v>2019</v>
      </c>
      <c r="H2978" s="49" t="s">
        <v>1635</v>
      </c>
      <c r="I2978" s="49" t="s">
        <v>670</v>
      </c>
      <c r="J2978" s="59">
        <v>730666</v>
      </c>
      <c r="K2978" s="49">
        <v>730666</v>
      </c>
      <c r="L2978" s="55" t="str">
        <f>_xlfn.CONCAT(NFM3External!$B2978,"_",NFM3External!$C2978,"_",NFM3External!$E2978,"_",NFM3External!$G2978)</f>
        <v>Sierra Leone_HIV_Unspecified - not disagregated by sources _2019</v>
      </c>
    </row>
    <row r="2979" spans="1:12" x14ac:dyDescent="0.25">
      <c r="A2979" s="51" t="s">
        <v>2089</v>
      </c>
      <c r="B2979" s="52" t="s">
        <v>1200</v>
      </c>
      <c r="C2979" s="52" t="s">
        <v>1645</v>
      </c>
      <c r="D2979" s="52" t="s">
        <v>1634</v>
      </c>
      <c r="E2979" s="52" t="s">
        <v>954</v>
      </c>
      <c r="F2979" s="52" t="s">
        <v>2094</v>
      </c>
      <c r="G2979" s="52">
        <v>2019</v>
      </c>
      <c r="H2979" s="52" t="s">
        <v>1635</v>
      </c>
      <c r="I2979" s="52" t="s">
        <v>670</v>
      </c>
      <c r="J2979" s="60">
        <v>2200000</v>
      </c>
      <c r="K2979" s="52">
        <v>2200000</v>
      </c>
      <c r="L2979" s="56" t="str">
        <f>_xlfn.CONCAT(NFM3External!$B2979,"_",NFM3External!$C2979,"_",NFM3External!$E2979,"_",NFM3External!$G2979)</f>
        <v>Sierra Leone_HIV_Unspecified - not disagregated by sources _2019</v>
      </c>
    </row>
    <row r="2980" spans="1:12" x14ac:dyDescent="0.25">
      <c r="A2980" s="48" t="s">
        <v>2089</v>
      </c>
      <c r="B2980" s="49" t="s">
        <v>1200</v>
      </c>
      <c r="C2980" s="49" t="s">
        <v>1645</v>
      </c>
      <c r="D2980" s="49" t="s">
        <v>1634</v>
      </c>
      <c r="E2980" s="49" t="s">
        <v>954</v>
      </c>
      <c r="F2980" s="49" t="s">
        <v>2092</v>
      </c>
      <c r="G2980" s="49">
        <v>2020</v>
      </c>
      <c r="H2980" s="49" t="s">
        <v>1635</v>
      </c>
      <c r="I2980" s="49" t="s">
        <v>670</v>
      </c>
      <c r="J2980" s="59">
        <v>1063000</v>
      </c>
      <c r="K2980" s="49">
        <v>1063000</v>
      </c>
      <c r="L2980" s="55" t="str">
        <f>_xlfn.CONCAT(NFM3External!$B2980,"_",NFM3External!$C2980,"_",NFM3External!$E2980,"_",NFM3External!$G2980)</f>
        <v>Sierra Leone_HIV_Unspecified - not disagregated by sources _2020</v>
      </c>
    </row>
    <row r="2981" spans="1:12" x14ac:dyDescent="0.25">
      <c r="A2981" s="51" t="s">
        <v>2089</v>
      </c>
      <c r="B2981" s="52" t="s">
        <v>1200</v>
      </c>
      <c r="C2981" s="52" t="s">
        <v>1645</v>
      </c>
      <c r="D2981" s="52" t="s">
        <v>1634</v>
      </c>
      <c r="E2981" s="52" t="s">
        <v>954</v>
      </c>
      <c r="F2981" s="52" t="s">
        <v>2093</v>
      </c>
      <c r="G2981" s="52">
        <v>2020</v>
      </c>
      <c r="H2981" s="52" t="s">
        <v>1635</v>
      </c>
      <c r="I2981" s="52" t="s">
        <v>670</v>
      </c>
      <c r="J2981" s="60">
        <v>730666</v>
      </c>
      <c r="K2981" s="52">
        <v>730666</v>
      </c>
      <c r="L2981" s="56" t="str">
        <f>_xlfn.CONCAT(NFM3External!$B2981,"_",NFM3External!$C2981,"_",NFM3External!$E2981,"_",NFM3External!$G2981)</f>
        <v>Sierra Leone_HIV_Unspecified - not disagregated by sources _2020</v>
      </c>
    </row>
    <row r="2982" spans="1:12" x14ac:dyDescent="0.25">
      <c r="A2982" s="48" t="s">
        <v>2089</v>
      </c>
      <c r="B2982" s="49" t="s">
        <v>1200</v>
      </c>
      <c r="C2982" s="49" t="s">
        <v>1645</v>
      </c>
      <c r="D2982" s="49" t="s">
        <v>1634</v>
      </c>
      <c r="E2982" s="49" t="s">
        <v>954</v>
      </c>
      <c r="F2982" s="49" t="s">
        <v>2094</v>
      </c>
      <c r="G2982" s="49">
        <v>2020</v>
      </c>
      <c r="H2982" s="49" t="s">
        <v>1635</v>
      </c>
      <c r="I2982" s="49" t="s">
        <v>670</v>
      </c>
      <c r="J2982" s="59">
        <v>2200000</v>
      </c>
      <c r="K2982" s="49">
        <v>2200000</v>
      </c>
      <c r="L2982" s="55" t="str">
        <f>_xlfn.CONCAT(NFM3External!$B2982,"_",NFM3External!$C2982,"_",NFM3External!$E2982,"_",NFM3External!$G2982)</f>
        <v>Sierra Leone_HIV_Unspecified - not disagregated by sources _2020</v>
      </c>
    </row>
    <row r="2983" spans="1:12" x14ac:dyDescent="0.25">
      <c r="A2983" s="51" t="s">
        <v>2089</v>
      </c>
      <c r="B2983" s="52" t="s">
        <v>1200</v>
      </c>
      <c r="C2983" s="52" t="s">
        <v>1645</v>
      </c>
      <c r="D2983" s="52" t="s">
        <v>1634</v>
      </c>
      <c r="E2983" s="52" t="s">
        <v>949</v>
      </c>
      <c r="F2983" s="52" t="s">
        <v>2090</v>
      </c>
      <c r="G2983" s="52">
        <v>2018</v>
      </c>
      <c r="H2983" s="52" t="s">
        <v>1635</v>
      </c>
      <c r="I2983" s="52" t="s">
        <v>670</v>
      </c>
      <c r="J2983" s="60">
        <v>250000</v>
      </c>
      <c r="K2983" s="52">
        <v>250000</v>
      </c>
      <c r="L2983" s="56" t="str">
        <f>_xlfn.CONCAT(NFM3External!$B2983,"_",NFM3External!$C2983,"_",NFM3External!$E2983,"_",NFM3External!$G2983)</f>
        <v>Sierra Leone_HIV_World Health Organization (WHO)_2018</v>
      </c>
    </row>
    <row r="2984" spans="1:12" x14ac:dyDescent="0.25">
      <c r="A2984" s="48" t="s">
        <v>2089</v>
      </c>
      <c r="B2984" s="49" t="s">
        <v>1200</v>
      </c>
      <c r="C2984" s="49" t="s">
        <v>1645</v>
      </c>
      <c r="D2984" s="49" t="s">
        <v>1634</v>
      </c>
      <c r="E2984" s="49" t="s">
        <v>949</v>
      </c>
      <c r="F2984" s="49" t="s">
        <v>2090</v>
      </c>
      <c r="G2984" s="49">
        <v>2019</v>
      </c>
      <c r="H2984" s="49" t="s">
        <v>1635</v>
      </c>
      <c r="I2984" s="49" t="s">
        <v>670</v>
      </c>
      <c r="J2984" s="59">
        <v>250000</v>
      </c>
      <c r="K2984" s="49">
        <v>250000</v>
      </c>
      <c r="L2984" s="55" t="str">
        <f>_xlfn.CONCAT(NFM3External!$B2984,"_",NFM3External!$C2984,"_",NFM3External!$E2984,"_",NFM3External!$G2984)</f>
        <v>Sierra Leone_HIV_World Health Organization (WHO)_2019</v>
      </c>
    </row>
    <row r="2985" spans="1:12" x14ac:dyDescent="0.25">
      <c r="A2985" s="51" t="s">
        <v>2089</v>
      </c>
      <c r="B2985" s="52" t="s">
        <v>1200</v>
      </c>
      <c r="C2985" s="52" t="s">
        <v>1645</v>
      </c>
      <c r="D2985" s="52" t="s">
        <v>1634</v>
      </c>
      <c r="E2985" s="52" t="s">
        <v>949</v>
      </c>
      <c r="F2985" s="52" t="s">
        <v>2090</v>
      </c>
      <c r="G2985" s="52">
        <v>2020</v>
      </c>
      <c r="H2985" s="52" t="s">
        <v>1635</v>
      </c>
      <c r="I2985" s="52" t="s">
        <v>670</v>
      </c>
      <c r="J2985" s="60">
        <v>200000</v>
      </c>
      <c r="K2985" s="52">
        <v>200000</v>
      </c>
      <c r="L2985" s="56" t="str">
        <f>_xlfn.CONCAT(NFM3External!$B2985,"_",NFM3External!$C2985,"_",NFM3External!$E2985,"_",NFM3External!$G2985)</f>
        <v>Sierra Leone_HIV_World Health Organization (WHO)_2020</v>
      </c>
    </row>
    <row r="2986" spans="1:12" x14ac:dyDescent="0.25">
      <c r="A2986" s="48" t="s">
        <v>2089</v>
      </c>
      <c r="B2986" s="49" t="s">
        <v>1200</v>
      </c>
      <c r="C2986" s="49" t="s">
        <v>308</v>
      </c>
      <c r="D2986" s="49" t="s">
        <v>1634</v>
      </c>
      <c r="E2986" s="49" t="s">
        <v>934</v>
      </c>
      <c r="F2986" s="49" t="s">
        <v>2096</v>
      </c>
      <c r="G2986" s="49">
        <v>2018</v>
      </c>
      <c r="H2986" s="49" t="s">
        <v>1635</v>
      </c>
      <c r="I2986" s="49" t="s">
        <v>670</v>
      </c>
      <c r="J2986" s="59">
        <v>15000000</v>
      </c>
      <c r="K2986" s="49">
        <v>15000000</v>
      </c>
      <c r="L2986" s="55" t="str">
        <f>_xlfn.CONCAT(NFM3External!$B2986,"_",NFM3External!$C2986,"_",NFM3External!$E2986,"_",NFM3External!$G2986)</f>
        <v>Sierra Leone_Malaria_United States Government (USG)_2018</v>
      </c>
    </row>
    <row r="2987" spans="1:12" x14ac:dyDescent="0.25">
      <c r="A2987" s="51" t="s">
        <v>2089</v>
      </c>
      <c r="B2987" s="52" t="s">
        <v>1200</v>
      </c>
      <c r="C2987" s="52" t="s">
        <v>308</v>
      </c>
      <c r="D2987" s="52" t="s">
        <v>1634</v>
      </c>
      <c r="E2987" s="52" t="s">
        <v>934</v>
      </c>
      <c r="F2987" s="52" t="s">
        <v>2096</v>
      </c>
      <c r="G2987" s="52">
        <v>2019</v>
      </c>
      <c r="H2987" s="52" t="s">
        <v>1635</v>
      </c>
      <c r="I2987" s="52" t="s">
        <v>670</v>
      </c>
      <c r="J2987" s="60">
        <v>15000000</v>
      </c>
      <c r="K2987" s="52">
        <v>15000000</v>
      </c>
      <c r="L2987" s="56" t="str">
        <f>_xlfn.CONCAT(NFM3External!$B2987,"_",NFM3External!$C2987,"_",NFM3External!$E2987,"_",NFM3External!$G2987)</f>
        <v>Sierra Leone_Malaria_United States Government (USG)_2019</v>
      </c>
    </row>
    <row r="2988" spans="1:12" x14ac:dyDescent="0.25">
      <c r="A2988" s="48" t="s">
        <v>2089</v>
      </c>
      <c r="B2988" s="49" t="s">
        <v>1200</v>
      </c>
      <c r="C2988" s="49" t="s">
        <v>308</v>
      </c>
      <c r="D2988" s="49" t="s">
        <v>1634</v>
      </c>
      <c r="E2988" s="49" t="s">
        <v>934</v>
      </c>
      <c r="F2988" s="49" t="s">
        <v>2096</v>
      </c>
      <c r="G2988" s="49">
        <v>2020</v>
      </c>
      <c r="H2988" s="49" t="s">
        <v>1635</v>
      </c>
      <c r="I2988" s="49" t="s">
        <v>670</v>
      </c>
      <c r="J2988" s="59">
        <v>15000000</v>
      </c>
      <c r="K2988" s="49">
        <v>15000000</v>
      </c>
      <c r="L2988" s="55" t="str">
        <f>_xlfn.CONCAT(NFM3External!$B2988,"_",NFM3External!$C2988,"_",NFM3External!$E2988,"_",NFM3External!$G2988)</f>
        <v>Sierra Leone_Malaria_United States Government (USG)_2020</v>
      </c>
    </row>
    <row r="2989" spans="1:12" x14ac:dyDescent="0.25">
      <c r="A2989" s="51" t="s">
        <v>2089</v>
      </c>
      <c r="B2989" s="52" t="s">
        <v>1200</v>
      </c>
      <c r="C2989" s="52" t="s">
        <v>308</v>
      </c>
      <c r="D2989" s="52" t="s">
        <v>1634</v>
      </c>
      <c r="E2989" s="52" t="s">
        <v>934</v>
      </c>
      <c r="F2989" s="52" t="s">
        <v>2096</v>
      </c>
      <c r="G2989" s="52">
        <v>2021</v>
      </c>
      <c r="H2989" s="52" t="s">
        <v>361</v>
      </c>
      <c r="I2989" s="52" t="s">
        <v>670</v>
      </c>
      <c r="J2989" s="60">
        <v>15000000</v>
      </c>
      <c r="K2989" s="52">
        <v>15000000</v>
      </c>
      <c r="L2989" s="56" t="str">
        <f>_xlfn.CONCAT(NFM3External!$B2989,"_",NFM3External!$C2989,"_",NFM3External!$E2989,"_",NFM3External!$G2989)</f>
        <v>Sierra Leone_Malaria_United States Government (USG)_2021</v>
      </c>
    </row>
    <row r="2990" spans="1:12" x14ac:dyDescent="0.25">
      <c r="A2990" s="48" t="s">
        <v>2089</v>
      </c>
      <c r="B2990" s="49" t="s">
        <v>1200</v>
      </c>
      <c r="C2990" s="49" t="s">
        <v>308</v>
      </c>
      <c r="D2990" s="49" t="s">
        <v>1634</v>
      </c>
      <c r="E2990" s="49" t="s">
        <v>934</v>
      </c>
      <c r="F2990" s="49" t="s">
        <v>2096</v>
      </c>
      <c r="G2990" s="49">
        <v>2022</v>
      </c>
      <c r="H2990" s="49" t="s">
        <v>361</v>
      </c>
      <c r="I2990" s="49" t="s">
        <v>670</v>
      </c>
      <c r="J2990" s="59">
        <v>15000000</v>
      </c>
      <c r="K2990" s="49">
        <v>15000000</v>
      </c>
      <c r="L2990" s="55" t="str">
        <f>_xlfn.CONCAT(NFM3External!$B2990,"_",NFM3External!$C2990,"_",NFM3External!$E2990,"_",NFM3External!$G2990)</f>
        <v>Sierra Leone_Malaria_United States Government (USG)_2022</v>
      </c>
    </row>
    <row r="2991" spans="1:12" x14ac:dyDescent="0.25">
      <c r="A2991" s="51" t="s">
        <v>2089</v>
      </c>
      <c r="B2991" s="52" t="s">
        <v>1200</v>
      </c>
      <c r="C2991" s="52" t="s">
        <v>308</v>
      </c>
      <c r="D2991" s="52" t="s">
        <v>1634</v>
      </c>
      <c r="E2991" s="52" t="s">
        <v>934</v>
      </c>
      <c r="F2991" s="52" t="s">
        <v>2096</v>
      </c>
      <c r="G2991" s="52">
        <v>2023</v>
      </c>
      <c r="H2991" s="52" t="s">
        <v>361</v>
      </c>
      <c r="I2991" s="52" t="s">
        <v>670</v>
      </c>
      <c r="J2991" s="60">
        <v>15000000</v>
      </c>
      <c r="K2991" s="52">
        <v>15000000</v>
      </c>
      <c r="L2991" s="56" t="str">
        <f>_xlfn.CONCAT(NFM3External!$B2991,"_",NFM3External!$C2991,"_",NFM3External!$E2991,"_",NFM3External!$G2991)</f>
        <v>Sierra Leone_Malaria_United States Government (USG)_2023</v>
      </c>
    </row>
    <row r="2992" spans="1:12" x14ac:dyDescent="0.25">
      <c r="A2992" s="48" t="s">
        <v>2089</v>
      </c>
      <c r="B2992" s="49" t="s">
        <v>1200</v>
      </c>
      <c r="C2992" s="49" t="s">
        <v>308</v>
      </c>
      <c r="D2992" s="49" t="s">
        <v>1634</v>
      </c>
      <c r="E2992" s="49" t="s">
        <v>934</v>
      </c>
      <c r="F2992" s="49" t="s">
        <v>2096</v>
      </c>
      <c r="G2992" s="49">
        <v>2024</v>
      </c>
      <c r="H2992" s="49" t="s">
        <v>361</v>
      </c>
      <c r="I2992" s="49" t="s">
        <v>670</v>
      </c>
      <c r="J2992" s="59">
        <v>15000000</v>
      </c>
      <c r="K2992" s="49">
        <v>15000000</v>
      </c>
      <c r="L2992" s="55" t="str">
        <f>_xlfn.CONCAT(NFM3External!$B2992,"_",NFM3External!$C2992,"_",NFM3External!$E2992,"_",NFM3External!$G2992)</f>
        <v>Sierra Leone_Malaria_United States Government (USG)_2024</v>
      </c>
    </row>
    <row r="2993" spans="1:12" x14ac:dyDescent="0.25">
      <c r="A2993" s="51" t="s">
        <v>2089</v>
      </c>
      <c r="B2993" s="52" t="s">
        <v>1200</v>
      </c>
      <c r="C2993" s="52" t="s">
        <v>308</v>
      </c>
      <c r="D2993" s="52" t="s">
        <v>1634</v>
      </c>
      <c r="E2993" s="52" t="s">
        <v>934</v>
      </c>
      <c r="F2993" s="52" t="s">
        <v>2096</v>
      </c>
      <c r="G2993" s="52">
        <v>2025</v>
      </c>
      <c r="H2993" s="52" t="s">
        <v>361</v>
      </c>
      <c r="I2993" s="52" t="s">
        <v>670</v>
      </c>
      <c r="J2993" s="60">
        <v>15000000</v>
      </c>
      <c r="K2993" s="52">
        <v>15000000</v>
      </c>
      <c r="L2993" s="56" t="str">
        <f>_xlfn.CONCAT(NFM3External!$B2993,"_",NFM3External!$C2993,"_",NFM3External!$E2993,"_",NFM3External!$G2993)</f>
        <v>Sierra Leone_Malaria_United States Government (USG)_2025</v>
      </c>
    </row>
    <row r="2994" spans="1:12" x14ac:dyDescent="0.25">
      <c r="A2994" s="48" t="s">
        <v>2089</v>
      </c>
      <c r="B2994" s="49" t="s">
        <v>1200</v>
      </c>
      <c r="C2994" s="49" t="s">
        <v>305</v>
      </c>
      <c r="D2994" s="49" t="s">
        <v>1634</v>
      </c>
      <c r="E2994" s="49" t="s">
        <v>954</v>
      </c>
      <c r="F2994" s="49" t="s">
        <v>2097</v>
      </c>
      <c r="G2994" s="49">
        <v>2018</v>
      </c>
      <c r="H2994" s="49" t="s">
        <v>1635</v>
      </c>
      <c r="I2994" s="49" t="s">
        <v>670</v>
      </c>
      <c r="J2994" s="59">
        <v>823206</v>
      </c>
      <c r="K2994" s="49">
        <v>823206</v>
      </c>
      <c r="L2994" s="55" t="str">
        <f>_xlfn.CONCAT(NFM3External!$B2994,"_",NFM3External!$C2994,"_",NFM3External!$E2994,"_",NFM3External!$G2994)</f>
        <v>Sierra Leone_TB_Unspecified - not disagregated by sources _2018</v>
      </c>
    </row>
    <row r="2995" spans="1:12" x14ac:dyDescent="0.25">
      <c r="A2995" s="51" t="s">
        <v>2089</v>
      </c>
      <c r="B2995" s="52" t="s">
        <v>1200</v>
      </c>
      <c r="C2995" s="52" t="s">
        <v>305</v>
      </c>
      <c r="D2995" s="52" t="s">
        <v>1634</v>
      </c>
      <c r="E2995" s="52" t="s">
        <v>954</v>
      </c>
      <c r="F2995" s="52" t="s">
        <v>2097</v>
      </c>
      <c r="G2995" s="52">
        <v>2019</v>
      </c>
      <c r="H2995" s="52" t="s">
        <v>1635</v>
      </c>
      <c r="I2995" s="52" t="s">
        <v>670</v>
      </c>
      <c r="J2995" s="60">
        <v>807340</v>
      </c>
      <c r="K2995" s="52">
        <v>807340</v>
      </c>
      <c r="L2995" s="56" t="str">
        <f>_xlfn.CONCAT(NFM3External!$B2995,"_",NFM3External!$C2995,"_",NFM3External!$E2995,"_",NFM3External!$G2995)</f>
        <v>Sierra Leone_TB_Unspecified - not disagregated by sources _2019</v>
      </c>
    </row>
    <row r="2996" spans="1:12" x14ac:dyDescent="0.25">
      <c r="A2996" s="48" t="s">
        <v>2089</v>
      </c>
      <c r="B2996" s="49" t="s">
        <v>1200</v>
      </c>
      <c r="C2996" s="49" t="s">
        <v>305</v>
      </c>
      <c r="D2996" s="49" t="s">
        <v>1634</v>
      </c>
      <c r="E2996" s="49" t="s">
        <v>954</v>
      </c>
      <c r="F2996" s="49" t="s">
        <v>2097</v>
      </c>
      <c r="G2996" s="49">
        <v>2020</v>
      </c>
      <c r="H2996" s="49" t="s">
        <v>1635</v>
      </c>
      <c r="I2996" s="49" t="s">
        <v>670</v>
      </c>
      <c r="J2996" s="59">
        <v>781879</v>
      </c>
      <c r="K2996" s="49">
        <v>781879</v>
      </c>
      <c r="L2996" s="55" t="str">
        <f>_xlfn.CONCAT(NFM3External!$B2996,"_",NFM3External!$C2996,"_",NFM3External!$E2996,"_",NFM3External!$G2996)</f>
        <v>Sierra Leone_TB_Unspecified - not disagregated by sources _2020</v>
      </c>
    </row>
    <row r="2997" spans="1:12" x14ac:dyDescent="0.25">
      <c r="A2997" s="51" t="s">
        <v>2089</v>
      </c>
      <c r="B2997" s="52" t="s">
        <v>1200</v>
      </c>
      <c r="C2997" s="52" t="s">
        <v>305</v>
      </c>
      <c r="D2997" s="52" t="s">
        <v>1634</v>
      </c>
      <c r="E2997" s="52" t="s">
        <v>949</v>
      </c>
      <c r="F2997" s="52" t="s">
        <v>2098</v>
      </c>
      <c r="G2997" s="52">
        <v>2018</v>
      </c>
      <c r="H2997" s="52" t="s">
        <v>1635</v>
      </c>
      <c r="I2997" s="52" t="s">
        <v>670</v>
      </c>
      <c r="J2997" s="60">
        <v>110000</v>
      </c>
      <c r="K2997" s="52">
        <v>110000</v>
      </c>
      <c r="L2997" s="56" t="str">
        <f>_xlfn.CONCAT(NFM3External!$B2997,"_",NFM3External!$C2997,"_",NFM3External!$E2997,"_",NFM3External!$G2997)</f>
        <v>Sierra Leone_TB_World Health Organization (WHO)_2018</v>
      </c>
    </row>
    <row r="2998" spans="1:12" x14ac:dyDescent="0.25">
      <c r="A2998" s="48" t="s">
        <v>2089</v>
      </c>
      <c r="B2998" s="49" t="s">
        <v>1200</v>
      </c>
      <c r="C2998" s="49" t="s">
        <v>305</v>
      </c>
      <c r="D2998" s="49" t="s">
        <v>1634</v>
      </c>
      <c r="E2998" s="49" t="s">
        <v>949</v>
      </c>
      <c r="F2998" s="49" t="s">
        <v>2098</v>
      </c>
      <c r="G2998" s="49">
        <v>2019</v>
      </c>
      <c r="H2998" s="49" t="s">
        <v>1635</v>
      </c>
      <c r="I2998" s="49" t="s">
        <v>670</v>
      </c>
      <c r="J2998" s="59">
        <v>50000</v>
      </c>
      <c r="K2998" s="49">
        <v>50000</v>
      </c>
      <c r="L2998" s="55" t="str">
        <f>_xlfn.CONCAT(NFM3External!$B2998,"_",NFM3External!$C2998,"_",NFM3External!$E2998,"_",NFM3External!$G2998)</f>
        <v>Sierra Leone_TB_World Health Organization (WHO)_2019</v>
      </c>
    </row>
    <row r="2999" spans="1:12" x14ac:dyDescent="0.25">
      <c r="A2999" s="51" t="s">
        <v>2089</v>
      </c>
      <c r="B2999" s="52" t="s">
        <v>1200</v>
      </c>
      <c r="C2999" s="52" t="s">
        <v>305</v>
      </c>
      <c r="D2999" s="52" t="s">
        <v>1634</v>
      </c>
      <c r="E2999" s="52" t="s">
        <v>949</v>
      </c>
      <c r="F2999" s="52" t="s">
        <v>2098</v>
      </c>
      <c r="G2999" s="52">
        <v>2020</v>
      </c>
      <c r="H2999" s="52" t="s">
        <v>1635</v>
      </c>
      <c r="I2999" s="52" t="s">
        <v>670</v>
      </c>
      <c r="J2999" s="60">
        <v>0</v>
      </c>
      <c r="K2999" s="52">
        <v>0</v>
      </c>
      <c r="L2999" s="56" t="str">
        <f>_xlfn.CONCAT(NFM3External!$B2999,"_",NFM3External!$C2999,"_",NFM3External!$E2999,"_",NFM3External!$G2999)</f>
        <v>Sierra Leone_TB_World Health Organization (WHO)_2020</v>
      </c>
    </row>
    <row r="3000" spans="1:12" x14ac:dyDescent="0.25">
      <c r="A3000" s="48" t="s">
        <v>2099</v>
      </c>
      <c r="B3000" s="49" t="s">
        <v>974</v>
      </c>
      <c r="C3000" s="49" t="s">
        <v>1645</v>
      </c>
      <c r="D3000" s="49" t="s">
        <v>1634</v>
      </c>
      <c r="E3000" s="49" t="s">
        <v>843</v>
      </c>
      <c r="F3000" s="49" t="s">
        <v>2100</v>
      </c>
      <c r="G3000" s="49">
        <v>2019</v>
      </c>
      <c r="H3000" s="49" t="s">
        <v>1635</v>
      </c>
      <c r="I3000" s="49" t="s">
        <v>670</v>
      </c>
      <c r="J3000" s="59">
        <v>182000</v>
      </c>
      <c r="K3000" s="49">
        <v>182000</v>
      </c>
      <c r="L3000" s="55" t="str">
        <f>_xlfn.CONCAT(NFM3External!$B3000,"_",NFM3External!$C3000,"_",NFM3External!$E3000,"_",NFM3External!$G3000)</f>
        <v>El Salvador_HIV_Joint United Nations Programme on HIV/AIDS (UNAIDS)_2019</v>
      </c>
    </row>
    <row r="3001" spans="1:12" x14ac:dyDescent="0.25">
      <c r="A3001" s="51" t="s">
        <v>2099</v>
      </c>
      <c r="B3001" s="52" t="s">
        <v>974</v>
      </c>
      <c r="C3001" s="52" t="s">
        <v>1645</v>
      </c>
      <c r="D3001" s="52" t="s">
        <v>1634</v>
      </c>
      <c r="E3001" s="52" t="s">
        <v>843</v>
      </c>
      <c r="F3001" s="52" t="s">
        <v>2100</v>
      </c>
      <c r="G3001" s="52">
        <v>2020</v>
      </c>
      <c r="H3001" s="52" t="s">
        <v>1635</v>
      </c>
      <c r="I3001" s="52" t="s">
        <v>670</v>
      </c>
      <c r="J3001" s="60">
        <v>174000</v>
      </c>
      <c r="K3001" s="52">
        <v>174000</v>
      </c>
      <c r="L3001" s="56" t="str">
        <f>_xlfn.CONCAT(NFM3External!$B3001,"_",NFM3External!$C3001,"_",NFM3External!$E3001,"_",NFM3External!$G3001)</f>
        <v>El Salvador_HIV_Joint United Nations Programme on HIV/AIDS (UNAIDS)_2020</v>
      </c>
    </row>
    <row r="3002" spans="1:12" x14ac:dyDescent="0.25">
      <c r="A3002" s="48" t="s">
        <v>2099</v>
      </c>
      <c r="B3002" s="49" t="s">
        <v>974</v>
      </c>
      <c r="C3002" s="49" t="s">
        <v>1645</v>
      </c>
      <c r="D3002" s="49" t="s">
        <v>1634</v>
      </c>
      <c r="E3002" s="49" t="s">
        <v>843</v>
      </c>
      <c r="F3002" s="49" t="s">
        <v>2100</v>
      </c>
      <c r="G3002" s="49">
        <v>2021</v>
      </c>
      <c r="H3002" s="49" t="s">
        <v>1635</v>
      </c>
      <c r="I3002" s="49" t="s">
        <v>670</v>
      </c>
      <c r="J3002" s="59">
        <v>175914</v>
      </c>
      <c r="K3002" s="49">
        <v>175914</v>
      </c>
      <c r="L3002" s="55" t="str">
        <f>_xlfn.CONCAT(NFM3External!$B3002,"_",NFM3External!$C3002,"_",NFM3External!$E3002,"_",NFM3External!$G3002)</f>
        <v>El Salvador_HIV_Joint United Nations Programme on HIV/AIDS (UNAIDS)_2021</v>
      </c>
    </row>
    <row r="3003" spans="1:12" x14ac:dyDescent="0.25">
      <c r="A3003" s="51" t="s">
        <v>2099</v>
      </c>
      <c r="B3003" s="52" t="s">
        <v>974</v>
      </c>
      <c r="C3003" s="52" t="s">
        <v>1645</v>
      </c>
      <c r="D3003" s="52" t="s">
        <v>1634</v>
      </c>
      <c r="E3003" s="52" t="s">
        <v>843</v>
      </c>
      <c r="F3003" s="52" t="s">
        <v>2100</v>
      </c>
      <c r="G3003" s="52">
        <v>2022</v>
      </c>
      <c r="H3003" s="52" t="s">
        <v>361</v>
      </c>
      <c r="I3003" s="52" t="s">
        <v>670</v>
      </c>
      <c r="J3003" s="60">
        <v>178377</v>
      </c>
      <c r="K3003" s="52">
        <v>178377</v>
      </c>
      <c r="L3003" s="56" t="str">
        <f>_xlfn.CONCAT(NFM3External!$B3003,"_",NFM3External!$C3003,"_",NFM3External!$E3003,"_",NFM3External!$G3003)</f>
        <v>El Salvador_HIV_Joint United Nations Programme on HIV/AIDS (UNAIDS)_2022</v>
      </c>
    </row>
    <row r="3004" spans="1:12" x14ac:dyDescent="0.25">
      <c r="A3004" s="48" t="s">
        <v>2099</v>
      </c>
      <c r="B3004" s="49" t="s">
        <v>974</v>
      </c>
      <c r="C3004" s="49" t="s">
        <v>1645</v>
      </c>
      <c r="D3004" s="49" t="s">
        <v>1634</v>
      </c>
      <c r="E3004" s="49" t="s">
        <v>843</v>
      </c>
      <c r="F3004" s="49" t="s">
        <v>2100</v>
      </c>
      <c r="G3004" s="49">
        <v>2023</v>
      </c>
      <c r="H3004" s="49" t="s">
        <v>361</v>
      </c>
      <c r="I3004" s="49" t="s">
        <v>670</v>
      </c>
      <c r="J3004" s="59">
        <v>180517</v>
      </c>
      <c r="K3004" s="49">
        <v>180517</v>
      </c>
      <c r="L3004" s="55" t="str">
        <f>_xlfn.CONCAT(NFM3External!$B3004,"_",NFM3External!$C3004,"_",NFM3External!$E3004,"_",NFM3External!$G3004)</f>
        <v>El Salvador_HIV_Joint United Nations Programme on HIV/AIDS (UNAIDS)_2023</v>
      </c>
    </row>
    <row r="3005" spans="1:12" x14ac:dyDescent="0.25">
      <c r="A3005" s="51" t="s">
        <v>2099</v>
      </c>
      <c r="B3005" s="52" t="s">
        <v>974</v>
      </c>
      <c r="C3005" s="52" t="s">
        <v>1645</v>
      </c>
      <c r="D3005" s="52" t="s">
        <v>1634</v>
      </c>
      <c r="E3005" s="52" t="s">
        <v>843</v>
      </c>
      <c r="F3005" s="52" t="s">
        <v>2100</v>
      </c>
      <c r="G3005" s="52">
        <v>2024</v>
      </c>
      <c r="H3005" s="52" t="s">
        <v>361</v>
      </c>
      <c r="I3005" s="52" t="s">
        <v>670</v>
      </c>
      <c r="J3005" s="60">
        <v>182413</v>
      </c>
      <c r="K3005" s="52">
        <v>182413</v>
      </c>
      <c r="L3005" s="56" t="str">
        <f>_xlfn.CONCAT(NFM3External!$B3005,"_",NFM3External!$C3005,"_",NFM3External!$E3005,"_",NFM3External!$G3005)</f>
        <v>El Salvador_HIV_Joint United Nations Programme on HIV/AIDS (UNAIDS)_2024</v>
      </c>
    </row>
    <row r="3006" spans="1:12" x14ac:dyDescent="0.25">
      <c r="A3006" s="48" t="s">
        <v>2099</v>
      </c>
      <c r="B3006" s="49" t="s">
        <v>974</v>
      </c>
      <c r="C3006" s="49" t="s">
        <v>1645</v>
      </c>
      <c r="D3006" s="49" t="s">
        <v>1634</v>
      </c>
      <c r="E3006" s="49" t="s">
        <v>843</v>
      </c>
      <c r="F3006" s="49" t="s">
        <v>2100</v>
      </c>
      <c r="G3006" s="49">
        <v>2025</v>
      </c>
      <c r="H3006" s="49" t="s">
        <v>361</v>
      </c>
      <c r="I3006" s="49" t="s">
        <v>670</v>
      </c>
      <c r="J3006" s="59">
        <v>184237</v>
      </c>
      <c r="K3006" s="49">
        <v>184237</v>
      </c>
      <c r="L3006" s="55" t="str">
        <f>_xlfn.CONCAT(NFM3External!$B3006,"_",NFM3External!$C3006,"_",NFM3External!$E3006,"_",NFM3External!$G3006)</f>
        <v>El Salvador_HIV_Joint United Nations Programme on HIV/AIDS (UNAIDS)_2025</v>
      </c>
    </row>
    <row r="3007" spans="1:12" x14ac:dyDescent="0.25">
      <c r="A3007" s="51" t="s">
        <v>2099</v>
      </c>
      <c r="B3007" s="52" t="s">
        <v>974</v>
      </c>
      <c r="C3007" s="52" t="s">
        <v>1645</v>
      </c>
      <c r="D3007" s="52" t="s">
        <v>1634</v>
      </c>
      <c r="E3007" s="52" t="s">
        <v>843</v>
      </c>
      <c r="F3007" s="52" t="s">
        <v>2100</v>
      </c>
      <c r="G3007" s="52">
        <v>2026</v>
      </c>
      <c r="H3007" s="52" t="s">
        <v>361</v>
      </c>
      <c r="I3007" s="52" t="s">
        <v>670</v>
      </c>
      <c r="J3007" s="60">
        <v>186374</v>
      </c>
      <c r="K3007" s="52">
        <v>186374</v>
      </c>
      <c r="L3007" s="56" t="str">
        <f>_xlfn.CONCAT(NFM3External!$B3007,"_",NFM3External!$C3007,"_",NFM3External!$E3007,"_",NFM3External!$G3007)</f>
        <v>El Salvador_HIV_Joint United Nations Programme on HIV/AIDS (UNAIDS)_2026</v>
      </c>
    </row>
    <row r="3008" spans="1:12" x14ac:dyDescent="0.25">
      <c r="A3008" s="48" t="s">
        <v>2099</v>
      </c>
      <c r="B3008" s="49" t="s">
        <v>974</v>
      </c>
      <c r="C3008" s="49" t="s">
        <v>1645</v>
      </c>
      <c r="D3008" s="49" t="s">
        <v>1634</v>
      </c>
      <c r="E3008" s="49" t="s">
        <v>901</v>
      </c>
      <c r="F3008" s="49" t="s">
        <v>2101</v>
      </c>
      <c r="G3008" s="49">
        <v>2019</v>
      </c>
      <c r="H3008" s="49" t="s">
        <v>1635</v>
      </c>
      <c r="I3008" s="49" t="s">
        <v>670</v>
      </c>
      <c r="J3008" s="59">
        <v>21855</v>
      </c>
      <c r="K3008" s="49">
        <v>21855</v>
      </c>
      <c r="L3008" s="55" t="str">
        <f>_xlfn.CONCAT(NFM3External!$B3008,"_",NFM3External!$C3008,"_",NFM3External!$E3008,"_",NFM3External!$G3008)</f>
        <v>El Salvador_HIV_The United Nations Children's Fund (UNICEF)_2019</v>
      </c>
    </row>
    <row r="3009" spans="1:12" x14ac:dyDescent="0.25">
      <c r="A3009" s="51" t="s">
        <v>2099</v>
      </c>
      <c r="B3009" s="52" t="s">
        <v>974</v>
      </c>
      <c r="C3009" s="52" t="s">
        <v>1645</v>
      </c>
      <c r="D3009" s="52" t="s">
        <v>1634</v>
      </c>
      <c r="E3009" s="52" t="s">
        <v>901</v>
      </c>
      <c r="F3009" s="52" t="s">
        <v>2101</v>
      </c>
      <c r="G3009" s="52">
        <v>2020</v>
      </c>
      <c r="H3009" s="52" t="s">
        <v>1635</v>
      </c>
      <c r="I3009" s="52" t="s">
        <v>670</v>
      </c>
      <c r="J3009" s="60">
        <v>45000</v>
      </c>
      <c r="K3009" s="52">
        <v>45000</v>
      </c>
      <c r="L3009" s="56" t="str">
        <f>_xlfn.CONCAT(NFM3External!$B3009,"_",NFM3External!$C3009,"_",NFM3External!$E3009,"_",NFM3External!$G3009)</f>
        <v>El Salvador_HIV_The United Nations Children's Fund (UNICEF)_2020</v>
      </c>
    </row>
    <row r="3010" spans="1:12" x14ac:dyDescent="0.25">
      <c r="A3010" s="48" t="s">
        <v>2099</v>
      </c>
      <c r="B3010" s="49" t="s">
        <v>974</v>
      </c>
      <c r="C3010" s="49" t="s">
        <v>1645</v>
      </c>
      <c r="D3010" s="49" t="s">
        <v>1634</v>
      </c>
      <c r="E3010" s="49" t="s">
        <v>901</v>
      </c>
      <c r="F3010" s="49" t="s">
        <v>2101</v>
      </c>
      <c r="G3010" s="49">
        <v>2021</v>
      </c>
      <c r="H3010" s="49" t="s">
        <v>1635</v>
      </c>
      <c r="I3010" s="49" t="s">
        <v>670</v>
      </c>
      <c r="J3010" s="59">
        <v>45495</v>
      </c>
      <c r="K3010" s="49">
        <v>45495</v>
      </c>
      <c r="L3010" s="55" t="str">
        <f>_xlfn.CONCAT(NFM3External!$B3010,"_",NFM3External!$C3010,"_",NFM3External!$E3010,"_",NFM3External!$G3010)</f>
        <v>El Salvador_HIV_The United Nations Children's Fund (UNICEF)_2021</v>
      </c>
    </row>
    <row r="3011" spans="1:12" x14ac:dyDescent="0.25">
      <c r="A3011" s="51" t="s">
        <v>2099</v>
      </c>
      <c r="B3011" s="52" t="s">
        <v>974</v>
      </c>
      <c r="C3011" s="52" t="s">
        <v>1645</v>
      </c>
      <c r="D3011" s="52" t="s">
        <v>1634</v>
      </c>
      <c r="E3011" s="52" t="s">
        <v>901</v>
      </c>
      <c r="F3011" s="52" t="s">
        <v>2101</v>
      </c>
      <c r="G3011" s="52">
        <v>2022</v>
      </c>
      <c r="H3011" s="52" t="s">
        <v>361</v>
      </c>
      <c r="I3011" s="52" t="s">
        <v>670</v>
      </c>
      <c r="J3011" s="60">
        <v>46132</v>
      </c>
      <c r="K3011" s="52">
        <v>46132</v>
      </c>
      <c r="L3011" s="56" t="str">
        <f>_xlfn.CONCAT(NFM3External!$B3011,"_",NFM3External!$C3011,"_",NFM3External!$E3011,"_",NFM3External!$G3011)</f>
        <v>El Salvador_HIV_The United Nations Children's Fund (UNICEF)_2022</v>
      </c>
    </row>
    <row r="3012" spans="1:12" x14ac:dyDescent="0.25">
      <c r="A3012" s="48" t="s">
        <v>2099</v>
      </c>
      <c r="B3012" s="49" t="s">
        <v>974</v>
      </c>
      <c r="C3012" s="49" t="s">
        <v>1645</v>
      </c>
      <c r="D3012" s="49" t="s">
        <v>1634</v>
      </c>
      <c r="E3012" s="49" t="s">
        <v>901</v>
      </c>
      <c r="F3012" s="49" t="s">
        <v>2101</v>
      </c>
      <c r="G3012" s="49">
        <v>2023</v>
      </c>
      <c r="H3012" s="49" t="s">
        <v>361</v>
      </c>
      <c r="I3012" s="49" t="s">
        <v>670</v>
      </c>
      <c r="J3012" s="59">
        <v>46686</v>
      </c>
      <c r="K3012" s="49">
        <v>46686</v>
      </c>
      <c r="L3012" s="55" t="str">
        <f>_xlfn.CONCAT(NFM3External!$B3012,"_",NFM3External!$C3012,"_",NFM3External!$E3012,"_",NFM3External!$G3012)</f>
        <v>El Salvador_HIV_The United Nations Children's Fund (UNICEF)_2023</v>
      </c>
    </row>
    <row r="3013" spans="1:12" x14ac:dyDescent="0.25">
      <c r="A3013" s="51" t="s">
        <v>2099</v>
      </c>
      <c r="B3013" s="52" t="s">
        <v>974</v>
      </c>
      <c r="C3013" s="52" t="s">
        <v>1645</v>
      </c>
      <c r="D3013" s="52" t="s">
        <v>1634</v>
      </c>
      <c r="E3013" s="52" t="s">
        <v>901</v>
      </c>
      <c r="F3013" s="52" t="s">
        <v>2101</v>
      </c>
      <c r="G3013" s="52">
        <v>2024</v>
      </c>
      <c r="H3013" s="52" t="s">
        <v>361</v>
      </c>
      <c r="I3013" s="52" t="s">
        <v>670</v>
      </c>
      <c r="J3013" s="60">
        <v>47176</v>
      </c>
      <c r="K3013" s="52">
        <v>47176</v>
      </c>
      <c r="L3013" s="56" t="str">
        <f>_xlfn.CONCAT(NFM3External!$B3013,"_",NFM3External!$C3013,"_",NFM3External!$E3013,"_",NFM3External!$G3013)</f>
        <v>El Salvador_HIV_The United Nations Children's Fund (UNICEF)_2024</v>
      </c>
    </row>
    <row r="3014" spans="1:12" x14ac:dyDescent="0.25">
      <c r="A3014" s="48" t="s">
        <v>2099</v>
      </c>
      <c r="B3014" s="49" t="s">
        <v>974</v>
      </c>
      <c r="C3014" s="49" t="s">
        <v>1645</v>
      </c>
      <c r="D3014" s="49" t="s">
        <v>1634</v>
      </c>
      <c r="E3014" s="49" t="s">
        <v>901</v>
      </c>
      <c r="F3014" s="49" t="s">
        <v>2101</v>
      </c>
      <c r="G3014" s="49">
        <v>2025</v>
      </c>
      <c r="H3014" s="49" t="s">
        <v>361</v>
      </c>
      <c r="I3014" s="49" t="s">
        <v>670</v>
      </c>
      <c r="J3014" s="59">
        <v>47647</v>
      </c>
      <c r="K3014" s="49">
        <v>47647</v>
      </c>
      <c r="L3014" s="55" t="str">
        <f>_xlfn.CONCAT(NFM3External!$B3014,"_",NFM3External!$C3014,"_",NFM3External!$E3014,"_",NFM3External!$G3014)</f>
        <v>El Salvador_HIV_The United Nations Children's Fund (UNICEF)_2025</v>
      </c>
    </row>
    <row r="3015" spans="1:12" x14ac:dyDescent="0.25">
      <c r="A3015" s="51" t="s">
        <v>2099</v>
      </c>
      <c r="B3015" s="52" t="s">
        <v>974</v>
      </c>
      <c r="C3015" s="52" t="s">
        <v>1645</v>
      </c>
      <c r="D3015" s="52" t="s">
        <v>1634</v>
      </c>
      <c r="E3015" s="52" t="s">
        <v>901</v>
      </c>
      <c r="F3015" s="52" t="s">
        <v>2101</v>
      </c>
      <c r="G3015" s="52">
        <v>2026</v>
      </c>
      <c r="H3015" s="52" t="s">
        <v>361</v>
      </c>
      <c r="I3015" s="52" t="s">
        <v>670</v>
      </c>
      <c r="J3015" s="60">
        <v>48200</v>
      </c>
      <c r="K3015" s="52">
        <v>48200</v>
      </c>
      <c r="L3015" s="56" t="str">
        <f>_xlfn.CONCAT(NFM3External!$B3015,"_",NFM3External!$C3015,"_",NFM3External!$E3015,"_",NFM3External!$G3015)</f>
        <v>El Salvador_HIV_The United Nations Children's Fund (UNICEF)_2026</v>
      </c>
    </row>
    <row r="3016" spans="1:12" x14ac:dyDescent="0.25">
      <c r="A3016" s="48" t="s">
        <v>2099</v>
      </c>
      <c r="B3016" s="49" t="s">
        <v>974</v>
      </c>
      <c r="C3016" s="49" t="s">
        <v>1645</v>
      </c>
      <c r="D3016" s="49" t="s">
        <v>1634</v>
      </c>
      <c r="E3016" s="49" t="s">
        <v>934</v>
      </c>
      <c r="F3016" s="49" t="s">
        <v>2100</v>
      </c>
      <c r="G3016" s="49">
        <v>2019</v>
      </c>
      <c r="H3016" s="49" t="s">
        <v>1635</v>
      </c>
      <c r="I3016" s="49" t="s">
        <v>670</v>
      </c>
      <c r="J3016" s="59">
        <v>3009562</v>
      </c>
      <c r="K3016" s="49">
        <v>3009562</v>
      </c>
      <c r="L3016" s="55" t="str">
        <f>_xlfn.CONCAT(NFM3External!$B3016,"_",NFM3External!$C3016,"_",NFM3External!$E3016,"_",NFM3External!$G3016)</f>
        <v>El Salvador_HIV_United States Government (USG)_2019</v>
      </c>
    </row>
    <row r="3017" spans="1:12" x14ac:dyDescent="0.25">
      <c r="A3017" s="51" t="s">
        <v>2099</v>
      </c>
      <c r="B3017" s="52" t="s">
        <v>974</v>
      </c>
      <c r="C3017" s="52" t="s">
        <v>1645</v>
      </c>
      <c r="D3017" s="52" t="s">
        <v>1634</v>
      </c>
      <c r="E3017" s="52" t="s">
        <v>934</v>
      </c>
      <c r="F3017" s="52" t="s">
        <v>2100</v>
      </c>
      <c r="G3017" s="52">
        <v>2020</v>
      </c>
      <c r="H3017" s="52" t="s">
        <v>1635</v>
      </c>
      <c r="I3017" s="52" t="s">
        <v>670</v>
      </c>
      <c r="J3017" s="60">
        <v>5605487</v>
      </c>
      <c r="K3017" s="52">
        <v>5605487</v>
      </c>
      <c r="L3017" s="56" t="str">
        <f>_xlfn.CONCAT(NFM3External!$B3017,"_",NFM3External!$C3017,"_",NFM3External!$E3017,"_",NFM3External!$G3017)</f>
        <v>El Salvador_HIV_United States Government (USG)_2020</v>
      </c>
    </row>
    <row r="3018" spans="1:12" x14ac:dyDescent="0.25">
      <c r="A3018" s="48" t="s">
        <v>2099</v>
      </c>
      <c r="B3018" s="49" t="s">
        <v>974</v>
      </c>
      <c r="C3018" s="49" t="s">
        <v>1645</v>
      </c>
      <c r="D3018" s="49" t="s">
        <v>1634</v>
      </c>
      <c r="E3018" s="49" t="s">
        <v>934</v>
      </c>
      <c r="F3018" s="49" t="s">
        <v>2100</v>
      </c>
      <c r="G3018" s="49">
        <v>2021</v>
      </c>
      <c r="H3018" s="49" t="s">
        <v>1635</v>
      </c>
      <c r="I3018" s="49" t="s">
        <v>670</v>
      </c>
      <c r="J3018" s="59">
        <v>5667147</v>
      </c>
      <c r="K3018" s="49">
        <v>5667147</v>
      </c>
      <c r="L3018" s="55" t="str">
        <f>_xlfn.CONCAT(NFM3External!$B3018,"_",NFM3External!$C3018,"_",NFM3External!$E3018,"_",NFM3External!$G3018)</f>
        <v>El Salvador_HIV_United States Government (USG)_2021</v>
      </c>
    </row>
    <row r="3019" spans="1:12" x14ac:dyDescent="0.25">
      <c r="A3019" s="51" t="s">
        <v>2099</v>
      </c>
      <c r="B3019" s="52" t="s">
        <v>974</v>
      </c>
      <c r="C3019" s="52" t="s">
        <v>1645</v>
      </c>
      <c r="D3019" s="52" t="s">
        <v>1634</v>
      </c>
      <c r="E3019" s="52" t="s">
        <v>934</v>
      </c>
      <c r="F3019" s="52" t="s">
        <v>2100</v>
      </c>
      <c r="G3019" s="52">
        <v>2022</v>
      </c>
      <c r="H3019" s="52" t="s">
        <v>361</v>
      </c>
      <c r="I3019" s="52" t="s">
        <v>670</v>
      </c>
      <c r="J3019" s="60">
        <v>5746487</v>
      </c>
      <c r="K3019" s="52">
        <v>5746487</v>
      </c>
      <c r="L3019" s="56" t="str">
        <f>_xlfn.CONCAT(NFM3External!$B3019,"_",NFM3External!$C3019,"_",NFM3External!$E3019,"_",NFM3External!$G3019)</f>
        <v>El Salvador_HIV_United States Government (USG)_2022</v>
      </c>
    </row>
    <row r="3020" spans="1:12" x14ac:dyDescent="0.25">
      <c r="A3020" s="48" t="s">
        <v>2099</v>
      </c>
      <c r="B3020" s="49" t="s">
        <v>974</v>
      </c>
      <c r="C3020" s="49" t="s">
        <v>1645</v>
      </c>
      <c r="D3020" s="49" t="s">
        <v>1634</v>
      </c>
      <c r="E3020" s="49" t="s">
        <v>934</v>
      </c>
      <c r="F3020" s="49" t="s">
        <v>2100</v>
      </c>
      <c r="G3020" s="49">
        <v>2023</v>
      </c>
      <c r="H3020" s="49" t="s">
        <v>361</v>
      </c>
      <c r="I3020" s="49" t="s">
        <v>670</v>
      </c>
      <c r="J3020" s="59">
        <v>5815445</v>
      </c>
      <c r="K3020" s="49">
        <v>5815445</v>
      </c>
      <c r="L3020" s="55" t="str">
        <f>_xlfn.CONCAT(NFM3External!$B3020,"_",NFM3External!$C3020,"_",NFM3External!$E3020,"_",NFM3External!$G3020)</f>
        <v>El Salvador_HIV_United States Government (USG)_2023</v>
      </c>
    </row>
    <row r="3021" spans="1:12" x14ac:dyDescent="0.25">
      <c r="A3021" s="51" t="s">
        <v>2099</v>
      </c>
      <c r="B3021" s="52" t="s">
        <v>974</v>
      </c>
      <c r="C3021" s="52" t="s">
        <v>1645</v>
      </c>
      <c r="D3021" s="52" t="s">
        <v>1634</v>
      </c>
      <c r="E3021" s="52" t="s">
        <v>934</v>
      </c>
      <c r="F3021" s="52" t="s">
        <v>2100</v>
      </c>
      <c r="G3021" s="52">
        <v>2024</v>
      </c>
      <c r="H3021" s="52" t="s">
        <v>361</v>
      </c>
      <c r="I3021" s="52" t="s">
        <v>670</v>
      </c>
      <c r="J3021" s="60">
        <v>5876507</v>
      </c>
      <c r="K3021" s="52">
        <v>5876507</v>
      </c>
      <c r="L3021" s="56" t="str">
        <f>_xlfn.CONCAT(NFM3External!$B3021,"_",NFM3External!$C3021,"_",NFM3External!$E3021,"_",NFM3External!$G3021)</f>
        <v>El Salvador_HIV_United States Government (USG)_2024</v>
      </c>
    </row>
    <row r="3022" spans="1:12" x14ac:dyDescent="0.25">
      <c r="A3022" s="48" t="s">
        <v>2099</v>
      </c>
      <c r="B3022" s="49" t="s">
        <v>974</v>
      </c>
      <c r="C3022" s="49" t="s">
        <v>1645</v>
      </c>
      <c r="D3022" s="49" t="s">
        <v>1634</v>
      </c>
      <c r="E3022" s="49" t="s">
        <v>934</v>
      </c>
      <c r="F3022" s="49" t="s">
        <v>2100</v>
      </c>
      <c r="G3022" s="49">
        <v>2025</v>
      </c>
      <c r="H3022" s="49" t="s">
        <v>361</v>
      </c>
      <c r="I3022" s="49" t="s">
        <v>670</v>
      </c>
      <c r="J3022" s="59">
        <v>5935273</v>
      </c>
      <c r="K3022" s="49">
        <v>5935273</v>
      </c>
      <c r="L3022" s="55" t="str">
        <f>_xlfn.CONCAT(NFM3External!$B3022,"_",NFM3External!$C3022,"_",NFM3External!$E3022,"_",NFM3External!$G3022)</f>
        <v>El Salvador_HIV_United States Government (USG)_2025</v>
      </c>
    </row>
    <row r="3023" spans="1:12" x14ac:dyDescent="0.25">
      <c r="A3023" s="51" t="s">
        <v>2099</v>
      </c>
      <c r="B3023" s="52" t="s">
        <v>974</v>
      </c>
      <c r="C3023" s="52" t="s">
        <v>1645</v>
      </c>
      <c r="D3023" s="52" t="s">
        <v>1634</v>
      </c>
      <c r="E3023" s="52" t="s">
        <v>934</v>
      </c>
      <c r="F3023" s="52" t="s">
        <v>2100</v>
      </c>
      <c r="G3023" s="52">
        <v>2026</v>
      </c>
      <c r="H3023" s="52" t="s">
        <v>361</v>
      </c>
      <c r="I3023" s="52" t="s">
        <v>670</v>
      </c>
      <c r="J3023" s="60">
        <v>6004122</v>
      </c>
      <c r="K3023" s="52">
        <v>6004122</v>
      </c>
      <c r="L3023" s="56" t="str">
        <f>_xlfn.CONCAT(NFM3External!$B3023,"_",NFM3External!$C3023,"_",NFM3External!$E3023,"_",NFM3External!$G3023)</f>
        <v>El Salvador_HIV_United States Government (USG)_2026</v>
      </c>
    </row>
    <row r="3024" spans="1:12" x14ac:dyDescent="0.25">
      <c r="A3024" s="48" t="s">
        <v>2099</v>
      </c>
      <c r="B3024" s="49" t="s">
        <v>974</v>
      </c>
      <c r="C3024" s="49" t="s">
        <v>1645</v>
      </c>
      <c r="D3024" s="49" t="s">
        <v>1634</v>
      </c>
      <c r="E3024" s="49" t="s">
        <v>954</v>
      </c>
      <c r="F3024" s="49" t="s">
        <v>2102</v>
      </c>
      <c r="G3024" s="49">
        <v>2019</v>
      </c>
      <c r="H3024" s="49" t="s">
        <v>1635</v>
      </c>
      <c r="I3024" s="49" t="s">
        <v>670</v>
      </c>
      <c r="J3024" s="59">
        <v>78601</v>
      </c>
      <c r="K3024" s="49">
        <v>78601</v>
      </c>
      <c r="L3024" s="55" t="str">
        <f>_xlfn.CONCAT(NFM3External!$B3024,"_",NFM3External!$C3024,"_",NFM3External!$E3024,"_",NFM3External!$G3024)</f>
        <v>El Salvador_HIV_Unspecified - not disagregated by sources _2019</v>
      </c>
    </row>
    <row r="3025" spans="1:12" x14ac:dyDescent="0.25">
      <c r="A3025" s="51" t="s">
        <v>2099</v>
      </c>
      <c r="B3025" s="52" t="s">
        <v>974</v>
      </c>
      <c r="C3025" s="52" t="s">
        <v>1645</v>
      </c>
      <c r="D3025" s="52" t="s">
        <v>1634</v>
      </c>
      <c r="E3025" s="52" t="s">
        <v>954</v>
      </c>
      <c r="F3025" s="52" t="s">
        <v>2102</v>
      </c>
      <c r="G3025" s="52">
        <v>2020</v>
      </c>
      <c r="H3025" s="52" t="s">
        <v>1635</v>
      </c>
      <c r="I3025" s="52" t="s">
        <v>670</v>
      </c>
      <c r="J3025" s="60">
        <v>948501</v>
      </c>
      <c r="K3025" s="52">
        <v>948501</v>
      </c>
      <c r="L3025" s="56" t="str">
        <f>_xlfn.CONCAT(NFM3External!$B3025,"_",NFM3External!$C3025,"_",NFM3External!$E3025,"_",NFM3External!$G3025)</f>
        <v>El Salvador_HIV_Unspecified - not disagregated by sources _2020</v>
      </c>
    </row>
    <row r="3026" spans="1:12" x14ac:dyDescent="0.25">
      <c r="A3026" s="48" t="s">
        <v>2099</v>
      </c>
      <c r="B3026" s="49" t="s">
        <v>974</v>
      </c>
      <c r="C3026" s="49" t="s">
        <v>1645</v>
      </c>
      <c r="D3026" s="49" t="s">
        <v>1634</v>
      </c>
      <c r="E3026" s="49" t="s">
        <v>954</v>
      </c>
      <c r="F3026" s="49" t="s">
        <v>2102</v>
      </c>
      <c r="G3026" s="49">
        <v>2021</v>
      </c>
      <c r="H3026" s="49" t="s">
        <v>1635</v>
      </c>
      <c r="I3026" s="49" t="s">
        <v>670</v>
      </c>
      <c r="J3026" s="59">
        <v>0</v>
      </c>
      <c r="K3026" s="49">
        <v>0</v>
      </c>
      <c r="L3026" s="55" t="str">
        <f>_xlfn.CONCAT(NFM3External!$B3026,"_",NFM3External!$C3026,"_",NFM3External!$E3026,"_",NFM3External!$G3026)</f>
        <v>El Salvador_HIV_Unspecified - not disagregated by sources _2021</v>
      </c>
    </row>
    <row r="3027" spans="1:12" x14ac:dyDescent="0.25">
      <c r="A3027" s="51" t="s">
        <v>2099</v>
      </c>
      <c r="B3027" s="52" t="s">
        <v>974</v>
      </c>
      <c r="C3027" s="52" t="s">
        <v>1645</v>
      </c>
      <c r="D3027" s="52" t="s">
        <v>1634</v>
      </c>
      <c r="E3027" s="52" t="s">
        <v>954</v>
      </c>
      <c r="F3027" s="52" t="s">
        <v>2102</v>
      </c>
      <c r="G3027" s="52">
        <v>2022</v>
      </c>
      <c r="H3027" s="52" t="s">
        <v>361</v>
      </c>
      <c r="I3027" s="52" t="s">
        <v>670</v>
      </c>
      <c r="J3027" s="60">
        <v>0</v>
      </c>
      <c r="K3027" s="52">
        <v>0</v>
      </c>
      <c r="L3027" s="56" t="str">
        <f>_xlfn.CONCAT(NFM3External!$B3027,"_",NFM3External!$C3027,"_",NFM3External!$E3027,"_",NFM3External!$G3027)</f>
        <v>El Salvador_HIV_Unspecified - not disagregated by sources _2022</v>
      </c>
    </row>
    <row r="3028" spans="1:12" x14ac:dyDescent="0.25">
      <c r="A3028" s="48" t="s">
        <v>2099</v>
      </c>
      <c r="B3028" s="49" t="s">
        <v>974</v>
      </c>
      <c r="C3028" s="49" t="s">
        <v>1645</v>
      </c>
      <c r="D3028" s="49" t="s">
        <v>1634</v>
      </c>
      <c r="E3028" s="49" t="s">
        <v>954</v>
      </c>
      <c r="F3028" s="49" t="s">
        <v>2102</v>
      </c>
      <c r="G3028" s="49">
        <v>2023</v>
      </c>
      <c r="H3028" s="49" t="s">
        <v>361</v>
      </c>
      <c r="I3028" s="49" t="s">
        <v>670</v>
      </c>
      <c r="J3028" s="59">
        <v>0</v>
      </c>
      <c r="K3028" s="49">
        <v>0</v>
      </c>
      <c r="L3028" s="55" t="str">
        <f>_xlfn.CONCAT(NFM3External!$B3028,"_",NFM3External!$C3028,"_",NFM3External!$E3028,"_",NFM3External!$G3028)</f>
        <v>El Salvador_HIV_Unspecified - not disagregated by sources _2023</v>
      </c>
    </row>
    <row r="3029" spans="1:12" x14ac:dyDescent="0.25">
      <c r="A3029" s="51" t="s">
        <v>2099</v>
      </c>
      <c r="B3029" s="52" t="s">
        <v>974</v>
      </c>
      <c r="C3029" s="52" t="s">
        <v>1645</v>
      </c>
      <c r="D3029" s="52" t="s">
        <v>1634</v>
      </c>
      <c r="E3029" s="52" t="s">
        <v>954</v>
      </c>
      <c r="F3029" s="52" t="s">
        <v>2102</v>
      </c>
      <c r="G3029" s="52">
        <v>2024</v>
      </c>
      <c r="H3029" s="52" t="s">
        <v>361</v>
      </c>
      <c r="I3029" s="52" t="s">
        <v>670</v>
      </c>
      <c r="J3029" s="60">
        <v>0</v>
      </c>
      <c r="K3029" s="52">
        <v>0</v>
      </c>
      <c r="L3029" s="56" t="str">
        <f>_xlfn.CONCAT(NFM3External!$B3029,"_",NFM3External!$C3029,"_",NFM3External!$E3029,"_",NFM3External!$G3029)</f>
        <v>El Salvador_HIV_Unspecified - not disagregated by sources _2024</v>
      </c>
    </row>
    <row r="3030" spans="1:12" x14ac:dyDescent="0.25">
      <c r="A3030" s="48" t="s">
        <v>2099</v>
      </c>
      <c r="B3030" s="49" t="s">
        <v>974</v>
      </c>
      <c r="C3030" s="49" t="s">
        <v>1645</v>
      </c>
      <c r="D3030" s="49" t="s">
        <v>1634</v>
      </c>
      <c r="E3030" s="49" t="s">
        <v>954</v>
      </c>
      <c r="F3030" s="49" t="s">
        <v>2102</v>
      </c>
      <c r="G3030" s="49">
        <v>2025</v>
      </c>
      <c r="H3030" s="49" t="s">
        <v>361</v>
      </c>
      <c r="I3030" s="49" t="s">
        <v>670</v>
      </c>
      <c r="J3030" s="59">
        <v>0</v>
      </c>
      <c r="K3030" s="49">
        <v>0</v>
      </c>
      <c r="L3030" s="55" t="str">
        <f>_xlfn.CONCAT(NFM3External!$B3030,"_",NFM3External!$C3030,"_",NFM3External!$E3030,"_",NFM3External!$G3030)</f>
        <v>El Salvador_HIV_Unspecified - not disagregated by sources _2025</v>
      </c>
    </row>
    <row r="3031" spans="1:12" x14ac:dyDescent="0.25">
      <c r="A3031" s="51" t="s">
        <v>2099</v>
      </c>
      <c r="B3031" s="52" t="s">
        <v>974</v>
      </c>
      <c r="C3031" s="52" t="s">
        <v>1645</v>
      </c>
      <c r="D3031" s="52" t="s">
        <v>1634</v>
      </c>
      <c r="E3031" s="52" t="s">
        <v>954</v>
      </c>
      <c r="F3031" s="52" t="s">
        <v>2102</v>
      </c>
      <c r="G3031" s="52">
        <v>2026</v>
      </c>
      <c r="H3031" s="52" t="s">
        <v>361</v>
      </c>
      <c r="I3031" s="52" t="s">
        <v>670</v>
      </c>
      <c r="J3031" s="60">
        <v>0</v>
      </c>
      <c r="K3031" s="52">
        <v>0</v>
      </c>
      <c r="L3031" s="56" t="str">
        <f>_xlfn.CONCAT(NFM3External!$B3031,"_",NFM3External!$C3031,"_",NFM3External!$E3031,"_",NFM3External!$G3031)</f>
        <v>El Salvador_HIV_Unspecified - not disagregated by sources _2026</v>
      </c>
    </row>
    <row r="3032" spans="1:12" x14ac:dyDescent="0.25">
      <c r="A3032" s="48" t="s">
        <v>2099</v>
      </c>
      <c r="B3032" s="49" t="s">
        <v>974</v>
      </c>
      <c r="C3032" s="49" t="s">
        <v>1645</v>
      </c>
      <c r="D3032" s="49" t="s">
        <v>1634</v>
      </c>
      <c r="E3032" s="49" t="s">
        <v>949</v>
      </c>
      <c r="F3032" s="49" t="s">
        <v>2103</v>
      </c>
      <c r="G3032" s="49">
        <v>2019</v>
      </c>
      <c r="H3032" s="49" t="s">
        <v>1635</v>
      </c>
      <c r="I3032" s="49" t="s">
        <v>670</v>
      </c>
      <c r="J3032" s="59">
        <v>12262</v>
      </c>
      <c r="K3032" s="49">
        <v>12262</v>
      </c>
      <c r="L3032" s="55" t="str">
        <f>_xlfn.CONCAT(NFM3External!$B3032,"_",NFM3External!$C3032,"_",NFM3External!$E3032,"_",NFM3External!$G3032)</f>
        <v>El Salvador_HIV_World Health Organization (WHO)_2019</v>
      </c>
    </row>
    <row r="3033" spans="1:12" x14ac:dyDescent="0.25">
      <c r="A3033" s="51" t="s">
        <v>2099</v>
      </c>
      <c r="B3033" s="52" t="s">
        <v>974</v>
      </c>
      <c r="C3033" s="52" t="s">
        <v>1645</v>
      </c>
      <c r="D3033" s="52" t="s">
        <v>1634</v>
      </c>
      <c r="E3033" s="52" t="s">
        <v>949</v>
      </c>
      <c r="F3033" s="52" t="s">
        <v>2103</v>
      </c>
      <c r="G3033" s="52">
        <v>2020</v>
      </c>
      <c r="H3033" s="52" t="s">
        <v>1635</v>
      </c>
      <c r="I3033" s="52" t="s">
        <v>670</v>
      </c>
      <c r="J3033" s="60">
        <v>0</v>
      </c>
      <c r="K3033" s="52">
        <v>0</v>
      </c>
      <c r="L3033" s="56" t="str">
        <f>_xlfn.CONCAT(NFM3External!$B3033,"_",NFM3External!$C3033,"_",NFM3External!$E3033,"_",NFM3External!$G3033)</f>
        <v>El Salvador_HIV_World Health Organization (WHO)_2020</v>
      </c>
    </row>
    <row r="3034" spans="1:12" x14ac:dyDescent="0.25">
      <c r="A3034" s="48" t="s">
        <v>2099</v>
      </c>
      <c r="B3034" s="49" t="s">
        <v>974</v>
      </c>
      <c r="C3034" s="49" t="s">
        <v>1645</v>
      </c>
      <c r="D3034" s="49" t="s">
        <v>1634</v>
      </c>
      <c r="E3034" s="49" t="s">
        <v>949</v>
      </c>
      <c r="F3034" s="49" t="s">
        <v>2103</v>
      </c>
      <c r="G3034" s="49">
        <v>2021</v>
      </c>
      <c r="H3034" s="49" t="s">
        <v>1635</v>
      </c>
      <c r="I3034" s="49" t="s">
        <v>670</v>
      </c>
      <c r="J3034" s="59">
        <v>0</v>
      </c>
      <c r="K3034" s="49">
        <v>0</v>
      </c>
      <c r="L3034" s="55" t="str">
        <f>_xlfn.CONCAT(NFM3External!$B3034,"_",NFM3External!$C3034,"_",NFM3External!$E3034,"_",NFM3External!$G3034)</f>
        <v>El Salvador_HIV_World Health Organization (WHO)_2021</v>
      </c>
    </row>
    <row r="3035" spans="1:12" x14ac:dyDescent="0.25">
      <c r="A3035" s="51" t="s">
        <v>2099</v>
      </c>
      <c r="B3035" s="52" t="s">
        <v>974</v>
      </c>
      <c r="C3035" s="52" t="s">
        <v>1645</v>
      </c>
      <c r="D3035" s="52" t="s">
        <v>1634</v>
      </c>
      <c r="E3035" s="52" t="s">
        <v>949</v>
      </c>
      <c r="F3035" s="52" t="s">
        <v>2103</v>
      </c>
      <c r="G3035" s="52">
        <v>2022</v>
      </c>
      <c r="H3035" s="52" t="s">
        <v>361</v>
      </c>
      <c r="I3035" s="52" t="s">
        <v>670</v>
      </c>
      <c r="J3035" s="60">
        <v>0</v>
      </c>
      <c r="K3035" s="52">
        <v>0</v>
      </c>
      <c r="L3035" s="56" t="str">
        <f>_xlfn.CONCAT(NFM3External!$B3035,"_",NFM3External!$C3035,"_",NFM3External!$E3035,"_",NFM3External!$G3035)</f>
        <v>El Salvador_HIV_World Health Organization (WHO)_2022</v>
      </c>
    </row>
    <row r="3036" spans="1:12" x14ac:dyDescent="0.25">
      <c r="A3036" s="48" t="s">
        <v>2099</v>
      </c>
      <c r="B3036" s="49" t="s">
        <v>974</v>
      </c>
      <c r="C3036" s="49" t="s">
        <v>1645</v>
      </c>
      <c r="D3036" s="49" t="s">
        <v>1634</v>
      </c>
      <c r="E3036" s="49" t="s">
        <v>949</v>
      </c>
      <c r="F3036" s="49" t="s">
        <v>2103</v>
      </c>
      <c r="G3036" s="49">
        <v>2023</v>
      </c>
      <c r="H3036" s="49" t="s">
        <v>361</v>
      </c>
      <c r="I3036" s="49" t="s">
        <v>670</v>
      </c>
      <c r="J3036" s="59">
        <v>0</v>
      </c>
      <c r="K3036" s="49">
        <v>0</v>
      </c>
      <c r="L3036" s="55" t="str">
        <f>_xlfn.CONCAT(NFM3External!$B3036,"_",NFM3External!$C3036,"_",NFM3External!$E3036,"_",NFM3External!$G3036)</f>
        <v>El Salvador_HIV_World Health Organization (WHO)_2023</v>
      </c>
    </row>
    <row r="3037" spans="1:12" x14ac:dyDescent="0.25">
      <c r="A3037" s="51" t="s">
        <v>2099</v>
      </c>
      <c r="B3037" s="52" t="s">
        <v>974</v>
      </c>
      <c r="C3037" s="52" t="s">
        <v>1645</v>
      </c>
      <c r="D3037" s="52" t="s">
        <v>1634</v>
      </c>
      <c r="E3037" s="52" t="s">
        <v>949</v>
      </c>
      <c r="F3037" s="52" t="s">
        <v>2103</v>
      </c>
      <c r="G3037" s="52">
        <v>2024</v>
      </c>
      <c r="H3037" s="52" t="s">
        <v>361</v>
      </c>
      <c r="I3037" s="52" t="s">
        <v>670</v>
      </c>
      <c r="J3037" s="60">
        <v>0</v>
      </c>
      <c r="K3037" s="52">
        <v>0</v>
      </c>
      <c r="L3037" s="56" t="str">
        <f>_xlfn.CONCAT(NFM3External!$B3037,"_",NFM3External!$C3037,"_",NFM3External!$E3037,"_",NFM3External!$G3037)</f>
        <v>El Salvador_HIV_World Health Organization (WHO)_2024</v>
      </c>
    </row>
    <row r="3038" spans="1:12" x14ac:dyDescent="0.25">
      <c r="A3038" s="48" t="s">
        <v>2099</v>
      </c>
      <c r="B3038" s="49" t="s">
        <v>974</v>
      </c>
      <c r="C3038" s="49" t="s">
        <v>1645</v>
      </c>
      <c r="D3038" s="49" t="s">
        <v>1634</v>
      </c>
      <c r="E3038" s="49" t="s">
        <v>949</v>
      </c>
      <c r="F3038" s="49" t="s">
        <v>2103</v>
      </c>
      <c r="G3038" s="49">
        <v>2025</v>
      </c>
      <c r="H3038" s="49" t="s">
        <v>361</v>
      </c>
      <c r="I3038" s="49" t="s">
        <v>670</v>
      </c>
      <c r="J3038" s="59">
        <v>0</v>
      </c>
      <c r="K3038" s="49">
        <v>0</v>
      </c>
      <c r="L3038" s="55" t="str">
        <f>_xlfn.CONCAT(NFM3External!$B3038,"_",NFM3External!$C3038,"_",NFM3External!$E3038,"_",NFM3External!$G3038)</f>
        <v>El Salvador_HIV_World Health Organization (WHO)_2025</v>
      </c>
    </row>
    <row r="3039" spans="1:12" x14ac:dyDescent="0.25">
      <c r="A3039" s="51" t="s">
        <v>2099</v>
      </c>
      <c r="B3039" s="52" t="s">
        <v>974</v>
      </c>
      <c r="C3039" s="52" t="s">
        <v>1645</v>
      </c>
      <c r="D3039" s="52" t="s">
        <v>1634</v>
      </c>
      <c r="E3039" s="52" t="s">
        <v>949</v>
      </c>
      <c r="F3039" s="52" t="s">
        <v>2103</v>
      </c>
      <c r="G3039" s="52">
        <v>2026</v>
      </c>
      <c r="H3039" s="52" t="s">
        <v>361</v>
      </c>
      <c r="I3039" s="52" t="s">
        <v>670</v>
      </c>
      <c r="J3039" s="60">
        <v>0</v>
      </c>
      <c r="K3039" s="52">
        <v>0</v>
      </c>
      <c r="L3039" s="56" t="str">
        <f>_xlfn.CONCAT(NFM3External!$B3039,"_",NFM3External!$C3039,"_",NFM3External!$E3039,"_",NFM3External!$G3039)</f>
        <v>El Salvador_HIV_World Health Organization (WHO)_2026</v>
      </c>
    </row>
    <row r="3040" spans="1:12" x14ac:dyDescent="0.25">
      <c r="A3040" s="48" t="s">
        <v>2099</v>
      </c>
      <c r="B3040" s="49" t="s">
        <v>974</v>
      </c>
      <c r="C3040" s="49" t="s">
        <v>1645</v>
      </c>
      <c r="D3040" s="49" t="s">
        <v>1634</v>
      </c>
      <c r="E3040" s="49"/>
      <c r="F3040" s="49" t="s">
        <v>2100</v>
      </c>
      <c r="G3040" s="49">
        <v>2019</v>
      </c>
      <c r="H3040" s="49" t="s">
        <v>1635</v>
      </c>
      <c r="I3040" s="49" t="s">
        <v>670</v>
      </c>
      <c r="J3040" s="59">
        <v>193109</v>
      </c>
      <c r="K3040" s="49">
        <v>193109</v>
      </c>
      <c r="L3040" s="55" t="str">
        <f>_xlfn.CONCAT(NFM3External!$B3040,"_",NFM3External!$C3040,"_",NFM3External!$E3040,"_",NFM3External!$G3040)</f>
        <v>El Salvador_HIV__2019</v>
      </c>
    </row>
    <row r="3041" spans="1:12" x14ac:dyDescent="0.25">
      <c r="A3041" s="51" t="s">
        <v>2099</v>
      </c>
      <c r="B3041" s="52" t="s">
        <v>974</v>
      </c>
      <c r="C3041" s="52" t="s">
        <v>1645</v>
      </c>
      <c r="D3041" s="52" t="s">
        <v>1634</v>
      </c>
      <c r="E3041" s="52"/>
      <c r="F3041" s="52" t="s">
        <v>2100</v>
      </c>
      <c r="G3041" s="52">
        <v>2019</v>
      </c>
      <c r="H3041" s="52" t="s">
        <v>1635</v>
      </c>
      <c r="I3041" s="52" t="s">
        <v>670</v>
      </c>
      <c r="J3041" s="60">
        <v>0</v>
      </c>
      <c r="K3041" s="52">
        <v>0</v>
      </c>
      <c r="L3041" s="56" t="str">
        <f>_xlfn.CONCAT(NFM3External!$B3041,"_",NFM3External!$C3041,"_",NFM3External!$E3041,"_",NFM3External!$G3041)</f>
        <v>El Salvador_HIV__2019</v>
      </c>
    </row>
    <row r="3042" spans="1:12" x14ac:dyDescent="0.25">
      <c r="A3042" s="48" t="s">
        <v>2099</v>
      </c>
      <c r="B3042" s="49" t="s">
        <v>974</v>
      </c>
      <c r="C3042" s="49" t="s">
        <v>1645</v>
      </c>
      <c r="D3042" s="49" t="s">
        <v>1634</v>
      </c>
      <c r="E3042" s="49"/>
      <c r="F3042" s="49" t="s">
        <v>2100</v>
      </c>
      <c r="G3042" s="49">
        <v>2019</v>
      </c>
      <c r="H3042" s="49" t="s">
        <v>1635</v>
      </c>
      <c r="I3042" s="49" t="s">
        <v>670</v>
      </c>
      <c r="J3042" s="59">
        <v>710306</v>
      </c>
      <c r="K3042" s="49">
        <v>710306</v>
      </c>
      <c r="L3042" s="55" t="str">
        <f>_xlfn.CONCAT(NFM3External!$B3042,"_",NFM3External!$C3042,"_",NFM3External!$E3042,"_",NFM3External!$G3042)</f>
        <v>El Salvador_HIV__2019</v>
      </c>
    </row>
    <row r="3043" spans="1:12" x14ac:dyDescent="0.25">
      <c r="A3043" s="51" t="s">
        <v>2099</v>
      </c>
      <c r="B3043" s="52" t="s">
        <v>974</v>
      </c>
      <c r="C3043" s="52" t="s">
        <v>1645</v>
      </c>
      <c r="D3043" s="52" t="s">
        <v>1634</v>
      </c>
      <c r="E3043" s="52"/>
      <c r="F3043" s="52" t="s">
        <v>2100</v>
      </c>
      <c r="G3043" s="52">
        <v>2019</v>
      </c>
      <c r="H3043" s="52" t="s">
        <v>1635</v>
      </c>
      <c r="I3043" s="52" t="s">
        <v>670</v>
      </c>
      <c r="J3043" s="60">
        <v>0</v>
      </c>
      <c r="K3043" s="52">
        <v>0</v>
      </c>
      <c r="L3043" s="56" t="str">
        <f>_xlfn.CONCAT(NFM3External!$B3043,"_",NFM3External!$C3043,"_",NFM3External!$E3043,"_",NFM3External!$G3043)</f>
        <v>El Salvador_HIV__2019</v>
      </c>
    </row>
    <row r="3044" spans="1:12" x14ac:dyDescent="0.25">
      <c r="A3044" s="48" t="s">
        <v>2099</v>
      </c>
      <c r="B3044" s="49" t="s">
        <v>974</v>
      </c>
      <c r="C3044" s="49" t="s">
        <v>1645</v>
      </c>
      <c r="D3044" s="49" t="s">
        <v>1634</v>
      </c>
      <c r="E3044" s="49"/>
      <c r="F3044" s="49" t="s">
        <v>2101</v>
      </c>
      <c r="G3044" s="49">
        <v>2019</v>
      </c>
      <c r="H3044" s="49" t="s">
        <v>1635</v>
      </c>
      <c r="I3044" s="49" t="s">
        <v>670</v>
      </c>
      <c r="J3044" s="59">
        <v>55000</v>
      </c>
      <c r="K3044" s="49">
        <v>55000</v>
      </c>
      <c r="L3044" s="55" t="str">
        <f>_xlfn.CONCAT(NFM3External!$B3044,"_",NFM3External!$C3044,"_",NFM3External!$E3044,"_",NFM3External!$G3044)</f>
        <v>El Salvador_HIV__2019</v>
      </c>
    </row>
    <row r="3045" spans="1:12" x14ac:dyDescent="0.25">
      <c r="A3045" s="51" t="s">
        <v>2099</v>
      </c>
      <c r="B3045" s="52" t="s">
        <v>974</v>
      </c>
      <c r="C3045" s="52" t="s">
        <v>1645</v>
      </c>
      <c r="D3045" s="52" t="s">
        <v>1634</v>
      </c>
      <c r="E3045" s="52"/>
      <c r="F3045" s="52" t="s">
        <v>2103</v>
      </c>
      <c r="G3045" s="52">
        <v>2019</v>
      </c>
      <c r="H3045" s="52" t="s">
        <v>1635</v>
      </c>
      <c r="I3045" s="52" t="s">
        <v>670</v>
      </c>
      <c r="J3045" s="60">
        <v>55000</v>
      </c>
      <c r="K3045" s="52">
        <v>55000</v>
      </c>
      <c r="L3045" s="56" t="str">
        <f>_xlfn.CONCAT(NFM3External!$B3045,"_",NFM3External!$C3045,"_",NFM3External!$E3045,"_",NFM3External!$G3045)</f>
        <v>El Salvador_HIV__2019</v>
      </c>
    </row>
    <row r="3046" spans="1:12" x14ac:dyDescent="0.25">
      <c r="A3046" s="48" t="s">
        <v>2099</v>
      </c>
      <c r="B3046" s="49" t="s">
        <v>974</v>
      </c>
      <c r="C3046" s="49" t="s">
        <v>1645</v>
      </c>
      <c r="D3046" s="49" t="s">
        <v>1634</v>
      </c>
      <c r="E3046" s="49"/>
      <c r="F3046" s="49" t="s">
        <v>2103</v>
      </c>
      <c r="G3046" s="49">
        <v>2019</v>
      </c>
      <c r="H3046" s="49" t="s">
        <v>1635</v>
      </c>
      <c r="I3046" s="49" t="s">
        <v>670</v>
      </c>
      <c r="J3046" s="59">
        <v>322560</v>
      </c>
      <c r="K3046" s="49">
        <v>322560</v>
      </c>
      <c r="L3046" s="55" t="str">
        <f>_xlfn.CONCAT(NFM3External!$B3046,"_",NFM3External!$C3046,"_",NFM3External!$E3046,"_",NFM3External!$G3046)</f>
        <v>El Salvador_HIV__2019</v>
      </c>
    </row>
    <row r="3047" spans="1:12" x14ac:dyDescent="0.25">
      <c r="A3047" s="51" t="s">
        <v>2099</v>
      </c>
      <c r="B3047" s="52" t="s">
        <v>974</v>
      </c>
      <c r="C3047" s="52" t="s">
        <v>1645</v>
      </c>
      <c r="D3047" s="52" t="s">
        <v>1634</v>
      </c>
      <c r="E3047" s="52"/>
      <c r="F3047" s="52" t="s">
        <v>2103</v>
      </c>
      <c r="G3047" s="52">
        <v>2019</v>
      </c>
      <c r="H3047" s="52" t="s">
        <v>1635</v>
      </c>
      <c r="I3047" s="52" t="s">
        <v>670</v>
      </c>
      <c r="J3047" s="60">
        <v>25046</v>
      </c>
      <c r="K3047" s="52">
        <v>25046</v>
      </c>
      <c r="L3047" s="56" t="str">
        <f>_xlfn.CONCAT(NFM3External!$B3047,"_",NFM3External!$C3047,"_",NFM3External!$E3047,"_",NFM3External!$G3047)</f>
        <v>El Salvador_HIV__2019</v>
      </c>
    </row>
    <row r="3048" spans="1:12" x14ac:dyDescent="0.25">
      <c r="A3048" s="48" t="s">
        <v>2099</v>
      </c>
      <c r="B3048" s="49" t="s">
        <v>974</v>
      </c>
      <c r="C3048" s="49" t="s">
        <v>1645</v>
      </c>
      <c r="D3048" s="49" t="s">
        <v>1634</v>
      </c>
      <c r="E3048" s="49"/>
      <c r="F3048" s="49" t="s">
        <v>2100</v>
      </c>
      <c r="G3048" s="49">
        <v>2020</v>
      </c>
      <c r="H3048" s="49" t="s">
        <v>1635</v>
      </c>
      <c r="I3048" s="49" t="s">
        <v>670</v>
      </c>
      <c r="J3048" s="59">
        <v>73139</v>
      </c>
      <c r="K3048" s="49">
        <v>73139</v>
      </c>
      <c r="L3048" s="55" t="str">
        <f>_xlfn.CONCAT(NFM3External!$B3048,"_",NFM3External!$C3048,"_",NFM3External!$E3048,"_",NFM3External!$G3048)</f>
        <v>El Salvador_HIV__2020</v>
      </c>
    </row>
    <row r="3049" spans="1:12" x14ac:dyDescent="0.25">
      <c r="A3049" s="51" t="s">
        <v>2099</v>
      </c>
      <c r="B3049" s="52" t="s">
        <v>974</v>
      </c>
      <c r="C3049" s="52" t="s">
        <v>1645</v>
      </c>
      <c r="D3049" s="52" t="s">
        <v>1634</v>
      </c>
      <c r="E3049" s="52"/>
      <c r="F3049" s="52" t="s">
        <v>2100</v>
      </c>
      <c r="G3049" s="52">
        <v>2020</v>
      </c>
      <c r="H3049" s="52" t="s">
        <v>1635</v>
      </c>
      <c r="I3049" s="52" t="s">
        <v>670</v>
      </c>
      <c r="J3049" s="60">
        <v>2948421</v>
      </c>
      <c r="K3049" s="52">
        <v>2948421</v>
      </c>
      <c r="L3049" s="56" t="str">
        <f>_xlfn.CONCAT(NFM3External!$B3049,"_",NFM3External!$C3049,"_",NFM3External!$E3049,"_",NFM3External!$G3049)</f>
        <v>El Salvador_HIV__2020</v>
      </c>
    </row>
    <row r="3050" spans="1:12" x14ac:dyDescent="0.25">
      <c r="A3050" s="48" t="s">
        <v>2099</v>
      </c>
      <c r="B3050" s="49" t="s">
        <v>974</v>
      </c>
      <c r="C3050" s="49" t="s">
        <v>1645</v>
      </c>
      <c r="D3050" s="49" t="s">
        <v>1634</v>
      </c>
      <c r="E3050" s="49"/>
      <c r="F3050" s="49" t="s">
        <v>2100</v>
      </c>
      <c r="G3050" s="49">
        <v>2020</v>
      </c>
      <c r="H3050" s="49" t="s">
        <v>1635</v>
      </c>
      <c r="I3050" s="49" t="s">
        <v>670</v>
      </c>
      <c r="J3050" s="59">
        <v>716199</v>
      </c>
      <c r="K3050" s="49">
        <v>716199</v>
      </c>
      <c r="L3050" s="55" t="str">
        <f>_xlfn.CONCAT(NFM3External!$B3050,"_",NFM3External!$C3050,"_",NFM3External!$E3050,"_",NFM3External!$G3050)</f>
        <v>El Salvador_HIV__2020</v>
      </c>
    </row>
    <row r="3051" spans="1:12" x14ac:dyDescent="0.25">
      <c r="A3051" s="51" t="s">
        <v>2099</v>
      </c>
      <c r="B3051" s="52" t="s">
        <v>974</v>
      </c>
      <c r="C3051" s="52" t="s">
        <v>1645</v>
      </c>
      <c r="D3051" s="52" t="s">
        <v>1634</v>
      </c>
      <c r="E3051" s="52"/>
      <c r="F3051" s="52" t="s">
        <v>2100</v>
      </c>
      <c r="G3051" s="52">
        <v>2020</v>
      </c>
      <c r="H3051" s="52" t="s">
        <v>1635</v>
      </c>
      <c r="I3051" s="52" t="s">
        <v>670</v>
      </c>
      <c r="J3051" s="60">
        <v>47883</v>
      </c>
      <c r="K3051" s="52">
        <v>47883</v>
      </c>
      <c r="L3051" s="56" t="str">
        <f>_xlfn.CONCAT(NFM3External!$B3051,"_",NFM3External!$C3051,"_",NFM3External!$E3051,"_",NFM3External!$G3051)</f>
        <v>El Salvador_HIV__2020</v>
      </c>
    </row>
    <row r="3052" spans="1:12" x14ac:dyDescent="0.25">
      <c r="A3052" s="48" t="s">
        <v>2099</v>
      </c>
      <c r="B3052" s="49" t="s">
        <v>974</v>
      </c>
      <c r="C3052" s="49" t="s">
        <v>1645</v>
      </c>
      <c r="D3052" s="49" t="s">
        <v>1634</v>
      </c>
      <c r="E3052" s="49"/>
      <c r="F3052" s="49" t="s">
        <v>2101</v>
      </c>
      <c r="G3052" s="49">
        <v>2020</v>
      </c>
      <c r="H3052" s="49" t="s">
        <v>1635</v>
      </c>
      <c r="I3052" s="49" t="s">
        <v>670</v>
      </c>
      <c r="J3052" s="59">
        <v>40000</v>
      </c>
      <c r="K3052" s="49">
        <v>40000</v>
      </c>
      <c r="L3052" s="55" t="str">
        <f>_xlfn.CONCAT(NFM3External!$B3052,"_",NFM3External!$C3052,"_",NFM3External!$E3052,"_",NFM3External!$G3052)</f>
        <v>El Salvador_HIV__2020</v>
      </c>
    </row>
    <row r="3053" spans="1:12" x14ac:dyDescent="0.25">
      <c r="A3053" s="51" t="s">
        <v>2099</v>
      </c>
      <c r="B3053" s="52" t="s">
        <v>974</v>
      </c>
      <c r="C3053" s="52" t="s">
        <v>1645</v>
      </c>
      <c r="D3053" s="52" t="s">
        <v>1634</v>
      </c>
      <c r="E3053" s="52"/>
      <c r="F3053" s="52" t="s">
        <v>2103</v>
      </c>
      <c r="G3053" s="52">
        <v>2020</v>
      </c>
      <c r="H3053" s="52" t="s">
        <v>1635</v>
      </c>
      <c r="I3053" s="52" t="s">
        <v>670</v>
      </c>
      <c r="J3053" s="60">
        <v>0</v>
      </c>
      <c r="K3053" s="52">
        <v>0</v>
      </c>
      <c r="L3053" s="56" t="str">
        <f>_xlfn.CONCAT(NFM3External!$B3053,"_",NFM3External!$C3053,"_",NFM3External!$E3053,"_",NFM3External!$G3053)</f>
        <v>El Salvador_HIV__2020</v>
      </c>
    </row>
    <row r="3054" spans="1:12" x14ac:dyDescent="0.25">
      <c r="A3054" s="48" t="s">
        <v>2099</v>
      </c>
      <c r="B3054" s="49" t="s">
        <v>974</v>
      </c>
      <c r="C3054" s="49" t="s">
        <v>1645</v>
      </c>
      <c r="D3054" s="49" t="s">
        <v>1634</v>
      </c>
      <c r="E3054" s="49"/>
      <c r="F3054" s="49" t="s">
        <v>2103</v>
      </c>
      <c r="G3054" s="49">
        <v>2020</v>
      </c>
      <c r="H3054" s="49" t="s">
        <v>1635</v>
      </c>
      <c r="I3054" s="49" t="s">
        <v>670</v>
      </c>
      <c r="J3054" s="59">
        <v>0</v>
      </c>
      <c r="K3054" s="49">
        <v>0</v>
      </c>
      <c r="L3054" s="55" t="str">
        <f>_xlfn.CONCAT(NFM3External!$B3054,"_",NFM3External!$C3054,"_",NFM3External!$E3054,"_",NFM3External!$G3054)</f>
        <v>El Salvador_HIV__2020</v>
      </c>
    </row>
    <row r="3055" spans="1:12" x14ac:dyDescent="0.25">
      <c r="A3055" s="51" t="s">
        <v>2099</v>
      </c>
      <c r="B3055" s="52" t="s">
        <v>974</v>
      </c>
      <c r="C3055" s="52" t="s">
        <v>1645</v>
      </c>
      <c r="D3055" s="52" t="s">
        <v>1634</v>
      </c>
      <c r="E3055" s="52"/>
      <c r="F3055" s="52" t="s">
        <v>2103</v>
      </c>
      <c r="G3055" s="52">
        <v>2020</v>
      </c>
      <c r="H3055" s="52" t="s">
        <v>1635</v>
      </c>
      <c r="I3055" s="52" t="s">
        <v>670</v>
      </c>
      <c r="J3055" s="60">
        <v>0</v>
      </c>
      <c r="K3055" s="52">
        <v>0</v>
      </c>
      <c r="L3055" s="56" t="str">
        <f>_xlfn.CONCAT(NFM3External!$B3055,"_",NFM3External!$C3055,"_",NFM3External!$E3055,"_",NFM3External!$G3055)</f>
        <v>El Salvador_HIV__2020</v>
      </c>
    </row>
    <row r="3056" spans="1:12" x14ac:dyDescent="0.25">
      <c r="A3056" s="48" t="s">
        <v>2099</v>
      </c>
      <c r="B3056" s="49" t="s">
        <v>974</v>
      </c>
      <c r="C3056" s="49" t="s">
        <v>1645</v>
      </c>
      <c r="D3056" s="49" t="s">
        <v>1634</v>
      </c>
      <c r="E3056" s="49"/>
      <c r="F3056" s="49" t="s">
        <v>2100</v>
      </c>
      <c r="G3056" s="49">
        <v>2021</v>
      </c>
      <c r="H3056" s="49" t="s">
        <v>1635</v>
      </c>
      <c r="I3056" s="49" t="s">
        <v>670</v>
      </c>
      <c r="J3056" s="59">
        <v>73944</v>
      </c>
      <c r="K3056" s="49">
        <v>73944</v>
      </c>
      <c r="L3056" s="55" t="str">
        <f>_xlfn.CONCAT(NFM3External!$B3056,"_",NFM3External!$C3056,"_",NFM3External!$E3056,"_",NFM3External!$G3056)</f>
        <v>El Salvador_HIV__2021</v>
      </c>
    </row>
    <row r="3057" spans="1:12" x14ac:dyDescent="0.25">
      <c r="A3057" s="51" t="s">
        <v>2099</v>
      </c>
      <c r="B3057" s="52" t="s">
        <v>974</v>
      </c>
      <c r="C3057" s="52" t="s">
        <v>1645</v>
      </c>
      <c r="D3057" s="52" t="s">
        <v>1634</v>
      </c>
      <c r="E3057" s="52"/>
      <c r="F3057" s="52" t="s">
        <v>2100</v>
      </c>
      <c r="G3057" s="52">
        <v>2021</v>
      </c>
      <c r="H3057" s="52" t="s">
        <v>1635</v>
      </c>
      <c r="I3057" s="52" t="s">
        <v>670</v>
      </c>
      <c r="J3057" s="60">
        <v>0</v>
      </c>
      <c r="K3057" s="52">
        <v>0</v>
      </c>
      <c r="L3057" s="56" t="str">
        <f>_xlfn.CONCAT(NFM3External!$B3057,"_",NFM3External!$C3057,"_",NFM3External!$E3057,"_",NFM3External!$G3057)</f>
        <v>El Salvador_HIV__2021</v>
      </c>
    </row>
    <row r="3058" spans="1:12" x14ac:dyDescent="0.25">
      <c r="A3058" s="48" t="s">
        <v>2099</v>
      </c>
      <c r="B3058" s="49" t="s">
        <v>974</v>
      </c>
      <c r="C3058" s="49" t="s">
        <v>1645</v>
      </c>
      <c r="D3058" s="49" t="s">
        <v>1634</v>
      </c>
      <c r="E3058" s="49"/>
      <c r="F3058" s="49" t="s">
        <v>2100</v>
      </c>
      <c r="G3058" s="49">
        <v>2021</v>
      </c>
      <c r="H3058" s="49" t="s">
        <v>1635</v>
      </c>
      <c r="I3058" s="49" t="s">
        <v>670</v>
      </c>
      <c r="J3058" s="59">
        <v>0</v>
      </c>
      <c r="K3058" s="49">
        <v>0</v>
      </c>
      <c r="L3058" s="55" t="str">
        <f>_xlfn.CONCAT(NFM3External!$B3058,"_",NFM3External!$C3058,"_",NFM3External!$E3058,"_",NFM3External!$G3058)</f>
        <v>El Salvador_HIV__2021</v>
      </c>
    </row>
    <row r="3059" spans="1:12" x14ac:dyDescent="0.25">
      <c r="A3059" s="51" t="s">
        <v>2099</v>
      </c>
      <c r="B3059" s="52" t="s">
        <v>974</v>
      </c>
      <c r="C3059" s="52" t="s">
        <v>1645</v>
      </c>
      <c r="D3059" s="52" t="s">
        <v>1634</v>
      </c>
      <c r="E3059" s="52"/>
      <c r="F3059" s="52" t="s">
        <v>2100</v>
      </c>
      <c r="G3059" s="52">
        <v>2021</v>
      </c>
      <c r="H3059" s="52" t="s">
        <v>1635</v>
      </c>
      <c r="I3059" s="52" t="s">
        <v>670</v>
      </c>
      <c r="J3059" s="60">
        <v>0</v>
      </c>
      <c r="K3059" s="52">
        <v>0</v>
      </c>
      <c r="L3059" s="56" t="str">
        <f>_xlfn.CONCAT(NFM3External!$B3059,"_",NFM3External!$C3059,"_",NFM3External!$E3059,"_",NFM3External!$G3059)</f>
        <v>El Salvador_HIV__2021</v>
      </c>
    </row>
    <row r="3060" spans="1:12" x14ac:dyDescent="0.25">
      <c r="A3060" s="48" t="s">
        <v>2099</v>
      </c>
      <c r="B3060" s="49" t="s">
        <v>974</v>
      </c>
      <c r="C3060" s="49" t="s">
        <v>1645</v>
      </c>
      <c r="D3060" s="49" t="s">
        <v>1634</v>
      </c>
      <c r="E3060" s="49"/>
      <c r="F3060" s="49" t="s">
        <v>2101</v>
      </c>
      <c r="G3060" s="49">
        <v>2021</v>
      </c>
      <c r="H3060" s="49" t="s">
        <v>1635</v>
      </c>
      <c r="I3060" s="49" t="s">
        <v>670</v>
      </c>
      <c r="J3060" s="59">
        <v>40440</v>
      </c>
      <c r="K3060" s="49">
        <v>40440</v>
      </c>
      <c r="L3060" s="55" t="str">
        <f>_xlfn.CONCAT(NFM3External!$B3060,"_",NFM3External!$C3060,"_",NFM3External!$E3060,"_",NFM3External!$G3060)</f>
        <v>El Salvador_HIV__2021</v>
      </c>
    </row>
    <row r="3061" spans="1:12" x14ac:dyDescent="0.25">
      <c r="A3061" s="51" t="s">
        <v>2099</v>
      </c>
      <c r="B3061" s="52" t="s">
        <v>974</v>
      </c>
      <c r="C3061" s="52" t="s">
        <v>1645</v>
      </c>
      <c r="D3061" s="52" t="s">
        <v>1634</v>
      </c>
      <c r="E3061" s="52"/>
      <c r="F3061" s="52" t="s">
        <v>2103</v>
      </c>
      <c r="G3061" s="52">
        <v>2021</v>
      </c>
      <c r="H3061" s="52" t="s">
        <v>1635</v>
      </c>
      <c r="I3061" s="52" t="s">
        <v>670</v>
      </c>
      <c r="J3061" s="60">
        <v>0</v>
      </c>
      <c r="K3061" s="52">
        <v>0</v>
      </c>
      <c r="L3061" s="56" t="str">
        <f>_xlfn.CONCAT(NFM3External!$B3061,"_",NFM3External!$C3061,"_",NFM3External!$E3061,"_",NFM3External!$G3061)</f>
        <v>El Salvador_HIV__2021</v>
      </c>
    </row>
    <row r="3062" spans="1:12" x14ac:dyDescent="0.25">
      <c r="A3062" s="48" t="s">
        <v>2099</v>
      </c>
      <c r="B3062" s="49" t="s">
        <v>974</v>
      </c>
      <c r="C3062" s="49" t="s">
        <v>1645</v>
      </c>
      <c r="D3062" s="49" t="s">
        <v>1634</v>
      </c>
      <c r="E3062" s="49"/>
      <c r="F3062" s="49" t="s">
        <v>2103</v>
      </c>
      <c r="G3062" s="49">
        <v>2021</v>
      </c>
      <c r="H3062" s="49" t="s">
        <v>1635</v>
      </c>
      <c r="I3062" s="49" t="s">
        <v>670</v>
      </c>
      <c r="J3062" s="59">
        <v>0</v>
      </c>
      <c r="K3062" s="49">
        <v>0</v>
      </c>
      <c r="L3062" s="55" t="str">
        <f>_xlfn.CONCAT(NFM3External!$B3062,"_",NFM3External!$C3062,"_",NFM3External!$E3062,"_",NFM3External!$G3062)</f>
        <v>El Salvador_HIV__2021</v>
      </c>
    </row>
    <row r="3063" spans="1:12" x14ac:dyDescent="0.25">
      <c r="A3063" s="51" t="s">
        <v>2099</v>
      </c>
      <c r="B3063" s="52" t="s">
        <v>974</v>
      </c>
      <c r="C3063" s="52" t="s">
        <v>1645</v>
      </c>
      <c r="D3063" s="52" t="s">
        <v>1634</v>
      </c>
      <c r="E3063" s="52"/>
      <c r="F3063" s="52" t="s">
        <v>2103</v>
      </c>
      <c r="G3063" s="52">
        <v>2021</v>
      </c>
      <c r="H3063" s="52" t="s">
        <v>1635</v>
      </c>
      <c r="I3063" s="52" t="s">
        <v>670</v>
      </c>
      <c r="J3063" s="60">
        <v>0</v>
      </c>
      <c r="K3063" s="52">
        <v>0</v>
      </c>
      <c r="L3063" s="56" t="str">
        <f>_xlfn.CONCAT(NFM3External!$B3063,"_",NFM3External!$C3063,"_",NFM3External!$E3063,"_",NFM3External!$G3063)</f>
        <v>El Salvador_HIV__2021</v>
      </c>
    </row>
    <row r="3064" spans="1:12" x14ac:dyDescent="0.25">
      <c r="A3064" s="48" t="s">
        <v>2099</v>
      </c>
      <c r="B3064" s="49" t="s">
        <v>974</v>
      </c>
      <c r="C3064" s="49" t="s">
        <v>1645</v>
      </c>
      <c r="D3064" s="49" t="s">
        <v>1634</v>
      </c>
      <c r="E3064" s="49"/>
      <c r="F3064" s="49" t="s">
        <v>2100</v>
      </c>
      <c r="G3064" s="49">
        <v>2022</v>
      </c>
      <c r="H3064" s="49" t="s">
        <v>361</v>
      </c>
      <c r="I3064" s="49" t="s">
        <v>670</v>
      </c>
      <c r="J3064" s="59">
        <v>74979</v>
      </c>
      <c r="K3064" s="49">
        <v>74979</v>
      </c>
      <c r="L3064" s="55" t="str">
        <f>_xlfn.CONCAT(NFM3External!$B3064,"_",NFM3External!$C3064,"_",NFM3External!$E3064,"_",NFM3External!$G3064)</f>
        <v>El Salvador_HIV__2022</v>
      </c>
    </row>
    <row r="3065" spans="1:12" x14ac:dyDescent="0.25">
      <c r="A3065" s="51" t="s">
        <v>2099</v>
      </c>
      <c r="B3065" s="52" t="s">
        <v>974</v>
      </c>
      <c r="C3065" s="52" t="s">
        <v>1645</v>
      </c>
      <c r="D3065" s="52" t="s">
        <v>1634</v>
      </c>
      <c r="E3065" s="52"/>
      <c r="F3065" s="52" t="s">
        <v>2100</v>
      </c>
      <c r="G3065" s="52">
        <v>2022</v>
      </c>
      <c r="H3065" s="52" t="s">
        <v>361</v>
      </c>
      <c r="I3065" s="52" t="s">
        <v>670</v>
      </c>
      <c r="J3065" s="60">
        <v>0</v>
      </c>
      <c r="K3065" s="52">
        <v>0</v>
      </c>
      <c r="L3065" s="56" t="str">
        <f>_xlfn.CONCAT(NFM3External!$B3065,"_",NFM3External!$C3065,"_",NFM3External!$E3065,"_",NFM3External!$G3065)</f>
        <v>El Salvador_HIV__2022</v>
      </c>
    </row>
    <row r="3066" spans="1:12" x14ac:dyDescent="0.25">
      <c r="A3066" s="48" t="s">
        <v>2099</v>
      </c>
      <c r="B3066" s="49" t="s">
        <v>974</v>
      </c>
      <c r="C3066" s="49" t="s">
        <v>1645</v>
      </c>
      <c r="D3066" s="49" t="s">
        <v>1634</v>
      </c>
      <c r="E3066" s="49"/>
      <c r="F3066" s="49" t="s">
        <v>2100</v>
      </c>
      <c r="G3066" s="49">
        <v>2022</v>
      </c>
      <c r="H3066" s="49" t="s">
        <v>361</v>
      </c>
      <c r="I3066" s="49" t="s">
        <v>670</v>
      </c>
      <c r="J3066" s="59">
        <v>0</v>
      </c>
      <c r="K3066" s="49">
        <v>0</v>
      </c>
      <c r="L3066" s="55" t="str">
        <f>_xlfn.CONCAT(NFM3External!$B3066,"_",NFM3External!$C3066,"_",NFM3External!$E3066,"_",NFM3External!$G3066)</f>
        <v>El Salvador_HIV__2022</v>
      </c>
    </row>
    <row r="3067" spans="1:12" x14ac:dyDescent="0.25">
      <c r="A3067" s="51" t="s">
        <v>2099</v>
      </c>
      <c r="B3067" s="52" t="s">
        <v>974</v>
      </c>
      <c r="C3067" s="52" t="s">
        <v>1645</v>
      </c>
      <c r="D3067" s="52" t="s">
        <v>1634</v>
      </c>
      <c r="E3067" s="52"/>
      <c r="F3067" s="52" t="s">
        <v>2100</v>
      </c>
      <c r="G3067" s="52">
        <v>2022</v>
      </c>
      <c r="H3067" s="52" t="s">
        <v>361</v>
      </c>
      <c r="I3067" s="52" t="s">
        <v>670</v>
      </c>
      <c r="J3067" s="60">
        <v>0</v>
      </c>
      <c r="K3067" s="52">
        <v>0</v>
      </c>
      <c r="L3067" s="56" t="str">
        <f>_xlfn.CONCAT(NFM3External!$B3067,"_",NFM3External!$C3067,"_",NFM3External!$E3067,"_",NFM3External!$G3067)</f>
        <v>El Salvador_HIV__2022</v>
      </c>
    </row>
    <row r="3068" spans="1:12" x14ac:dyDescent="0.25">
      <c r="A3068" s="48" t="s">
        <v>2099</v>
      </c>
      <c r="B3068" s="49" t="s">
        <v>974</v>
      </c>
      <c r="C3068" s="49" t="s">
        <v>1645</v>
      </c>
      <c r="D3068" s="49" t="s">
        <v>1634</v>
      </c>
      <c r="E3068" s="49"/>
      <c r="F3068" s="49" t="s">
        <v>2101</v>
      </c>
      <c r="G3068" s="49">
        <v>2022</v>
      </c>
      <c r="H3068" s="49" t="s">
        <v>361</v>
      </c>
      <c r="I3068" s="49" t="s">
        <v>670</v>
      </c>
      <c r="J3068" s="59">
        <v>41006</v>
      </c>
      <c r="K3068" s="49">
        <v>41006</v>
      </c>
      <c r="L3068" s="55" t="str">
        <f>_xlfn.CONCAT(NFM3External!$B3068,"_",NFM3External!$C3068,"_",NFM3External!$E3068,"_",NFM3External!$G3068)</f>
        <v>El Salvador_HIV__2022</v>
      </c>
    </row>
    <row r="3069" spans="1:12" x14ac:dyDescent="0.25">
      <c r="A3069" s="51" t="s">
        <v>2099</v>
      </c>
      <c r="B3069" s="52" t="s">
        <v>974</v>
      </c>
      <c r="C3069" s="52" t="s">
        <v>1645</v>
      </c>
      <c r="D3069" s="52" t="s">
        <v>1634</v>
      </c>
      <c r="E3069" s="52"/>
      <c r="F3069" s="52" t="s">
        <v>2103</v>
      </c>
      <c r="G3069" s="52">
        <v>2022</v>
      </c>
      <c r="H3069" s="52" t="s">
        <v>361</v>
      </c>
      <c r="I3069" s="52" t="s">
        <v>670</v>
      </c>
      <c r="J3069" s="60">
        <v>0</v>
      </c>
      <c r="K3069" s="52">
        <v>0</v>
      </c>
      <c r="L3069" s="56" t="str">
        <f>_xlfn.CONCAT(NFM3External!$B3069,"_",NFM3External!$C3069,"_",NFM3External!$E3069,"_",NFM3External!$G3069)</f>
        <v>El Salvador_HIV__2022</v>
      </c>
    </row>
    <row r="3070" spans="1:12" x14ac:dyDescent="0.25">
      <c r="A3070" s="48" t="s">
        <v>2099</v>
      </c>
      <c r="B3070" s="49" t="s">
        <v>974</v>
      </c>
      <c r="C3070" s="49" t="s">
        <v>1645</v>
      </c>
      <c r="D3070" s="49" t="s">
        <v>1634</v>
      </c>
      <c r="E3070" s="49"/>
      <c r="F3070" s="49" t="s">
        <v>2103</v>
      </c>
      <c r="G3070" s="49">
        <v>2022</v>
      </c>
      <c r="H3070" s="49" t="s">
        <v>361</v>
      </c>
      <c r="I3070" s="49" t="s">
        <v>670</v>
      </c>
      <c r="J3070" s="59">
        <v>0</v>
      </c>
      <c r="K3070" s="49">
        <v>0</v>
      </c>
      <c r="L3070" s="55" t="str">
        <f>_xlfn.CONCAT(NFM3External!$B3070,"_",NFM3External!$C3070,"_",NFM3External!$E3070,"_",NFM3External!$G3070)</f>
        <v>El Salvador_HIV__2022</v>
      </c>
    </row>
    <row r="3071" spans="1:12" x14ac:dyDescent="0.25">
      <c r="A3071" s="51" t="s">
        <v>2099</v>
      </c>
      <c r="B3071" s="52" t="s">
        <v>974</v>
      </c>
      <c r="C3071" s="52" t="s">
        <v>1645</v>
      </c>
      <c r="D3071" s="52" t="s">
        <v>1634</v>
      </c>
      <c r="E3071" s="52"/>
      <c r="F3071" s="52" t="s">
        <v>2103</v>
      </c>
      <c r="G3071" s="52">
        <v>2022</v>
      </c>
      <c r="H3071" s="52" t="s">
        <v>361</v>
      </c>
      <c r="I3071" s="52" t="s">
        <v>670</v>
      </c>
      <c r="J3071" s="60">
        <v>0</v>
      </c>
      <c r="K3071" s="52">
        <v>0</v>
      </c>
      <c r="L3071" s="56" t="str">
        <f>_xlfn.CONCAT(NFM3External!$B3071,"_",NFM3External!$C3071,"_",NFM3External!$E3071,"_",NFM3External!$G3071)</f>
        <v>El Salvador_HIV__2022</v>
      </c>
    </row>
    <row r="3072" spans="1:12" x14ac:dyDescent="0.25">
      <c r="A3072" s="48" t="s">
        <v>2099</v>
      </c>
      <c r="B3072" s="49" t="s">
        <v>974</v>
      </c>
      <c r="C3072" s="49" t="s">
        <v>1645</v>
      </c>
      <c r="D3072" s="49" t="s">
        <v>1634</v>
      </c>
      <c r="E3072" s="49"/>
      <c r="F3072" s="49" t="s">
        <v>2100</v>
      </c>
      <c r="G3072" s="49">
        <v>2023</v>
      </c>
      <c r="H3072" s="49" t="s">
        <v>361</v>
      </c>
      <c r="I3072" s="49" t="s">
        <v>670</v>
      </c>
      <c r="J3072" s="59">
        <v>75878</v>
      </c>
      <c r="K3072" s="49">
        <v>75878</v>
      </c>
      <c r="L3072" s="55" t="str">
        <f>_xlfn.CONCAT(NFM3External!$B3072,"_",NFM3External!$C3072,"_",NFM3External!$E3072,"_",NFM3External!$G3072)</f>
        <v>El Salvador_HIV__2023</v>
      </c>
    </row>
    <row r="3073" spans="1:12" x14ac:dyDescent="0.25">
      <c r="A3073" s="51" t="s">
        <v>2099</v>
      </c>
      <c r="B3073" s="52" t="s">
        <v>974</v>
      </c>
      <c r="C3073" s="52" t="s">
        <v>1645</v>
      </c>
      <c r="D3073" s="52" t="s">
        <v>1634</v>
      </c>
      <c r="E3073" s="52"/>
      <c r="F3073" s="52" t="s">
        <v>2100</v>
      </c>
      <c r="G3073" s="52">
        <v>2023</v>
      </c>
      <c r="H3073" s="52" t="s">
        <v>361</v>
      </c>
      <c r="I3073" s="52" t="s">
        <v>670</v>
      </c>
      <c r="J3073" s="60">
        <v>0</v>
      </c>
      <c r="K3073" s="52">
        <v>0</v>
      </c>
      <c r="L3073" s="56" t="str">
        <f>_xlfn.CONCAT(NFM3External!$B3073,"_",NFM3External!$C3073,"_",NFM3External!$E3073,"_",NFM3External!$G3073)</f>
        <v>El Salvador_HIV__2023</v>
      </c>
    </row>
    <row r="3074" spans="1:12" x14ac:dyDescent="0.25">
      <c r="A3074" s="48" t="s">
        <v>2099</v>
      </c>
      <c r="B3074" s="49" t="s">
        <v>974</v>
      </c>
      <c r="C3074" s="49" t="s">
        <v>1645</v>
      </c>
      <c r="D3074" s="49" t="s">
        <v>1634</v>
      </c>
      <c r="E3074" s="49"/>
      <c r="F3074" s="49" t="s">
        <v>2100</v>
      </c>
      <c r="G3074" s="49">
        <v>2023</v>
      </c>
      <c r="H3074" s="49" t="s">
        <v>361</v>
      </c>
      <c r="I3074" s="49" t="s">
        <v>670</v>
      </c>
      <c r="J3074" s="59">
        <v>0</v>
      </c>
      <c r="K3074" s="49">
        <v>0</v>
      </c>
      <c r="L3074" s="55" t="str">
        <f>_xlfn.CONCAT(NFM3External!$B3074,"_",NFM3External!$C3074,"_",NFM3External!$E3074,"_",NFM3External!$G3074)</f>
        <v>El Salvador_HIV__2023</v>
      </c>
    </row>
    <row r="3075" spans="1:12" x14ac:dyDescent="0.25">
      <c r="A3075" s="51" t="s">
        <v>2099</v>
      </c>
      <c r="B3075" s="52" t="s">
        <v>974</v>
      </c>
      <c r="C3075" s="52" t="s">
        <v>1645</v>
      </c>
      <c r="D3075" s="52" t="s">
        <v>1634</v>
      </c>
      <c r="E3075" s="52"/>
      <c r="F3075" s="52" t="s">
        <v>2100</v>
      </c>
      <c r="G3075" s="52">
        <v>2023</v>
      </c>
      <c r="H3075" s="52" t="s">
        <v>361</v>
      </c>
      <c r="I3075" s="52" t="s">
        <v>670</v>
      </c>
      <c r="J3075" s="60">
        <v>0</v>
      </c>
      <c r="K3075" s="52">
        <v>0</v>
      </c>
      <c r="L3075" s="56" t="str">
        <f>_xlfn.CONCAT(NFM3External!$B3075,"_",NFM3External!$C3075,"_",NFM3External!$E3075,"_",NFM3External!$G3075)</f>
        <v>El Salvador_HIV__2023</v>
      </c>
    </row>
    <row r="3076" spans="1:12" x14ac:dyDescent="0.25">
      <c r="A3076" s="48" t="s">
        <v>2099</v>
      </c>
      <c r="B3076" s="49" t="s">
        <v>974</v>
      </c>
      <c r="C3076" s="49" t="s">
        <v>1645</v>
      </c>
      <c r="D3076" s="49" t="s">
        <v>1634</v>
      </c>
      <c r="E3076" s="49"/>
      <c r="F3076" s="49" t="s">
        <v>2101</v>
      </c>
      <c r="G3076" s="49">
        <v>2023</v>
      </c>
      <c r="H3076" s="49" t="s">
        <v>361</v>
      </c>
      <c r="I3076" s="49" t="s">
        <v>670</v>
      </c>
      <c r="J3076" s="59">
        <v>41498</v>
      </c>
      <c r="K3076" s="49">
        <v>41498</v>
      </c>
      <c r="L3076" s="55" t="str">
        <f>_xlfn.CONCAT(NFM3External!$B3076,"_",NFM3External!$C3076,"_",NFM3External!$E3076,"_",NFM3External!$G3076)</f>
        <v>El Salvador_HIV__2023</v>
      </c>
    </row>
    <row r="3077" spans="1:12" x14ac:dyDescent="0.25">
      <c r="A3077" s="51" t="s">
        <v>2099</v>
      </c>
      <c r="B3077" s="52" t="s">
        <v>974</v>
      </c>
      <c r="C3077" s="52" t="s">
        <v>1645</v>
      </c>
      <c r="D3077" s="52" t="s">
        <v>1634</v>
      </c>
      <c r="E3077" s="52"/>
      <c r="F3077" s="52" t="s">
        <v>2103</v>
      </c>
      <c r="G3077" s="52">
        <v>2023</v>
      </c>
      <c r="H3077" s="52" t="s">
        <v>361</v>
      </c>
      <c r="I3077" s="52" t="s">
        <v>670</v>
      </c>
      <c r="J3077" s="60">
        <v>0</v>
      </c>
      <c r="K3077" s="52">
        <v>0</v>
      </c>
      <c r="L3077" s="56" t="str">
        <f>_xlfn.CONCAT(NFM3External!$B3077,"_",NFM3External!$C3077,"_",NFM3External!$E3077,"_",NFM3External!$G3077)</f>
        <v>El Salvador_HIV__2023</v>
      </c>
    </row>
    <row r="3078" spans="1:12" x14ac:dyDescent="0.25">
      <c r="A3078" s="48" t="s">
        <v>2099</v>
      </c>
      <c r="B3078" s="49" t="s">
        <v>974</v>
      </c>
      <c r="C3078" s="49" t="s">
        <v>1645</v>
      </c>
      <c r="D3078" s="49" t="s">
        <v>1634</v>
      </c>
      <c r="E3078" s="49"/>
      <c r="F3078" s="49" t="s">
        <v>2103</v>
      </c>
      <c r="G3078" s="49">
        <v>2023</v>
      </c>
      <c r="H3078" s="49" t="s">
        <v>361</v>
      </c>
      <c r="I3078" s="49" t="s">
        <v>670</v>
      </c>
      <c r="J3078" s="59">
        <v>0</v>
      </c>
      <c r="K3078" s="49">
        <v>0</v>
      </c>
      <c r="L3078" s="55" t="str">
        <f>_xlfn.CONCAT(NFM3External!$B3078,"_",NFM3External!$C3078,"_",NFM3External!$E3078,"_",NFM3External!$G3078)</f>
        <v>El Salvador_HIV__2023</v>
      </c>
    </row>
    <row r="3079" spans="1:12" x14ac:dyDescent="0.25">
      <c r="A3079" s="51" t="s">
        <v>2099</v>
      </c>
      <c r="B3079" s="52" t="s">
        <v>974</v>
      </c>
      <c r="C3079" s="52" t="s">
        <v>1645</v>
      </c>
      <c r="D3079" s="52" t="s">
        <v>1634</v>
      </c>
      <c r="E3079" s="52"/>
      <c r="F3079" s="52" t="s">
        <v>2103</v>
      </c>
      <c r="G3079" s="52">
        <v>2023</v>
      </c>
      <c r="H3079" s="52" t="s">
        <v>361</v>
      </c>
      <c r="I3079" s="52" t="s">
        <v>670</v>
      </c>
      <c r="J3079" s="60">
        <v>0</v>
      </c>
      <c r="K3079" s="52">
        <v>0</v>
      </c>
      <c r="L3079" s="56" t="str">
        <f>_xlfn.CONCAT(NFM3External!$B3079,"_",NFM3External!$C3079,"_",NFM3External!$E3079,"_",NFM3External!$G3079)</f>
        <v>El Salvador_HIV__2023</v>
      </c>
    </row>
    <row r="3080" spans="1:12" x14ac:dyDescent="0.25">
      <c r="A3080" s="48" t="s">
        <v>2099</v>
      </c>
      <c r="B3080" s="49" t="s">
        <v>974</v>
      </c>
      <c r="C3080" s="49" t="s">
        <v>1645</v>
      </c>
      <c r="D3080" s="49" t="s">
        <v>1634</v>
      </c>
      <c r="E3080" s="49"/>
      <c r="F3080" s="49" t="s">
        <v>2100</v>
      </c>
      <c r="G3080" s="49">
        <v>2024</v>
      </c>
      <c r="H3080" s="49" t="s">
        <v>361</v>
      </c>
      <c r="I3080" s="49" t="s">
        <v>670</v>
      </c>
      <c r="J3080" s="59">
        <v>76675</v>
      </c>
      <c r="K3080" s="49">
        <v>76675</v>
      </c>
      <c r="L3080" s="55" t="str">
        <f>_xlfn.CONCAT(NFM3External!$B3080,"_",NFM3External!$C3080,"_",NFM3External!$E3080,"_",NFM3External!$G3080)</f>
        <v>El Salvador_HIV__2024</v>
      </c>
    </row>
    <row r="3081" spans="1:12" x14ac:dyDescent="0.25">
      <c r="A3081" s="51" t="s">
        <v>2099</v>
      </c>
      <c r="B3081" s="52" t="s">
        <v>974</v>
      </c>
      <c r="C3081" s="52" t="s">
        <v>1645</v>
      </c>
      <c r="D3081" s="52" t="s">
        <v>1634</v>
      </c>
      <c r="E3081" s="52"/>
      <c r="F3081" s="52" t="s">
        <v>2100</v>
      </c>
      <c r="G3081" s="52">
        <v>2024</v>
      </c>
      <c r="H3081" s="52" t="s">
        <v>361</v>
      </c>
      <c r="I3081" s="52" t="s">
        <v>670</v>
      </c>
      <c r="J3081" s="60">
        <v>0</v>
      </c>
      <c r="K3081" s="52">
        <v>0</v>
      </c>
      <c r="L3081" s="56" t="str">
        <f>_xlfn.CONCAT(NFM3External!$B3081,"_",NFM3External!$C3081,"_",NFM3External!$E3081,"_",NFM3External!$G3081)</f>
        <v>El Salvador_HIV__2024</v>
      </c>
    </row>
    <row r="3082" spans="1:12" x14ac:dyDescent="0.25">
      <c r="A3082" s="48" t="s">
        <v>2099</v>
      </c>
      <c r="B3082" s="49" t="s">
        <v>974</v>
      </c>
      <c r="C3082" s="49" t="s">
        <v>1645</v>
      </c>
      <c r="D3082" s="49" t="s">
        <v>1634</v>
      </c>
      <c r="E3082" s="49"/>
      <c r="F3082" s="49" t="s">
        <v>2100</v>
      </c>
      <c r="G3082" s="49">
        <v>2024</v>
      </c>
      <c r="H3082" s="49" t="s">
        <v>361</v>
      </c>
      <c r="I3082" s="49" t="s">
        <v>670</v>
      </c>
      <c r="J3082" s="59">
        <v>0</v>
      </c>
      <c r="K3082" s="49">
        <v>0</v>
      </c>
      <c r="L3082" s="55" t="str">
        <f>_xlfn.CONCAT(NFM3External!$B3082,"_",NFM3External!$C3082,"_",NFM3External!$E3082,"_",NFM3External!$G3082)</f>
        <v>El Salvador_HIV__2024</v>
      </c>
    </row>
    <row r="3083" spans="1:12" x14ac:dyDescent="0.25">
      <c r="A3083" s="51" t="s">
        <v>2099</v>
      </c>
      <c r="B3083" s="52" t="s">
        <v>974</v>
      </c>
      <c r="C3083" s="52" t="s">
        <v>1645</v>
      </c>
      <c r="D3083" s="52" t="s">
        <v>1634</v>
      </c>
      <c r="E3083" s="52"/>
      <c r="F3083" s="52" t="s">
        <v>2100</v>
      </c>
      <c r="G3083" s="52">
        <v>2024</v>
      </c>
      <c r="H3083" s="52" t="s">
        <v>361</v>
      </c>
      <c r="I3083" s="52" t="s">
        <v>670</v>
      </c>
      <c r="J3083" s="60">
        <v>0</v>
      </c>
      <c r="K3083" s="52">
        <v>0</v>
      </c>
      <c r="L3083" s="56" t="str">
        <f>_xlfn.CONCAT(NFM3External!$B3083,"_",NFM3External!$C3083,"_",NFM3External!$E3083,"_",NFM3External!$G3083)</f>
        <v>El Salvador_HIV__2024</v>
      </c>
    </row>
    <row r="3084" spans="1:12" x14ac:dyDescent="0.25">
      <c r="A3084" s="48" t="s">
        <v>2099</v>
      </c>
      <c r="B3084" s="49" t="s">
        <v>974</v>
      </c>
      <c r="C3084" s="49" t="s">
        <v>1645</v>
      </c>
      <c r="D3084" s="49" t="s">
        <v>1634</v>
      </c>
      <c r="E3084" s="49"/>
      <c r="F3084" s="49" t="s">
        <v>2101</v>
      </c>
      <c r="G3084" s="49">
        <v>2024</v>
      </c>
      <c r="H3084" s="49" t="s">
        <v>361</v>
      </c>
      <c r="I3084" s="49" t="s">
        <v>670</v>
      </c>
      <c r="J3084" s="59">
        <v>41934</v>
      </c>
      <c r="K3084" s="49">
        <v>41934</v>
      </c>
      <c r="L3084" s="55" t="str">
        <f>_xlfn.CONCAT(NFM3External!$B3084,"_",NFM3External!$C3084,"_",NFM3External!$E3084,"_",NFM3External!$G3084)</f>
        <v>El Salvador_HIV__2024</v>
      </c>
    </row>
    <row r="3085" spans="1:12" x14ac:dyDescent="0.25">
      <c r="A3085" s="51" t="s">
        <v>2099</v>
      </c>
      <c r="B3085" s="52" t="s">
        <v>974</v>
      </c>
      <c r="C3085" s="52" t="s">
        <v>1645</v>
      </c>
      <c r="D3085" s="52" t="s">
        <v>1634</v>
      </c>
      <c r="E3085" s="52"/>
      <c r="F3085" s="52" t="s">
        <v>2103</v>
      </c>
      <c r="G3085" s="52">
        <v>2024</v>
      </c>
      <c r="H3085" s="52" t="s">
        <v>361</v>
      </c>
      <c r="I3085" s="52" t="s">
        <v>670</v>
      </c>
      <c r="J3085" s="60">
        <v>0</v>
      </c>
      <c r="K3085" s="52">
        <v>0</v>
      </c>
      <c r="L3085" s="56" t="str">
        <f>_xlfn.CONCAT(NFM3External!$B3085,"_",NFM3External!$C3085,"_",NFM3External!$E3085,"_",NFM3External!$G3085)</f>
        <v>El Salvador_HIV__2024</v>
      </c>
    </row>
    <row r="3086" spans="1:12" x14ac:dyDescent="0.25">
      <c r="A3086" s="48" t="s">
        <v>2099</v>
      </c>
      <c r="B3086" s="49" t="s">
        <v>974</v>
      </c>
      <c r="C3086" s="49" t="s">
        <v>1645</v>
      </c>
      <c r="D3086" s="49" t="s">
        <v>1634</v>
      </c>
      <c r="E3086" s="49"/>
      <c r="F3086" s="49" t="s">
        <v>2103</v>
      </c>
      <c r="G3086" s="49">
        <v>2024</v>
      </c>
      <c r="H3086" s="49" t="s">
        <v>361</v>
      </c>
      <c r="I3086" s="49" t="s">
        <v>670</v>
      </c>
      <c r="J3086" s="59">
        <v>0</v>
      </c>
      <c r="K3086" s="49">
        <v>0</v>
      </c>
      <c r="L3086" s="55" t="str">
        <f>_xlfn.CONCAT(NFM3External!$B3086,"_",NFM3External!$C3086,"_",NFM3External!$E3086,"_",NFM3External!$G3086)</f>
        <v>El Salvador_HIV__2024</v>
      </c>
    </row>
    <row r="3087" spans="1:12" x14ac:dyDescent="0.25">
      <c r="A3087" s="51" t="s">
        <v>2099</v>
      </c>
      <c r="B3087" s="52" t="s">
        <v>974</v>
      </c>
      <c r="C3087" s="52" t="s">
        <v>1645</v>
      </c>
      <c r="D3087" s="52" t="s">
        <v>1634</v>
      </c>
      <c r="E3087" s="52"/>
      <c r="F3087" s="52" t="s">
        <v>2103</v>
      </c>
      <c r="G3087" s="52">
        <v>2024</v>
      </c>
      <c r="H3087" s="52" t="s">
        <v>361</v>
      </c>
      <c r="I3087" s="52" t="s">
        <v>670</v>
      </c>
      <c r="J3087" s="60">
        <v>0</v>
      </c>
      <c r="K3087" s="52">
        <v>0</v>
      </c>
      <c r="L3087" s="56" t="str">
        <f>_xlfn.CONCAT(NFM3External!$B3087,"_",NFM3External!$C3087,"_",NFM3External!$E3087,"_",NFM3External!$G3087)</f>
        <v>El Salvador_HIV__2024</v>
      </c>
    </row>
    <row r="3088" spans="1:12" x14ac:dyDescent="0.25">
      <c r="A3088" s="48" t="s">
        <v>2099</v>
      </c>
      <c r="B3088" s="49" t="s">
        <v>974</v>
      </c>
      <c r="C3088" s="49" t="s">
        <v>1645</v>
      </c>
      <c r="D3088" s="49" t="s">
        <v>1634</v>
      </c>
      <c r="E3088" s="49"/>
      <c r="F3088" s="49" t="s">
        <v>2100</v>
      </c>
      <c r="G3088" s="49">
        <v>2025</v>
      </c>
      <c r="H3088" s="49" t="s">
        <v>361</v>
      </c>
      <c r="I3088" s="49" t="s">
        <v>670</v>
      </c>
      <c r="J3088" s="59">
        <v>77442</v>
      </c>
      <c r="K3088" s="49">
        <v>77442</v>
      </c>
      <c r="L3088" s="55" t="str">
        <f>_xlfn.CONCAT(NFM3External!$B3088,"_",NFM3External!$C3088,"_",NFM3External!$E3088,"_",NFM3External!$G3088)</f>
        <v>El Salvador_HIV__2025</v>
      </c>
    </row>
    <row r="3089" spans="1:12" x14ac:dyDescent="0.25">
      <c r="A3089" s="51" t="s">
        <v>2099</v>
      </c>
      <c r="B3089" s="52" t="s">
        <v>974</v>
      </c>
      <c r="C3089" s="52" t="s">
        <v>1645</v>
      </c>
      <c r="D3089" s="52" t="s">
        <v>1634</v>
      </c>
      <c r="E3089" s="52"/>
      <c r="F3089" s="52" t="s">
        <v>2100</v>
      </c>
      <c r="G3089" s="52">
        <v>2025</v>
      </c>
      <c r="H3089" s="52" t="s">
        <v>361</v>
      </c>
      <c r="I3089" s="52" t="s">
        <v>670</v>
      </c>
      <c r="J3089" s="60">
        <v>0</v>
      </c>
      <c r="K3089" s="52">
        <v>0</v>
      </c>
      <c r="L3089" s="56" t="str">
        <f>_xlfn.CONCAT(NFM3External!$B3089,"_",NFM3External!$C3089,"_",NFM3External!$E3089,"_",NFM3External!$G3089)</f>
        <v>El Salvador_HIV__2025</v>
      </c>
    </row>
    <row r="3090" spans="1:12" x14ac:dyDescent="0.25">
      <c r="A3090" s="48" t="s">
        <v>2099</v>
      </c>
      <c r="B3090" s="49" t="s">
        <v>974</v>
      </c>
      <c r="C3090" s="49" t="s">
        <v>1645</v>
      </c>
      <c r="D3090" s="49" t="s">
        <v>1634</v>
      </c>
      <c r="E3090" s="49"/>
      <c r="F3090" s="49" t="s">
        <v>2100</v>
      </c>
      <c r="G3090" s="49">
        <v>2025</v>
      </c>
      <c r="H3090" s="49" t="s">
        <v>361</v>
      </c>
      <c r="I3090" s="49" t="s">
        <v>670</v>
      </c>
      <c r="J3090" s="59">
        <v>0</v>
      </c>
      <c r="K3090" s="49">
        <v>0</v>
      </c>
      <c r="L3090" s="55" t="str">
        <f>_xlfn.CONCAT(NFM3External!$B3090,"_",NFM3External!$C3090,"_",NFM3External!$E3090,"_",NFM3External!$G3090)</f>
        <v>El Salvador_HIV__2025</v>
      </c>
    </row>
    <row r="3091" spans="1:12" x14ac:dyDescent="0.25">
      <c r="A3091" s="51" t="s">
        <v>2099</v>
      </c>
      <c r="B3091" s="52" t="s">
        <v>974</v>
      </c>
      <c r="C3091" s="52" t="s">
        <v>1645</v>
      </c>
      <c r="D3091" s="52" t="s">
        <v>1634</v>
      </c>
      <c r="E3091" s="52"/>
      <c r="F3091" s="52" t="s">
        <v>2100</v>
      </c>
      <c r="G3091" s="52">
        <v>2025</v>
      </c>
      <c r="H3091" s="52" t="s">
        <v>361</v>
      </c>
      <c r="I3091" s="52" t="s">
        <v>670</v>
      </c>
      <c r="J3091" s="60">
        <v>0</v>
      </c>
      <c r="K3091" s="52">
        <v>0</v>
      </c>
      <c r="L3091" s="56" t="str">
        <f>_xlfn.CONCAT(NFM3External!$B3091,"_",NFM3External!$C3091,"_",NFM3External!$E3091,"_",NFM3External!$G3091)</f>
        <v>El Salvador_HIV__2025</v>
      </c>
    </row>
    <row r="3092" spans="1:12" x14ac:dyDescent="0.25">
      <c r="A3092" s="48" t="s">
        <v>2099</v>
      </c>
      <c r="B3092" s="49" t="s">
        <v>974</v>
      </c>
      <c r="C3092" s="49" t="s">
        <v>1645</v>
      </c>
      <c r="D3092" s="49" t="s">
        <v>1634</v>
      </c>
      <c r="E3092" s="49"/>
      <c r="F3092" s="49" t="s">
        <v>2101</v>
      </c>
      <c r="G3092" s="49">
        <v>2025</v>
      </c>
      <c r="H3092" s="49" t="s">
        <v>361</v>
      </c>
      <c r="I3092" s="49" t="s">
        <v>670</v>
      </c>
      <c r="J3092" s="59">
        <v>42353</v>
      </c>
      <c r="K3092" s="49">
        <v>42353</v>
      </c>
      <c r="L3092" s="55" t="str">
        <f>_xlfn.CONCAT(NFM3External!$B3092,"_",NFM3External!$C3092,"_",NFM3External!$E3092,"_",NFM3External!$G3092)</f>
        <v>El Salvador_HIV__2025</v>
      </c>
    </row>
    <row r="3093" spans="1:12" x14ac:dyDescent="0.25">
      <c r="A3093" s="51" t="s">
        <v>2099</v>
      </c>
      <c r="B3093" s="52" t="s">
        <v>974</v>
      </c>
      <c r="C3093" s="52" t="s">
        <v>1645</v>
      </c>
      <c r="D3093" s="52" t="s">
        <v>1634</v>
      </c>
      <c r="E3093" s="52"/>
      <c r="F3093" s="52" t="s">
        <v>2103</v>
      </c>
      <c r="G3093" s="52">
        <v>2025</v>
      </c>
      <c r="H3093" s="52" t="s">
        <v>361</v>
      </c>
      <c r="I3093" s="52" t="s">
        <v>670</v>
      </c>
      <c r="J3093" s="60">
        <v>0</v>
      </c>
      <c r="K3093" s="52">
        <v>0</v>
      </c>
      <c r="L3093" s="56" t="str">
        <f>_xlfn.CONCAT(NFM3External!$B3093,"_",NFM3External!$C3093,"_",NFM3External!$E3093,"_",NFM3External!$G3093)</f>
        <v>El Salvador_HIV__2025</v>
      </c>
    </row>
    <row r="3094" spans="1:12" x14ac:dyDescent="0.25">
      <c r="A3094" s="48" t="s">
        <v>2099</v>
      </c>
      <c r="B3094" s="49" t="s">
        <v>974</v>
      </c>
      <c r="C3094" s="49" t="s">
        <v>1645</v>
      </c>
      <c r="D3094" s="49" t="s">
        <v>1634</v>
      </c>
      <c r="E3094" s="49"/>
      <c r="F3094" s="49" t="s">
        <v>2103</v>
      </c>
      <c r="G3094" s="49">
        <v>2025</v>
      </c>
      <c r="H3094" s="49" t="s">
        <v>361</v>
      </c>
      <c r="I3094" s="49" t="s">
        <v>670</v>
      </c>
      <c r="J3094" s="59">
        <v>0</v>
      </c>
      <c r="K3094" s="49">
        <v>0</v>
      </c>
      <c r="L3094" s="55" t="str">
        <f>_xlfn.CONCAT(NFM3External!$B3094,"_",NFM3External!$C3094,"_",NFM3External!$E3094,"_",NFM3External!$G3094)</f>
        <v>El Salvador_HIV__2025</v>
      </c>
    </row>
    <row r="3095" spans="1:12" x14ac:dyDescent="0.25">
      <c r="A3095" s="51" t="s">
        <v>2099</v>
      </c>
      <c r="B3095" s="52" t="s">
        <v>974</v>
      </c>
      <c r="C3095" s="52" t="s">
        <v>1645</v>
      </c>
      <c r="D3095" s="52" t="s">
        <v>1634</v>
      </c>
      <c r="E3095" s="52"/>
      <c r="F3095" s="52" t="s">
        <v>2103</v>
      </c>
      <c r="G3095" s="52">
        <v>2025</v>
      </c>
      <c r="H3095" s="52" t="s">
        <v>361</v>
      </c>
      <c r="I3095" s="52" t="s">
        <v>670</v>
      </c>
      <c r="J3095" s="60">
        <v>0</v>
      </c>
      <c r="K3095" s="52">
        <v>0</v>
      </c>
      <c r="L3095" s="56" t="str">
        <f>_xlfn.CONCAT(NFM3External!$B3095,"_",NFM3External!$C3095,"_",NFM3External!$E3095,"_",NFM3External!$G3095)</f>
        <v>El Salvador_HIV__2025</v>
      </c>
    </row>
    <row r="3096" spans="1:12" x14ac:dyDescent="0.25">
      <c r="A3096" s="48" t="s">
        <v>2099</v>
      </c>
      <c r="B3096" s="49" t="s">
        <v>974</v>
      </c>
      <c r="C3096" s="49" t="s">
        <v>1645</v>
      </c>
      <c r="D3096" s="49" t="s">
        <v>1634</v>
      </c>
      <c r="E3096" s="49"/>
      <c r="F3096" s="49" t="s">
        <v>2100</v>
      </c>
      <c r="G3096" s="49">
        <v>2026</v>
      </c>
      <c r="H3096" s="49" t="s">
        <v>361</v>
      </c>
      <c r="I3096" s="49" t="s">
        <v>670</v>
      </c>
      <c r="J3096" s="59">
        <v>78340</v>
      </c>
      <c r="K3096" s="49">
        <v>78340</v>
      </c>
      <c r="L3096" s="55" t="str">
        <f>_xlfn.CONCAT(NFM3External!$B3096,"_",NFM3External!$C3096,"_",NFM3External!$E3096,"_",NFM3External!$G3096)</f>
        <v>El Salvador_HIV__2026</v>
      </c>
    </row>
    <row r="3097" spans="1:12" x14ac:dyDescent="0.25">
      <c r="A3097" s="51" t="s">
        <v>2099</v>
      </c>
      <c r="B3097" s="52" t="s">
        <v>974</v>
      </c>
      <c r="C3097" s="52" t="s">
        <v>1645</v>
      </c>
      <c r="D3097" s="52" t="s">
        <v>1634</v>
      </c>
      <c r="E3097" s="52"/>
      <c r="F3097" s="52" t="s">
        <v>2100</v>
      </c>
      <c r="G3097" s="52">
        <v>2026</v>
      </c>
      <c r="H3097" s="52" t="s">
        <v>361</v>
      </c>
      <c r="I3097" s="52" t="s">
        <v>670</v>
      </c>
      <c r="J3097" s="60">
        <v>0</v>
      </c>
      <c r="K3097" s="52">
        <v>0</v>
      </c>
      <c r="L3097" s="56" t="str">
        <f>_xlfn.CONCAT(NFM3External!$B3097,"_",NFM3External!$C3097,"_",NFM3External!$E3097,"_",NFM3External!$G3097)</f>
        <v>El Salvador_HIV__2026</v>
      </c>
    </row>
    <row r="3098" spans="1:12" x14ac:dyDescent="0.25">
      <c r="A3098" s="48" t="s">
        <v>2099</v>
      </c>
      <c r="B3098" s="49" t="s">
        <v>974</v>
      </c>
      <c r="C3098" s="49" t="s">
        <v>1645</v>
      </c>
      <c r="D3098" s="49" t="s">
        <v>1634</v>
      </c>
      <c r="E3098" s="49"/>
      <c r="F3098" s="49" t="s">
        <v>2100</v>
      </c>
      <c r="G3098" s="49">
        <v>2026</v>
      </c>
      <c r="H3098" s="49" t="s">
        <v>361</v>
      </c>
      <c r="I3098" s="49" t="s">
        <v>670</v>
      </c>
      <c r="J3098" s="59">
        <v>0</v>
      </c>
      <c r="K3098" s="49">
        <v>0</v>
      </c>
      <c r="L3098" s="55" t="str">
        <f>_xlfn.CONCAT(NFM3External!$B3098,"_",NFM3External!$C3098,"_",NFM3External!$E3098,"_",NFM3External!$G3098)</f>
        <v>El Salvador_HIV__2026</v>
      </c>
    </row>
    <row r="3099" spans="1:12" x14ac:dyDescent="0.25">
      <c r="A3099" s="51" t="s">
        <v>2099</v>
      </c>
      <c r="B3099" s="52" t="s">
        <v>974</v>
      </c>
      <c r="C3099" s="52" t="s">
        <v>1645</v>
      </c>
      <c r="D3099" s="52" t="s">
        <v>1634</v>
      </c>
      <c r="E3099" s="52"/>
      <c r="F3099" s="52" t="s">
        <v>2100</v>
      </c>
      <c r="G3099" s="52">
        <v>2026</v>
      </c>
      <c r="H3099" s="52" t="s">
        <v>361</v>
      </c>
      <c r="I3099" s="52" t="s">
        <v>670</v>
      </c>
      <c r="J3099" s="60">
        <v>0</v>
      </c>
      <c r="K3099" s="52">
        <v>0</v>
      </c>
      <c r="L3099" s="56" t="str">
        <f>_xlfn.CONCAT(NFM3External!$B3099,"_",NFM3External!$C3099,"_",NFM3External!$E3099,"_",NFM3External!$G3099)</f>
        <v>El Salvador_HIV__2026</v>
      </c>
    </row>
    <row r="3100" spans="1:12" x14ac:dyDescent="0.25">
      <c r="A3100" s="48" t="s">
        <v>2099</v>
      </c>
      <c r="B3100" s="49" t="s">
        <v>974</v>
      </c>
      <c r="C3100" s="49" t="s">
        <v>1645</v>
      </c>
      <c r="D3100" s="49" t="s">
        <v>1634</v>
      </c>
      <c r="E3100" s="49"/>
      <c r="F3100" s="49" t="s">
        <v>2101</v>
      </c>
      <c r="G3100" s="49">
        <v>2026</v>
      </c>
      <c r="H3100" s="49" t="s">
        <v>361</v>
      </c>
      <c r="I3100" s="49" t="s">
        <v>670</v>
      </c>
      <c r="J3100" s="59">
        <v>42845</v>
      </c>
      <c r="K3100" s="49">
        <v>42845</v>
      </c>
      <c r="L3100" s="55" t="str">
        <f>_xlfn.CONCAT(NFM3External!$B3100,"_",NFM3External!$C3100,"_",NFM3External!$E3100,"_",NFM3External!$G3100)</f>
        <v>El Salvador_HIV__2026</v>
      </c>
    </row>
    <row r="3101" spans="1:12" x14ac:dyDescent="0.25">
      <c r="A3101" s="51" t="s">
        <v>2099</v>
      </c>
      <c r="B3101" s="52" t="s">
        <v>974</v>
      </c>
      <c r="C3101" s="52" t="s">
        <v>1645</v>
      </c>
      <c r="D3101" s="52" t="s">
        <v>1634</v>
      </c>
      <c r="E3101" s="52"/>
      <c r="F3101" s="52" t="s">
        <v>2103</v>
      </c>
      <c r="G3101" s="52">
        <v>2026</v>
      </c>
      <c r="H3101" s="52" t="s">
        <v>361</v>
      </c>
      <c r="I3101" s="52" t="s">
        <v>670</v>
      </c>
      <c r="J3101" s="60">
        <v>0</v>
      </c>
      <c r="K3101" s="52">
        <v>0</v>
      </c>
      <c r="L3101" s="56" t="str">
        <f>_xlfn.CONCAT(NFM3External!$B3101,"_",NFM3External!$C3101,"_",NFM3External!$E3101,"_",NFM3External!$G3101)</f>
        <v>El Salvador_HIV__2026</v>
      </c>
    </row>
    <row r="3102" spans="1:12" x14ac:dyDescent="0.25">
      <c r="A3102" s="48" t="s">
        <v>2099</v>
      </c>
      <c r="B3102" s="49" t="s">
        <v>974</v>
      </c>
      <c r="C3102" s="49" t="s">
        <v>1645</v>
      </c>
      <c r="D3102" s="49" t="s">
        <v>1634</v>
      </c>
      <c r="E3102" s="49"/>
      <c r="F3102" s="49" t="s">
        <v>2103</v>
      </c>
      <c r="G3102" s="49">
        <v>2026</v>
      </c>
      <c r="H3102" s="49" t="s">
        <v>361</v>
      </c>
      <c r="I3102" s="49" t="s">
        <v>670</v>
      </c>
      <c r="J3102" s="59">
        <v>0</v>
      </c>
      <c r="K3102" s="49">
        <v>0</v>
      </c>
      <c r="L3102" s="55" t="str">
        <f>_xlfn.CONCAT(NFM3External!$B3102,"_",NFM3External!$C3102,"_",NFM3External!$E3102,"_",NFM3External!$G3102)</f>
        <v>El Salvador_HIV__2026</v>
      </c>
    </row>
    <row r="3103" spans="1:12" x14ac:dyDescent="0.25">
      <c r="A3103" s="51" t="s">
        <v>2099</v>
      </c>
      <c r="B3103" s="52" t="s">
        <v>974</v>
      </c>
      <c r="C3103" s="52" t="s">
        <v>1645</v>
      </c>
      <c r="D3103" s="52" t="s">
        <v>1634</v>
      </c>
      <c r="E3103" s="52"/>
      <c r="F3103" s="52" t="s">
        <v>2103</v>
      </c>
      <c r="G3103" s="52">
        <v>2026</v>
      </c>
      <c r="H3103" s="52" t="s">
        <v>361</v>
      </c>
      <c r="I3103" s="52" t="s">
        <v>670</v>
      </c>
      <c r="J3103" s="60">
        <v>0</v>
      </c>
      <c r="K3103" s="52">
        <v>0</v>
      </c>
      <c r="L3103" s="56" t="str">
        <f>_xlfn.CONCAT(NFM3External!$B3103,"_",NFM3External!$C3103,"_",NFM3External!$E3103,"_",NFM3External!$G3103)</f>
        <v>El Salvador_HIV__2026</v>
      </c>
    </row>
    <row r="3104" spans="1:12" x14ac:dyDescent="0.25">
      <c r="A3104" s="48" t="s">
        <v>2104</v>
      </c>
      <c r="B3104" s="49" t="s">
        <v>1217</v>
      </c>
      <c r="C3104" s="49" t="s">
        <v>1645</v>
      </c>
      <c r="D3104" s="49" t="s">
        <v>1634</v>
      </c>
      <c r="E3104" s="49" t="s">
        <v>820</v>
      </c>
      <c r="F3104" s="49" t="s">
        <v>2105</v>
      </c>
      <c r="G3104" s="49">
        <v>2021</v>
      </c>
      <c r="H3104" s="49" t="s">
        <v>361</v>
      </c>
      <c r="I3104" s="49" t="s">
        <v>670</v>
      </c>
      <c r="J3104" s="59">
        <v>13000</v>
      </c>
      <c r="K3104" s="49">
        <v>13000</v>
      </c>
      <c r="L3104" s="55" t="str">
        <f>_xlfn.CONCAT(NFM3External!$B3104,"_",NFM3External!$C3104,"_",NFM3External!$E3104,"_",NFM3External!$G3104)</f>
        <v>Somalia_HIV_International Organization for Migration (IOM)_2021</v>
      </c>
    </row>
    <row r="3105" spans="1:12" x14ac:dyDescent="0.25">
      <c r="A3105" s="51" t="s">
        <v>2104</v>
      </c>
      <c r="B3105" s="52" t="s">
        <v>1217</v>
      </c>
      <c r="C3105" s="52" t="s">
        <v>1645</v>
      </c>
      <c r="D3105" s="52" t="s">
        <v>1634</v>
      </c>
      <c r="E3105" s="52" t="s">
        <v>820</v>
      </c>
      <c r="F3105" s="52" t="s">
        <v>2105</v>
      </c>
      <c r="G3105" s="52">
        <v>2022</v>
      </c>
      <c r="H3105" s="52" t="s">
        <v>361</v>
      </c>
      <c r="I3105" s="52" t="s">
        <v>670</v>
      </c>
      <c r="J3105" s="60">
        <v>13000</v>
      </c>
      <c r="K3105" s="52">
        <v>13000</v>
      </c>
      <c r="L3105" s="56" t="str">
        <f>_xlfn.CONCAT(NFM3External!$B3105,"_",NFM3External!$C3105,"_",NFM3External!$E3105,"_",NFM3External!$G3105)</f>
        <v>Somalia_HIV_International Organization for Migration (IOM)_2022</v>
      </c>
    </row>
    <row r="3106" spans="1:12" x14ac:dyDescent="0.25">
      <c r="A3106" s="48" t="s">
        <v>2104</v>
      </c>
      <c r="B3106" s="49" t="s">
        <v>1217</v>
      </c>
      <c r="C3106" s="49" t="s">
        <v>1645</v>
      </c>
      <c r="D3106" s="49" t="s">
        <v>1634</v>
      </c>
      <c r="E3106" s="49" t="s">
        <v>820</v>
      </c>
      <c r="F3106" s="49" t="s">
        <v>2105</v>
      </c>
      <c r="G3106" s="49">
        <v>2023</v>
      </c>
      <c r="H3106" s="49" t="s">
        <v>361</v>
      </c>
      <c r="I3106" s="49" t="s">
        <v>670</v>
      </c>
      <c r="J3106" s="59">
        <v>13000</v>
      </c>
      <c r="K3106" s="49">
        <v>13000</v>
      </c>
      <c r="L3106" s="55" t="str">
        <f>_xlfn.CONCAT(NFM3External!$B3106,"_",NFM3External!$C3106,"_",NFM3External!$E3106,"_",NFM3External!$G3106)</f>
        <v>Somalia_HIV_International Organization for Migration (IOM)_2023</v>
      </c>
    </row>
    <row r="3107" spans="1:12" x14ac:dyDescent="0.25">
      <c r="A3107" s="51" t="s">
        <v>2104</v>
      </c>
      <c r="B3107" s="52" t="s">
        <v>1217</v>
      </c>
      <c r="C3107" s="52" t="s">
        <v>1645</v>
      </c>
      <c r="D3107" s="52" t="s">
        <v>1634</v>
      </c>
      <c r="E3107" s="52" t="s">
        <v>843</v>
      </c>
      <c r="F3107" s="52" t="s">
        <v>2106</v>
      </c>
      <c r="G3107" s="52">
        <v>2018</v>
      </c>
      <c r="H3107" s="52" t="s">
        <v>1635</v>
      </c>
      <c r="I3107" s="52" t="s">
        <v>670</v>
      </c>
      <c r="J3107" s="60">
        <v>34220</v>
      </c>
      <c r="K3107" s="52">
        <v>34220</v>
      </c>
      <c r="L3107" s="56" t="str">
        <f>_xlfn.CONCAT(NFM3External!$B3107,"_",NFM3External!$C3107,"_",NFM3External!$E3107,"_",NFM3External!$G3107)</f>
        <v>Somalia_HIV_Joint United Nations Programme on HIV/AIDS (UNAIDS)_2018</v>
      </c>
    </row>
    <row r="3108" spans="1:12" x14ac:dyDescent="0.25">
      <c r="A3108" s="48" t="s">
        <v>2104</v>
      </c>
      <c r="B3108" s="49" t="s">
        <v>1217</v>
      </c>
      <c r="C3108" s="49" t="s">
        <v>1645</v>
      </c>
      <c r="D3108" s="49" t="s">
        <v>1634</v>
      </c>
      <c r="E3108" s="49" t="s">
        <v>843</v>
      </c>
      <c r="F3108" s="49" t="s">
        <v>2106</v>
      </c>
      <c r="G3108" s="49">
        <v>2019</v>
      </c>
      <c r="H3108" s="49" t="s">
        <v>1635</v>
      </c>
      <c r="I3108" s="49" t="s">
        <v>670</v>
      </c>
      <c r="J3108" s="59">
        <v>34220</v>
      </c>
      <c r="K3108" s="49">
        <v>34220</v>
      </c>
      <c r="L3108" s="55" t="str">
        <f>_xlfn.CONCAT(NFM3External!$B3108,"_",NFM3External!$C3108,"_",NFM3External!$E3108,"_",NFM3External!$G3108)</f>
        <v>Somalia_HIV_Joint United Nations Programme on HIV/AIDS (UNAIDS)_2019</v>
      </c>
    </row>
    <row r="3109" spans="1:12" x14ac:dyDescent="0.25">
      <c r="A3109" s="51" t="s">
        <v>2104</v>
      </c>
      <c r="B3109" s="52" t="s">
        <v>1217</v>
      </c>
      <c r="C3109" s="52" t="s">
        <v>1645</v>
      </c>
      <c r="D3109" s="52" t="s">
        <v>1634</v>
      </c>
      <c r="E3109" s="52" t="s">
        <v>843</v>
      </c>
      <c r="F3109" s="52" t="s">
        <v>2106</v>
      </c>
      <c r="G3109" s="52">
        <v>2021</v>
      </c>
      <c r="H3109" s="52" t="s">
        <v>361</v>
      </c>
      <c r="I3109" s="52" t="s">
        <v>670</v>
      </c>
      <c r="J3109" s="60">
        <v>5000</v>
      </c>
      <c r="K3109" s="52">
        <v>5000</v>
      </c>
      <c r="L3109" s="56" t="str">
        <f>_xlfn.CONCAT(NFM3External!$B3109,"_",NFM3External!$C3109,"_",NFM3External!$E3109,"_",NFM3External!$G3109)</f>
        <v>Somalia_HIV_Joint United Nations Programme on HIV/AIDS (UNAIDS)_2021</v>
      </c>
    </row>
    <row r="3110" spans="1:12" x14ac:dyDescent="0.25">
      <c r="A3110" s="48" t="s">
        <v>2104</v>
      </c>
      <c r="B3110" s="49" t="s">
        <v>1217</v>
      </c>
      <c r="C3110" s="49" t="s">
        <v>1645</v>
      </c>
      <c r="D3110" s="49" t="s">
        <v>1634</v>
      </c>
      <c r="E3110" s="49" t="s">
        <v>918</v>
      </c>
      <c r="F3110" s="49" t="s">
        <v>2107</v>
      </c>
      <c r="G3110" s="49">
        <v>2018</v>
      </c>
      <c r="H3110" s="49" t="s">
        <v>1635</v>
      </c>
      <c r="I3110" s="49" t="s">
        <v>670</v>
      </c>
      <c r="J3110" s="59">
        <v>40000</v>
      </c>
      <c r="K3110" s="49">
        <v>40000</v>
      </c>
      <c r="L3110" s="55" t="str">
        <f>_xlfn.CONCAT(NFM3External!$B3110,"_",NFM3External!$C3110,"_",NFM3External!$E3110,"_",NFM3External!$G3110)</f>
        <v>Somalia_HIV_United Nations Development Programme (UNDP)_2018</v>
      </c>
    </row>
    <row r="3111" spans="1:12" x14ac:dyDescent="0.25">
      <c r="A3111" s="51" t="s">
        <v>2104</v>
      </c>
      <c r="B3111" s="52" t="s">
        <v>1217</v>
      </c>
      <c r="C3111" s="52" t="s">
        <v>1645</v>
      </c>
      <c r="D3111" s="52" t="s">
        <v>1634</v>
      </c>
      <c r="E3111" s="52" t="s">
        <v>918</v>
      </c>
      <c r="F3111" s="52" t="s">
        <v>2107</v>
      </c>
      <c r="G3111" s="52">
        <v>2019</v>
      </c>
      <c r="H3111" s="52" t="s">
        <v>1635</v>
      </c>
      <c r="I3111" s="52" t="s">
        <v>670</v>
      </c>
      <c r="J3111" s="60">
        <v>40000</v>
      </c>
      <c r="K3111" s="52">
        <v>40000</v>
      </c>
      <c r="L3111" s="56" t="str">
        <f>_xlfn.CONCAT(NFM3External!$B3111,"_",NFM3External!$C3111,"_",NFM3External!$E3111,"_",NFM3External!$G3111)</f>
        <v>Somalia_HIV_United Nations Development Programme (UNDP)_2019</v>
      </c>
    </row>
    <row r="3112" spans="1:12" x14ac:dyDescent="0.25">
      <c r="A3112" s="48" t="s">
        <v>2104</v>
      </c>
      <c r="B3112" s="49" t="s">
        <v>1217</v>
      </c>
      <c r="C3112" s="49" t="s">
        <v>1645</v>
      </c>
      <c r="D3112" s="49" t="s">
        <v>1634</v>
      </c>
      <c r="E3112" s="49" t="s">
        <v>918</v>
      </c>
      <c r="F3112" s="49" t="s">
        <v>2107</v>
      </c>
      <c r="G3112" s="49">
        <v>2020</v>
      </c>
      <c r="H3112" s="49" t="s">
        <v>1635</v>
      </c>
      <c r="I3112" s="49" t="s">
        <v>670</v>
      </c>
      <c r="J3112" s="59">
        <v>40000</v>
      </c>
      <c r="K3112" s="49">
        <v>40000</v>
      </c>
      <c r="L3112" s="55" t="str">
        <f>_xlfn.CONCAT(NFM3External!$B3112,"_",NFM3External!$C3112,"_",NFM3External!$E3112,"_",NFM3External!$G3112)</f>
        <v>Somalia_HIV_United Nations Development Programme (UNDP)_2020</v>
      </c>
    </row>
    <row r="3113" spans="1:12" x14ac:dyDescent="0.25">
      <c r="A3113" s="51" t="s">
        <v>2104</v>
      </c>
      <c r="B3113" s="52" t="s">
        <v>1217</v>
      </c>
      <c r="C3113" s="52" t="s">
        <v>1645</v>
      </c>
      <c r="D3113" s="52" t="s">
        <v>1634</v>
      </c>
      <c r="E3113" s="52" t="s">
        <v>930</v>
      </c>
      <c r="F3113" s="52" t="s">
        <v>2108</v>
      </c>
      <c r="G3113" s="52">
        <v>2018</v>
      </c>
      <c r="H3113" s="52" t="s">
        <v>1635</v>
      </c>
      <c r="I3113" s="52" t="s">
        <v>670</v>
      </c>
      <c r="J3113" s="60">
        <v>135000</v>
      </c>
      <c r="K3113" s="52">
        <v>135000</v>
      </c>
      <c r="L3113" s="56" t="str">
        <f>_xlfn.CONCAT(NFM3External!$B3113,"_",NFM3External!$C3113,"_",NFM3External!$E3113,"_",NFM3External!$G3113)</f>
        <v>Somalia_HIV_United Nations Population Fund (UNFPA)_2018</v>
      </c>
    </row>
    <row r="3114" spans="1:12" x14ac:dyDescent="0.25">
      <c r="A3114" s="48" t="s">
        <v>2104</v>
      </c>
      <c r="B3114" s="49" t="s">
        <v>1217</v>
      </c>
      <c r="C3114" s="49" t="s">
        <v>1645</v>
      </c>
      <c r="D3114" s="49" t="s">
        <v>1634</v>
      </c>
      <c r="E3114" s="49" t="s">
        <v>930</v>
      </c>
      <c r="F3114" s="49" t="s">
        <v>2108</v>
      </c>
      <c r="G3114" s="49">
        <v>2019</v>
      </c>
      <c r="H3114" s="49" t="s">
        <v>1635</v>
      </c>
      <c r="I3114" s="49" t="s">
        <v>670</v>
      </c>
      <c r="J3114" s="59">
        <v>326000</v>
      </c>
      <c r="K3114" s="49">
        <v>326000</v>
      </c>
      <c r="L3114" s="55" t="str">
        <f>_xlfn.CONCAT(NFM3External!$B3114,"_",NFM3External!$C3114,"_",NFM3External!$E3114,"_",NFM3External!$G3114)</f>
        <v>Somalia_HIV_United Nations Population Fund (UNFPA)_2019</v>
      </c>
    </row>
    <row r="3115" spans="1:12" x14ac:dyDescent="0.25">
      <c r="A3115" s="51" t="s">
        <v>2104</v>
      </c>
      <c r="B3115" s="52" t="s">
        <v>1217</v>
      </c>
      <c r="C3115" s="52" t="s">
        <v>1645</v>
      </c>
      <c r="D3115" s="52" t="s">
        <v>1634</v>
      </c>
      <c r="E3115" s="52" t="s">
        <v>930</v>
      </c>
      <c r="F3115" s="52" t="s">
        <v>2108</v>
      </c>
      <c r="G3115" s="52">
        <v>2020</v>
      </c>
      <c r="H3115" s="52" t="s">
        <v>1635</v>
      </c>
      <c r="I3115" s="52" t="s">
        <v>670</v>
      </c>
      <c r="J3115" s="60">
        <v>155000</v>
      </c>
      <c r="K3115" s="52">
        <v>155000</v>
      </c>
      <c r="L3115" s="56" t="str">
        <f>_xlfn.CONCAT(NFM3External!$B3115,"_",NFM3External!$C3115,"_",NFM3External!$E3115,"_",NFM3External!$G3115)</f>
        <v>Somalia_HIV_United Nations Population Fund (UNFPA)_2020</v>
      </c>
    </row>
    <row r="3116" spans="1:12" x14ac:dyDescent="0.25">
      <c r="A3116" s="48" t="s">
        <v>2104</v>
      </c>
      <c r="B3116" s="49" t="s">
        <v>1217</v>
      </c>
      <c r="C3116" s="49" t="s">
        <v>1645</v>
      </c>
      <c r="D3116" s="49" t="s">
        <v>1634</v>
      </c>
      <c r="E3116" s="49" t="s">
        <v>930</v>
      </c>
      <c r="F3116" s="49" t="s">
        <v>2108</v>
      </c>
      <c r="G3116" s="49">
        <v>2021</v>
      </c>
      <c r="H3116" s="49" t="s">
        <v>361</v>
      </c>
      <c r="I3116" s="49" t="s">
        <v>670</v>
      </c>
      <c r="J3116" s="59">
        <v>135000</v>
      </c>
      <c r="K3116" s="49">
        <v>135000</v>
      </c>
      <c r="L3116" s="55" t="str">
        <f>_xlfn.CONCAT(NFM3External!$B3116,"_",NFM3External!$C3116,"_",NFM3External!$E3116,"_",NFM3External!$G3116)</f>
        <v>Somalia_HIV_United Nations Population Fund (UNFPA)_2021</v>
      </c>
    </row>
    <row r="3117" spans="1:12" x14ac:dyDescent="0.25">
      <c r="A3117" s="51" t="s">
        <v>2104</v>
      </c>
      <c r="B3117" s="52" t="s">
        <v>1217</v>
      </c>
      <c r="C3117" s="52" t="s">
        <v>1645</v>
      </c>
      <c r="D3117" s="52" t="s">
        <v>1634</v>
      </c>
      <c r="E3117" s="52" t="s">
        <v>930</v>
      </c>
      <c r="F3117" s="52" t="s">
        <v>2108</v>
      </c>
      <c r="G3117" s="52">
        <v>2022</v>
      </c>
      <c r="H3117" s="52" t="s">
        <v>361</v>
      </c>
      <c r="I3117" s="52" t="s">
        <v>670</v>
      </c>
      <c r="J3117" s="60">
        <v>55000</v>
      </c>
      <c r="K3117" s="52">
        <v>55000</v>
      </c>
      <c r="L3117" s="56" t="str">
        <f>_xlfn.CONCAT(NFM3External!$B3117,"_",NFM3External!$C3117,"_",NFM3External!$E3117,"_",NFM3External!$G3117)</f>
        <v>Somalia_HIV_United Nations Population Fund (UNFPA)_2022</v>
      </c>
    </row>
    <row r="3118" spans="1:12" x14ac:dyDescent="0.25">
      <c r="A3118" s="48" t="s">
        <v>2104</v>
      </c>
      <c r="B3118" s="49" t="s">
        <v>1217</v>
      </c>
      <c r="C3118" s="49" t="s">
        <v>1645</v>
      </c>
      <c r="D3118" s="49" t="s">
        <v>1634</v>
      </c>
      <c r="E3118" s="49" t="s">
        <v>945</v>
      </c>
      <c r="F3118" s="49" t="s">
        <v>2109</v>
      </c>
      <c r="G3118" s="49">
        <v>2018</v>
      </c>
      <c r="H3118" s="49" t="s">
        <v>1635</v>
      </c>
      <c r="I3118" s="49" t="s">
        <v>670</v>
      </c>
      <c r="J3118" s="59">
        <v>105000</v>
      </c>
      <c r="K3118" s="49">
        <v>105000</v>
      </c>
      <c r="L3118" s="55" t="str">
        <f>_xlfn.CONCAT(NFM3External!$B3118,"_",NFM3External!$C3118,"_",NFM3External!$E3118,"_",NFM3External!$G3118)</f>
        <v>Somalia_HIV_World Food Programme (WFP)_2018</v>
      </c>
    </row>
    <row r="3119" spans="1:12" x14ac:dyDescent="0.25">
      <c r="A3119" s="51" t="s">
        <v>2104</v>
      </c>
      <c r="B3119" s="52" t="s">
        <v>1217</v>
      </c>
      <c r="C3119" s="52" t="s">
        <v>1645</v>
      </c>
      <c r="D3119" s="52" t="s">
        <v>1634</v>
      </c>
      <c r="E3119" s="52" t="s">
        <v>945</v>
      </c>
      <c r="F3119" s="52" t="s">
        <v>2109</v>
      </c>
      <c r="G3119" s="52">
        <v>2019</v>
      </c>
      <c r="H3119" s="52" t="s">
        <v>1635</v>
      </c>
      <c r="I3119" s="52" t="s">
        <v>670</v>
      </c>
      <c r="J3119" s="60">
        <v>105000</v>
      </c>
      <c r="K3119" s="52">
        <v>105000</v>
      </c>
      <c r="L3119" s="56" t="str">
        <f>_xlfn.CONCAT(NFM3External!$B3119,"_",NFM3External!$C3119,"_",NFM3External!$E3119,"_",NFM3External!$G3119)</f>
        <v>Somalia_HIV_World Food Programme (WFP)_2019</v>
      </c>
    </row>
    <row r="3120" spans="1:12" x14ac:dyDescent="0.25">
      <c r="A3120" s="48" t="s">
        <v>2104</v>
      </c>
      <c r="B3120" s="49" t="s">
        <v>1217</v>
      </c>
      <c r="C3120" s="49" t="s">
        <v>1645</v>
      </c>
      <c r="D3120" s="49" t="s">
        <v>1634</v>
      </c>
      <c r="E3120" s="49" t="s">
        <v>945</v>
      </c>
      <c r="F3120" s="49" t="s">
        <v>2109</v>
      </c>
      <c r="G3120" s="49">
        <v>2020</v>
      </c>
      <c r="H3120" s="49" t="s">
        <v>1635</v>
      </c>
      <c r="I3120" s="49" t="s">
        <v>670</v>
      </c>
      <c r="J3120" s="59">
        <v>90000</v>
      </c>
      <c r="K3120" s="49">
        <v>90000</v>
      </c>
      <c r="L3120" s="55" t="str">
        <f>_xlfn.CONCAT(NFM3External!$B3120,"_",NFM3External!$C3120,"_",NFM3External!$E3120,"_",NFM3External!$G3120)</f>
        <v>Somalia_HIV_World Food Programme (WFP)_2020</v>
      </c>
    </row>
    <row r="3121" spans="1:12" x14ac:dyDescent="0.25">
      <c r="A3121" s="51" t="s">
        <v>2104</v>
      </c>
      <c r="B3121" s="52" t="s">
        <v>1217</v>
      </c>
      <c r="C3121" s="52" t="s">
        <v>1645</v>
      </c>
      <c r="D3121" s="52" t="s">
        <v>1634</v>
      </c>
      <c r="E3121" s="52" t="s">
        <v>949</v>
      </c>
      <c r="F3121" s="52" t="s">
        <v>2110</v>
      </c>
      <c r="G3121" s="52">
        <v>2018</v>
      </c>
      <c r="H3121" s="52" t="s">
        <v>1635</v>
      </c>
      <c r="I3121" s="52" t="s">
        <v>670</v>
      </c>
      <c r="J3121" s="60">
        <v>65000</v>
      </c>
      <c r="K3121" s="52">
        <v>65000</v>
      </c>
      <c r="L3121" s="56" t="str">
        <f>_xlfn.CONCAT(NFM3External!$B3121,"_",NFM3External!$C3121,"_",NFM3External!$E3121,"_",NFM3External!$G3121)</f>
        <v>Somalia_HIV_World Health Organization (WHO)_2018</v>
      </c>
    </row>
    <row r="3122" spans="1:12" x14ac:dyDescent="0.25">
      <c r="A3122" s="48" t="s">
        <v>2104</v>
      </c>
      <c r="B3122" s="49" t="s">
        <v>1217</v>
      </c>
      <c r="C3122" s="49" t="s">
        <v>1645</v>
      </c>
      <c r="D3122" s="49" t="s">
        <v>1634</v>
      </c>
      <c r="E3122" s="49" t="s">
        <v>949</v>
      </c>
      <c r="F3122" s="49" t="s">
        <v>2110</v>
      </c>
      <c r="G3122" s="49">
        <v>2019</v>
      </c>
      <c r="H3122" s="49" t="s">
        <v>1635</v>
      </c>
      <c r="I3122" s="49" t="s">
        <v>670</v>
      </c>
      <c r="J3122" s="59">
        <v>65000</v>
      </c>
      <c r="K3122" s="49">
        <v>65000</v>
      </c>
      <c r="L3122" s="55" t="str">
        <f>_xlfn.CONCAT(NFM3External!$B3122,"_",NFM3External!$C3122,"_",NFM3External!$E3122,"_",NFM3External!$G3122)</f>
        <v>Somalia_HIV_World Health Organization (WHO)_2019</v>
      </c>
    </row>
    <row r="3123" spans="1:12" x14ac:dyDescent="0.25">
      <c r="A3123" s="51" t="s">
        <v>2104</v>
      </c>
      <c r="B3123" s="52" t="s">
        <v>1217</v>
      </c>
      <c r="C3123" s="52" t="s">
        <v>305</v>
      </c>
      <c r="D3123" s="52" t="s">
        <v>1634</v>
      </c>
      <c r="E3123" s="52" t="s">
        <v>860</v>
      </c>
      <c r="F3123" s="52"/>
      <c r="G3123" s="52">
        <v>2018</v>
      </c>
      <c r="H3123" s="52" t="s">
        <v>1635</v>
      </c>
      <c r="I3123" s="52" t="s">
        <v>670</v>
      </c>
      <c r="J3123" s="60">
        <v>301520</v>
      </c>
      <c r="K3123" s="52">
        <v>301520</v>
      </c>
      <c r="L3123" s="56" t="str">
        <f>_xlfn.CONCAT(NFM3External!$B3123,"_",NFM3External!$C3123,"_",NFM3External!$E3123,"_",NFM3External!$G3123)</f>
        <v>Somalia_TB_Medicins Sans Frontiers (MSF)_2018</v>
      </c>
    </row>
    <row r="3124" spans="1:12" x14ac:dyDescent="0.25">
      <c r="A3124" s="48" t="s">
        <v>2104</v>
      </c>
      <c r="B3124" s="49" t="s">
        <v>1217</v>
      </c>
      <c r="C3124" s="49" t="s">
        <v>305</v>
      </c>
      <c r="D3124" s="49" t="s">
        <v>1634</v>
      </c>
      <c r="E3124" s="49" t="s">
        <v>860</v>
      </c>
      <c r="F3124" s="49"/>
      <c r="G3124" s="49">
        <v>2019</v>
      </c>
      <c r="H3124" s="49" t="s">
        <v>1635</v>
      </c>
      <c r="I3124" s="49" t="s">
        <v>670</v>
      </c>
      <c r="J3124" s="59">
        <v>301520</v>
      </c>
      <c r="K3124" s="49">
        <v>301520</v>
      </c>
      <c r="L3124" s="55" t="str">
        <f>_xlfn.CONCAT(NFM3External!$B3124,"_",NFM3External!$C3124,"_",NFM3External!$E3124,"_",NFM3External!$G3124)</f>
        <v>Somalia_TB_Medicins Sans Frontiers (MSF)_2019</v>
      </c>
    </row>
    <row r="3125" spans="1:12" x14ac:dyDescent="0.25">
      <c r="A3125" s="51" t="s">
        <v>2104</v>
      </c>
      <c r="B3125" s="52" t="s">
        <v>1217</v>
      </c>
      <c r="C3125" s="52" t="s">
        <v>305</v>
      </c>
      <c r="D3125" s="52" t="s">
        <v>1634</v>
      </c>
      <c r="E3125" s="52" t="s">
        <v>860</v>
      </c>
      <c r="F3125" s="52"/>
      <c r="G3125" s="52">
        <v>2020</v>
      </c>
      <c r="H3125" s="52" t="s">
        <v>1635</v>
      </c>
      <c r="I3125" s="52" t="s">
        <v>670</v>
      </c>
      <c r="J3125" s="60">
        <v>301520</v>
      </c>
      <c r="K3125" s="52">
        <v>301520</v>
      </c>
      <c r="L3125" s="56" t="str">
        <f>_xlfn.CONCAT(NFM3External!$B3125,"_",NFM3External!$C3125,"_",NFM3External!$E3125,"_",NFM3External!$G3125)</f>
        <v>Somalia_TB_Medicins Sans Frontiers (MSF)_2020</v>
      </c>
    </row>
    <row r="3126" spans="1:12" x14ac:dyDescent="0.25">
      <c r="A3126" s="48" t="s">
        <v>2104</v>
      </c>
      <c r="B3126" s="49" t="s">
        <v>1217</v>
      </c>
      <c r="C3126" s="49" t="s">
        <v>305</v>
      </c>
      <c r="D3126" s="49" t="s">
        <v>1634</v>
      </c>
      <c r="E3126" s="49" t="s">
        <v>860</v>
      </c>
      <c r="F3126" s="49"/>
      <c r="G3126" s="49">
        <v>2021</v>
      </c>
      <c r="H3126" s="49" t="s">
        <v>361</v>
      </c>
      <c r="I3126" s="49" t="s">
        <v>670</v>
      </c>
      <c r="J3126" s="59">
        <v>1217616</v>
      </c>
      <c r="K3126" s="49">
        <v>1217616</v>
      </c>
      <c r="L3126" s="55" t="str">
        <f>_xlfn.CONCAT(NFM3External!$B3126,"_",NFM3External!$C3126,"_",NFM3External!$E3126,"_",NFM3External!$G3126)</f>
        <v>Somalia_TB_Medicins Sans Frontiers (MSF)_2021</v>
      </c>
    </row>
    <row r="3127" spans="1:12" x14ac:dyDescent="0.25">
      <c r="A3127" s="51" t="s">
        <v>2104</v>
      </c>
      <c r="B3127" s="52" t="s">
        <v>1217</v>
      </c>
      <c r="C3127" s="52" t="s">
        <v>305</v>
      </c>
      <c r="D3127" s="52" t="s">
        <v>1634</v>
      </c>
      <c r="E3127" s="52" t="s">
        <v>954</v>
      </c>
      <c r="F3127" s="52" t="s">
        <v>2111</v>
      </c>
      <c r="G3127" s="52">
        <v>2018</v>
      </c>
      <c r="H3127" s="52" t="s">
        <v>1635</v>
      </c>
      <c r="I3127" s="52" t="s">
        <v>670</v>
      </c>
      <c r="J3127" s="60">
        <v>120000</v>
      </c>
      <c r="K3127" s="52">
        <v>120000</v>
      </c>
      <c r="L3127" s="56" t="str">
        <f>_xlfn.CONCAT(NFM3External!$B3127,"_",NFM3External!$C3127,"_",NFM3External!$E3127,"_",NFM3External!$G3127)</f>
        <v>Somalia_TB_Unspecified - not disagregated by sources _2018</v>
      </c>
    </row>
    <row r="3128" spans="1:12" x14ac:dyDescent="0.25">
      <c r="A3128" s="48" t="s">
        <v>2104</v>
      </c>
      <c r="B3128" s="49" t="s">
        <v>1217</v>
      </c>
      <c r="C3128" s="49" t="s">
        <v>305</v>
      </c>
      <c r="D3128" s="49" t="s">
        <v>1634</v>
      </c>
      <c r="E3128" s="49" t="s">
        <v>954</v>
      </c>
      <c r="F3128" s="49" t="s">
        <v>2112</v>
      </c>
      <c r="G3128" s="49">
        <v>2018</v>
      </c>
      <c r="H3128" s="49" t="s">
        <v>1635</v>
      </c>
      <c r="I3128" s="49" t="s">
        <v>670</v>
      </c>
      <c r="J3128" s="59">
        <v>205388</v>
      </c>
      <c r="K3128" s="49">
        <v>205388</v>
      </c>
      <c r="L3128" s="55" t="str">
        <f>_xlfn.CONCAT(NFM3External!$B3128,"_",NFM3External!$C3128,"_",NFM3External!$E3128,"_",NFM3External!$G3128)</f>
        <v>Somalia_TB_Unspecified - not disagregated by sources _2018</v>
      </c>
    </row>
    <row r="3129" spans="1:12" x14ac:dyDescent="0.25">
      <c r="A3129" s="51" t="s">
        <v>2104</v>
      </c>
      <c r="B3129" s="52" t="s">
        <v>1217</v>
      </c>
      <c r="C3129" s="52" t="s">
        <v>305</v>
      </c>
      <c r="D3129" s="52" t="s">
        <v>1634</v>
      </c>
      <c r="E3129" s="52" t="s">
        <v>954</v>
      </c>
      <c r="F3129" s="52" t="s">
        <v>2111</v>
      </c>
      <c r="G3129" s="52">
        <v>2019</v>
      </c>
      <c r="H3129" s="52" t="s">
        <v>1635</v>
      </c>
      <c r="I3129" s="52" t="s">
        <v>670</v>
      </c>
      <c r="J3129" s="60">
        <v>120000</v>
      </c>
      <c r="K3129" s="52">
        <v>120000</v>
      </c>
      <c r="L3129" s="56" t="str">
        <f>_xlfn.CONCAT(NFM3External!$B3129,"_",NFM3External!$C3129,"_",NFM3External!$E3129,"_",NFM3External!$G3129)</f>
        <v>Somalia_TB_Unspecified - not disagregated by sources _2019</v>
      </c>
    </row>
    <row r="3130" spans="1:12" x14ac:dyDescent="0.25">
      <c r="A3130" s="48" t="s">
        <v>2104</v>
      </c>
      <c r="B3130" s="49" t="s">
        <v>1217</v>
      </c>
      <c r="C3130" s="49" t="s">
        <v>305</v>
      </c>
      <c r="D3130" s="49" t="s">
        <v>1634</v>
      </c>
      <c r="E3130" s="49" t="s">
        <v>954</v>
      </c>
      <c r="F3130" s="49" t="s">
        <v>2112</v>
      </c>
      <c r="G3130" s="49">
        <v>2019</v>
      </c>
      <c r="H3130" s="49" t="s">
        <v>1635</v>
      </c>
      <c r="I3130" s="49" t="s">
        <v>670</v>
      </c>
      <c r="J3130" s="59">
        <v>205388</v>
      </c>
      <c r="K3130" s="49">
        <v>205388</v>
      </c>
      <c r="L3130" s="55" t="str">
        <f>_xlfn.CONCAT(NFM3External!$B3130,"_",NFM3External!$C3130,"_",NFM3External!$E3130,"_",NFM3External!$G3130)</f>
        <v>Somalia_TB_Unspecified - not disagregated by sources _2019</v>
      </c>
    </row>
    <row r="3131" spans="1:12" x14ac:dyDescent="0.25">
      <c r="A3131" s="51" t="s">
        <v>2104</v>
      </c>
      <c r="B3131" s="52" t="s">
        <v>1217</v>
      </c>
      <c r="C3131" s="52" t="s">
        <v>305</v>
      </c>
      <c r="D3131" s="52" t="s">
        <v>1634</v>
      </c>
      <c r="E3131" s="52" t="s">
        <v>954</v>
      </c>
      <c r="F3131" s="52" t="s">
        <v>2111</v>
      </c>
      <c r="G3131" s="52">
        <v>2020</v>
      </c>
      <c r="H3131" s="52" t="s">
        <v>1635</v>
      </c>
      <c r="I3131" s="52" t="s">
        <v>670</v>
      </c>
      <c r="J3131" s="60">
        <v>120000</v>
      </c>
      <c r="K3131" s="52">
        <v>120000</v>
      </c>
      <c r="L3131" s="56" t="str">
        <f>_xlfn.CONCAT(NFM3External!$B3131,"_",NFM3External!$C3131,"_",NFM3External!$E3131,"_",NFM3External!$G3131)</f>
        <v>Somalia_TB_Unspecified - not disagregated by sources _2020</v>
      </c>
    </row>
    <row r="3132" spans="1:12" x14ac:dyDescent="0.25">
      <c r="A3132" s="48" t="s">
        <v>2104</v>
      </c>
      <c r="B3132" s="49" t="s">
        <v>1217</v>
      </c>
      <c r="C3132" s="49" t="s">
        <v>305</v>
      </c>
      <c r="D3132" s="49" t="s">
        <v>1634</v>
      </c>
      <c r="E3132" s="49" t="s">
        <v>954</v>
      </c>
      <c r="F3132" s="49" t="s">
        <v>2112</v>
      </c>
      <c r="G3132" s="49">
        <v>2020</v>
      </c>
      <c r="H3132" s="49" t="s">
        <v>1635</v>
      </c>
      <c r="I3132" s="49" t="s">
        <v>670</v>
      </c>
      <c r="J3132" s="59">
        <v>205388</v>
      </c>
      <c r="K3132" s="49">
        <v>205388</v>
      </c>
      <c r="L3132" s="55" t="str">
        <f>_xlfn.CONCAT(NFM3External!$B3132,"_",NFM3External!$C3132,"_",NFM3External!$E3132,"_",NFM3External!$G3132)</f>
        <v>Somalia_TB_Unspecified - not disagregated by sources _2020</v>
      </c>
    </row>
    <row r="3133" spans="1:12" x14ac:dyDescent="0.25">
      <c r="A3133" s="51" t="s">
        <v>2104</v>
      </c>
      <c r="B3133" s="52" t="s">
        <v>1217</v>
      </c>
      <c r="C3133" s="52" t="s">
        <v>305</v>
      </c>
      <c r="D3133" s="52" t="s">
        <v>1634</v>
      </c>
      <c r="E3133" s="52" t="s">
        <v>954</v>
      </c>
      <c r="F3133" s="52" t="s">
        <v>2113</v>
      </c>
      <c r="G3133" s="52">
        <v>2021</v>
      </c>
      <c r="H3133" s="52" t="s">
        <v>361</v>
      </c>
      <c r="I3133" s="52" t="s">
        <v>670</v>
      </c>
      <c r="J3133" s="60">
        <v>93769</v>
      </c>
      <c r="K3133" s="52">
        <v>93769</v>
      </c>
      <c r="L3133" s="56" t="str">
        <f>_xlfn.CONCAT(NFM3External!$B3133,"_",NFM3External!$C3133,"_",NFM3External!$E3133,"_",NFM3External!$G3133)</f>
        <v>Somalia_TB_Unspecified - not disagregated by sources _2021</v>
      </c>
    </row>
    <row r="3134" spans="1:12" x14ac:dyDescent="0.25">
      <c r="A3134" s="48" t="s">
        <v>2104</v>
      </c>
      <c r="B3134" s="49" t="s">
        <v>1217</v>
      </c>
      <c r="C3134" s="49" t="s">
        <v>305</v>
      </c>
      <c r="D3134" s="49" t="s">
        <v>1634</v>
      </c>
      <c r="E3134" s="49" t="s">
        <v>954</v>
      </c>
      <c r="F3134" s="49" t="s">
        <v>2111</v>
      </c>
      <c r="G3134" s="49">
        <v>2021</v>
      </c>
      <c r="H3134" s="49" t="s">
        <v>361</v>
      </c>
      <c r="I3134" s="49" t="s">
        <v>670</v>
      </c>
      <c r="J3134" s="59">
        <v>120000</v>
      </c>
      <c r="K3134" s="49">
        <v>120000</v>
      </c>
      <c r="L3134" s="55" t="str">
        <f>_xlfn.CONCAT(NFM3External!$B3134,"_",NFM3External!$C3134,"_",NFM3External!$E3134,"_",NFM3External!$G3134)</f>
        <v>Somalia_TB_Unspecified - not disagregated by sources _2021</v>
      </c>
    </row>
    <row r="3135" spans="1:12" x14ac:dyDescent="0.25">
      <c r="A3135" s="51" t="s">
        <v>2104</v>
      </c>
      <c r="B3135" s="52" t="s">
        <v>1217</v>
      </c>
      <c r="C3135" s="52" t="s">
        <v>305</v>
      </c>
      <c r="D3135" s="52" t="s">
        <v>1634</v>
      </c>
      <c r="E3135" s="52" t="s">
        <v>954</v>
      </c>
      <c r="F3135" s="52" t="s">
        <v>2112</v>
      </c>
      <c r="G3135" s="52">
        <v>2021</v>
      </c>
      <c r="H3135" s="52" t="s">
        <v>361</v>
      </c>
      <c r="I3135" s="52" t="s">
        <v>670</v>
      </c>
      <c r="J3135" s="60">
        <v>73943</v>
      </c>
      <c r="K3135" s="52">
        <v>73943</v>
      </c>
      <c r="L3135" s="56" t="str">
        <f>_xlfn.CONCAT(NFM3External!$B3135,"_",NFM3External!$C3135,"_",NFM3External!$E3135,"_",NFM3External!$G3135)</f>
        <v>Somalia_TB_Unspecified - not disagregated by sources _2021</v>
      </c>
    </row>
    <row r="3136" spans="1:12" x14ac:dyDescent="0.25">
      <c r="A3136" s="48" t="s">
        <v>2104</v>
      </c>
      <c r="B3136" s="49" t="s">
        <v>1217</v>
      </c>
      <c r="C3136" s="49" t="s">
        <v>305</v>
      </c>
      <c r="D3136" s="49" t="s">
        <v>1634</v>
      </c>
      <c r="E3136" s="49" t="s">
        <v>954</v>
      </c>
      <c r="F3136" s="49" t="s">
        <v>2113</v>
      </c>
      <c r="G3136" s="49">
        <v>2022</v>
      </c>
      <c r="H3136" s="49" t="s">
        <v>361</v>
      </c>
      <c r="I3136" s="49" t="s">
        <v>670</v>
      </c>
      <c r="J3136" s="59">
        <v>91769</v>
      </c>
      <c r="K3136" s="49">
        <v>91769</v>
      </c>
      <c r="L3136" s="55" t="str">
        <f>_xlfn.CONCAT(NFM3External!$B3136,"_",NFM3External!$C3136,"_",NFM3External!$E3136,"_",NFM3External!$G3136)</f>
        <v>Somalia_TB_Unspecified - not disagregated by sources _2022</v>
      </c>
    </row>
    <row r="3137" spans="1:12" x14ac:dyDescent="0.25">
      <c r="A3137" s="51" t="s">
        <v>2104</v>
      </c>
      <c r="B3137" s="52" t="s">
        <v>1217</v>
      </c>
      <c r="C3137" s="52" t="s">
        <v>305</v>
      </c>
      <c r="D3137" s="52" t="s">
        <v>1634</v>
      </c>
      <c r="E3137" s="52" t="s">
        <v>954</v>
      </c>
      <c r="F3137" s="52" t="s">
        <v>2111</v>
      </c>
      <c r="G3137" s="52">
        <v>2022</v>
      </c>
      <c r="H3137" s="52" t="s">
        <v>361</v>
      </c>
      <c r="I3137" s="52" t="s">
        <v>670</v>
      </c>
      <c r="J3137" s="60">
        <v>120000</v>
      </c>
      <c r="K3137" s="52">
        <v>120000</v>
      </c>
      <c r="L3137" s="56" t="str">
        <f>_xlfn.CONCAT(NFM3External!$B3137,"_",NFM3External!$C3137,"_",NFM3External!$E3137,"_",NFM3External!$G3137)</f>
        <v>Somalia_TB_Unspecified - not disagregated by sources _2022</v>
      </c>
    </row>
    <row r="3138" spans="1:12" x14ac:dyDescent="0.25">
      <c r="A3138" s="48" t="s">
        <v>2104</v>
      </c>
      <c r="B3138" s="49" t="s">
        <v>1217</v>
      </c>
      <c r="C3138" s="49" t="s">
        <v>305</v>
      </c>
      <c r="D3138" s="49" t="s">
        <v>1634</v>
      </c>
      <c r="E3138" s="49" t="s">
        <v>954</v>
      </c>
      <c r="F3138" s="49" t="s">
        <v>2112</v>
      </c>
      <c r="G3138" s="49">
        <v>2022</v>
      </c>
      <c r="H3138" s="49" t="s">
        <v>361</v>
      </c>
      <c r="I3138" s="49" t="s">
        <v>670</v>
      </c>
      <c r="J3138" s="59">
        <v>73943</v>
      </c>
      <c r="K3138" s="49">
        <v>73943</v>
      </c>
      <c r="L3138" s="55" t="str">
        <f>_xlfn.CONCAT(NFM3External!$B3138,"_",NFM3External!$C3138,"_",NFM3External!$E3138,"_",NFM3External!$G3138)</f>
        <v>Somalia_TB_Unspecified - not disagregated by sources _2022</v>
      </c>
    </row>
    <row r="3139" spans="1:12" x14ac:dyDescent="0.25">
      <c r="A3139" s="51" t="s">
        <v>2104</v>
      </c>
      <c r="B3139" s="52" t="s">
        <v>1217</v>
      </c>
      <c r="C3139" s="52" t="s">
        <v>305</v>
      </c>
      <c r="D3139" s="52" t="s">
        <v>1634</v>
      </c>
      <c r="E3139" s="52" t="s">
        <v>954</v>
      </c>
      <c r="F3139" s="52" t="s">
        <v>2111</v>
      </c>
      <c r="G3139" s="52">
        <v>2023</v>
      </c>
      <c r="H3139" s="52" t="s">
        <v>361</v>
      </c>
      <c r="I3139" s="52" t="s">
        <v>670</v>
      </c>
      <c r="J3139" s="60">
        <v>120000</v>
      </c>
      <c r="K3139" s="52">
        <v>120000</v>
      </c>
      <c r="L3139" s="56" t="str">
        <f>_xlfn.CONCAT(NFM3External!$B3139,"_",NFM3External!$C3139,"_",NFM3External!$E3139,"_",NFM3External!$G3139)</f>
        <v>Somalia_TB_Unspecified - not disagregated by sources _2023</v>
      </c>
    </row>
    <row r="3140" spans="1:12" x14ac:dyDescent="0.25">
      <c r="A3140" s="48" t="s">
        <v>2104</v>
      </c>
      <c r="B3140" s="49" t="s">
        <v>1217</v>
      </c>
      <c r="C3140" s="49" t="s">
        <v>305</v>
      </c>
      <c r="D3140" s="49" t="s">
        <v>1634</v>
      </c>
      <c r="E3140" s="49" t="s">
        <v>954</v>
      </c>
      <c r="F3140" s="49" t="s">
        <v>2112</v>
      </c>
      <c r="G3140" s="49">
        <v>2023</v>
      </c>
      <c r="H3140" s="49" t="s">
        <v>361</v>
      </c>
      <c r="I3140" s="49" t="s">
        <v>670</v>
      </c>
      <c r="J3140" s="59">
        <v>73943</v>
      </c>
      <c r="K3140" s="49">
        <v>73943</v>
      </c>
      <c r="L3140" s="55" t="str">
        <f>_xlfn.CONCAT(NFM3External!$B3140,"_",NFM3External!$C3140,"_",NFM3External!$E3140,"_",NFM3External!$G3140)</f>
        <v>Somalia_TB_Unspecified - not disagregated by sources _2023</v>
      </c>
    </row>
    <row r="3141" spans="1:12" x14ac:dyDescent="0.25">
      <c r="A3141" s="51" t="s">
        <v>2114</v>
      </c>
      <c r="B3141" s="52" t="s">
        <v>1223</v>
      </c>
      <c r="C3141" s="52" t="s">
        <v>1645</v>
      </c>
      <c r="D3141" s="52" t="s">
        <v>1634</v>
      </c>
      <c r="E3141" s="52" t="s">
        <v>930</v>
      </c>
      <c r="F3141" s="52" t="s">
        <v>2115</v>
      </c>
      <c r="G3141" s="52">
        <v>2018</v>
      </c>
      <c r="H3141" s="52" t="s">
        <v>1635</v>
      </c>
      <c r="I3141" s="52" t="s">
        <v>670</v>
      </c>
      <c r="J3141" s="60">
        <v>1612115</v>
      </c>
      <c r="K3141" s="52">
        <v>1612115</v>
      </c>
      <c r="L3141" s="56" t="str">
        <f>_xlfn.CONCAT(NFM3External!$B3141,"_",NFM3External!$C3141,"_",NFM3External!$E3141,"_",NFM3External!$G3141)</f>
        <v>South Sudan_HIV_United Nations Population Fund (UNFPA)_2018</v>
      </c>
    </row>
    <row r="3142" spans="1:12" x14ac:dyDescent="0.25">
      <c r="A3142" s="48" t="s">
        <v>2114</v>
      </c>
      <c r="B3142" s="49" t="s">
        <v>1223</v>
      </c>
      <c r="C3142" s="49" t="s">
        <v>1645</v>
      </c>
      <c r="D3142" s="49" t="s">
        <v>1634</v>
      </c>
      <c r="E3142" s="49" t="s">
        <v>930</v>
      </c>
      <c r="F3142" s="49" t="s">
        <v>2115</v>
      </c>
      <c r="G3142" s="49">
        <v>2019</v>
      </c>
      <c r="H3142" s="49" t="s">
        <v>1635</v>
      </c>
      <c r="I3142" s="49" t="s">
        <v>670</v>
      </c>
      <c r="J3142" s="59">
        <v>1416823</v>
      </c>
      <c r="K3142" s="49">
        <v>1416823</v>
      </c>
      <c r="L3142" s="55" t="str">
        <f>_xlfn.CONCAT(NFM3External!$B3142,"_",NFM3External!$C3142,"_",NFM3External!$E3142,"_",NFM3External!$G3142)</f>
        <v>South Sudan_HIV_United Nations Population Fund (UNFPA)_2019</v>
      </c>
    </row>
    <row r="3143" spans="1:12" x14ac:dyDescent="0.25">
      <c r="A3143" s="51" t="s">
        <v>2114</v>
      </c>
      <c r="B3143" s="52" t="s">
        <v>1223</v>
      </c>
      <c r="C3143" s="52" t="s">
        <v>1645</v>
      </c>
      <c r="D3143" s="52" t="s">
        <v>1634</v>
      </c>
      <c r="E3143" s="52" t="s">
        <v>930</v>
      </c>
      <c r="F3143" s="52" t="s">
        <v>2115</v>
      </c>
      <c r="G3143" s="52">
        <v>2020</v>
      </c>
      <c r="H3143" s="52" t="s">
        <v>1635</v>
      </c>
      <c r="I3143" s="52" t="s">
        <v>670</v>
      </c>
      <c r="J3143" s="60">
        <v>2341366</v>
      </c>
      <c r="K3143" s="52">
        <v>2341366</v>
      </c>
      <c r="L3143" s="56" t="str">
        <f>_xlfn.CONCAT(NFM3External!$B3143,"_",NFM3External!$C3143,"_",NFM3External!$E3143,"_",NFM3External!$G3143)</f>
        <v>South Sudan_HIV_United Nations Population Fund (UNFPA)_2020</v>
      </c>
    </row>
    <row r="3144" spans="1:12" x14ac:dyDescent="0.25">
      <c r="A3144" s="48" t="s">
        <v>2114</v>
      </c>
      <c r="B3144" s="49" t="s">
        <v>1223</v>
      </c>
      <c r="C3144" s="49" t="s">
        <v>1645</v>
      </c>
      <c r="D3144" s="49" t="s">
        <v>1634</v>
      </c>
      <c r="E3144" s="49" t="s">
        <v>930</v>
      </c>
      <c r="F3144" s="49" t="s">
        <v>2115</v>
      </c>
      <c r="G3144" s="49">
        <v>2021</v>
      </c>
      <c r="H3144" s="49" t="s">
        <v>361</v>
      </c>
      <c r="I3144" s="49" t="s">
        <v>670</v>
      </c>
      <c r="J3144" s="59">
        <v>1790000</v>
      </c>
      <c r="K3144" s="49">
        <v>1790000</v>
      </c>
      <c r="L3144" s="55" t="str">
        <f>_xlfn.CONCAT(NFM3External!$B3144,"_",NFM3External!$C3144,"_",NFM3External!$E3144,"_",NFM3External!$G3144)</f>
        <v>South Sudan_HIV_United Nations Population Fund (UNFPA)_2021</v>
      </c>
    </row>
    <row r="3145" spans="1:12" x14ac:dyDescent="0.25">
      <c r="A3145" s="51" t="s">
        <v>2114</v>
      </c>
      <c r="B3145" s="52" t="s">
        <v>1223</v>
      </c>
      <c r="C3145" s="52" t="s">
        <v>1645</v>
      </c>
      <c r="D3145" s="52" t="s">
        <v>1634</v>
      </c>
      <c r="E3145" s="52" t="s">
        <v>930</v>
      </c>
      <c r="F3145" s="52" t="s">
        <v>2115</v>
      </c>
      <c r="G3145" s="52">
        <v>2022</v>
      </c>
      <c r="H3145" s="52" t="s">
        <v>361</v>
      </c>
      <c r="I3145" s="52" t="s">
        <v>670</v>
      </c>
      <c r="J3145" s="60">
        <v>1790000</v>
      </c>
      <c r="K3145" s="52">
        <v>1790000</v>
      </c>
      <c r="L3145" s="56" t="str">
        <f>_xlfn.CONCAT(NFM3External!$B3145,"_",NFM3External!$C3145,"_",NFM3External!$E3145,"_",NFM3External!$G3145)</f>
        <v>South Sudan_HIV_United Nations Population Fund (UNFPA)_2022</v>
      </c>
    </row>
    <row r="3146" spans="1:12" x14ac:dyDescent="0.25">
      <c r="A3146" s="48" t="s">
        <v>2114</v>
      </c>
      <c r="B3146" s="49" t="s">
        <v>1223</v>
      </c>
      <c r="C3146" s="49" t="s">
        <v>1645</v>
      </c>
      <c r="D3146" s="49" t="s">
        <v>1634</v>
      </c>
      <c r="E3146" s="49" t="s">
        <v>930</v>
      </c>
      <c r="F3146" s="49" t="s">
        <v>2115</v>
      </c>
      <c r="G3146" s="49">
        <v>2023</v>
      </c>
      <c r="H3146" s="49" t="s">
        <v>361</v>
      </c>
      <c r="I3146" s="49" t="s">
        <v>670</v>
      </c>
      <c r="J3146" s="59">
        <v>1790000</v>
      </c>
      <c r="K3146" s="49">
        <v>1790000</v>
      </c>
      <c r="L3146" s="55" t="str">
        <f>_xlfn.CONCAT(NFM3External!$B3146,"_",NFM3External!$C3146,"_",NFM3External!$E3146,"_",NFM3External!$G3146)</f>
        <v>South Sudan_HIV_United Nations Population Fund (UNFPA)_2023</v>
      </c>
    </row>
    <row r="3147" spans="1:12" x14ac:dyDescent="0.25">
      <c r="A3147" s="51" t="s">
        <v>2114</v>
      </c>
      <c r="B3147" s="52" t="s">
        <v>1223</v>
      </c>
      <c r="C3147" s="52" t="s">
        <v>1645</v>
      </c>
      <c r="D3147" s="52" t="s">
        <v>1634</v>
      </c>
      <c r="E3147" s="52" t="s">
        <v>934</v>
      </c>
      <c r="F3147" s="52" t="s">
        <v>2116</v>
      </c>
      <c r="G3147" s="52">
        <v>2018</v>
      </c>
      <c r="H3147" s="52" t="s">
        <v>1635</v>
      </c>
      <c r="I3147" s="52" t="s">
        <v>670</v>
      </c>
      <c r="J3147" s="60">
        <v>17974896</v>
      </c>
      <c r="K3147" s="52">
        <v>17974896</v>
      </c>
      <c r="L3147" s="56" t="str">
        <f>_xlfn.CONCAT(NFM3External!$B3147,"_",NFM3External!$C3147,"_",NFM3External!$E3147,"_",NFM3External!$G3147)</f>
        <v>South Sudan_HIV_United States Government (USG)_2018</v>
      </c>
    </row>
    <row r="3148" spans="1:12" x14ac:dyDescent="0.25">
      <c r="A3148" s="48" t="s">
        <v>2114</v>
      </c>
      <c r="B3148" s="49" t="s">
        <v>1223</v>
      </c>
      <c r="C3148" s="49" t="s">
        <v>1645</v>
      </c>
      <c r="D3148" s="49" t="s">
        <v>1634</v>
      </c>
      <c r="E3148" s="49" t="s">
        <v>934</v>
      </c>
      <c r="F3148" s="49" t="s">
        <v>2116</v>
      </c>
      <c r="G3148" s="49">
        <v>2019</v>
      </c>
      <c r="H3148" s="49" t="s">
        <v>1635</v>
      </c>
      <c r="I3148" s="49" t="s">
        <v>670</v>
      </c>
      <c r="J3148" s="59">
        <v>17504428</v>
      </c>
      <c r="K3148" s="49">
        <v>17504428</v>
      </c>
      <c r="L3148" s="55" t="str">
        <f>_xlfn.CONCAT(NFM3External!$B3148,"_",NFM3External!$C3148,"_",NFM3External!$E3148,"_",NFM3External!$G3148)</f>
        <v>South Sudan_HIV_United States Government (USG)_2019</v>
      </c>
    </row>
    <row r="3149" spans="1:12" x14ac:dyDescent="0.25">
      <c r="A3149" s="51" t="s">
        <v>2114</v>
      </c>
      <c r="B3149" s="52" t="s">
        <v>1223</v>
      </c>
      <c r="C3149" s="52" t="s">
        <v>1645</v>
      </c>
      <c r="D3149" s="52" t="s">
        <v>1634</v>
      </c>
      <c r="E3149" s="52" t="s">
        <v>934</v>
      </c>
      <c r="F3149" s="52" t="s">
        <v>2116</v>
      </c>
      <c r="G3149" s="52">
        <v>2020</v>
      </c>
      <c r="H3149" s="52" t="s">
        <v>1635</v>
      </c>
      <c r="I3149" s="52" t="s">
        <v>670</v>
      </c>
      <c r="J3149" s="60">
        <v>20282496</v>
      </c>
      <c r="K3149" s="52">
        <v>20282496</v>
      </c>
      <c r="L3149" s="56" t="str">
        <f>_xlfn.CONCAT(NFM3External!$B3149,"_",NFM3External!$C3149,"_",NFM3External!$E3149,"_",NFM3External!$G3149)</f>
        <v>South Sudan_HIV_United States Government (USG)_2020</v>
      </c>
    </row>
    <row r="3150" spans="1:12" x14ac:dyDescent="0.25">
      <c r="A3150" s="48" t="s">
        <v>2114</v>
      </c>
      <c r="B3150" s="49" t="s">
        <v>1223</v>
      </c>
      <c r="C3150" s="49" t="s">
        <v>1645</v>
      </c>
      <c r="D3150" s="49" t="s">
        <v>1634</v>
      </c>
      <c r="E3150" s="49" t="s">
        <v>934</v>
      </c>
      <c r="F3150" s="49" t="s">
        <v>2116</v>
      </c>
      <c r="G3150" s="49">
        <v>2021</v>
      </c>
      <c r="H3150" s="49" t="s">
        <v>361</v>
      </c>
      <c r="I3150" s="49" t="s">
        <v>670</v>
      </c>
      <c r="J3150" s="59">
        <v>39586000</v>
      </c>
      <c r="K3150" s="49">
        <v>39586000</v>
      </c>
      <c r="L3150" s="55" t="str">
        <f>_xlfn.CONCAT(NFM3External!$B3150,"_",NFM3External!$C3150,"_",NFM3External!$E3150,"_",NFM3External!$G3150)</f>
        <v>South Sudan_HIV_United States Government (USG)_2021</v>
      </c>
    </row>
    <row r="3151" spans="1:12" x14ac:dyDescent="0.25">
      <c r="A3151" s="51" t="s">
        <v>2114</v>
      </c>
      <c r="B3151" s="52" t="s">
        <v>1223</v>
      </c>
      <c r="C3151" s="52" t="s">
        <v>1645</v>
      </c>
      <c r="D3151" s="52" t="s">
        <v>1634</v>
      </c>
      <c r="E3151" s="52" t="s">
        <v>934</v>
      </c>
      <c r="F3151" s="52" t="s">
        <v>2116</v>
      </c>
      <c r="G3151" s="52">
        <v>2022</v>
      </c>
      <c r="H3151" s="52" t="s">
        <v>361</v>
      </c>
      <c r="I3151" s="52" t="s">
        <v>670</v>
      </c>
      <c r="J3151" s="60">
        <v>39586000</v>
      </c>
      <c r="K3151" s="52">
        <v>39586000</v>
      </c>
      <c r="L3151" s="56" t="str">
        <f>_xlfn.CONCAT(NFM3External!$B3151,"_",NFM3External!$C3151,"_",NFM3External!$E3151,"_",NFM3External!$G3151)</f>
        <v>South Sudan_HIV_United States Government (USG)_2022</v>
      </c>
    </row>
    <row r="3152" spans="1:12" x14ac:dyDescent="0.25">
      <c r="A3152" s="48" t="s">
        <v>2114</v>
      </c>
      <c r="B3152" s="49" t="s">
        <v>1223</v>
      </c>
      <c r="C3152" s="49" t="s">
        <v>1645</v>
      </c>
      <c r="D3152" s="49" t="s">
        <v>1634</v>
      </c>
      <c r="E3152" s="49" t="s">
        <v>934</v>
      </c>
      <c r="F3152" s="49" t="s">
        <v>2116</v>
      </c>
      <c r="G3152" s="49">
        <v>2023</v>
      </c>
      <c r="H3152" s="49" t="s">
        <v>361</v>
      </c>
      <c r="I3152" s="49" t="s">
        <v>670</v>
      </c>
      <c r="J3152" s="59">
        <v>39586000</v>
      </c>
      <c r="K3152" s="49">
        <v>39586000</v>
      </c>
      <c r="L3152" s="55" t="str">
        <f>_xlfn.CONCAT(NFM3External!$B3152,"_",NFM3External!$C3152,"_",NFM3External!$E3152,"_",NFM3External!$G3152)</f>
        <v>South Sudan_HIV_United States Government (USG)_2023</v>
      </c>
    </row>
    <row r="3153" spans="1:12" x14ac:dyDescent="0.25">
      <c r="A3153" s="51" t="s">
        <v>2114</v>
      </c>
      <c r="B3153" s="52" t="s">
        <v>1223</v>
      </c>
      <c r="C3153" s="52" t="s">
        <v>305</v>
      </c>
      <c r="D3153" s="52" t="s">
        <v>1634</v>
      </c>
      <c r="E3153" s="52" t="s">
        <v>934</v>
      </c>
      <c r="F3153" s="52" t="s">
        <v>2117</v>
      </c>
      <c r="G3153" s="52">
        <v>2018</v>
      </c>
      <c r="H3153" s="52" t="s">
        <v>1635</v>
      </c>
      <c r="I3153" s="52" t="s">
        <v>670</v>
      </c>
      <c r="J3153" s="60">
        <v>444131</v>
      </c>
      <c r="K3153" s="52">
        <v>444131</v>
      </c>
      <c r="L3153" s="56" t="str">
        <f>_xlfn.CONCAT(NFM3External!$B3153,"_",NFM3External!$C3153,"_",NFM3External!$E3153,"_",NFM3External!$G3153)</f>
        <v>South Sudan_TB_United States Government (USG)_2018</v>
      </c>
    </row>
    <row r="3154" spans="1:12" x14ac:dyDescent="0.25">
      <c r="A3154" s="48" t="s">
        <v>2114</v>
      </c>
      <c r="B3154" s="49" t="s">
        <v>1223</v>
      </c>
      <c r="C3154" s="49" t="s">
        <v>305</v>
      </c>
      <c r="D3154" s="49" t="s">
        <v>1634</v>
      </c>
      <c r="E3154" s="49" t="s">
        <v>934</v>
      </c>
      <c r="F3154" s="49" t="s">
        <v>2117</v>
      </c>
      <c r="G3154" s="49">
        <v>2019</v>
      </c>
      <c r="H3154" s="49" t="s">
        <v>1635</v>
      </c>
      <c r="I3154" s="49" t="s">
        <v>670</v>
      </c>
      <c r="J3154" s="59">
        <v>54851</v>
      </c>
      <c r="K3154" s="49">
        <v>54851</v>
      </c>
      <c r="L3154" s="55" t="str">
        <f>_xlfn.CONCAT(NFM3External!$B3154,"_",NFM3External!$C3154,"_",NFM3External!$E3154,"_",NFM3External!$G3154)</f>
        <v>South Sudan_TB_United States Government (USG)_2019</v>
      </c>
    </row>
    <row r="3155" spans="1:12" x14ac:dyDescent="0.25">
      <c r="A3155" s="51" t="s">
        <v>2114</v>
      </c>
      <c r="B3155" s="52" t="s">
        <v>1223</v>
      </c>
      <c r="C3155" s="52" t="s">
        <v>305</v>
      </c>
      <c r="D3155" s="52" t="s">
        <v>1634</v>
      </c>
      <c r="E3155" s="52" t="s">
        <v>934</v>
      </c>
      <c r="F3155" s="52" t="s">
        <v>2117</v>
      </c>
      <c r="G3155" s="52">
        <v>2020</v>
      </c>
      <c r="H3155" s="52" t="s">
        <v>1635</v>
      </c>
      <c r="I3155" s="52" t="s">
        <v>670</v>
      </c>
      <c r="J3155" s="60">
        <v>0</v>
      </c>
      <c r="K3155" s="52">
        <v>0</v>
      </c>
      <c r="L3155" s="56" t="str">
        <f>_xlfn.CONCAT(NFM3External!$B3155,"_",NFM3External!$C3155,"_",NFM3External!$E3155,"_",NFM3External!$G3155)</f>
        <v>South Sudan_TB_United States Government (USG)_2020</v>
      </c>
    </row>
    <row r="3156" spans="1:12" x14ac:dyDescent="0.25">
      <c r="A3156" s="48" t="s">
        <v>2114</v>
      </c>
      <c r="B3156" s="49" t="s">
        <v>1223</v>
      </c>
      <c r="C3156" s="49" t="s">
        <v>305</v>
      </c>
      <c r="D3156" s="49" t="s">
        <v>1634</v>
      </c>
      <c r="E3156" s="49" t="s">
        <v>934</v>
      </c>
      <c r="F3156" s="49" t="s">
        <v>2117</v>
      </c>
      <c r="G3156" s="49">
        <v>2021</v>
      </c>
      <c r="H3156" s="49" t="s">
        <v>361</v>
      </c>
      <c r="I3156" s="49" t="s">
        <v>670</v>
      </c>
      <c r="J3156" s="59">
        <v>0</v>
      </c>
      <c r="K3156" s="49">
        <v>0</v>
      </c>
      <c r="L3156" s="55" t="str">
        <f>_xlfn.CONCAT(NFM3External!$B3156,"_",NFM3External!$C3156,"_",NFM3External!$E3156,"_",NFM3External!$G3156)</f>
        <v>South Sudan_TB_United States Government (USG)_2021</v>
      </c>
    </row>
    <row r="3157" spans="1:12" x14ac:dyDescent="0.25">
      <c r="A3157" s="51" t="s">
        <v>2114</v>
      </c>
      <c r="B3157" s="52" t="s">
        <v>1223</v>
      </c>
      <c r="C3157" s="52" t="s">
        <v>305</v>
      </c>
      <c r="D3157" s="52" t="s">
        <v>1634</v>
      </c>
      <c r="E3157" s="52" t="s">
        <v>934</v>
      </c>
      <c r="F3157" s="52" t="s">
        <v>2117</v>
      </c>
      <c r="G3157" s="52">
        <v>2023</v>
      </c>
      <c r="H3157" s="52" t="s">
        <v>361</v>
      </c>
      <c r="I3157" s="52" t="s">
        <v>670</v>
      </c>
      <c r="J3157" s="60">
        <v>0</v>
      </c>
      <c r="K3157" s="52">
        <v>0</v>
      </c>
      <c r="L3157" s="56" t="str">
        <f>_xlfn.CONCAT(NFM3External!$B3157,"_",NFM3External!$C3157,"_",NFM3External!$E3157,"_",NFM3External!$G3157)</f>
        <v>South Sudan_TB_United States Government (USG)_2023</v>
      </c>
    </row>
    <row r="3158" spans="1:12" x14ac:dyDescent="0.25">
      <c r="A3158" s="48" t="s">
        <v>2114</v>
      </c>
      <c r="B3158" s="49" t="s">
        <v>1223</v>
      </c>
      <c r="C3158" s="49" t="s">
        <v>305</v>
      </c>
      <c r="D3158" s="49" t="s">
        <v>1634</v>
      </c>
      <c r="E3158" s="49" t="s">
        <v>934</v>
      </c>
      <c r="F3158" s="49" t="s">
        <v>2117</v>
      </c>
      <c r="G3158" s="49">
        <v>2024</v>
      </c>
      <c r="H3158" s="49" t="s">
        <v>361</v>
      </c>
      <c r="I3158" s="49" t="s">
        <v>670</v>
      </c>
      <c r="J3158" s="59">
        <v>0</v>
      </c>
      <c r="K3158" s="49">
        <v>0</v>
      </c>
      <c r="L3158" s="55" t="str">
        <f>_xlfn.CONCAT(NFM3External!$B3158,"_",NFM3External!$C3158,"_",NFM3External!$E3158,"_",NFM3External!$G3158)</f>
        <v>South Sudan_TB_United States Government (USG)_2024</v>
      </c>
    </row>
    <row r="3159" spans="1:12" x14ac:dyDescent="0.25">
      <c r="A3159" s="51" t="s">
        <v>2118</v>
      </c>
      <c r="B3159" s="52" t="s">
        <v>1188</v>
      </c>
      <c r="C3159" s="52" t="s">
        <v>1645</v>
      </c>
      <c r="D3159" s="52" t="s">
        <v>1634</v>
      </c>
      <c r="E3159" s="52" t="s">
        <v>901</v>
      </c>
      <c r="F3159" s="52"/>
      <c r="G3159" s="52">
        <v>2018</v>
      </c>
      <c r="H3159" s="52" t="s">
        <v>1635</v>
      </c>
      <c r="I3159" s="52" t="s">
        <v>682</v>
      </c>
      <c r="J3159" s="60">
        <v>14412</v>
      </c>
      <c r="K3159" s="52">
        <v>17012</v>
      </c>
      <c r="L3159" s="56" t="str">
        <f>_xlfn.CONCAT(NFM3External!$B3159,"_",NFM3External!$C3159,"_",NFM3External!$E3159,"_",NFM3External!$G3159)</f>
        <v>Sao Tome and Principe_HIV_The United Nations Children's Fund (UNICEF)_2018</v>
      </c>
    </row>
    <row r="3160" spans="1:12" x14ac:dyDescent="0.25">
      <c r="A3160" s="48" t="s">
        <v>2118</v>
      </c>
      <c r="B3160" s="49" t="s">
        <v>1188</v>
      </c>
      <c r="C3160" s="49" t="s">
        <v>1645</v>
      </c>
      <c r="D3160" s="49" t="s">
        <v>1634</v>
      </c>
      <c r="E3160" s="49" t="s">
        <v>901</v>
      </c>
      <c r="F3160" s="49"/>
      <c r="G3160" s="49">
        <v>2019</v>
      </c>
      <c r="H3160" s="49" t="s">
        <v>1635</v>
      </c>
      <c r="I3160" s="49" t="s">
        <v>682</v>
      </c>
      <c r="J3160" s="59">
        <v>8679</v>
      </c>
      <c r="K3160" s="49">
        <v>9716</v>
      </c>
      <c r="L3160" s="55" t="str">
        <f>_xlfn.CONCAT(NFM3External!$B3160,"_",NFM3External!$C3160,"_",NFM3External!$E3160,"_",NFM3External!$G3160)</f>
        <v>Sao Tome and Principe_HIV_The United Nations Children's Fund (UNICEF)_2019</v>
      </c>
    </row>
    <row r="3161" spans="1:12" x14ac:dyDescent="0.25">
      <c r="A3161" s="51" t="s">
        <v>2118</v>
      </c>
      <c r="B3161" s="52" t="s">
        <v>1188</v>
      </c>
      <c r="C3161" s="52" t="s">
        <v>1645</v>
      </c>
      <c r="D3161" s="52" t="s">
        <v>1634</v>
      </c>
      <c r="E3161" s="52" t="s">
        <v>954</v>
      </c>
      <c r="F3161" s="52" t="s">
        <v>2119</v>
      </c>
      <c r="G3161" s="52">
        <v>2018</v>
      </c>
      <c r="H3161" s="52" t="s">
        <v>1635</v>
      </c>
      <c r="I3161" s="52" t="s">
        <v>682</v>
      </c>
      <c r="J3161" s="60">
        <v>10846</v>
      </c>
      <c r="K3161" s="52">
        <v>12802</v>
      </c>
      <c r="L3161" s="56" t="str">
        <f>_xlfn.CONCAT(NFM3External!$B3161,"_",NFM3External!$C3161,"_",NFM3External!$E3161,"_",NFM3External!$G3161)</f>
        <v>Sao Tome and Principe_HIV_Unspecified - not disagregated by sources _2018</v>
      </c>
    </row>
    <row r="3162" spans="1:12" x14ac:dyDescent="0.25">
      <c r="A3162" s="48" t="s">
        <v>2118</v>
      </c>
      <c r="B3162" s="49" t="s">
        <v>1188</v>
      </c>
      <c r="C3162" s="49" t="s">
        <v>1645</v>
      </c>
      <c r="D3162" s="49" t="s">
        <v>1634</v>
      </c>
      <c r="E3162" s="49" t="s">
        <v>954</v>
      </c>
      <c r="F3162" s="49" t="s">
        <v>2120</v>
      </c>
      <c r="G3162" s="49">
        <v>2018</v>
      </c>
      <c r="H3162" s="49" t="s">
        <v>1635</v>
      </c>
      <c r="I3162" s="49" t="s">
        <v>682</v>
      </c>
      <c r="J3162" s="59">
        <v>8614</v>
      </c>
      <c r="K3162" s="49">
        <v>10168</v>
      </c>
      <c r="L3162" s="55" t="str">
        <f>_xlfn.CONCAT(NFM3External!$B3162,"_",NFM3External!$C3162,"_",NFM3External!$E3162,"_",NFM3External!$G3162)</f>
        <v>Sao Tome and Principe_HIV_Unspecified - not disagregated by sources _2018</v>
      </c>
    </row>
    <row r="3163" spans="1:12" x14ac:dyDescent="0.25">
      <c r="A3163" s="51" t="s">
        <v>2118</v>
      </c>
      <c r="B3163" s="52" t="s">
        <v>1188</v>
      </c>
      <c r="C3163" s="52" t="s">
        <v>1645</v>
      </c>
      <c r="D3163" s="52" t="s">
        <v>1634</v>
      </c>
      <c r="E3163" s="52" t="s">
        <v>954</v>
      </c>
      <c r="F3163" s="52" t="s">
        <v>2119</v>
      </c>
      <c r="G3163" s="52">
        <v>2019</v>
      </c>
      <c r="H3163" s="52" t="s">
        <v>1635</v>
      </c>
      <c r="I3163" s="52" t="s">
        <v>682</v>
      </c>
      <c r="J3163" s="60">
        <v>13285</v>
      </c>
      <c r="K3163" s="52">
        <v>14872</v>
      </c>
      <c r="L3163" s="56" t="str">
        <f>_xlfn.CONCAT(NFM3External!$B3163,"_",NFM3External!$C3163,"_",NFM3External!$E3163,"_",NFM3External!$G3163)</f>
        <v>Sao Tome and Principe_HIV_Unspecified - not disagregated by sources _2019</v>
      </c>
    </row>
    <row r="3164" spans="1:12" x14ac:dyDescent="0.25">
      <c r="A3164" s="48" t="s">
        <v>2118</v>
      </c>
      <c r="B3164" s="49" t="s">
        <v>1188</v>
      </c>
      <c r="C3164" s="49" t="s">
        <v>1645</v>
      </c>
      <c r="D3164" s="49" t="s">
        <v>1634</v>
      </c>
      <c r="E3164" s="49" t="s">
        <v>954</v>
      </c>
      <c r="F3164" s="49" t="s">
        <v>2120</v>
      </c>
      <c r="G3164" s="49">
        <v>2019</v>
      </c>
      <c r="H3164" s="49" t="s">
        <v>1635</v>
      </c>
      <c r="I3164" s="49" t="s">
        <v>682</v>
      </c>
      <c r="J3164" s="59">
        <v>9671</v>
      </c>
      <c r="K3164" s="49">
        <v>10826</v>
      </c>
      <c r="L3164" s="55" t="str">
        <f>_xlfn.CONCAT(NFM3External!$B3164,"_",NFM3External!$C3164,"_",NFM3External!$E3164,"_",NFM3External!$G3164)</f>
        <v>Sao Tome and Principe_HIV_Unspecified - not disagregated by sources _2019</v>
      </c>
    </row>
    <row r="3165" spans="1:12" x14ac:dyDescent="0.25">
      <c r="A3165" s="51" t="s">
        <v>2118</v>
      </c>
      <c r="B3165" s="52" t="s">
        <v>1188</v>
      </c>
      <c r="C3165" s="52" t="s">
        <v>1645</v>
      </c>
      <c r="D3165" s="52" t="s">
        <v>1634</v>
      </c>
      <c r="E3165" s="52" t="s">
        <v>954</v>
      </c>
      <c r="F3165" s="52" t="s">
        <v>2119</v>
      </c>
      <c r="G3165" s="52">
        <v>2020</v>
      </c>
      <c r="H3165" s="52" t="s">
        <v>1635</v>
      </c>
      <c r="I3165" s="52" t="s">
        <v>682</v>
      </c>
      <c r="J3165" s="60">
        <v>5878</v>
      </c>
      <c r="K3165" s="52">
        <v>6698</v>
      </c>
      <c r="L3165" s="56" t="str">
        <f>_xlfn.CONCAT(NFM3External!$B3165,"_",NFM3External!$C3165,"_",NFM3External!$E3165,"_",NFM3External!$G3165)</f>
        <v>Sao Tome and Principe_HIV_Unspecified - not disagregated by sources _2020</v>
      </c>
    </row>
    <row r="3166" spans="1:12" x14ac:dyDescent="0.25">
      <c r="A3166" s="48" t="s">
        <v>2118</v>
      </c>
      <c r="B3166" s="49" t="s">
        <v>1188</v>
      </c>
      <c r="C3166" s="49" t="s">
        <v>1645</v>
      </c>
      <c r="D3166" s="49" t="s">
        <v>1634</v>
      </c>
      <c r="E3166" s="49" t="s">
        <v>954</v>
      </c>
      <c r="F3166" s="49" t="s">
        <v>2119</v>
      </c>
      <c r="G3166" s="49">
        <v>2021</v>
      </c>
      <c r="H3166" s="49" t="s">
        <v>361</v>
      </c>
      <c r="I3166" s="49" t="s">
        <v>682</v>
      </c>
      <c r="J3166" s="59">
        <v>5878</v>
      </c>
      <c r="K3166" s="49">
        <v>7019</v>
      </c>
      <c r="L3166" s="55" t="str">
        <f>_xlfn.CONCAT(NFM3External!$B3166,"_",NFM3External!$C3166,"_",NFM3External!$E3166,"_",NFM3External!$G3166)</f>
        <v>Sao Tome and Principe_HIV_Unspecified - not disagregated by sources _2021</v>
      </c>
    </row>
    <row r="3167" spans="1:12" x14ac:dyDescent="0.25">
      <c r="A3167" s="51" t="s">
        <v>2118</v>
      </c>
      <c r="B3167" s="52" t="s">
        <v>1188</v>
      </c>
      <c r="C3167" s="52" t="s">
        <v>1645</v>
      </c>
      <c r="D3167" s="52" t="s">
        <v>1634</v>
      </c>
      <c r="E3167" s="52" t="s">
        <v>954</v>
      </c>
      <c r="F3167" s="52" t="s">
        <v>2119</v>
      </c>
      <c r="G3167" s="52">
        <v>2022</v>
      </c>
      <c r="H3167" s="52" t="s">
        <v>361</v>
      </c>
      <c r="I3167" s="52" t="s">
        <v>682</v>
      </c>
      <c r="J3167" s="60">
        <v>5878</v>
      </c>
      <c r="K3167" s="52">
        <v>7097</v>
      </c>
      <c r="L3167" s="56" t="str">
        <f>_xlfn.CONCAT(NFM3External!$B3167,"_",NFM3External!$C3167,"_",NFM3External!$E3167,"_",NFM3External!$G3167)</f>
        <v>Sao Tome and Principe_HIV_Unspecified - not disagregated by sources _2022</v>
      </c>
    </row>
    <row r="3168" spans="1:12" x14ac:dyDescent="0.25">
      <c r="A3168" s="48" t="s">
        <v>2118</v>
      </c>
      <c r="B3168" s="49" t="s">
        <v>1188</v>
      </c>
      <c r="C3168" s="49" t="s">
        <v>1645</v>
      </c>
      <c r="D3168" s="49" t="s">
        <v>1634</v>
      </c>
      <c r="E3168" s="49" t="s">
        <v>954</v>
      </c>
      <c r="F3168" s="49" t="s">
        <v>2119</v>
      </c>
      <c r="G3168" s="49">
        <v>2023</v>
      </c>
      <c r="H3168" s="49" t="s">
        <v>361</v>
      </c>
      <c r="I3168" s="49" t="s">
        <v>682</v>
      </c>
      <c r="J3168" s="59">
        <v>5878</v>
      </c>
      <c r="K3168" s="49">
        <v>7201</v>
      </c>
      <c r="L3168" s="55" t="str">
        <f>_xlfn.CONCAT(NFM3External!$B3168,"_",NFM3External!$C3168,"_",NFM3External!$E3168,"_",NFM3External!$G3168)</f>
        <v>Sao Tome and Principe_HIV_Unspecified - not disagregated by sources _2023</v>
      </c>
    </row>
    <row r="3169" spans="1:12" x14ac:dyDescent="0.25">
      <c r="A3169" s="51" t="s">
        <v>2118</v>
      </c>
      <c r="B3169" s="52" t="s">
        <v>1188</v>
      </c>
      <c r="C3169" s="52" t="s">
        <v>1645</v>
      </c>
      <c r="D3169" s="52" t="s">
        <v>1634</v>
      </c>
      <c r="E3169" s="52" t="s">
        <v>954</v>
      </c>
      <c r="F3169" s="52" t="s">
        <v>2119</v>
      </c>
      <c r="G3169" s="52">
        <v>2024</v>
      </c>
      <c r="H3169" s="52" t="s">
        <v>361</v>
      </c>
      <c r="I3169" s="52" t="s">
        <v>682</v>
      </c>
      <c r="J3169" s="60">
        <v>5878</v>
      </c>
      <c r="K3169" s="52">
        <v>7289</v>
      </c>
      <c r="L3169" s="56" t="str">
        <f>_xlfn.CONCAT(NFM3External!$B3169,"_",NFM3External!$C3169,"_",NFM3External!$E3169,"_",NFM3External!$G3169)</f>
        <v>Sao Tome and Principe_HIV_Unspecified - not disagregated by sources _2024</v>
      </c>
    </row>
    <row r="3170" spans="1:12" x14ac:dyDescent="0.25">
      <c r="A3170" s="48" t="s">
        <v>2118</v>
      </c>
      <c r="B3170" s="49" t="s">
        <v>1188</v>
      </c>
      <c r="C3170" s="49" t="s">
        <v>1645</v>
      </c>
      <c r="D3170" s="49" t="s">
        <v>1634</v>
      </c>
      <c r="E3170" s="49" t="s">
        <v>954</v>
      </c>
      <c r="F3170" s="49" t="s">
        <v>2119</v>
      </c>
      <c r="G3170" s="49">
        <v>2025</v>
      </c>
      <c r="H3170" s="49" t="s">
        <v>361</v>
      </c>
      <c r="I3170" s="49" t="s">
        <v>682</v>
      </c>
      <c r="J3170" s="59">
        <v>5878</v>
      </c>
      <c r="K3170" s="49">
        <v>7368</v>
      </c>
      <c r="L3170" s="55" t="str">
        <f>_xlfn.CONCAT(NFM3External!$B3170,"_",NFM3External!$C3170,"_",NFM3External!$E3170,"_",NFM3External!$G3170)</f>
        <v>Sao Tome and Principe_HIV_Unspecified - not disagregated by sources _2025</v>
      </c>
    </row>
    <row r="3171" spans="1:12" x14ac:dyDescent="0.25">
      <c r="A3171" s="51" t="s">
        <v>2118</v>
      </c>
      <c r="B3171" s="52" t="s">
        <v>1188</v>
      </c>
      <c r="C3171" s="52" t="s">
        <v>1645</v>
      </c>
      <c r="D3171" s="52" t="s">
        <v>1634</v>
      </c>
      <c r="E3171" s="52" t="s">
        <v>949</v>
      </c>
      <c r="F3171" s="52" t="s">
        <v>2121</v>
      </c>
      <c r="G3171" s="52">
        <v>2018</v>
      </c>
      <c r="H3171" s="52" t="s">
        <v>1635</v>
      </c>
      <c r="I3171" s="52" t="s">
        <v>682</v>
      </c>
      <c r="J3171" s="60">
        <v>10455</v>
      </c>
      <c r="K3171" s="52">
        <v>12341</v>
      </c>
      <c r="L3171" s="56" t="str">
        <f>_xlfn.CONCAT(NFM3External!$B3171,"_",NFM3External!$C3171,"_",NFM3External!$E3171,"_",NFM3External!$G3171)</f>
        <v>Sao Tome and Principe_HIV_World Health Organization (WHO)_2018</v>
      </c>
    </row>
    <row r="3172" spans="1:12" x14ac:dyDescent="0.25">
      <c r="A3172" s="48" t="s">
        <v>2118</v>
      </c>
      <c r="B3172" s="49" t="s">
        <v>1188</v>
      </c>
      <c r="C3172" s="49" t="s">
        <v>1645</v>
      </c>
      <c r="D3172" s="49" t="s">
        <v>1634</v>
      </c>
      <c r="E3172" s="49" t="s">
        <v>949</v>
      </c>
      <c r="F3172" s="49" t="s">
        <v>2121</v>
      </c>
      <c r="G3172" s="49">
        <v>2019</v>
      </c>
      <c r="H3172" s="49" t="s">
        <v>1635</v>
      </c>
      <c r="I3172" s="49" t="s">
        <v>682</v>
      </c>
      <c r="J3172" s="59">
        <v>507</v>
      </c>
      <c r="K3172" s="49">
        <v>568</v>
      </c>
      <c r="L3172" s="55" t="str">
        <f>_xlfn.CONCAT(NFM3External!$B3172,"_",NFM3External!$C3172,"_",NFM3External!$E3172,"_",NFM3External!$G3172)</f>
        <v>Sao Tome and Principe_HIV_World Health Organization (WHO)_2019</v>
      </c>
    </row>
    <row r="3173" spans="1:12" x14ac:dyDescent="0.25">
      <c r="A3173" s="51" t="s">
        <v>2118</v>
      </c>
      <c r="B3173" s="52" t="s">
        <v>1188</v>
      </c>
      <c r="C3173" s="52" t="s">
        <v>1645</v>
      </c>
      <c r="D3173" s="52" t="s">
        <v>1634</v>
      </c>
      <c r="E3173" s="52" t="s">
        <v>949</v>
      </c>
      <c r="F3173" s="52" t="s">
        <v>2121</v>
      </c>
      <c r="G3173" s="52">
        <v>2020</v>
      </c>
      <c r="H3173" s="52" t="s">
        <v>1635</v>
      </c>
      <c r="I3173" s="52" t="s">
        <v>682</v>
      </c>
      <c r="J3173" s="60">
        <v>4022</v>
      </c>
      <c r="K3173" s="52">
        <v>4584</v>
      </c>
      <c r="L3173" s="56" t="str">
        <f>_xlfn.CONCAT(NFM3External!$B3173,"_",NFM3External!$C3173,"_",NFM3External!$E3173,"_",NFM3External!$G3173)</f>
        <v>Sao Tome and Principe_HIV_World Health Organization (WHO)_2020</v>
      </c>
    </row>
    <row r="3174" spans="1:12" x14ac:dyDescent="0.25">
      <c r="A3174" s="48" t="s">
        <v>2118</v>
      </c>
      <c r="B3174" s="49" t="s">
        <v>1188</v>
      </c>
      <c r="C3174" s="49" t="s">
        <v>1645</v>
      </c>
      <c r="D3174" s="49" t="s">
        <v>1634</v>
      </c>
      <c r="E3174" s="49" t="s">
        <v>949</v>
      </c>
      <c r="F3174" s="49" t="s">
        <v>2121</v>
      </c>
      <c r="G3174" s="49">
        <v>2021</v>
      </c>
      <c r="H3174" s="49" t="s">
        <v>361</v>
      </c>
      <c r="I3174" s="49" t="s">
        <v>682</v>
      </c>
      <c r="J3174" s="59">
        <v>4530</v>
      </c>
      <c r="K3174" s="49">
        <v>5410</v>
      </c>
      <c r="L3174" s="55" t="str">
        <f>_xlfn.CONCAT(NFM3External!$B3174,"_",NFM3External!$C3174,"_",NFM3External!$E3174,"_",NFM3External!$G3174)</f>
        <v>Sao Tome and Principe_HIV_World Health Organization (WHO)_2021</v>
      </c>
    </row>
    <row r="3175" spans="1:12" x14ac:dyDescent="0.25">
      <c r="A3175" s="51" t="s">
        <v>2118</v>
      </c>
      <c r="B3175" s="52" t="s">
        <v>1188</v>
      </c>
      <c r="C3175" s="52" t="s">
        <v>1645</v>
      </c>
      <c r="D3175" s="52" t="s">
        <v>1634</v>
      </c>
      <c r="E3175" s="52" t="s">
        <v>949</v>
      </c>
      <c r="F3175" s="52" t="s">
        <v>2121</v>
      </c>
      <c r="G3175" s="52">
        <v>2022</v>
      </c>
      <c r="H3175" s="52" t="s">
        <v>361</v>
      </c>
      <c r="I3175" s="52" t="s">
        <v>682</v>
      </c>
      <c r="J3175" s="60">
        <v>4530</v>
      </c>
      <c r="K3175" s="52">
        <v>5470</v>
      </c>
      <c r="L3175" s="56" t="str">
        <f>_xlfn.CONCAT(NFM3External!$B3175,"_",NFM3External!$C3175,"_",NFM3External!$E3175,"_",NFM3External!$G3175)</f>
        <v>Sao Tome and Principe_HIV_World Health Organization (WHO)_2022</v>
      </c>
    </row>
    <row r="3176" spans="1:12" x14ac:dyDescent="0.25">
      <c r="A3176" s="48" t="s">
        <v>2118</v>
      </c>
      <c r="B3176" s="49" t="s">
        <v>1188</v>
      </c>
      <c r="C3176" s="49" t="s">
        <v>1645</v>
      </c>
      <c r="D3176" s="49" t="s">
        <v>1634</v>
      </c>
      <c r="E3176" s="49" t="s">
        <v>949</v>
      </c>
      <c r="F3176" s="49" t="s">
        <v>2121</v>
      </c>
      <c r="G3176" s="49">
        <v>2023</v>
      </c>
      <c r="H3176" s="49" t="s">
        <v>361</v>
      </c>
      <c r="I3176" s="49" t="s">
        <v>682</v>
      </c>
      <c r="J3176" s="59">
        <v>4530</v>
      </c>
      <c r="K3176" s="49">
        <v>5550</v>
      </c>
      <c r="L3176" s="55" t="str">
        <f>_xlfn.CONCAT(NFM3External!$B3176,"_",NFM3External!$C3176,"_",NFM3External!$E3176,"_",NFM3External!$G3176)</f>
        <v>Sao Tome and Principe_HIV_World Health Organization (WHO)_2023</v>
      </c>
    </row>
    <row r="3177" spans="1:12" x14ac:dyDescent="0.25">
      <c r="A3177" s="51" t="s">
        <v>2118</v>
      </c>
      <c r="B3177" s="52" t="s">
        <v>1188</v>
      </c>
      <c r="C3177" s="52" t="s">
        <v>1645</v>
      </c>
      <c r="D3177" s="52" t="s">
        <v>1634</v>
      </c>
      <c r="E3177" s="52" t="s">
        <v>949</v>
      </c>
      <c r="F3177" s="52" t="s">
        <v>2121</v>
      </c>
      <c r="G3177" s="52">
        <v>2024</v>
      </c>
      <c r="H3177" s="52" t="s">
        <v>361</v>
      </c>
      <c r="I3177" s="52" t="s">
        <v>682</v>
      </c>
      <c r="J3177" s="60">
        <v>4530</v>
      </c>
      <c r="K3177" s="52">
        <v>5618</v>
      </c>
      <c r="L3177" s="56" t="str">
        <f>_xlfn.CONCAT(NFM3External!$B3177,"_",NFM3External!$C3177,"_",NFM3External!$E3177,"_",NFM3External!$G3177)</f>
        <v>Sao Tome and Principe_HIV_World Health Organization (WHO)_2024</v>
      </c>
    </row>
    <row r="3178" spans="1:12" x14ac:dyDescent="0.25">
      <c r="A3178" s="48" t="s">
        <v>2118</v>
      </c>
      <c r="B3178" s="49" t="s">
        <v>1188</v>
      </c>
      <c r="C3178" s="49" t="s">
        <v>1645</v>
      </c>
      <c r="D3178" s="49" t="s">
        <v>1634</v>
      </c>
      <c r="E3178" s="49" t="s">
        <v>949</v>
      </c>
      <c r="F3178" s="49" t="s">
        <v>2121</v>
      </c>
      <c r="G3178" s="49">
        <v>2025</v>
      </c>
      <c r="H3178" s="49" t="s">
        <v>361</v>
      </c>
      <c r="I3178" s="49" t="s">
        <v>682</v>
      </c>
      <c r="J3178" s="59">
        <v>4530</v>
      </c>
      <c r="K3178" s="49">
        <v>5679</v>
      </c>
      <c r="L3178" s="55" t="str">
        <f>_xlfn.CONCAT(NFM3External!$B3178,"_",NFM3External!$C3178,"_",NFM3External!$E3178,"_",NFM3External!$G3178)</f>
        <v>Sao Tome and Principe_HIV_World Health Organization (WHO)_2025</v>
      </c>
    </row>
    <row r="3179" spans="1:12" x14ac:dyDescent="0.25">
      <c r="A3179" s="51" t="s">
        <v>2118</v>
      </c>
      <c r="B3179" s="52" t="s">
        <v>1188</v>
      </c>
      <c r="C3179" s="52" t="s">
        <v>308</v>
      </c>
      <c r="D3179" s="52" t="s">
        <v>1634</v>
      </c>
      <c r="E3179" s="52" t="s">
        <v>731</v>
      </c>
      <c r="F3179" s="52" t="s">
        <v>2122</v>
      </c>
      <c r="G3179" s="52">
        <v>2018</v>
      </c>
      <c r="H3179" s="52" t="s">
        <v>1635</v>
      </c>
      <c r="I3179" s="52" t="s">
        <v>682</v>
      </c>
      <c r="J3179" s="60">
        <v>1505069</v>
      </c>
      <c r="K3179" s="52">
        <v>1776605</v>
      </c>
      <c r="L3179" s="56" t="str">
        <f>_xlfn.CONCAT(NFM3External!$B3179,"_",NFM3External!$C3179,"_",NFM3External!$E3179,"_",NFM3External!$G3179)</f>
        <v>Sao Tome and Principe_Malaria_China_2018</v>
      </c>
    </row>
    <row r="3180" spans="1:12" x14ac:dyDescent="0.25">
      <c r="A3180" s="48" t="s">
        <v>2118</v>
      </c>
      <c r="B3180" s="49" t="s">
        <v>1188</v>
      </c>
      <c r="C3180" s="49" t="s">
        <v>308</v>
      </c>
      <c r="D3180" s="49" t="s">
        <v>1634</v>
      </c>
      <c r="E3180" s="49" t="s">
        <v>731</v>
      </c>
      <c r="F3180" s="49" t="s">
        <v>2122</v>
      </c>
      <c r="G3180" s="49">
        <v>2019</v>
      </c>
      <c r="H3180" s="49" t="s">
        <v>1635</v>
      </c>
      <c r="I3180" s="49" t="s">
        <v>682</v>
      </c>
      <c r="J3180" s="59">
        <v>1505069</v>
      </c>
      <c r="K3180" s="49">
        <v>1684865</v>
      </c>
      <c r="L3180" s="55" t="str">
        <f>_xlfn.CONCAT(NFM3External!$B3180,"_",NFM3External!$C3180,"_",NFM3External!$E3180,"_",NFM3External!$G3180)</f>
        <v>Sao Tome and Principe_Malaria_China_2019</v>
      </c>
    </row>
    <row r="3181" spans="1:12" x14ac:dyDescent="0.25">
      <c r="A3181" s="51" t="s">
        <v>2118</v>
      </c>
      <c r="B3181" s="52" t="s">
        <v>1188</v>
      </c>
      <c r="C3181" s="52" t="s">
        <v>308</v>
      </c>
      <c r="D3181" s="52" t="s">
        <v>1634</v>
      </c>
      <c r="E3181" s="52" t="s">
        <v>731</v>
      </c>
      <c r="F3181" s="52" t="s">
        <v>2122</v>
      </c>
      <c r="G3181" s="52">
        <v>2020</v>
      </c>
      <c r="H3181" s="52" t="s">
        <v>1635</v>
      </c>
      <c r="I3181" s="52" t="s">
        <v>682</v>
      </c>
      <c r="J3181" s="60">
        <v>1101574</v>
      </c>
      <c r="K3181" s="52">
        <v>1255390</v>
      </c>
      <c r="L3181" s="56" t="str">
        <f>_xlfn.CONCAT(NFM3External!$B3181,"_",NFM3External!$C3181,"_",NFM3External!$E3181,"_",NFM3External!$G3181)</f>
        <v>Sao Tome and Principe_Malaria_China_2020</v>
      </c>
    </row>
    <row r="3182" spans="1:12" x14ac:dyDescent="0.25">
      <c r="A3182" s="48" t="s">
        <v>2118</v>
      </c>
      <c r="B3182" s="49" t="s">
        <v>1188</v>
      </c>
      <c r="C3182" s="49" t="s">
        <v>308</v>
      </c>
      <c r="D3182" s="49" t="s">
        <v>1634</v>
      </c>
      <c r="E3182" s="49" t="s">
        <v>731</v>
      </c>
      <c r="F3182" s="49" t="s">
        <v>2122</v>
      </c>
      <c r="G3182" s="49">
        <v>2021</v>
      </c>
      <c r="H3182" s="49" t="s">
        <v>361</v>
      </c>
      <c r="I3182" s="49" t="s">
        <v>682</v>
      </c>
      <c r="J3182" s="59">
        <v>816677</v>
      </c>
      <c r="K3182" s="49">
        <v>975268</v>
      </c>
      <c r="L3182" s="55" t="str">
        <f>_xlfn.CONCAT(NFM3External!$B3182,"_",NFM3External!$C3182,"_",NFM3External!$E3182,"_",NFM3External!$G3182)</f>
        <v>Sao Tome and Principe_Malaria_China_2021</v>
      </c>
    </row>
    <row r="3183" spans="1:12" x14ac:dyDescent="0.25">
      <c r="A3183" s="51" t="s">
        <v>2118</v>
      </c>
      <c r="B3183" s="52" t="s">
        <v>1188</v>
      </c>
      <c r="C3183" s="52" t="s">
        <v>308</v>
      </c>
      <c r="D3183" s="52" t="s">
        <v>1634</v>
      </c>
      <c r="E3183" s="52" t="s">
        <v>731</v>
      </c>
      <c r="F3183" s="52" t="s">
        <v>2122</v>
      </c>
      <c r="G3183" s="52">
        <v>2022</v>
      </c>
      <c r="H3183" s="52" t="s">
        <v>361</v>
      </c>
      <c r="I3183" s="52" t="s">
        <v>682</v>
      </c>
      <c r="J3183" s="60">
        <v>789076</v>
      </c>
      <c r="K3183" s="52">
        <v>952849</v>
      </c>
      <c r="L3183" s="56" t="str">
        <f>_xlfn.CONCAT(NFM3External!$B3183,"_",NFM3External!$C3183,"_",NFM3External!$E3183,"_",NFM3External!$G3183)</f>
        <v>Sao Tome and Principe_Malaria_China_2022</v>
      </c>
    </row>
    <row r="3184" spans="1:12" x14ac:dyDescent="0.25">
      <c r="A3184" s="48" t="s">
        <v>2118</v>
      </c>
      <c r="B3184" s="49" t="s">
        <v>1188</v>
      </c>
      <c r="C3184" s="49" t="s">
        <v>308</v>
      </c>
      <c r="D3184" s="49" t="s">
        <v>1634</v>
      </c>
      <c r="E3184" s="49" t="s">
        <v>901</v>
      </c>
      <c r="F3184" s="49" t="s">
        <v>2123</v>
      </c>
      <c r="G3184" s="49">
        <v>2019</v>
      </c>
      <c r="H3184" s="49" t="s">
        <v>1635</v>
      </c>
      <c r="I3184" s="49" t="s">
        <v>682</v>
      </c>
      <c r="J3184" s="59">
        <v>47248</v>
      </c>
      <c r="K3184" s="49">
        <v>52893</v>
      </c>
      <c r="L3184" s="55" t="str">
        <f>_xlfn.CONCAT(NFM3External!$B3184,"_",NFM3External!$C3184,"_",NFM3External!$E3184,"_",NFM3External!$G3184)</f>
        <v>Sao Tome and Principe_Malaria_The United Nations Children's Fund (UNICEF)_2019</v>
      </c>
    </row>
    <row r="3185" spans="1:12" x14ac:dyDescent="0.25">
      <c r="A3185" s="51" t="s">
        <v>2118</v>
      </c>
      <c r="B3185" s="52" t="s">
        <v>1188</v>
      </c>
      <c r="C3185" s="52" t="s">
        <v>308</v>
      </c>
      <c r="D3185" s="52" t="s">
        <v>1634</v>
      </c>
      <c r="E3185" s="52" t="s">
        <v>954</v>
      </c>
      <c r="F3185" s="52" t="s">
        <v>2124</v>
      </c>
      <c r="G3185" s="52">
        <v>2018</v>
      </c>
      <c r="H3185" s="52" t="s">
        <v>1635</v>
      </c>
      <c r="I3185" s="52" t="s">
        <v>682</v>
      </c>
      <c r="J3185" s="60">
        <v>166101</v>
      </c>
      <c r="K3185" s="52">
        <v>196068</v>
      </c>
      <c r="L3185" s="56" t="str">
        <f>_xlfn.CONCAT(NFM3External!$B3185,"_",NFM3External!$C3185,"_",NFM3External!$E3185,"_",NFM3External!$G3185)</f>
        <v>Sao Tome and Principe_Malaria_Unspecified - not disagregated by sources _2018</v>
      </c>
    </row>
    <row r="3186" spans="1:12" x14ac:dyDescent="0.25">
      <c r="A3186" s="48" t="s">
        <v>2118</v>
      </c>
      <c r="B3186" s="49" t="s">
        <v>1188</v>
      </c>
      <c r="C3186" s="49" t="s">
        <v>308</v>
      </c>
      <c r="D3186" s="49" t="s">
        <v>1634</v>
      </c>
      <c r="E3186" s="49" t="s">
        <v>954</v>
      </c>
      <c r="F3186" s="49" t="s">
        <v>2125</v>
      </c>
      <c r="G3186" s="49">
        <v>2018</v>
      </c>
      <c r="H3186" s="49" t="s">
        <v>1635</v>
      </c>
      <c r="I3186" s="49" t="s">
        <v>682</v>
      </c>
      <c r="J3186" s="59">
        <v>2233</v>
      </c>
      <c r="K3186" s="49">
        <v>2635</v>
      </c>
      <c r="L3186" s="55" t="str">
        <f>_xlfn.CONCAT(NFM3External!$B3186,"_",NFM3External!$C3186,"_",NFM3External!$E3186,"_",NFM3External!$G3186)</f>
        <v>Sao Tome and Principe_Malaria_Unspecified - not disagregated by sources _2018</v>
      </c>
    </row>
    <row r="3187" spans="1:12" x14ac:dyDescent="0.25">
      <c r="A3187" s="51" t="s">
        <v>2118</v>
      </c>
      <c r="B3187" s="52" t="s">
        <v>1188</v>
      </c>
      <c r="C3187" s="52" t="s">
        <v>308</v>
      </c>
      <c r="D3187" s="52" t="s">
        <v>1634</v>
      </c>
      <c r="E3187" s="52" t="s">
        <v>954</v>
      </c>
      <c r="F3187" s="52" t="s">
        <v>2124</v>
      </c>
      <c r="G3187" s="52">
        <v>2019</v>
      </c>
      <c r="H3187" s="52" t="s">
        <v>1635</v>
      </c>
      <c r="I3187" s="52" t="s">
        <v>682</v>
      </c>
      <c r="J3187" s="60">
        <v>0</v>
      </c>
      <c r="K3187" s="52">
        <v>0</v>
      </c>
      <c r="L3187" s="56" t="str">
        <f>_xlfn.CONCAT(NFM3External!$B3187,"_",NFM3External!$C3187,"_",NFM3External!$E3187,"_",NFM3External!$G3187)</f>
        <v>Sao Tome and Principe_Malaria_Unspecified - not disagregated by sources _2019</v>
      </c>
    </row>
    <row r="3188" spans="1:12" x14ac:dyDescent="0.25">
      <c r="A3188" s="48" t="s">
        <v>2118</v>
      </c>
      <c r="B3188" s="49" t="s">
        <v>1188</v>
      </c>
      <c r="C3188" s="49" t="s">
        <v>308</v>
      </c>
      <c r="D3188" s="49" t="s">
        <v>1634</v>
      </c>
      <c r="E3188" s="49" t="s">
        <v>954</v>
      </c>
      <c r="F3188" s="49" t="s">
        <v>2125</v>
      </c>
      <c r="G3188" s="49">
        <v>2019</v>
      </c>
      <c r="H3188" s="49" t="s">
        <v>1635</v>
      </c>
      <c r="I3188" s="49" t="s">
        <v>682</v>
      </c>
      <c r="J3188" s="59">
        <v>4614</v>
      </c>
      <c r="K3188" s="49">
        <v>5166</v>
      </c>
      <c r="L3188" s="55" t="str">
        <f>_xlfn.CONCAT(NFM3External!$B3188,"_",NFM3External!$C3188,"_",NFM3External!$E3188,"_",NFM3External!$G3188)</f>
        <v>Sao Tome and Principe_Malaria_Unspecified - not disagregated by sources _2019</v>
      </c>
    </row>
    <row r="3189" spans="1:12" x14ac:dyDescent="0.25">
      <c r="A3189" s="51" t="s">
        <v>2118</v>
      </c>
      <c r="B3189" s="52" t="s">
        <v>1188</v>
      </c>
      <c r="C3189" s="52" t="s">
        <v>308</v>
      </c>
      <c r="D3189" s="52" t="s">
        <v>1634</v>
      </c>
      <c r="E3189" s="52" t="s">
        <v>954</v>
      </c>
      <c r="F3189" s="52" t="s">
        <v>2124</v>
      </c>
      <c r="G3189" s="52">
        <v>2020</v>
      </c>
      <c r="H3189" s="52" t="s">
        <v>1635</v>
      </c>
      <c r="I3189" s="52" t="s">
        <v>682</v>
      </c>
      <c r="J3189" s="60">
        <v>111753</v>
      </c>
      <c r="K3189" s="52">
        <v>127357</v>
      </c>
      <c r="L3189" s="56" t="str">
        <f>_xlfn.CONCAT(NFM3External!$B3189,"_",NFM3External!$C3189,"_",NFM3External!$E3189,"_",NFM3External!$G3189)</f>
        <v>Sao Tome and Principe_Malaria_Unspecified - not disagregated by sources _2020</v>
      </c>
    </row>
    <row r="3190" spans="1:12" x14ac:dyDescent="0.25">
      <c r="A3190" s="48" t="s">
        <v>2118</v>
      </c>
      <c r="B3190" s="49" t="s">
        <v>1188</v>
      </c>
      <c r="C3190" s="49" t="s">
        <v>308</v>
      </c>
      <c r="D3190" s="49" t="s">
        <v>1634</v>
      </c>
      <c r="E3190" s="49" t="s">
        <v>954</v>
      </c>
      <c r="F3190" s="49" t="s">
        <v>2125</v>
      </c>
      <c r="G3190" s="49">
        <v>2020</v>
      </c>
      <c r="H3190" s="49" t="s">
        <v>1635</v>
      </c>
      <c r="I3190" s="49" t="s">
        <v>682</v>
      </c>
      <c r="J3190" s="59">
        <v>5878</v>
      </c>
      <c r="K3190" s="49">
        <v>6698</v>
      </c>
      <c r="L3190" s="55" t="str">
        <f>_xlfn.CONCAT(NFM3External!$B3190,"_",NFM3External!$C3190,"_",NFM3External!$E3190,"_",NFM3External!$G3190)</f>
        <v>Sao Tome and Principe_Malaria_Unspecified - not disagregated by sources _2020</v>
      </c>
    </row>
    <row r="3191" spans="1:12" x14ac:dyDescent="0.25">
      <c r="A3191" s="51" t="s">
        <v>2118</v>
      </c>
      <c r="B3191" s="52" t="s">
        <v>1188</v>
      </c>
      <c r="C3191" s="52" t="s">
        <v>308</v>
      </c>
      <c r="D3191" s="52" t="s">
        <v>1634</v>
      </c>
      <c r="E3191" s="52" t="s">
        <v>949</v>
      </c>
      <c r="F3191" s="52" t="s">
        <v>2126</v>
      </c>
      <c r="G3191" s="52">
        <v>2018</v>
      </c>
      <c r="H3191" s="52" t="s">
        <v>1635</v>
      </c>
      <c r="I3191" s="52" t="s">
        <v>682</v>
      </c>
      <c r="J3191" s="60">
        <v>74036</v>
      </c>
      <c r="K3191" s="52">
        <v>87393</v>
      </c>
      <c r="L3191" s="56" t="str">
        <f>_xlfn.CONCAT(NFM3External!$B3191,"_",NFM3External!$C3191,"_",NFM3External!$E3191,"_",NFM3External!$G3191)</f>
        <v>Sao Tome and Principe_Malaria_World Health Organization (WHO)_2018</v>
      </c>
    </row>
    <row r="3192" spans="1:12" x14ac:dyDescent="0.25">
      <c r="A3192" s="48" t="s">
        <v>2118</v>
      </c>
      <c r="B3192" s="49" t="s">
        <v>1188</v>
      </c>
      <c r="C3192" s="49" t="s">
        <v>308</v>
      </c>
      <c r="D3192" s="49" t="s">
        <v>1634</v>
      </c>
      <c r="E3192" s="49" t="s">
        <v>949</v>
      </c>
      <c r="F3192" s="49" t="s">
        <v>2126</v>
      </c>
      <c r="G3192" s="49">
        <v>2019</v>
      </c>
      <c r="H3192" s="49" t="s">
        <v>1635</v>
      </c>
      <c r="I3192" s="49" t="s">
        <v>682</v>
      </c>
      <c r="J3192" s="59">
        <v>114419</v>
      </c>
      <c r="K3192" s="49">
        <v>128087</v>
      </c>
      <c r="L3192" s="55" t="str">
        <f>_xlfn.CONCAT(NFM3External!$B3192,"_",NFM3External!$C3192,"_",NFM3External!$E3192,"_",NFM3External!$G3192)</f>
        <v>Sao Tome and Principe_Malaria_World Health Organization (WHO)_2019</v>
      </c>
    </row>
    <row r="3193" spans="1:12" x14ac:dyDescent="0.25">
      <c r="A3193" s="51" t="s">
        <v>2118</v>
      </c>
      <c r="B3193" s="52" t="s">
        <v>1188</v>
      </c>
      <c r="C3193" s="52" t="s">
        <v>308</v>
      </c>
      <c r="D3193" s="52" t="s">
        <v>1634</v>
      </c>
      <c r="E3193" s="52" t="s">
        <v>949</v>
      </c>
      <c r="F3193" s="52" t="s">
        <v>2126</v>
      </c>
      <c r="G3193" s="52">
        <v>2020</v>
      </c>
      <c r="H3193" s="52" t="s">
        <v>1635</v>
      </c>
      <c r="I3193" s="52" t="s">
        <v>682</v>
      </c>
      <c r="J3193" s="60">
        <v>19911</v>
      </c>
      <c r="K3193" s="52">
        <v>22691</v>
      </c>
      <c r="L3193" s="56" t="str">
        <f>_xlfn.CONCAT(NFM3External!$B3193,"_",NFM3External!$C3193,"_",NFM3External!$E3193,"_",NFM3External!$G3193)</f>
        <v>Sao Tome and Principe_Malaria_World Health Organization (WHO)_2020</v>
      </c>
    </row>
    <row r="3194" spans="1:12" x14ac:dyDescent="0.25">
      <c r="A3194" s="48" t="s">
        <v>2118</v>
      </c>
      <c r="B3194" s="49" t="s">
        <v>1188</v>
      </c>
      <c r="C3194" s="49" t="s">
        <v>308</v>
      </c>
      <c r="D3194" s="49" t="s">
        <v>1634</v>
      </c>
      <c r="E3194" s="49" t="s">
        <v>949</v>
      </c>
      <c r="F3194" s="49" t="s">
        <v>2126</v>
      </c>
      <c r="G3194" s="49">
        <v>2021</v>
      </c>
      <c r="H3194" s="49" t="s">
        <v>361</v>
      </c>
      <c r="I3194" s="49" t="s">
        <v>682</v>
      </c>
      <c r="J3194" s="59">
        <v>18120</v>
      </c>
      <c r="K3194" s="49">
        <v>21639</v>
      </c>
      <c r="L3194" s="55" t="str">
        <f>_xlfn.CONCAT(NFM3External!$B3194,"_",NFM3External!$C3194,"_",NFM3External!$E3194,"_",NFM3External!$G3194)</f>
        <v>Sao Tome and Principe_Malaria_World Health Organization (WHO)_2021</v>
      </c>
    </row>
    <row r="3195" spans="1:12" x14ac:dyDescent="0.25">
      <c r="A3195" s="51" t="s">
        <v>2118</v>
      </c>
      <c r="B3195" s="52" t="s">
        <v>1188</v>
      </c>
      <c r="C3195" s="52" t="s">
        <v>308</v>
      </c>
      <c r="D3195" s="52" t="s">
        <v>1634</v>
      </c>
      <c r="E3195" s="52" t="s">
        <v>949</v>
      </c>
      <c r="F3195" s="52" t="s">
        <v>2126</v>
      </c>
      <c r="G3195" s="52">
        <v>2022</v>
      </c>
      <c r="H3195" s="52" t="s">
        <v>361</v>
      </c>
      <c r="I3195" s="52" t="s">
        <v>682</v>
      </c>
      <c r="J3195" s="60">
        <v>18120</v>
      </c>
      <c r="K3195" s="52">
        <v>21881</v>
      </c>
      <c r="L3195" s="56" t="str">
        <f>_xlfn.CONCAT(NFM3External!$B3195,"_",NFM3External!$C3195,"_",NFM3External!$E3195,"_",NFM3External!$G3195)</f>
        <v>Sao Tome and Principe_Malaria_World Health Organization (WHO)_2022</v>
      </c>
    </row>
    <row r="3196" spans="1:12" x14ac:dyDescent="0.25">
      <c r="A3196" s="48" t="s">
        <v>2118</v>
      </c>
      <c r="B3196" s="49" t="s">
        <v>1188</v>
      </c>
      <c r="C3196" s="49" t="s">
        <v>308</v>
      </c>
      <c r="D3196" s="49" t="s">
        <v>1634</v>
      </c>
      <c r="E3196" s="49" t="s">
        <v>949</v>
      </c>
      <c r="F3196" s="49" t="s">
        <v>2126</v>
      </c>
      <c r="G3196" s="49">
        <v>2023</v>
      </c>
      <c r="H3196" s="49" t="s">
        <v>361</v>
      </c>
      <c r="I3196" s="49" t="s">
        <v>682</v>
      </c>
      <c r="J3196" s="59">
        <v>18120</v>
      </c>
      <c r="K3196" s="49">
        <v>22200</v>
      </c>
      <c r="L3196" s="55" t="str">
        <f>_xlfn.CONCAT(NFM3External!$B3196,"_",NFM3External!$C3196,"_",NFM3External!$E3196,"_",NFM3External!$G3196)</f>
        <v>Sao Tome and Principe_Malaria_World Health Organization (WHO)_2023</v>
      </c>
    </row>
    <row r="3197" spans="1:12" x14ac:dyDescent="0.25">
      <c r="A3197" s="51" t="s">
        <v>2118</v>
      </c>
      <c r="B3197" s="52" t="s">
        <v>1188</v>
      </c>
      <c r="C3197" s="52" t="s">
        <v>308</v>
      </c>
      <c r="D3197" s="52" t="s">
        <v>1634</v>
      </c>
      <c r="E3197" s="52" t="s">
        <v>949</v>
      </c>
      <c r="F3197" s="52" t="s">
        <v>2126</v>
      </c>
      <c r="G3197" s="52">
        <v>2024</v>
      </c>
      <c r="H3197" s="52" t="s">
        <v>361</v>
      </c>
      <c r="I3197" s="52" t="s">
        <v>682</v>
      </c>
      <c r="J3197" s="60">
        <v>18120</v>
      </c>
      <c r="K3197" s="52">
        <v>22472</v>
      </c>
      <c r="L3197" s="56" t="str">
        <f>_xlfn.CONCAT(NFM3External!$B3197,"_",NFM3External!$C3197,"_",NFM3External!$E3197,"_",NFM3External!$G3197)</f>
        <v>Sao Tome and Principe_Malaria_World Health Organization (WHO)_2024</v>
      </c>
    </row>
    <row r="3198" spans="1:12" x14ac:dyDescent="0.25">
      <c r="A3198" s="48" t="s">
        <v>2118</v>
      </c>
      <c r="B3198" s="49" t="s">
        <v>1188</v>
      </c>
      <c r="C3198" s="49" t="s">
        <v>305</v>
      </c>
      <c r="D3198" s="49" t="s">
        <v>1634</v>
      </c>
      <c r="E3198" s="49" t="s">
        <v>700</v>
      </c>
      <c r="F3198" s="49" t="s">
        <v>700</v>
      </c>
      <c r="G3198" s="49">
        <v>2018</v>
      </c>
      <c r="H3198" s="49" t="s">
        <v>1635</v>
      </c>
      <c r="I3198" s="49" t="s">
        <v>682</v>
      </c>
      <c r="J3198" s="59">
        <v>622665</v>
      </c>
      <c r="K3198" s="49">
        <v>735002</v>
      </c>
      <c r="L3198" s="55" t="str">
        <f>_xlfn.CONCAT(NFM3External!$B3198,"_",NFM3External!$C3198,"_",NFM3External!$E3198,"_",NFM3External!$G3198)</f>
        <v>Sao Tome and Principe_TB_Brazil_2018</v>
      </c>
    </row>
    <row r="3199" spans="1:12" x14ac:dyDescent="0.25">
      <c r="A3199" s="51" t="s">
        <v>2118</v>
      </c>
      <c r="B3199" s="52" t="s">
        <v>1188</v>
      </c>
      <c r="C3199" s="52" t="s">
        <v>305</v>
      </c>
      <c r="D3199" s="52" t="s">
        <v>1634</v>
      </c>
      <c r="E3199" s="52" t="s">
        <v>700</v>
      </c>
      <c r="F3199" s="52" t="s">
        <v>700</v>
      </c>
      <c r="G3199" s="52">
        <v>2019</v>
      </c>
      <c r="H3199" s="52" t="s">
        <v>1635</v>
      </c>
      <c r="I3199" s="52" t="s">
        <v>682</v>
      </c>
      <c r="J3199" s="60">
        <v>40000</v>
      </c>
      <c r="K3199" s="52">
        <v>44778</v>
      </c>
      <c r="L3199" s="56" t="str">
        <f>_xlfn.CONCAT(NFM3External!$B3199,"_",NFM3External!$C3199,"_",NFM3External!$E3199,"_",NFM3External!$G3199)</f>
        <v>Sao Tome and Principe_TB_Brazil_2019</v>
      </c>
    </row>
    <row r="3200" spans="1:12" x14ac:dyDescent="0.25">
      <c r="A3200" s="48" t="s">
        <v>2118</v>
      </c>
      <c r="B3200" s="49" t="s">
        <v>1188</v>
      </c>
      <c r="C3200" s="49" t="s">
        <v>305</v>
      </c>
      <c r="D3200" s="49" t="s">
        <v>1634</v>
      </c>
      <c r="E3200" s="49" t="s">
        <v>954</v>
      </c>
      <c r="F3200" s="49" t="s">
        <v>2120</v>
      </c>
      <c r="G3200" s="49">
        <v>2019</v>
      </c>
      <c r="H3200" s="49" t="s">
        <v>1635</v>
      </c>
      <c r="I3200" s="49" t="s">
        <v>682</v>
      </c>
      <c r="J3200" s="59">
        <v>8976</v>
      </c>
      <c r="K3200" s="49">
        <v>10048</v>
      </c>
      <c r="L3200" s="55" t="str">
        <f>_xlfn.CONCAT(NFM3External!$B3200,"_",NFM3External!$C3200,"_",NFM3External!$E3200,"_",NFM3External!$G3200)</f>
        <v>Sao Tome and Principe_TB_Unspecified - not disagregated by sources _2019</v>
      </c>
    </row>
    <row r="3201" spans="1:12" x14ac:dyDescent="0.25">
      <c r="A3201" s="51" t="s">
        <v>2118</v>
      </c>
      <c r="B3201" s="52" t="s">
        <v>1188</v>
      </c>
      <c r="C3201" s="52" t="s">
        <v>305</v>
      </c>
      <c r="D3201" s="52" t="s">
        <v>1634</v>
      </c>
      <c r="E3201" s="52" t="s">
        <v>949</v>
      </c>
      <c r="F3201" s="52" t="s">
        <v>2121</v>
      </c>
      <c r="G3201" s="52">
        <v>2018</v>
      </c>
      <c r="H3201" s="52" t="s">
        <v>1635</v>
      </c>
      <c r="I3201" s="52" t="s">
        <v>682</v>
      </c>
      <c r="J3201" s="60">
        <v>10455</v>
      </c>
      <c r="K3201" s="52">
        <v>12341</v>
      </c>
      <c r="L3201" s="56" t="str">
        <f>_xlfn.CONCAT(NFM3External!$B3201,"_",NFM3External!$C3201,"_",NFM3External!$E3201,"_",NFM3External!$G3201)</f>
        <v>Sao Tome and Principe_TB_World Health Organization (WHO)_2018</v>
      </c>
    </row>
    <row r="3202" spans="1:12" x14ac:dyDescent="0.25">
      <c r="A3202" s="48" t="s">
        <v>2118</v>
      </c>
      <c r="B3202" s="49" t="s">
        <v>1188</v>
      </c>
      <c r="C3202" s="49" t="s">
        <v>305</v>
      </c>
      <c r="D3202" s="49" t="s">
        <v>1634</v>
      </c>
      <c r="E3202" s="49" t="s">
        <v>949</v>
      </c>
      <c r="F3202" s="49" t="s">
        <v>2121</v>
      </c>
      <c r="G3202" s="49">
        <v>2019</v>
      </c>
      <c r="H3202" s="49" t="s">
        <v>1635</v>
      </c>
      <c r="I3202" s="49" t="s">
        <v>682</v>
      </c>
      <c r="J3202" s="59">
        <v>507</v>
      </c>
      <c r="K3202" s="49">
        <v>568</v>
      </c>
      <c r="L3202" s="55" t="str">
        <f>_xlfn.CONCAT(NFM3External!$B3202,"_",NFM3External!$C3202,"_",NFM3External!$E3202,"_",NFM3External!$G3202)</f>
        <v>Sao Tome and Principe_TB_World Health Organization (WHO)_2019</v>
      </c>
    </row>
    <row r="3203" spans="1:12" x14ac:dyDescent="0.25">
      <c r="A3203" s="51" t="s">
        <v>2118</v>
      </c>
      <c r="B3203" s="52" t="s">
        <v>1188</v>
      </c>
      <c r="C3203" s="52" t="s">
        <v>305</v>
      </c>
      <c r="D3203" s="52" t="s">
        <v>1634</v>
      </c>
      <c r="E3203" s="52" t="s">
        <v>949</v>
      </c>
      <c r="F3203" s="52" t="s">
        <v>2121</v>
      </c>
      <c r="G3203" s="52">
        <v>2020</v>
      </c>
      <c r="H3203" s="52" t="s">
        <v>1635</v>
      </c>
      <c r="I3203" s="52" t="s">
        <v>682</v>
      </c>
      <c r="J3203" s="60">
        <v>4022</v>
      </c>
      <c r="K3203" s="52">
        <v>4584</v>
      </c>
      <c r="L3203" s="56" t="str">
        <f>_xlfn.CONCAT(NFM3External!$B3203,"_",NFM3External!$C3203,"_",NFM3External!$E3203,"_",NFM3External!$G3203)</f>
        <v>Sao Tome and Principe_TB_World Health Organization (WHO)_2020</v>
      </c>
    </row>
    <row r="3204" spans="1:12" x14ac:dyDescent="0.25">
      <c r="A3204" s="48" t="s">
        <v>2118</v>
      </c>
      <c r="B3204" s="49" t="s">
        <v>1188</v>
      </c>
      <c r="C3204" s="49" t="s">
        <v>305</v>
      </c>
      <c r="D3204" s="49" t="s">
        <v>1634</v>
      </c>
      <c r="E3204" s="49" t="s">
        <v>949</v>
      </c>
      <c r="F3204" s="49" t="s">
        <v>2121</v>
      </c>
      <c r="G3204" s="49">
        <v>2021</v>
      </c>
      <c r="H3204" s="49" t="s">
        <v>361</v>
      </c>
      <c r="I3204" s="49" t="s">
        <v>682</v>
      </c>
      <c r="J3204" s="59">
        <v>4530</v>
      </c>
      <c r="K3204" s="49">
        <v>5410</v>
      </c>
      <c r="L3204" s="55" t="str">
        <f>_xlfn.CONCAT(NFM3External!$B3204,"_",NFM3External!$C3204,"_",NFM3External!$E3204,"_",NFM3External!$G3204)</f>
        <v>Sao Tome and Principe_TB_World Health Organization (WHO)_2021</v>
      </c>
    </row>
    <row r="3205" spans="1:12" x14ac:dyDescent="0.25">
      <c r="A3205" s="51" t="s">
        <v>2118</v>
      </c>
      <c r="B3205" s="52" t="s">
        <v>1188</v>
      </c>
      <c r="C3205" s="52" t="s">
        <v>305</v>
      </c>
      <c r="D3205" s="52" t="s">
        <v>1634</v>
      </c>
      <c r="E3205" s="52" t="s">
        <v>949</v>
      </c>
      <c r="F3205" s="52" t="s">
        <v>2121</v>
      </c>
      <c r="G3205" s="52">
        <v>2022</v>
      </c>
      <c r="H3205" s="52" t="s">
        <v>361</v>
      </c>
      <c r="I3205" s="52" t="s">
        <v>682</v>
      </c>
      <c r="J3205" s="60">
        <v>4530</v>
      </c>
      <c r="K3205" s="52">
        <v>5470</v>
      </c>
      <c r="L3205" s="56" t="str">
        <f>_xlfn.CONCAT(NFM3External!$B3205,"_",NFM3External!$C3205,"_",NFM3External!$E3205,"_",NFM3External!$G3205)</f>
        <v>Sao Tome and Principe_TB_World Health Organization (WHO)_2022</v>
      </c>
    </row>
    <row r="3206" spans="1:12" x14ac:dyDescent="0.25">
      <c r="A3206" s="48" t="s">
        <v>2118</v>
      </c>
      <c r="B3206" s="49" t="s">
        <v>1188</v>
      </c>
      <c r="C3206" s="49" t="s">
        <v>305</v>
      </c>
      <c r="D3206" s="49" t="s">
        <v>1634</v>
      </c>
      <c r="E3206" s="49" t="s">
        <v>949</v>
      </c>
      <c r="F3206" s="49" t="s">
        <v>2121</v>
      </c>
      <c r="G3206" s="49">
        <v>2023</v>
      </c>
      <c r="H3206" s="49" t="s">
        <v>361</v>
      </c>
      <c r="I3206" s="49" t="s">
        <v>682</v>
      </c>
      <c r="J3206" s="59">
        <v>4530</v>
      </c>
      <c r="K3206" s="49">
        <v>5550</v>
      </c>
      <c r="L3206" s="55" t="str">
        <f>_xlfn.CONCAT(NFM3External!$B3206,"_",NFM3External!$C3206,"_",NFM3External!$E3206,"_",NFM3External!$G3206)</f>
        <v>Sao Tome and Principe_TB_World Health Organization (WHO)_2023</v>
      </c>
    </row>
    <row r="3207" spans="1:12" x14ac:dyDescent="0.25">
      <c r="A3207" s="51" t="s">
        <v>2118</v>
      </c>
      <c r="B3207" s="52" t="s">
        <v>1188</v>
      </c>
      <c r="C3207" s="52" t="s">
        <v>305</v>
      </c>
      <c r="D3207" s="52" t="s">
        <v>1634</v>
      </c>
      <c r="E3207" s="52" t="s">
        <v>949</v>
      </c>
      <c r="F3207" s="52" t="s">
        <v>2121</v>
      </c>
      <c r="G3207" s="52">
        <v>2024</v>
      </c>
      <c r="H3207" s="52" t="s">
        <v>361</v>
      </c>
      <c r="I3207" s="52" t="s">
        <v>682</v>
      </c>
      <c r="J3207" s="60">
        <v>4530</v>
      </c>
      <c r="K3207" s="52">
        <v>5618</v>
      </c>
      <c r="L3207" s="56" t="str">
        <f>_xlfn.CONCAT(NFM3External!$B3207,"_",NFM3External!$C3207,"_",NFM3External!$E3207,"_",NFM3External!$G3207)</f>
        <v>Sao Tome and Principe_TB_World Health Organization (WHO)_2024</v>
      </c>
    </row>
    <row r="3208" spans="1:12" x14ac:dyDescent="0.25">
      <c r="A3208" s="48" t="s">
        <v>2118</v>
      </c>
      <c r="B3208" s="49" t="s">
        <v>1188</v>
      </c>
      <c r="C3208" s="49" t="s">
        <v>305</v>
      </c>
      <c r="D3208" s="49" t="s">
        <v>1634</v>
      </c>
      <c r="E3208" s="49" t="s">
        <v>949</v>
      </c>
      <c r="F3208" s="49" t="s">
        <v>2121</v>
      </c>
      <c r="G3208" s="49">
        <v>2025</v>
      </c>
      <c r="H3208" s="49" t="s">
        <v>361</v>
      </c>
      <c r="I3208" s="49" t="s">
        <v>682</v>
      </c>
      <c r="J3208" s="59">
        <v>4530</v>
      </c>
      <c r="K3208" s="49">
        <v>5679</v>
      </c>
      <c r="L3208" s="55" t="str">
        <f>_xlfn.CONCAT(NFM3External!$B3208,"_",NFM3External!$C3208,"_",NFM3External!$E3208,"_",NFM3External!$G3208)</f>
        <v>Sao Tome and Principe_TB_World Health Organization (WHO)_2025</v>
      </c>
    </row>
    <row r="3209" spans="1:12" x14ac:dyDescent="0.25">
      <c r="A3209" s="51" t="s">
        <v>2127</v>
      </c>
      <c r="B3209" s="52" t="s">
        <v>1232</v>
      </c>
      <c r="C3209" s="52" t="s">
        <v>1645</v>
      </c>
      <c r="D3209" s="52" t="s">
        <v>1634</v>
      </c>
      <c r="E3209" s="52" t="s">
        <v>843</v>
      </c>
      <c r="F3209" s="52" t="s">
        <v>2063</v>
      </c>
      <c r="G3209" s="52">
        <v>2019</v>
      </c>
      <c r="H3209" s="52" t="s">
        <v>1635</v>
      </c>
      <c r="I3209" s="52" t="s">
        <v>670</v>
      </c>
      <c r="J3209" s="60">
        <v>20000</v>
      </c>
      <c r="K3209" s="52">
        <v>20000</v>
      </c>
      <c r="L3209" s="56" t="str">
        <f>_xlfn.CONCAT(NFM3External!$B3209,"_",NFM3External!$C3209,"_",NFM3External!$E3209,"_",NFM3External!$G3209)</f>
        <v>Suriname_HIV_Joint United Nations Programme on HIV/AIDS (UNAIDS)_2019</v>
      </c>
    </row>
    <row r="3210" spans="1:12" x14ac:dyDescent="0.25">
      <c r="A3210" s="48" t="s">
        <v>2127</v>
      </c>
      <c r="B3210" s="49" t="s">
        <v>1232</v>
      </c>
      <c r="C3210" s="49" t="s">
        <v>1645</v>
      </c>
      <c r="D3210" s="49" t="s">
        <v>1634</v>
      </c>
      <c r="E3210" s="49" t="s">
        <v>843</v>
      </c>
      <c r="F3210" s="49" t="s">
        <v>2063</v>
      </c>
      <c r="G3210" s="49">
        <v>2020</v>
      </c>
      <c r="H3210" s="49" t="s">
        <v>1635</v>
      </c>
      <c r="I3210" s="49" t="s">
        <v>670</v>
      </c>
      <c r="J3210" s="59">
        <v>20000</v>
      </c>
      <c r="K3210" s="49">
        <v>20000</v>
      </c>
      <c r="L3210" s="55" t="str">
        <f>_xlfn.CONCAT(NFM3External!$B3210,"_",NFM3External!$C3210,"_",NFM3External!$E3210,"_",NFM3External!$G3210)</f>
        <v>Suriname_HIV_Joint United Nations Programme on HIV/AIDS (UNAIDS)_2020</v>
      </c>
    </row>
    <row r="3211" spans="1:12" x14ac:dyDescent="0.25">
      <c r="A3211" s="51" t="s">
        <v>2127</v>
      </c>
      <c r="B3211" s="52" t="s">
        <v>1232</v>
      </c>
      <c r="C3211" s="52" t="s">
        <v>1645</v>
      </c>
      <c r="D3211" s="52" t="s">
        <v>1634</v>
      </c>
      <c r="E3211" s="52" t="s">
        <v>843</v>
      </c>
      <c r="F3211" s="52" t="s">
        <v>2063</v>
      </c>
      <c r="G3211" s="52">
        <v>2021</v>
      </c>
      <c r="H3211" s="52" t="s">
        <v>1635</v>
      </c>
      <c r="I3211" s="52" t="s">
        <v>670</v>
      </c>
      <c r="J3211" s="60">
        <v>20000</v>
      </c>
      <c r="K3211" s="52">
        <v>20000</v>
      </c>
      <c r="L3211" s="56" t="str">
        <f>_xlfn.CONCAT(NFM3External!$B3211,"_",NFM3External!$C3211,"_",NFM3External!$E3211,"_",NFM3External!$G3211)</f>
        <v>Suriname_HIV_Joint United Nations Programme on HIV/AIDS (UNAIDS)_2021</v>
      </c>
    </row>
    <row r="3212" spans="1:12" x14ac:dyDescent="0.25">
      <c r="A3212" s="48" t="s">
        <v>2127</v>
      </c>
      <c r="B3212" s="49" t="s">
        <v>1232</v>
      </c>
      <c r="C3212" s="49" t="s">
        <v>1645</v>
      </c>
      <c r="D3212" s="49" t="s">
        <v>1634</v>
      </c>
      <c r="E3212" s="49" t="s">
        <v>843</v>
      </c>
      <c r="F3212" s="49" t="s">
        <v>2063</v>
      </c>
      <c r="G3212" s="49">
        <v>2022</v>
      </c>
      <c r="H3212" s="49" t="s">
        <v>361</v>
      </c>
      <c r="I3212" s="49" t="s">
        <v>670</v>
      </c>
      <c r="J3212" s="59">
        <v>20000</v>
      </c>
      <c r="K3212" s="49">
        <v>20000</v>
      </c>
      <c r="L3212" s="55" t="str">
        <f>_xlfn.CONCAT(NFM3External!$B3212,"_",NFM3External!$C3212,"_",NFM3External!$E3212,"_",NFM3External!$G3212)</f>
        <v>Suriname_HIV_Joint United Nations Programme on HIV/AIDS (UNAIDS)_2022</v>
      </c>
    </row>
    <row r="3213" spans="1:12" x14ac:dyDescent="0.25">
      <c r="A3213" s="51" t="s">
        <v>2127</v>
      </c>
      <c r="B3213" s="52" t="s">
        <v>1232</v>
      </c>
      <c r="C3213" s="52" t="s">
        <v>1645</v>
      </c>
      <c r="D3213" s="52" t="s">
        <v>1634</v>
      </c>
      <c r="E3213" s="52" t="s">
        <v>843</v>
      </c>
      <c r="F3213" s="52" t="s">
        <v>2063</v>
      </c>
      <c r="G3213" s="52">
        <v>2023</v>
      </c>
      <c r="H3213" s="52" t="s">
        <v>361</v>
      </c>
      <c r="I3213" s="52" t="s">
        <v>670</v>
      </c>
      <c r="J3213" s="60">
        <v>0</v>
      </c>
      <c r="K3213" s="52">
        <v>0</v>
      </c>
      <c r="L3213" s="56" t="str">
        <f>_xlfn.CONCAT(NFM3External!$B3213,"_",NFM3External!$C3213,"_",NFM3External!$E3213,"_",NFM3External!$G3213)</f>
        <v>Suriname_HIV_Joint United Nations Programme on HIV/AIDS (UNAIDS)_2023</v>
      </c>
    </row>
    <row r="3214" spans="1:12" x14ac:dyDescent="0.25">
      <c r="A3214" s="48" t="s">
        <v>2127</v>
      </c>
      <c r="B3214" s="49" t="s">
        <v>1232</v>
      </c>
      <c r="C3214" s="49" t="s">
        <v>1645</v>
      </c>
      <c r="D3214" s="49" t="s">
        <v>1634</v>
      </c>
      <c r="E3214" s="49" t="s">
        <v>843</v>
      </c>
      <c r="F3214" s="49" t="s">
        <v>2063</v>
      </c>
      <c r="G3214" s="49">
        <v>2024</v>
      </c>
      <c r="H3214" s="49" t="s">
        <v>361</v>
      </c>
      <c r="I3214" s="49" t="s">
        <v>670</v>
      </c>
      <c r="J3214" s="59">
        <v>0</v>
      </c>
      <c r="K3214" s="49">
        <v>0</v>
      </c>
      <c r="L3214" s="55" t="str">
        <f>_xlfn.CONCAT(NFM3External!$B3214,"_",NFM3External!$C3214,"_",NFM3External!$E3214,"_",NFM3External!$G3214)</f>
        <v>Suriname_HIV_Joint United Nations Programme on HIV/AIDS (UNAIDS)_2024</v>
      </c>
    </row>
    <row r="3215" spans="1:12" x14ac:dyDescent="0.25">
      <c r="A3215" s="51" t="s">
        <v>2127</v>
      </c>
      <c r="B3215" s="52" t="s">
        <v>1232</v>
      </c>
      <c r="C3215" s="52" t="s">
        <v>1645</v>
      </c>
      <c r="D3215" s="52" t="s">
        <v>1634</v>
      </c>
      <c r="E3215" s="52" t="s">
        <v>843</v>
      </c>
      <c r="F3215" s="52" t="s">
        <v>2063</v>
      </c>
      <c r="G3215" s="52">
        <v>2025</v>
      </c>
      <c r="H3215" s="52" t="s">
        <v>361</v>
      </c>
      <c r="I3215" s="52" t="s">
        <v>670</v>
      </c>
      <c r="J3215" s="60">
        <v>0</v>
      </c>
      <c r="K3215" s="52">
        <v>0</v>
      </c>
      <c r="L3215" s="56" t="str">
        <f>_xlfn.CONCAT(NFM3External!$B3215,"_",NFM3External!$C3215,"_",NFM3External!$E3215,"_",NFM3External!$G3215)</f>
        <v>Suriname_HIV_Joint United Nations Programme on HIV/AIDS (UNAIDS)_2025</v>
      </c>
    </row>
    <row r="3216" spans="1:12" x14ac:dyDescent="0.25">
      <c r="A3216" s="48" t="s">
        <v>2127</v>
      </c>
      <c r="B3216" s="49" t="s">
        <v>1232</v>
      </c>
      <c r="C3216" s="49" t="s">
        <v>1645</v>
      </c>
      <c r="D3216" s="49" t="s">
        <v>1634</v>
      </c>
      <c r="E3216" s="49" t="s">
        <v>843</v>
      </c>
      <c r="F3216" s="49" t="s">
        <v>2063</v>
      </c>
      <c r="G3216" s="49">
        <v>2026</v>
      </c>
      <c r="H3216" s="49" t="s">
        <v>361</v>
      </c>
      <c r="I3216" s="49" t="s">
        <v>670</v>
      </c>
      <c r="J3216" s="59">
        <v>0</v>
      </c>
      <c r="K3216" s="49">
        <v>0</v>
      </c>
      <c r="L3216" s="55" t="str">
        <f>_xlfn.CONCAT(NFM3External!$B3216,"_",NFM3External!$C3216,"_",NFM3External!$E3216,"_",NFM3External!$G3216)</f>
        <v>Suriname_HIV_Joint United Nations Programme on HIV/AIDS (UNAIDS)_2026</v>
      </c>
    </row>
    <row r="3217" spans="1:12" x14ac:dyDescent="0.25">
      <c r="A3217" s="51" t="s">
        <v>2127</v>
      </c>
      <c r="B3217" s="52" t="s">
        <v>1232</v>
      </c>
      <c r="C3217" s="52" t="s">
        <v>1645</v>
      </c>
      <c r="D3217" s="52" t="s">
        <v>1634</v>
      </c>
      <c r="E3217" s="52" t="s">
        <v>934</v>
      </c>
      <c r="F3217" s="52" t="s">
        <v>1911</v>
      </c>
      <c r="G3217" s="52">
        <v>2019</v>
      </c>
      <c r="H3217" s="52" t="s">
        <v>1635</v>
      </c>
      <c r="I3217" s="52" t="s">
        <v>670</v>
      </c>
      <c r="J3217" s="60">
        <v>752573</v>
      </c>
      <c r="K3217" s="52">
        <v>752573</v>
      </c>
      <c r="L3217" s="56" t="str">
        <f>_xlfn.CONCAT(NFM3External!$B3217,"_",NFM3External!$C3217,"_",NFM3External!$E3217,"_",NFM3External!$G3217)</f>
        <v>Suriname_HIV_United States Government (USG)_2019</v>
      </c>
    </row>
    <row r="3218" spans="1:12" x14ac:dyDescent="0.25">
      <c r="A3218" s="48" t="s">
        <v>2127</v>
      </c>
      <c r="B3218" s="49" t="s">
        <v>1232</v>
      </c>
      <c r="C3218" s="49" t="s">
        <v>1645</v>
      </c>
      <c r="D3218" s="49" t="s">
        <v>1634</v>
      </c>
      <c r="E3218" s="49" t="s">
        <v>934</v>
      </c>
      <c r="F3218" s="49" t="s">
        <v>1911</v>
      </c>
      <c r="G3218" s="49">
        <v>2020</v>
      </c>
      <c r="H3218" s="49" t="s">
        <v>1635</v>
      </c>
      <c r="I3218" s="49" t="s">
        <v>670</v>
      </c>
      <c r="J3218" s="59">
        <v>0</v>
      </c>
      <c r="K3218" s="49">
        <v>0</v>
      </c>
      <c r="L3218" s="55" t="str">
        <f>_xlfn.CONCAT(NFM3External!$B3218,"_",NFM3External!$C3218,"_",NFM3External!$E3218,"_",NFM3External!$G3218)</f>
        <v>Suriname_HIV_United States Government (USG)_2020</v>
      </c>
    </row>
    <row r="3219" spans="1:12" x14ac:dyDescent="0.25">
      <c r="A3219" s="51" t="s">
        <v>2127</v>
      </c>
      <c r="B3219" s="52" t="s">
        <v>1232</v>
      </c>
      <c r="C3219" s="52" t="s">
        <v>1645</v>
      </c>
      <c r="D3219" s="52" t="s">
        <v>1634</v>
      </c>
      <c r="E3219" s="52" t="s">
        <v>934</v>
      </c>
      <c r="F3219" s="52" t="s">
        <v>1911</v>
      </c>
      <c r="G3219" s="52">
        <v>2021</v>
      </c>
      <c r="H3219" s="52" t="s">
        <v>1635</v>
      </c>
      <c r="I3219" s="52" t="s">
        <v>670</v>
      </c>
      <c r="J3219" s="60">
        <v>0</v>
      </c>
      <c r="K3219" s="52">
        <v>0</v>
      </c>
      <c r="L3219" s="56" t="str">
        <f>_xlfn.CONCAT(NFM3External!$B3219,"_",NFM3External!$C3219,"_",NFM3External!$E3219,"_",NFM3External!$G3219)</f>
        <v>Suriname_HIV_United States Government (USG)_2021</v>
      </c>
    </row>
    <row r="3220" spans="1:12" x14ac:dyDescent="0.25">
      <c r="A3220" s="48" t="s">
        <v>2127</v>
      </c>
      <c r="B3220" s="49" t="s">
        <v>1232</v>
      </c>
      <c r="C3220" s="49" t="s">
        <v>1645</v>
      </c>
      <c r="D3220" s="49" t="s">
        <v>1634</v>
      </c>
      <c r="E3220" s="49" t="s">
        <v>934</v>
      </c>
      <c r="F3220" s="49" t="s">
        <v>1911</v>
      </c>
      <c r="G3220" s="49">
        <v>2022</v>
      </c>
      <c r="H3220" s="49" t="s">
        <v>361</v>
      </c>
      <c r="I3220" s="49" t="s">
        <v>670</v>
      </c>
      <c r="J3220" s="59">
        <v>0</v>
      </c>
      <c r="K3220" s="49">
        <v>0</v>
      </c>
      <c r="L3220" s="55" t="str">
        <f>_xlfn.CONCAT(NFM3External!$B3220,"_",NFM3External!$C3220,"_",NFM3External!$E3220,"_",NFM3External!$G3220)</f>
        <v>Suriname_HIV_United States Government (USG)_2022</v>
      </c>
    </row>
    <row r="3221" spans="1:12" x14ac:dyDescent="0.25">
      <c r="A3221" s="51" t="s">
        <v>2127</v>
      </c>
      <c r="B3221" s="52" t="s">
        <v>1232</v>
      </c>
      <c r="C3221" s="52" t="s">
        <v>1645</v>
      </c>
      <c r="D3221" s="52" t="s">
        <v>1634</v>
      </c>
      <c r="E3221" s="52" t="s">
        <v>934</v>
      </c>
      <c r="F3221" s="52" t="s">
        <v>1911</v>
      </c>
      <c r="G3221" s="52">
        <v>2023</v>
      </c>
      <c r="H3221" s="52" t="s">
        <v>361</v>
      </c>
      <c r="I3221" s="52" t="s">
        <v>670</v>
      </c>
      <c r="J3221" s="60">
        <v>0</v>
      </c>
      <c r="K3221" s="52">
        <v>0</v>
      </c>
      <c r="L3221" s="56" t="str">
        <f>_xlfn.CONCAT(NFM3External!$B3221,"_",NFM3External!$C3221,"_",NFM3External!$E3221,"_",NFM3External!$G3221)</f>
        <v>Suriname_HIV_United States Government (USG)_2023</v>
      </c>
    </row>
    <row r="3222" spans="1:12" x14ac:dyDescent="0.25">
      <c r="A3222" s="48" t="s">
        <v>2127</v>
      </c>
      <c r="B3222" s="49" t="s">
        <v>1232</v>
      </c>
      <c r="C3222" s="49" t="s">
        <v>1645</v>
      </c>
      <c r="D3222" s="49" t="s">
        <v>1634</v>
      </c>
      <c r="E3222" s="49" t="s">
        <v>934</v>
      </c>
      <c r="F3222" s="49" t="s">
        <v>1911</v>
      </c>
      <c r="G3222" s="49">
        <v>2024</v>
      </c>
      <c r="H3222" s="49" t="s">
        <v>361</v>
      </c>
      <c r="I3222" s="49" t="s">
        <v>670</v>
      </c>
      <c r="J3222" s="59">
        <v>0</v>
      </c>
      <c r="K3222" s="49">
        <v>0</v>
      </c>
      <c r="L3222" s="55" t="str">
        <f>_xlfn.CONCAT(NFM3External!$B3222,"_",NFM3External!$C3222,"_",NFM3External!$E3222,"_",NFM3External!$G3222)</f>
        <v>Suriname_HIV_United States Government (USG)_2024</v>
      </c>
    </row>
    <row r="3223" spans="1:12" x14ac:dyDescent="0.25">
      <c r="A3223" s="51" t="s">
        <v>2127</v>
      </c>
      <c r="B3223" s="52" t="s">
        <v>1232</v>
      </c>
      <c r="C3223" s="52" t="s">
        <v>1645</v>
      </c>
      <c r="D3223" s="52" t="s">
        <v>1634</v>
      </c>
      <c r="E3223" s="52" t="s">
        <v>949</v>
      </c>
      <c r="F3223" s="52" t="s">
        <v>2128</v>
      </c>
      <c r="G3223" s="52">
        <v>2019</v>
      </c>
      <c r="H3223" s="52" t="s">
        <v>1635</v>
      </c>
      <c r="I3223" s="52" t="s">
        <v>670</v>
      </c>
      <c r="J3223" s="60">
        <v>23227</v>
      </c>
      <c r="K3223" s="52">
        <v>23227</v>
      </c>
      <c r="L3223" s="56" t="str">
        <f>_xlfn.CONCAT(NFM3External!$B3223,"_",NFM3External!$C3223,"_",NFM3External!$E3223,"_",NFM3External!$G3223)</f>
        <v>Suriname_HIV_World Health Organization (WHO)_2019</v>
      </c>
    </row>
    <row r="3224" spans="1:12" x14ac:dyDescent="0.25">
      <c r="A3224" s="48" t="s">
        <v>2127</v>
      </c>
      <c r="B3224" s="49" t="s">
        <v>1232</v>
      </c>
      <c r="C3224" s="49" t="s">
        <v>1645</v>
      </c>
      <c r="D3224" s="49" t="s">
        <v>1634</v>
      </c>
      <c r="E3224" s="49" t="s">
        <v>949</v>
      </c>
      <c r="F3224" s="49" t="s">
        <v>2128</v>
      </c>
      <c r="G3224" s="49">
        <v>2020</v>
      </c>
      <c r="H3224" s="49" t="s">
        <v>1635</v>
      </c>
      <c r="I3224" s="49" t="s">
        <v>670</v>
      </c>
      <c r="J3224" s="59">
        <v>16547</v>
      </c>
      <c r="K3224" s="49">
        <v>16547</v>
      </c>
      <c r="L3224" s="55" t="str">
        <f>_xlfn.CONCAT(NFM3External!$B3224,"_",NFM3External!$C3224,"_",NFM3External!$E3224,"_",NFM3External!$G3224)</f>
        <v>Suriname_HIV_World Health Organization (WHO)_2020</v>
      </c>
    </row>
    <row r="3225" spans="1:12" x14ac:dyDescent="0.25">
      <c r="A3225" s="51" t="s">
        <v>2127</v>
      </c>
      <c r="B3225" s="52" t="s">
        <v>1232</v>
      </c>
      <c r="C3225" s="52" t="s">
        <v>1645</v>
      </c>
      <c r="D3225" s="52" t="s">
        <v>1634</v>
      </c>
      <c r="E3225" s="52" t="s">
        <v>949</v>
      </c>
      <c r="F3225" s="52" t="s">
        <v>2128</v>
      </c>
      <c r="G3225" s="52">
        <v>2021</v>
      </c>
      <c r="H3225" s="52" t="s">
        <v>1635</v>
      </c>
      <c r="I3225" s="52" t="s">
        <v>670</v>
      </c>
      <c r="J3225" s="60">
        <v>0</v>
      </c>
      <c r="K3225" s="52">
        <v>0</v>
      </c>
      <c r="L3225" s="56" t="str">
        <f>_xlfn.CONCAT(NFM3External!$B3225,"_",NFM3External!$C3225,"_",NFM3External!$E3225,"_",NFM3External!$G3225)</f>
        <v>Suriname_HIV_World Health Organization (WHO)_2021</v>
      </c>
    </row>
    <row r="3226" spans="1:12" x14ac:dyDescent="0.25">
      <c r="A3226" s="48" t="s">
        <v>2127</v>
      </c>
      <c r="B3226" s="49" t="s">
        <v>1232</v>
      </c>
      <c r="C3226" s="49" t="s">
        <v>1645</v>
      </c>
      <c r="D3226" s="49" t="s">
        <v>1634</v>
      </c>
      <c r="E3226" s="49" t="s">
        <v>949</v>
      </c>
      <c r="F3226" s="49" t="s">
        <v>2128</v>
      </c>
      <c r="G3226" s="49">
        <v>2022</v>
      </c>
      <c r="H3226" s="49" t="s">
        <v>361</v>
      </c>
      <c r="I3226" s="49" t="s">
        <v>670</v>
      </c>
      <c r="J3226" s="59">
        <v>0</v>
      </c>
      <c r="K3226" s="49">
        <v>0</v>
      </c>
      <c r="L3226" s="55" t="str">
        <f>_xlfn.CONCAT(NFM3External!$B3226,"_",NFM3External!$C3226,"_",NFM3External!$E3226,"_",NFM3External!$G3226)</f>
        <v>Suriname_HIV_World Health Organization (WHO)_2022</v>
      </c>
    </row>
    <row r="3227" spans="1:12" x14ac:dyDescent="0.25">
      <c r="A3227" s="51" t="s">
        <v>2127</v>
      </c>
      <c r="B3227" s="52" t="s">
        <v>1232</v>
      </c>
      <c r="C3227" s="52" t="s">
        <v>1645</v>
      </c>
      <c r="D3227" s="52" t="s">
        <v>1634</v>
      </c>
      <c r="E3227" s="52" t="s">
        <v>949</v>
      </c>
      <c r="F3227" s="52" t="s">
        <v>2128</v>
      </c>
      <c r="G3227" s="52">
        <v>2023</v>
      </c>
      <c r="H3227" s="52" t="s">
        <v>361</v>
      </c>
      <c r="I3227" s="52" t="s">
        <v>670</v>
      </c>
      <c r="J3227" s="60">
        <v>0</v>
      </c>
      <c r="K3227" s="52">
        <v>0</v>
      </c>
      <c r="L3227" s="56" t="str">
        <f>_xlfn.CONCAT(NFM3External!$B3227,"_",NFM3External!$C3227,"_",NFM3External!$E3227,"_",NFM3External!$G3227)</f>
        <v>Suriname_HIV_World Health Organization (WHO)_2023</v>
      </c>
    </row>
    <row r="3228" spans="1:12" x14ac:dyDescent="0.25">
      <c r="A3228" s="48" t="s">
        <v>2127</v>
      </c>
      <c r="B3228" s="49" t="s">
        <v>1232</v>
      </c>
      <c r="C3228" s="49" t="s">
        <v>1645</v>
      </c>
      <c r="D3228" s="49" t="s">
        <v>1634</v>
      </c>
      <c r="E3228" s="49" t="s">
        <v>949</v>
      </c>
      <c r="F3228" s="49" t="s">
        <v>2128</v>
      </c>
      <c r="G3228" s="49">
        <v>2024</v>
      </c>
      <c r="H3228" s="49" t="s">
        <v>361</v>
      </c>
      <c r="I3228" s="49" t="s">
        <v>670</v>
      </c>
      <c r="J3228" s="59">
        <v>0</v>
      </c>
      <c r="K3228" s="49">
        <v>0</v>
      </c>
      <c r="L3228" s="55" t="str">
        <f>_xlfn.CONCAT(NFM3External!$B3228,"_",NFM3External!$C3228,"_",NFM3External!$E3228,"_",NFM3External!$G3228)</f>
        <v>Suriname_HIV_World Health Organization (WHO)_2024</v>
      </c>
    </row>
    <row r="3229" spans="1:12" x14ac:dyDescent="0.25">
      <c r="A3229" s="51" t="s">
        <v>2127</v>
      </c>
      <c r="B3229" s="52" t="s">
        <v>1232</v>
      </c>
      <c r="C3229" s="52" t="s">
        <v>308</v>
      </c>
      <c r="D3229" s="52" t="s">
        <v>1634</v>
      </c>
      <c r="E3229" s="52" t="s">
        <v>700</v>
      </c>
      <c r="F3229" s="52" t="s">
        <v>2129</v>
      </c>
      <c r="G3229" s="52">
        <v>2018</v>
      </c>
      <c r="H3229" s="52" t="s">
        <v>1635</v>
      </c>
      <c r="I3229" s="52" t="s">
        <v>670</v>
      </c>
      <c r="J3229" s="60">
        <v>49344</v>
      </c>
      <c r="K3229" s="52">
        <v>49344</v>
      </c>
      <c r="L3229" s="56" t="str">
        <f>_xlfn.CONCAT(NFM3External!$B3229,"_",NFM3External!$C3229,"_",NFM3External!$E3229,"_",NFM3External!$G3229)</f>
        <v>Suriname_Malaria_Brazil_2018</v>
      </c>
    </row>
    <row r="3230" spans="1:12" x14ac:dyDescent="0.25">
      <c r="A3230" s="48" t="s">
        <v>2127</v>
      </c>
      <c r="B3230" s="49" t="s">
        <v>1232</v>
      </c>
      <c r="C3230" s="49" t="s">
        <v>308</v>
      </c>
      <c r="D3230" s="49" t="s">
        <v>1634</v>
      </c>
      <c r="E3230" s="49" t="s">
        <v>700</v>
      </c>
      <c r="F3230" s="49" t="s">
        <v>2129</v>
      </c>
      <c r="G3230" s="49">
        <v>2019</v>
      </c>
      <c r="H3230" s="49" t="s">
        <v>1635</v>
      </c>
      <c r="I3230" s="49" t="s">
        <v>670</v>
      </c>
      <c r="J3230" s="59">
        <v>30000</v>
      </c>
      <c r="K3230" s="49">
        <v>30000</v>
      </c>
      <c r="L3230" s="55" t="str">
        <f>_xlfn.CONCAT(NFM3External!$B3230,"_",NFM3External!$C3230,"_",NFM3External!$E3230,"_",NFM3External!$G3230)</f>
        <v>Suriname_Malaria_Brazil_2019</v>
      </c>
    </row>
    <row r="3231" spans="1:12" x14ac:dyDescent="0.25">
      <c r="A3231" s="51" t="s">
        <v>2127</v>
      </c>
      <c r="B3231" s="52" t="s">
        <v>1232</v>
      </c>
      <c r="C3231" s="52" t="s">
        <v>308</v>
      </c>
      <c r="D3231" s="52" t="s">
        <v>1634</v>
      </c>
      <c r="E3231" s="52" t="s">
        <v>700</v>
      </c>
      <c r="F3231" s="52" t="s">
        <v>2129</v>
      </c>
      <c r="G3231" s="52">
        <v>2020</v>
      </c>
      <c r="H3231" s="52" t="s">
        <v>1635</v>
      </c>
      <c r="I3231" s="52" t="s">
        <v>670</v>
      </c>
      <c r="J3231" s="60">
        <v>15000</v>
      </c>
      <c r="K3231" s="52">
        <v>15000</v>
      </c>
      <c r="L3231" s="56" t="str">
        <f>_xlfn.CONCAT(NFM3External!$B3231,"_",NFM3External!$C3231,"_",NFM3External!$E3231,"_",NFM3External!$G3231)</f>
        <v>Suriname_Malaria_Brazil_2020</v>
      </c>
    </row>
    <row r="3232" spans="1:12" x14ac:dyDescent="0.25">
      <c r="A3232" s="48" t="s">
        <v>2127</v>
      </c>
      <c r="B3232" s="49" t="s">
        <v>1232</v>
      </c>
      <c r="C3232" s="49" t="s">
        <v>308</v>
      </c>
      <c r="D3232" s="49" t="s">
        <v>1634</v>
      </c>
      <c r="E3232" s="49" t="s">
        <v>949</v>
      </c>
      <c r="F3232" s="49" t="s">
        <v>2130</v>
      </c>
      <c r="G3232" s="49">
        <v>2018</v>
      </c>
      <c r="H3232" s="49" t="s">
        <v>1635</v>
      </c>
      <c r="I3232" s="49" t="s">
        <v>670</v>
      </c>
      <c r="J3232" s="59">
        <v>8861</v>
      </c>
      <c r="K3232" s="49">
        <v>8861</v>
      </c>
      <c r="L3232" s="55" t="str">
        <f>_xlfn.CONCAT(NFM3External!$B3232,"_",NFM3External!$C3232,"_",NFM3External!$E3232,"_",NFM3External!$G3232)</f>
        <v>Suriname_Malaria_World Health Organization (WHO)_2018</v>
      </c>
    </row>
    <row r="3233" spans="1:12" x14ac:dyDescent="0.25">
      <c r="A3233" s="51" t="s">
        <v>2127</v>
      </c>
      <c r="B3233" s="52" t="s">
        <v>1232</v>
      </c>
      <c r="C3233" s="52" t="s">
        <v>308</v>
      </c>
      <c r="D3233" s="52" t="s">
        <v>1634</v>
      </c>
      <c r="E3233" s="52" t="s">
        <v>949</v>
      </c>
      <c r="F3233" s="52" t="s">
        <v>2130</v>
      </c>
      <c r="G3233" s="52">
        <v>2019</v>
      </c>
      <c r="H3233" s="52" t="s">
        <v>1635</v>
      </c>
      <c r="I3233" s="52" t="s">
        <v>670</v>
      </c>
      <c r="J3233" s="60">
        <v>46808</v>
      </c>
      <c r="K3233" s="52">
        <v>46808</v>
      </c>
      <c r="L3233" s="56" t="str">
        <f>_xlfn.CONCAT(NFM3External!$B3233,"_",NFM3External!$C3233,"_",NFM3External!$E3233,"_",NFM3External!$G3233)</f>
        <v>Suriname_Malaria_World Health Organization (WHO)_2019</v>
      </c>
    </row>
    <row r="3234" spans="1:12" x14ac:dyDescent="0.25">
      <c r="A3234" s="48" t="s">
        <v>2127</v>
      </c>
      <c r="B3234" s="49" t="s">
        <v>1232</v>
      </c>
      <c r="C3234" s="49" t="s">
        <v>308</v>
      </c>
      <c r="D3234" s="49" t="s">
        <v>1634</v>
      </c>
      <c r="E3234" s="49" t="s">
        <v>949</v>
      </c>
      <c r="F3234" s="49" t="s">
        <v>2130</v>
      </c>
      <c r="G3234" s="49">
        <v>2020</v>
      </c>
      <c r="H3234" s="49" t="s">
        <v>1635</v>
      </c>
      <c r="I3234" s="49" t="s">
        <v>670</v>
      </c>
      <c r="J3234" s="59">
        <v>65000</v>
      </c>
      <c r="K3234" s="49">
        <v>65000</v>
      </c>
      <c r="L3234" s="55" t="str">
        <f>_xlfn.CONCAT(NFM3External!$B3234,"_",NFM3External!$C3234,"_",NFM3External!$E3234,"_",NFM3External!$G3234)</f>
        <v>Suriname_Malaria_World Health Organization (WHO)_2020</v>
      </c>
    </row>
    <row r="3235" spans="1:12" x14ac:dyDescent="0.25">
      <c r="A3235" s="51" t="s">
        <v>2127</v>
      </c>
      <c r="B3235" s="52" t="s">
        <v>1232</v>
      </c>
      <c r="C3235" s="52" t="s">
        <v>308</v>
      </c>
      <c r="D3235" s="52" t="s">
        <v>1634</v>
      </c>
      <c r="E3235" s="52" t="s">
        <v>949</v>
      </c>
      <c r="F3235" s="52" t="s">
        <v>2130</v>
      </c>
      <c r="G3235" s="52">
        <v>2021</v>
      </c>
      <c r="H3235" s="52" t="s">
        <v>361</v>
      </c>
      <c r="I3235" s="52" t="s">
        <v>670</v>
      </c>
      <c r="J3235" s="60">
        <v>155000</v>
      </c>
      <c r="K3235" s="52">
        <v>155000</v>
      </c>
      <c r="L3235" s="56" t="str">
        <f>_xlfn.CONCAT(NFM3External!$B3235,"_",NFM3External!$C3235,"_",NFM3External!$E3235,"_",NFM3External!$G3235)</f>
        <v>Suriname_Malaria_World Health Organization (WHO)_2021</v>
      </c>
    </row>
    <row r="3236" spans="1:12" x14ac:dyDescent="0.25">
      <c r="A3236" s="48" t="s">
        <v>2127</v>
      </c>
      <c r="B3236" s="49" t="s">
        <v>1232</v>
      </c>
      <c r="C3236" s="49" t="s">
        <v>308</v>
      </c>
      <c r="D3236" s="49" t="s">
        <v>1634</v>
      </c>
      <c r="E3236" s="49" t="s">
        <v>949</v>
      </c>
      <c r="F3236" s="49" t="s">
        <v>2130</v>
      </c>
      <c r="G3236" s="49">
        <v>2022</v>
      </c>
      <c r="H3236" s="49" t="s">
        <v>361</v>
      </c>
      <c r="I3236" s="49" t="s">
        <v>670</v>
      </c>
      <c r="J3236" s="59">
        <v>65000</v>
      </c>
      <c r="K3236" s="49">
        <v>65000</v>
      </c>
      <c r="L3236" s="55" t="str">
        <f>_xlfn.CONCAT(NFM3External!$B3236,"_",NFM3External!$C3236,"_",NFM3External!$E3236,"_",NFM3External!$G3236)</f>
        <v>Suriname_Malaria_World Health Organization (WHO)_2022</v>
      </c>
    </row>
    <row r="3237" spans="1:12" x14ac:dyDescent="0.25">
      <c r="A3237" s="51" t="s">
        <v>2127</v>
      </c>
      <c r="B3237" s="52" t="s">
        <v>1232</v>
      </c>
      <c r="C3237" s="52" t="s">
        <v>308</v>
      </c>
      <c r="D3237" s="52" t="s">
        <v>1634</v>
      </c>
      <c r="E3237" s="52" t="s">
        <v>949</v>
      </c>
      <c r="F3237" s="52" t="s">
        <v>2130</v>
      </c>
      <c r="G3237" s="52">
        <v>2023</v>
      </c>
      <c r="H3237" s="52" t="s">
        <v>361</v>
      </c>
      <c r="I3237" s="52" t="s">
        <v>670</v>
      </c>
      <c r="J3237" s="60">
        <v>65000</v>
      </c>
      <c r="K3237" s="52">
        <v>65000</v>
      </c>
      <c r="L3237" s="56" t="str">
        <f>_xlfn.CONCAT(NFM3External!$B3237,"_",NFM3External!$C3237,"_",NFM3External!$E3237,"_",NFM3External!$G3237)</f>
        <v>Suriname_Malaria_World Health Organization (WHO)_2023</v>
      </c>
    </row>
    <row r="3238" spans="1:12" x14ac:dyDescent="0.25">
      <c r="A3238" s="48" t="s">
        <v>2127</v>
      </c>
      <c r="B3238" s="49" t="s">
        <v>1232</v>
      </c>
      <c r="C3238" s="49" t="s">
        <v>308</v>
      </c>
      <c r="D3238" s="49" t="s">
        <v>1634</v>
      </c>
      <c r="E3238" s="49" t="s">
        <v>949</v>
      </c>
      <c r="F3238" s="49" t="s">
        <v>2130</v>
      </c>
      <c r="G3238" s="49">
        <v>2024</v>
      </c>
      <c r="H3238" s="49" t="s">
        <v>361</v>
      </c>
      <c r="I3238" s="49" t="s">
        <v>670</v>
      </c>
      <c r="J3238" s="59">
        <v>65000</v>
      </c>
      <c r="K3238" s="49">
        <v>65000</v>
      </c>
      <c r="L3238" s="55" t="str">
        <f>_xlfn.CONCAT(NFM3External!$B3238,"_",NFM3External!$C3238,"_",NFM3External!$E3238,"_",NFM3External!$G3238)</f>
        <v>Suriname_Malaria_World Health Organization (WHO)_2024</v>
      </c>
    </row>
    <row r="3239" spans="1:12" x14ac:dyDescent="0.25">
      <c r="A3239" s="51" t="s">
        <v>2131</v>
      </c>
      <c r="B3239" s="52" t="s">
        <v>982</v>
      </c>
      <c r="C3239" s="52" t="s">
        <v>308</v>
      </c>
      <c r="D3239" s="52" t="s">
        <v>1634</v>
      </c>
      <c r="E3239" s="52" t="s">
        <v>738</v>
      </c>
      <c r="F3239" s="52" t="s">
        <v>2132</v>
      </c>
      <c r="G3239" s="52">
        <v>2018</v>
      </c>
      <c r="H3239" s="52" t="s">
        <v>1635</v>
      </c>
      <c r="I3239" s="52" t="s">
        <v>670</v>
      </c>
      <c r="J3239" s="60">
        <v>59483</v>
      </c>
      <c r="K3239" s="52">
        <v>59483</v>
      </c>
      <c r="L3239" s="56" t="str">
        <f>_xlfn.CONCAT(NFM3External!$B3239,"_",NFM3External!$C3239,"_",NFM3External!$E3239,"_",NFM3External!$G3239)</f>
        <v>Eswatini_Malaria_Clinton Foundation_2018</v>
      </c>
    </row>
    <row r="3240" spans="1:12" x14ac:dyDescent="0.25">
      <c r="A3240" s="48" t="s">
        <v>2131</v>
      </c>
      <c r="B3240" s="49" t="s">
        <v>982</v>
      </c>
      <c r="C3240" s="49" t="s">
        <v>308</v>
      </c>
      <c r="D3240" s="49" t="s">
        <v>1634</v>
      </c>
      <c r="E3240" s="49" t="s">
        <v>738</v>
      </c>
      <c r="F3240" s="49" t="s">
        <v>2132</v>
      </c>
      <c r="G3240" s="49">
        <v>2019</v>
      </c>
      <c r="H3240" s="49" t="s">
        <v>1635</v>
      </c>
      <c r="I3240" s="49" t="s">
        <v>670</v>
      </c>
      <c r="J3240" s="59">
        <v>49413</v>
      </c>
      <c r="K3240" s="49">
        <v>49413</v>
      </c>
      <c r="L3240" s="55" t="str">
        <f>_xlfn.CONCAT(NFM3External!$B3240,"_",NFM3External!$C3240,"_",NFM3External!$E3240,"_",NFM3External!$G3240)</f>
        <v>Eswatini_Malaria_Clinton Foundation_2019</v>
      </c>
    </row>
    <row r="3241" spans="1:12" x14ac:dyDescent="0.25">
      <c r="A3241" s="51" t="s">
        <v>2131</v>
      </c>
      <c r="B3241" s="52" t="s">
        <v>982</v>
      </c>
      <c r="C3241" s="52" t="s">
        <v>308</v>
      </c>
      <c r="D3241" s="52" t="s">
        <v>1634</v>
      </c>
      <c r="E3241" s="52" t="s">
        <v>738</v>
      </c>
      <c r="F3241" s="52" t="s">
        <v>2132</v>
      </c>
      <c r="G3241" s="52">
        <v>2020</v>
      </c>
      <c r="H3241" s="52" t="s">
        <v>1635</v>
      </c>
      <c r="I3241" s="52" t="s">
        <v>670</v>
      </c>
      <c r="J3241" s="60">
        <v>0</v>
      </c>
      <c r="K3241" s="52">
        <v>0</v>
      </c>
      <c r="L3241" s="56" t="str">
        <f>_xlfn.CONCAT(NFM3External!$B3241,"_",NFM3External!$C3241,"_",NFM3External!$E3241,"_",NFM3External!$G3241)</f>
        <v>Eswatini_Malaria_Clinton Foundation_2020</v>
      </c>
    </row>
    <row r="3242" spans="1:12" x14ac:dyDescent="0.25">
      <c r="A3242" s="48" t="s">
        <v>2131</v>
      </c>
      <c r="B3242" s="49" t="s">
        <v>982</v>
      </c>
      <c r="C3242" s="49" t="s">
        <v>308</v>
      </c>
      <c r="D3242" s="49" t="s">
        <v>1634</v>
      </c>
      <c r="E3242" s="49" t="s">
        <v>738</v>
      </c>
      <c r="F3242" s="49" t="s">
        <v>2132</v>
      </c>
      <c r="G3242" s="49">
        <v>2021</v>
      </c>
      <c r="H3242" s="49" t="s">
        <v>361</v>
      </c>
      <c r="I3242" s="49" t="s">
        <v>670</v>
      </c>
      <c r="J3242" s="59">
        <v>0</v>
      </c>
      <c r="K3242" s="49">
        <v>0</v>
      </c>
      <c r="L3242" s="55" t="str">
        <f>_xlfn.CONCAT(NFM3External!$B3242,"_",NFM3External!$C3242,"_",NFM3External!$E3242,"_",NFM3External!$G3242)</f>
        <v>Eswatini_Malaria_Clinton Foundation_2021</v>
      </c>
    </row>
    <row r="3243" spans="1:12" x14ac:dyDescent="0.25">
      <c r="A3243" s="51" t="s">
        <v>2131</v>
      </c>
      <c r="B3243" s="52" t="s">
        <v>982</v>
      </c>
      <c r="C3243" s="52" t="s">
        <v>308</v>
      </c>
      <c r="D3243" s="52" t="s">
        <v>1634</v>
      </c>
      <c r="E3243" s="52" t="s">
        <v>738</v>
      </c>
      <c r="F3243" s="52" t="s">
        <v>2132</v>
      </c>
      <c r="G3243" s="52">
        <v>2022</v>
      </c>
      <c r="H3243" s="52" t="s">
        <v>361</v>
      </c>
      <c r="I3243" s="52" t="s">
        <v>670</v>
      </c>
      <c r="J3243" s="60">
        <v>0</v>
      </c>
      <c r="K3243" s="52">
        <v>0</v>
      </c>
      <c r="L3243" s="56" t="str">
        <f>_xlfn.CONCAT(NFM3External!$B3243,"_",NFM3External!$C3243,"_",NFM3External!$E3243,"_",NFM3External!$G3243)</f>
        <v>Eswatini_Malaria_Clinton Foundation_2022</v>
      </c>
    </row>
    <row r="3244" spans="1:12" x14ac:dyDescent="0.25">
      <c r="A3244" s="48" t="s">
        <v>2131</v>
      </c>
      <c r="B3244" s="49" t="s">
        <v>982</v>
      </c>
      <c r="C3244" s="49" t="s">
        <v>308</v>
      </c>
      <c r="D3244" s="49" t="s">
        <v>1634</v>
      </c>
      <c r="E3244" s="49" t="s">
        <v>738</v>
      </c>
      <c r="F3244" s="49" t="s">
        <v>2132</v>
      </c>
      <c r="G3244" s="49">
        <v>2023</v>
      </c>
      <c r="H3244" s="49" t="s">
        <v>361</v>
      </c>
      <c r="I3244" s="49" t="s">
        <v>670</v>
      </c>
      <c r="J3244" s="59">
        <v>0</v>
      </c>
      <c r="K3244" s="49">
        <v>0</v>
      </c>
      <c r="L3244" s="55" t="str">
        <f>_xlfn.CONCAT(NFM3External!$B3244,"_",NFM3External!$C3244,"_",NFM3External!$E3244,"_",NFM3External!$G3244)</f>
        <v>Eswatini_Malaria_Clinton Foundation_2023</v>
      </c>
    </row>
    <row r="3245" spans="1:12" x14ac:dyDescent="0.25">
      <c r="A3245" s="51" t="s">
        <v>2131</v>
      </c>
      <c r="B3245" s="52" t="s">
        <v>982</v>
      </c>
      <c r="C3245" s="52" t="s">
        <v>308</v>
      </c>
      <c r="D3245" s="52" t="s">
        <v>1634</v>
      </c>
      <c r="E3245" s="52" t="s">
        <v>738</v>
      </c>
      <c r="F3245" s="52" t="s">
        <v>2132</v>
      </c>
      <c r="G3245" s="52">
        <v>2024</v>
      </c>
      <c r="H3245" s="52" t="s">
        <v>361</v>
      </c>
      <c r="I3245" s="52" t="s">
        <v>670</v>
      </c>
      <c r="J3245" s="60">
        <v>0</v>
      </c>
      <c r="K3245" s="52">
        <v>0</v>
      </c>
      <c r="L3245" s="56" t="str">
        <f>_xlfn.CONCAT(NFM3External!$B3245,"_",NFM3External!$C3245,"_",NFM3External!$E3245,"_",NFM3External!$G3245)</f>
        <v>Eswatini_Malaria_Clinton Foundation_2024</v>
      </c>
    </row>
    <row r="3246" spans="1:12" x14ac:dyDescent="0.25">
      <c r="A3246" s="48" t="s">
        <v>2131</v>
      </c>
      <c r="B3246" s="49" t="s">
        <v>982</v>
      </c>
      <c r="C3246" s="49" t="s">
        <v>308</v>
      </c>
      <c r="D3246" s="49" t="s">
        <v>1634</v>
      </c>
      <c r="E3246" s="49" t="s">
        <v>738</v>
      </c>
      <c r="F3246" s="49" t="s">
        <v>2132</v>
      </c>
      <c r="G3246" s="49">
        <v>2025</v>
      </c>
      <c r="H3246" s="49" t="s">
        <v>361</v>
      </c>
      <c r="I3246" s="49" t="s">
        <v>670</v>
      </c>
      <c r="J3246" s="59">
        <v>0</v>
      </c>
      <c r="K3246" s="49">
        <v>0</v>
      </c>
      <c r="L3246" s="55" t="str">
        <f>_xlfn.CONCAT(NFM3External!$B3246,"_",NFM3External!$C3246,"_",NFM3External!$E3246,"_",NFM3External!$G3246)</f>
        <v>Eswatini_Malaria_Clinton Foundation_2025</v>
      </c>
    </row>
    <row r="3247" spans="1:12" x14ac:dyDescent="0.25">
      <c r="A3247" s="51" t="s">
        <v>2131</v>
      </c>
      <c r="B3247" s="52" t="s">
        <v>982</v>
      </c>
      <c r="C3247" s="52" t="s">
        <v>308</v>
      </c>
      <c r="D3247" s="52" t="s">
        <v>1634</v>
      </c>
      <c r="E3247" s="52" t="s">
        <v>949</v>
      </c>
      <c r="F3247" s="52" t="s">
        <v>2133</v>
      </c>
      <c r="G3247" s="52">
        <v>2018</v>
      </c>
      <c r="H3247" s="52" t="s">
        <v>1635</v>
      </c>
      <c r="I3247" s="52" t="s">
        <v>670</v>
      </c>
      <c r="J3247" s="60">
        <v>188566</v>
      </c>
      <c r="K3247" s="52">
        <v>188566</v>
      </c>
      <c r="L3247" s="56" t="str">
        <f>_xlfn.CONCAT(NFM3External!$B3247,"_",NFM3External!$C3247,"_",NFM3External!$E3247,"_",NFM3External!$G3247)</f>
        <v>Eswatini_Malaria_World Health Organization (WHO)_2018</v>
      </c>
    </row>
    <row r="3248" spans="1:12" x14ac:dyDescent="0.25">
      <c r="A3248" s="48" t="s">
        <v>2131</v>
      </c>
      <c r="B3248" s="49" t="s">
        <v>982</v>
      </c>
      <c r="C3248" s="49" t="s">
        <v>308</v>
      </c>
      <c r="D3248" s="49" t="s">
        <v>1634</v>
      </c>
      <c r="E3248" s="49" t="s">
        <v>949</v>
      </c>
      <c r="F3248" s="49" t="s">
        <v>2133</v>
      </c>
      <c r="G3248" s="49">
        <v>2019</v>
      </c>
      <c r="H3248" s="49" t="s">
        <v>1635</v>
      </c>
      <c r="I3248" s="49" t="s">
        <v>670</v>
      </c>
      <c r="J3248" s="59">
        <v>188566</v>
      </c>
      <c r="K3248" s="49">
        <v>188566</v>
      </c>
      <c r="L3248" s="55" t="str">
        <f>_xlfn.CONCAT(NFM3External!$B3248,"_",NFM3External!$C3248,"_",NFM3External!$E3248,"_",NFM3External!$G3248)</f>
        <v>Eswatini_Malaria_World Health Organization (WHO)_2019</v>
      </c>
    </row>
    <row r="3249" spans="1:12" x14ac:dyDescent="0.25">
      <c r="A3249" s="51" t="s">
        <v>2131</v>
      </c>
      <c r="B3249" s="52" t="s">
        <v>982</v>
      </c>
      <c r="C3249" s="52" t="s">
        <v>308</v>
      </c>
      <c r="D3249" s="52" t="s">
        <v>1634</v>
      </c>
      <c r="E3249" s="52" t="s">
        <v>949</v>
      </c>
      <c r="F3249" s="52" t="s">
        <v>2133</v>
      </c>
      <c r="G3249" s="52">
        <v>2020</v>
      </c>
      <c r="H3249" s="52" t="s">
        <v>1635</v>
      </c>
      <c r="I3249" s="52" t="s">
        <v>670</v>
      </c>
      <c r="J3249" s="60">
        <v>150000</v>
      </c>
      <c r="K3249" s="52">
        <v>150000</v>
      </c>
      <c r="L3249" s="56" t="str">
        <f>_xlfn.CONCAT(NFM3External!$B3249,"_",NFM3External!$C3249,"_",NFM3External!$E3249,"_",NFM3External!$G3249)</f>
        <v>Eswatini_Malaria_World Health Organization (WHO)_2020</v>
      </c>
    </row>
    <row r="3250" spans="1:12" x14ac:dyDescent="0.25">
      <c r="A3250" s="48" t="s">
        <v>2131</v>
      </c>
      <c r="B3250" s="49" t="s">
        <v>982</v>
      </c>
      <c r="C3250" s="49" t="s">
        <v>308</v>
      </c>
      <c r="D3250" s="49" t="s">
        <v>1634</v>
      </c>
      <c r="E3250" s="49" t="s">
        <v>949</v>
      </c>
      <c r="F3250" s="49" t="s">
        <v>2133</v>
      </c>
      <c r="G3250" s="49">
        <v>2021</v>
      </c>
      <c r="H3250" s="49" t="s">
        <v>361</v>
      </c>
      <c r="I3250" s="49" t="s">
        <v>670</v>
      </c>
      <c r="J3250" s="59">
        <v>150000</v>
      </c>
      <c r="K3250" s="49">
        <v>150000</v>
      </c>
      <c r="L3250" s="55" t="str">
        <f>_xlfn.CONCAT(NFM3External!$B3250,"_",NFM3External!$C3250,"_",NFM3External!$E3250,"_",NFM3External!$G3250)</f>
        <v>Eswatini_Malaria_World Health Organization (WHO)_2021</v>
      </c>
    </row>
    <row r="3251" spans="1:12" x14ac:dyDescent="0.25">
      <c r="A3251" s="51" t="s">
        <v>2131</v>
      </c>
      <c r="B3251" s="52" t="s">
        <v>982</v>
      </c>
      <c r="C3251" s="52" t="s">
        <v>308</v>
      </c>
      <c r="D3251" s="52" t="s">
        <v>1634</v>
      </c>
      <c r="E3251" s="52" t="s">
        <v>949</v>
      </c>
      <c r="F3251" s="52" t="s">
        <v>2133</v>
      </c>
      <c r="G3251" s="52">
        <v>2022</v>
      </c>
      <c r="H3251" s="52" t="s">
        <v>361</v>
      </c>
      <c r="I3251" s="52" t="s">
        <v>670</v>
      </c>
      <c r="J3251" s="60">
        <v>0</v>
      </c>
      <c r="K3251" s="52">
        <v>0</v>
      </c>
      <c r="L3251" s="56" t="str">
        <f>_xlfn.CONCAT(NFM3External!$B3251,"_",NFM3External!$C3251,"_",NFM3External!$E3251,"_",NFM3External!$G3251)</f>
        <v>Eswatini_Malaria_World Health Organization (WHO)_2022</v>
      </c>
    </row>
    <row r="3252" spans="1:12" x14ac:dyDescent="0.25">
      <c r="A3252" s="48" t="s">
        <v>2131</v>
      </c>
      <c r="B3252" s="49" t="s">
        <v>982</v>
      </c>
      <c r="C3252" s="49" t="s">
        <v>308</v>
      </c>
      <c r="D3252" s="49" t="s">
        <v>1634</v>
      </c>
      <c r="E3252" s="49" t="s">
        <v>949</v>
      </c>
      <c r="F3252" s="49" t="s">
        <v>2133</v>
      </c>
      <c r="G3252" s="49">
        <v>2023</v>
      </c>
      <c r="H3252" s="49" t="s">
        <v>361</v>
      </c>
      <c r="I3252" s="49" t="s">
        <v>670</v>
      </c>
      <c r="J3252" s="59">
        <v>0</v>
      </c>
      <c r="K3252" s="49">
        <v>0</v>
      </c>
      <c r="L3252" s="55" t="str">
        <f>_xlfn.CONCAT(NFM3External!$B3252,"_",NFM3External!$C3252,"_",NFM3External!$E3252,"_",NFM3External!$G3252)</f>
        <v>Eswatini_Malaria_World Health Organization (WHO)_2023</v>
      </c>
    </row>
    <row r="3253" spans="1:12" x14ac:dyDescent="0.25">
      <c r="A3253" s="51" t="s">
        <v>2131</v>
      </c>
      <c r="B3253" s="52" t="s">
        <v>982</v>
      </c>
      <c r="C3253" s="52" t="s">
        <v>308</v>
      </c>
      <c r="D3253" s="52" t="s">
        <v>1634</v>
      </c>
      <c r="E3253" s="52" t="s">
        <v>949</v>
      </c>
      <c r="F3253" s="52" t="s">
        <v>2133</v>
      </c>
      <c r="G3253" s="52">
        <v>2024</v>
      </c>
      <c r="H3253" s="52" t="s">
        <v>361</v>
      </c>
      <c r="I3253" s="52" t="s">
        <v>670</v>
      </c>
      <c r="J3253" s="60">
        <v>0</v>
      </c>
      <c r="K3253" s="52">
        <v>0</v>
      </c>
      <c r="L3253" s="56" t="str">
        <f>_xlfn.CONCAT(NFM3External!$B3253,"_",NFM3External!$C3253,"_",NFM3External!$E3253,"_",NFM3External!$G3253)</f>
        <v>Eswatini_Malaria_World Health Organization (WHO)_2024</v>
      </c>
    </row>
    <row r="3254" spans="1:12" x14ac:dyDescent="0.25">
      <c r="A3254" s="48" t="s">
        <v>2131</v>
      </c>
      <c r="B3254" s="49" t="s">
        <v>982</v>
      </c>
      <c r="C3254" s="49" t="s">
        <v>308</v>
      </c>
      <c r="D3254" s="49" t="s">
        <v>1634</v>
      </c>
      <c r="E3254" s="49" t="s">
        <v>949</v>
      </c>
      <c r="F3254" s="49" t="s">
        <v>2133</v>
      </c>
      <c r="G3254" s="49">
        <v>2025</v>
      </c>
      <c r="H3254" s="49" t="s">
        <v>361</v>
      </c>
      <c r="I3254" s="49" t="s">
        <v>670</v>
      </c>
      <c r="J3254" s="59">
        <v>0</v>
      </c>
      <c r="K3254" s="49">
        <v>0</v>
      </c>
      <c r="L3254" s="55" t="str">
        <f>_xlfn.CONCAT(NFM3External!$B3254,"_",NFM3External!$C3254,"_",NFM3External!$E3254,"_",NFM3External!$G3254)</f>
        <v>Eswatini_Malaria_World Health Organization (WHO)_2025</v>
      </c>
    </row>
    <row r="3255" spans="1:12" x14ac:dyDescent="0.25">
      <c r="A3255" s="51" t="s">
        <v>2134</v>
      </c>
      <c r="B3255" s="52" t="s">
        <v>891</v>
      </c>
      <c r="C3255" s="52" t="s">
        <v>1645</v>
      </c>
      <c r="D3255" s="52" t="s">
        <v>1634</v>
      </c>
      <c r="E3255" s="52" t="s">
        <v>793</v>
      </c>
      <c r="F3255" s="52" t="s">
        <v>2135</v>
      </c>
      <c r="G3255" s="52">
        <v>2019</v>
      </c>
      <c r="H3255" s="52" t="s">
        <v>1635</v>
      </c>
      <c r="I3255" s="52" t="s">
        <v>682</v>
      </c>
      <c r="J3255" s="60">
        <v>718404</v>
      </c>
      <c r="K3255" s="52">
        <v>804224</v>
      </c>
      <c r="L3255" s="56" t="str">
        <f>_xlfn.CONCAT(NFM3External!$B3255,"_",NFM3External!$C3255,"_",NFM3External!$E3255,"_",NFM3External!$G3255)</f>
        <v>Chad_HIV_France_2019</v>
      </c>
    </row>
    <row r="3256" spans="1:12" x14ac:dyDescent="0.25">
      <c r="A3256" s="48" t="s">
        <v>2134</v>
      </c>
      <c r="B3256" s="49" t="s">
        <v>891</v>
      </c>
      <c r="C3256" s="49" t="s">
        <v>1645</v>
      </c>
      <c r="D3256" s="49" t="s">
        <v>1634</v>
      </c>
      <c r="E3256" s="49" t="s">
        <v>793</v>
      </c>
      <c r="F3256" s="49" t="s">
        <v>2135</v>
      </c>
      <c r="G3256" s="49">
        <v>2020</v>
      </c>
      <c r="H3256" s="49" t="s">
        <v>1635</v>
      </c>
      <c r="I3256" s="49" t="s">
        <v>682</v>
      </c>
      <c r="J3256" s="59">
        <v>694497</v>
      </c>
      <c r="K3256" s="49">
        <v>791472</v>
      </c>
      <c r="L3256" s="55" t="str">
        <f>_xlfn.CONCAT(NFM3External!$B3256,"_",NFM3External!$C3256,"_",NFM3External!$E3256,"_",NFM3External!$G3256)</f>
        <v>Chad_HIV_France_2020</v>
      </c>
    </row>
    <row r="3257" spans="1:12" x14ac:dyDescent="0.25">
      <c r="A3257" s="51" t="s">
        <v>2134</v>
      </c>
      <c r="B3257" s="52" t="s">
        <v>891</v>
      </c>
      <c r="C3257" s="52" t="s">
        <v>1645</v>
      </c>
      <c r="D3257" s="52" t="s">
        <v>1634</v>
      </c>
      <c r="E3257" s="52" t="s">
        <v>793</v>
      </c>
      <c r="F3257" s="52" t="s">
        <v>2135</v>
      </c>
      <c r="G3257" s="52">
        <v>2021</v>
      </c>
      <c r="H3257" s="52" t="s">
        <v>1635</v>
      </c>
      <c r="I3257" s="52" t="s">
        <v>682</v>
      </c>
      <c r="J3257" s="60">
        <v>0</v>
      </c>
      <c r="K3257" s="52">
        <v>0</v>
      </c>
      <c r="L3257" s="56" t="str">
        <f>_xlfn.CONCAT(NFM3External!$B3257,"_",NFM3External!$C3257,"_",NFM3External!$E3257,"_",NFM3External!$G3257)</f>
        <v>Chad_HIV_France_2021</v>
      </c>
    </row>
    <row r="3258" spans="1:12" x14ac:dyDescent="0.25">
      <c r="A3258" s="48" t="s">
        <v>2134</v>
      </c>
      <c r="B3258" s="49" t="s">
        <v>891</v>
      </c>
      <c r="C3258" s="49" t="s">
        <v>1645</v>
      </c>
      <c r="D3258" s="49" t="s">
        <v>1634</v>
      </c>
      <c r="E3258" s="49" t="s">
        <v>793</v>
      </c>
      <c r="F3258" s="49" t="s">
        <v>2135</v>
      </c>
      <c r="G3258" s="49">
        <v>2022</v>
      </c>
      <c r="H3258" s="49" t="s">
        <v>361</v>
      </c>
      <c r="I3258" s="49" t="s">
        <v>682</v>
      </c>
      <c r="J3258" s="59">
        <v>0</v>
      </c>
      <c r="K3258" s="49">
        <v>0</v>
      </c>
      <c r="L3258" s="55" t="str">
        <f>_xlfn.CONCAT(NFM3External!$B3258,"_",NFM3External!$C3258,"_",NFM3External!$E3258,"_",NFM3External!$G3258)</f>
        <v>Chad_HIV_France_2022</v>
      </c>
    </row>
    <row r="3259" spans="1:12" x14ac:dyDescent="0.25">
      <c r="A3259" s="51" t="s">
        <v>2134</v>
      </c>
      <c r="B3259" s="52" t="s">
        <v>891</v>
      </c>
      <c r="C3259" s="52" t="s">
        <v>1645</v>
      </c>
      <c r="D3259" s="52" t="s">
        <v>1634</v>
      </c>
      <c r="E3259" s="52" t="s">
        <v>793</v>
      </c>
      <c r="F3259" s="52" t="s">
        <v>2135</v>
      </c>
      <c r="G3259" s="52">
        <v>2023</v>
      </c>
      <c r="H3259" s="52" t="s">
        <v>361</v>
      </c>
      <c r="I3259" s="52" t="s">
        <v>682</v>
      </c>
      <c r="J3259" s="60">
        <v>0</v>
      </c>
      <c r="K3259" s="52">
        <v>0</v>
      </c>
      <c r="L3259" s="56" t="str">
        <f>_xlfn.CONCAT(NFM3External!$B3259,"_",NFM3External!$C3259,"_",NFM3External!$E3259,"_",NFM3External!$G3259)</f>
        <v>Chad_HIV_France_2023</v>
      </c>
    </row>
    <row r="3260" spans="1:12" x14ac:dyDescent="0.25">
      <c r="A3260" s="48" t="s">
        <v>2134</v>
      </c>
      <c r="B3260" s="49" t="s">
        <v>891</v>
      </c>
      <c r="C3260" s="49" t="s">
        <v>1645</v>
      </c>
      <c r="D3260" s="49" t="s">
        <v>1634</v>
      </c>
      <c r="E3260" s="49" t="s">
        <v>793</v>
      </c>
      <c r="F3260" s="49" t="s">
        <v>2135</v>
      </c>
      <c r="G3260" s="49">
        <v>2024</v>
      </c>
      <c r="H3260" s="49" t="s">
        <v>361</v>
      </c>
      <c r="I3260" s="49" t="s">
        <v>682</v>
      </c>
      <c r="J3260" s="59">
        <v>0</v>
      </c>
      <c r="K3260" s="49">
        <v>0</v>
      </c>
      <c r="L3260" s="55" t="str">
        <f>_xlfn.CONCAT(NFM3External!$B3260,"_",NFM3External!$C3260,"_",NFM3External!$E3260,"_",NFM3External!$G3260)</f>
        <v>Chad_HIV_France_2024</v>
      </c>
    </row>
    <row r="3261" spans="1:12" x14ac:dyDescent="0.25">
      <c r="A3261" s="51" t="s">
        <v>2134</v>
      </c>
      <c r="B3261" s="52" t="s">
        <v>891</v>
      </c>
      <c r="C3261" s="52" t="s">
        <v>1645</v>
      </c>
      <c r="D3261" s="52" t="s">
        <v>1634</v>
      </c>
      <c r="E3261" s="52" t="s">
        <v>798</v>
      </c>
      <c r="F3261" s="52" t="s">
        <v>2136</v>
      </c>
      <c r="G3261" s="52">
        <v>2019</v>
      </c>
      <c r="H3261" s="52" t="s">
        <v>1635</v>
      </c>
      <c r="I3261" s="52" t="s">
        <v>682</v>
      </c>
      <c r="J3261" s="60">
        <v>593396</v>
      </c>
      <c r="K3261" s="52">
        <v>664283</v>
      </c>
      <c r="L3261" s="56" t="str">
        <f>_xlfn.CONCAT(NFM3External!$B3261,"_",NFM3External!$C3261,"_",NFM3External!$E3261,"_",NFM3External!$G3261)</f>
        <v>Chad_HIV_Germany_2019</v>
      </c>
    </row>
    <row r="3262" spans="1:12" x14ac:dyDescent="0.25">
      <c r="A3262" s="48" t="s">
        <v>2134</v>
      </c>
      <c r="B3262" s="49" t="s">
        <v>891</v>
      </c>
      <c r="C3262" s="49" t="s">
        <v>1645</v>
      </c>
      <c r="D3262" s="49" t="s">
        <v>1634</v>
      </c>
      <c r="E3262" s="49" t="s">
        <v>798</v>
      </c>
      <c r="F3262" s="49" t="s">
        <v>2136</v>
      </c>
      <c r="G3262" s="49">
        <v>2020</v>
      </c>
      <c r="H3262" s="49" t="s">
        <v>1635</v>
      </c>
      <c r="I3262" s="49" t="s">
        <v>682</v>
      </c>
      <c r="J3262" s="59">
        <v>466658</v>
      </c>
      <c r="K3262" s="49">
        <v>531819</v>
      </c>
      <c r="L3262" s="55" t="str">
        <f>_xlfn.CONCAT(NFM3External!$B3262,"_",NFM3External!$C3262,"_",NFM3External!$E3262,"_",NFM3External!$G3262)</f>
        <v>Chad_HIV_Germany_2020</v>
      </c>
    </row>
    <row r="3263" spans="1:12" x14ac:dyDescent="0.25">
      <c r="A3263" s="51" t="s">
        <v>2134</v>
      </c>
      <c r="B3263" s="52" t="s">
        <v>891</v>
      </c>
      <c r="C3263" s="52" t="s">
        <v>1645</v>
      </c>
      <c r="D3263" s="52" t="s">
        <v>1634</v>
      </c>
      <c r="E3263" s="52" t="s">
        <v>798</v>
      </c>
      <c r="F3263" s="52" t="s">
        <v>2136</v>
      </c>
      <c r="G3263" s="52">
        <v>2021</v>
      </c>
      <c r="H3263" s="52" t="s">
        <v>1635</v>
      </c>
      <c r="I3263" s="52" t="s">
        <v>682</v>
      </c>
      <c r="J3263" s="60">
        <v>460225</v>
      </c>
      <c r="K3263" s="52">
        <v>549596</v>
      </c>
      <c r="L3263" s="56" t="str">
        <f>_xlfn.CONCAT(NFM3External!$B3263,"_",NFM3External!$C3263,"_",NFM3External!$E3263,"_",NFM3External!$G3263)</f>
        <v>Chad_HIV_Germany_2021</v>
      </c>
    </row>
    <row r="3264" spans="1:12" x14ac:dyDescent="0.25">
      <c r="A3264" s="48" t="s">
        <v>2134</v>
      </c>
      <c r="B3264" s="49" t="s">
        <v>891</v>
      </c>
      <c r="C3264" s="49" t="s">
        <v>1645</v>
      </c>
      <c r="D3264" s="49" t="s">
        <v>1634</v>
      </c>
      <c r="E3264" s="49" t="s">
        <v>798</v>
      </c>
      <c r="F3264" s="49" t="s">
        <v>2136</v>
      </c>
      <c r="G3264" s="49">
        <v>2022</v>
      </c>
      <c r="H3264" s="49" t="s">
        <v>361</v>
      </c>
      <c r="I3264" s="49" t="s">
        <v>682</v>
      </c>
      <c r="J3264" s="59">
        <v>137795</v>
      </c>
      <c r="K3264" s="49">
        <v>166394</v>
      </c>
      <c r="L3264" s="55" t="str">
        <f>_xlfn.CONCAT(NFM3External!$B3264,"_",NFM3External!$C3264,"_",NFM3External!$E3264,"_",NFM3External!$G3264)</f>
        <v>Chad_HIV_Germany_2022</v>
      </c>
    </row>
    <row r="3265" spans="1:12" x14ac:dyDescent="0.25">
      <c r="A3265" s="51" t="s">
        <v>2134</v>
      </c>
      <c r="B3265" s="52" t="s">
        <v>891</v>
      </c>
      <c r="C3265" s="52" t="s">
        <v>1645</v>
      </c>
      <c r="D3265" s="52" t="s">
        <v>1634</v>
      </c>
      <c r="E3265" s="52" t="s">
        <v>798</v>
      </c>
      <c r="F3265" s="52" t="s">
        <v>2136</v>
      </c>
      <c r="G3265" s="52">
        <v>2023</v>
      </c>
      <c r="H3265" s="52" t="s">
        <v>361</v>
      </c>
      <c r="I3265" s="52" t="s">
        <v>682</v>
      </c>
      <c r="J3265" s="60">
        <v>0</v>
      </c>
      <c r="K3265" s="52">
        <v>0</v>
      </c>
      <c r="L3265" s="56" t="str">
        <f>_xlfn.CONCAT(NFM3External!$B3265,"_",NFM3External!$C3265,"_",NFM3External!$E3265,"_",NFM3External!$G3265)</f>
        <v>Chad_HIV_Germany_2023</v>
      </c>
    </row>
    <row r="3266" spans="1:12" x14ac:dyDescent="0.25">
      <c r="A3266" s="48" t="s">
        <v>2134</v>
      </c>
      <c r="B3266" s="49" t="s">
        <v>891</v>
      </c>
      <c r="C3266" s="49" t="s">
        <v>1645</v>
      </c>
      <c r="D3266" s="49" t="s">
        <v>1634</v>
      </c>
      <c r="E3266" s="49" t="s">
        <v>798</v>
      </c>
      <c r="F3266" s="49" t="s">
        <v>2136</v>
      </c>
      <c r="G3266" s="49">
        <v>2024</v>
      </c>
      <c r="H3266" s="49" t="s">
        <v>361</v>
      </c>
      <c r="I3266" s="49" t="s">
        <v>682</v>
      </c>
      <c r="J3266" s="59">
        <v>0</v>
      </c>
      <c r="K3266" s="49">
        <v>0</v>
      </c>
      <c r="L3266" s="55" t="str">
        <f>_xlfn.CONCAT(NFM3External!$B3266,"_",NFM3External!$C3266,"_",NFM3External!$E3266,"_",NFM3External!$G3266)</f>
        <v>Chad_HIV_Germany_2024</v>
      </c>
    </row>
    <row r="3267" spans="1:12" x14ac:dyDescent="0.25">
      <c r="A3267" s="51" t="s">
        <v>2134</v>
      </c>
      <c r="B3267" s="52" t="s">
        <v>891</v>
      </c>
      <c r="C3267" s="52" t="s">
        <v>1645</v>
      </c>
      <c r="D3267" s="52" t="s">
        <v>1634</v>
      </c>
      <c r="E3267" s="52" t="s">
        <v>843</v>
      </c>
      <c r="F3267" s="52"/>
      <c r="G3267" s="52">
        <v>2019</v>
      </c>
      <c r="H3267" s="52" t="s">
        <v>1635</v>
      </c>
      <c r="I3267" s="52" t="s">
        <v>682</v>
      </c>
      <c r="J3267" s="60">
        <v>657436</v>
      </c>
      <c r="K3267" s="52">
        <v>735973</v>
      </c>
      <c r="L3267" s="56" t="str">
        <f>_xlfn.CONCAT(NFM3External!$B3267,"_",NFM3External!$C3267,"_",NFM3External!$E3267,"_",NFM3External!$G3267)</f>
        <v>Chad_HIV_Joint United Nations Programme on HIV/AIDS (UNAIDS)_2019</v>
      </c>
    </row>
    <row r="3268" spans="1:12" x14ac:dyDescent="0.25">
      <c r="A3268" s="48" t="s">
        <v>2134</v>
      </c>
      <c r="B3268" s="49" t="s">
        <v>891</v>
      </c>
      <c r="C3268" s="49" t="s">
        <v>1645</v>
      </c>
      <c r="D3268" s="49" t="s">
        <v>1634</v>
      </c>
      <c r="E3268" s="49" t="s">
        <v>843</v>
      </c>
      <c r="F3268" s="49"/>
      <c r="G3268" s="49">
        <v>2020</v>
      </c>
      <c r="H3268" s="49" t="s">
        <v>1635</v>
      </c>
      <c r="I3268" s="49" t="s">
        <v>682</v>
      </c>
      <c r="J3268" s="59">
        <v>657436</v>
      </c>
      <c r="K3268" s="49">
        <v>749236</v>
      </c>
      <c r="L3268" s="55" t="str">
        <f>_xlfn.CONCAT(NFM3External!$B3268,"_",NFM3External!$C3268,"_",NFM3External!$E3268,"_",NFM3External!$G3268)</f>
        <v>Chad_HIV_Joint United Nations Programme on HIV/AIDS (UNAIDS)_2020</v>
      </c>
    </row>
    <row r="3269" spans="1:12" x14ac:dyDescent="0.25">
      <c r="A3269" s="51" t="s">
        <v>2134</v>
      </c>
      <c r="B3269" s="52" t="s">
        <v>891</v>
      </c>
      <c r="C3269" s="52" t="s">
        <v>1645</v>
      </c>
      <c r="D3269" s="52" t="s">
        <v>1634</v>
      </c>
      <c r="E3269" s="52" t="s">
        <v>843</v>
      </c>
      <c r="F3269" s="52"/>
      <c r="G3269" s="52">
        <v>2021</v>
      </c>
      <c r="H3269" s="52" t="s">
        <v>1635</v>
      </c>
      <c r="I3269" s="52" t="s">
        <v>682</v>
      </c>
      <c r="J3269" s="60">
        <v>600459</v>
      </c>
      <c r="K3269" s="52">
        <v>717062</v>
      </c>
      <c r="L3269" s="56" t="str">
        <f>_xlfn.CONCAT(NFM3External!$B3269,"_",NFM3External!$C3269,"_",NFM3External!$E3269,"_",NFM3External!$G3269)</f>
        <v>Chad_HIV_Joint United Nations Programme on HIV/AIDS (UNAIDS)_2021</v>
      </c>
    </row>
    <row r="3270" spans="1:12" x14ac:dyDescent="0.25">
      <c r="A3270" s="48" t="s">
        <v>2134</v>
      </c>
      <c r="B3270" s="49" t="s">
        <v>891</v>
      </c>
      <c r="C3270" s="49" t="s">
        <v>1645</v>
      </c>
      <c r="D3270" s="49" t="s">
        <v>1634</v>
      </c>
      <c r="E3270" s="49" t="s">
        <v>843</v>
      </c>
      <c r="F3270" s="49"/>
      <c r="G3270" s="49">
        <v>2022</v>
      </c>
      <c r="H3270" s="49" t="s">
        <v>361</v>
      </c>
      <c r="I3270" s="49" t="s">
        <v>682</v>
      </c>
      <c r="J3270" s="59">
        <v>600459</v>
      </c>
      <c r="K3270" s="49">
        <v>725084</v>
      </c>
      <c r="L3270" s="55" t="str">
        <f>_xlfn.CONCAT(NFM3External!$B3270,"_",NFM3External!$C3270,"_",NFM3External!$E3270,"_",NFM3External!$G3270)</f>
        <v>Chad_HIV_Joint United Nations Programme on HIV/AIDS (UNAIDS)_2022</v>
      </c>
    </row>
    <row r="3271" spans="1:12" x14ac:dyDescent="0.25">
      <c r="A3271" s="51" t="s">
        <v>2134</v>
      </c>
      <c r="B3271" s="52" t="s">
        <v>891</v>
      </c>
      <c r="C3271" s="52" t="s">
        <v>1645</v>
      </c>
      <c r="D3271" s="52" t="s">
        <v>1634</v>
      </c>
      <c r="E3271" s="52" t="s">
        <v>843</v>
      </c>
      <c r="F3271" s="52"/>
      <c r="G3271" s="52">
        <v>2023</v>
      </c>
      <c r="H3271" s="52" t="s">
        <v>361</v>
      </c>
      <c r="I3271" s="52" t="s">
        <v>682</v>
      </c>
      <c r="J3271" s="60">
        <v>600459</v>
      </c>
      <c r="K3271" s="52">
        <v>735651</v>
      </c>
      <c r="L3271" s="56" t="str">
        <f>_xlfn.CONCAT(NFM3External!$B3271,"_",NFM3External!$C3271,"_",NFM3External!$E3271,"_",NFM3External!$G3271)</f>
        <v>Chad_HIV_Joint United Nations Programme on HIV/AIDS (UNAIDS)_2023</v>
      </c>
    </row>
    <row r="3272" spans="1:12" x14ac:dyDescent="0.25">
      <c r="A3272" s="48" t="s">
        <v>2134</v>
      </c>
      <c r="B3272" s="49" t="s">
        <v>891</v>
      </c>
      <c r="C3272" s="49" t="s">
        <v>1645</v>
      </c>
      <c r="D3272" s="49" t="s">
        <v>1634</v>
      </c>
      <c r="E3272" s="49" t="s">
        <v>843</v>
      </c>
      <c r="F3272" s="49"/>
      <c r="G3272" s="49">
        <v>2024</v>
      </c>
      <c r="H3272" s="49" t="s">
        <v>361</v>
      </c>
      <c r="I3272" s="49" t="s">
        <v>682</v>
      </c>
      <c r="J3272" s="59">
        <v>600459</v>
      </c>
      <c r="K3272" s="49">
        <v>744674</v>
      </c>
      <c r="L3272" s="55" t="str">
        <f>_xlfn.CONCAT(NFM3External!$B3272,"_",NFM3External!$C3272,"_",NFM3External!$E3272,"_",NFM3External!$G3272)</f>
        <v>Chad_HIV_Joint United Nations Programme on HIV/AIDS (UNAIDS)_2024</v>
      </c>
    </row>
    <row r="3273" spans="1:12" x14ac:dyDescent="0.25">
      <c r="A3273" s="51" t="s">
        <v>2134</v>
      </c>
      <c r="B3273" s="52" t="s">
        <v>891</v>
      </c>
      <c r="C3273" s="52" t="s">
        <v>1645</v>
      </c>
      <c r="D3273" s="52" t="s">
        <v>1634</v>
      </c>
      <c r="E3273" s="52" t="s">
        <v>901</v>
      </c>
      <c r="F3273" s="52"/>
      <c r="G3273" s="52">
        <v>2019</v>
      </c>
      <c r="H3273" s="52" t="s">
        <v>1635</v>
      </c>
      <c r="I3273" s="52" t="s">
        <v>682</v>
      </c>
      <c r="J3273" s="60">
        <v>2422442</v>
      </c>
      <c r="K3273" s="52">
        <v>2711826</v>
      </c>
      <c r="L3273" s="56" t="str">
        <f>_xlfn.CONCAT(NFM3External!$B3273,"_",NFM3External!$C3273,"_",NFM3External!$E3273,"_",NFM3External!$G3273)</f>
        <v>Chad_HIV_The United Nations Children's Fund (UNICEF)_2019</v>
      </c>
    </row>
    <row r="3274" spans="1:12" x14ac:dyDescent="0.25">
      <c r="A3274" s="48" t="s">
        <v>2134</v>
      </c>
      <c r="B3274" s="49" t="s">
        <v>891</v>
      </c>
      <c r="C3274" s="49" t="s">
        <v>1645</v>
      </c>
      <c r="D3274" s="49" t="s">
        <v>1634</v>
      </c>
      <c r="E3274" s="49" t="s">
        <v>901</v>
      </c>
      <c r="F3274" s="49"/>
      <c r="G3274" s="49">
        <v>2020</v>
      </c>
      <c r="H3274" s="49" t="s">
        <v>1635</v>
      </c>
      <c r="I3274" s="49" t="s">
        <v>682</v>
      </c>
      <c r="J3274" s="59">
        <v>1208357</v>
      </c>
      <c r="K3274" s="49">
        <v>1377084</v>
      </c>
      <c r="L3274" s="55" t="str">
        <f>_xlfn.CONCAT(NFM3External!$B3274,"_",NFM3External!$C3274,"_",NFM3External!$E3274,"_",NFM3External!$G3274)</f>
        <v>Chad_HIV_The United Nations Children's Fund (UNICEF)_2020</v>
      </c>
    </row>
    <row r="3275" spans="1:12" x14ac:dyDescent="0.25">
      <c r="A3275" s="51" t="s">
        <v>2134</v>
      </c>
      <c r="B3275" s="52" t="s">
        <v>891</v>
      </c>
      <c r="C3275" s="52" t="s">
        <v>1645</v>
      </c>
      <c r="D3275" s="52" t="s">
        <v>1634</v>
      </c>
      <c r="E3275" s="52" t="s">
        <v>901</v>
      </c>
      <c r="F3275" s="52"/>
      <c r="G3275" s="52">
        <v>2021</v>
      </c>
      <c r="H3275" s="52" t="s">
        <v>1635</v>
      </c>
      <c r="I3275" s="52" t="s">
        <v>682</v>
      </c>
      <c r="J3275" s="60">
        <v>2787378</v>
      </c>
      <c r="K3275" s="52">
        <v>3328661</v>
      </c>
      <c r="L3275" s="56" t="str">
        <f>_xlfn.CONCAT(NFM3External!$B3275,"_",NFM3External!$C3275,"_",NFM3External!$E3275,"_",NFM3External!$G3275)</f>
        <v>Chad_HIV_The United Nations Children's Fund (UNICEF)_2021</v>
      </c>
    </row>
    <row r="3276" spans="1:12" x14ac:dyDescent="0.25">
      <c r="A3276" s="48" t="s">
        <v>2134</v>
      </c>
      <c r="B3276" s="49" t="s">
        <v>891</v>
      </c>
      <c r="C3276" s="49" t="s">
        <v>1645</v>
      </c>
      <c r="D3276" s="49" t="s">
        <v>1634</v>
      </c>
      <c r="E3276" s="49" t="s">
        <v>901</v>
      </c>
      <c r="F3276" s="49"/>
      <c r="G3276" s="49">
        <v>2022</v>
      </c>
      <c r="H3276" s="49" t="s">
        <v>361</v>
      </c>
      <c r="I3276" s="49" t="s">
        <v>682</v>
      </c>
      <c r="J3276" s="59">
        <v>2787378</v>
      </c>
      <c r="K3276" s="49">
        <v>3365899</v>
      </c>
      <c r="L3276" s="55" t="str">
        <f>_xlfn.CONCAT(NFM3External!$B3276,"_",NFM3External!$C3276,"_",NFM3External!$E3276,"_",NFM3External!$G3276)</f>
        <v>Chad_HIV_The United Nations Children's Fund (UNICEF)_2022</v>
      </c>
    </row>
    <row r="3277" spans="1:12" x14ac:dyDescent="0.25">
      <c r="A3277" s="51" t="s">
        <v>2134</v>
      </c>
      <c r="B3277" s="52" t="s">
        <v>891</v>
      </c>
      <c r="C3277" s="52" t="s">
        <v>1645</v>
      </c>
      <c r="D3277" s="52" t="s">
        <v>1634</v>
      </c>
      <c r="E3277" s="52" t="s">
        <v>901</v>
      </c>
      <c r="F3277" s="52"/>
      <c r="G3277" s="52">
        <v>2023</v>
      </c>
      <c r="H3277" s="52" t="s">
        <v>361</v>
      </c>
      <c r="I3277" s="52" t="s">
        <v>682</v>
      </c>
      <c r="J3277" s="60">
        <v>0</v>
      </c>
      <c r="K3277" s="52">
        <v>0</v>
      </c>
      <c r="L3277" s="56" t="str">
        <f>_xlfn.CONCAT(NFM3External!$B3277,"_",NFM3External!$C3277,"_",NFM3External!$E3277,"_",NFM3External!$G3277)</f>
        <v>Chad_HIV_The United Nations Children's Fund (UNICEF)_2023</v>
      </c>
    </row>
    <row r="3278" spans="1:12" x14ac:dyDescent="0.25">
      <c r="A3278" s="48" t="s">
        <v>2134</v>
      </c>
      <c r="B3278" s="49" t="s">
        <v>891</v>
      </c>
      <c r="C3278" s="49" t="s">
        <v>1645</v>
      </c>
      <c r="D3278" s="49" t="s">
        <v>1634</v>
      </c>
      <c r="E3278" s="49" t="s">
        <v>901</v>
      </c>
      <c r="F3278" s="49"/>
      <c r="G3278" s="49">
        <v>2024</v>
      </c>
      <c r="H3278" s="49" t="s">
        <v>361</v>
      </c>
      <c r="I3278" s="49" t="s">
        <v>682</v>
      </c>
      <c r="J3278" s="59">
        <v>0</v>
      </c>
      <c r="K3278" s="49">
        <v>0</v>
      </c>
      <c r="L3278" s="55" t="str">
        <f>_xlfn.CONCAT(NFM3External!$B3278,"_",NFM3External!$C3278,"_",NFM3External!$E3278,"_",NFM3External!$G3278)</f>
        <v>Chad_HIV_The United Nations Children's Fund (UNICEF)_2024</v>
      </c>
    </row>
    <row r="3279" spans="1:12" x14ac:dyDescent="0.25">
      <c r="A3279" s="51" t="s">
        <v>2134</v>
      </c>
      <c r="B3279" s="52" t="s">
        <v>891</v>
      </c>
      <c r="C3279" s="52" t="s">
        <v>1645</v>
      </c>
      <c r="D3279" s="52" t="s">
        <v>1634</v>
      </c>
      <c r="E3279" s="52" t="s">
        <v>918</v>
      </c>
      <c r="F3279" s="52"/>
      <c r="G3279" s="52">
        <v>2019</v>
      </c>
      <c r="H3279" s="52" t="s">
        <v>1635</v>
      </c>
      <c r="I3279" s="52" t="s">
        <v>682</v>
      </c>
      <c r="J3279" s="60">
        <v>54031</v>
      </c>
      <c r="K3279" s="52">
        <v>60485</v>
      </c>
      <c r="L3279" s="56" t="str">
        <f>_xlfn.CONCAT(NFM3External!$B3279,"_",NFM3External!$C3279,"_",NFM3External!$E3279,"_",NFM3External!$G3279)</f>
        <v>Chad_HIV_United Nations Development Programme (UNDP)_2019</v>
      </c>
    </row>
    <row r="3280" spans="1:12" x14ac:dyDescent="0.25">
      <c r="A3280" s="48" t="s">
        <v>2134</v>
      </c>
      <c r="B3280" s="49" t="s">
        <v>891</v>
      </c>
      <c r="C3280" s="49" t="s">
        <v>1645</v>
      </c>
      <c r="D3280" s="49" t="s">
        <v>1634</v>
      </c>
      <c r="E3280" s="49" t="s">
        <v>918</v>
      </c>
      <c r="F3280" s="49"/>
      <c r="G3280" s="49">
        <v>2020</v>
      </c>
      <c r="H3280" s="49" t="s">
        <v>1635</v>
      </c>
      <c r="I3280" s="49" t="s">
        <v>682</v>
      </c>
      <c r="J3280" s="59">
        <v>22232</v>
      </c>
      <c r="K3280" s="49">
        <v>25336</v>
      </c>
      <c r="L3280" s="55" t="str">
        <f>_xlfn.CONCAT(NFM3External!$B3280,"_",NFM3External!$C3280,"_",NFM3External!$E3280,"_",NFM3External!$G3280)</f>
        <v>Chad_HIV_United Nations Development Programme (UNDP)_2020</v>
      </c>
    </row>
    <row r="3281" spans="1:12" x14ac:dyDescent="0.25">
      <c r="A3281" s="51" t="s">
        <v>2134</v>
      </c>
      <c r="B3281" s="52" t="s">
        <v>891</v>
      </c>
      <c r="C3281" s="52" t="s">
        <v>1645</v>
      </c>
      <c r="D3281" s="52" t="s">
        <v>1634</v>
      </c>
      <c r="E3281" s="52" t="s">
        <v>918</v>
      </c>
      <c r="F3281" s="52"/>
      <c r="G3281" s="52">
        <v>2021</v>
      </c>
      <c r="H3281" s="52" t="s">
        <v>1635</v>
      </c>
      <c r="I3281" s="52" t="s">
        <v>682</v>
      </c>
      <c r="J3281" s="60">
        <v>0</v>
      </c>
      <c r="K3281" s="52">
        <v>0</v>
      </c>
      <c r="L3281" s="56" t="str">
        <f>_xlfn.CONCAT(NFM3External!$B3281,"_",NFM3External!$C3281,"_",NFM3External!$E3281,"_",NFM3External!$G3281)</f>
        <v>Chad_HIV_United Nations Development Programme (UNDP)_2021</v>
      </c>
    </row>
    <row r="3282" spans="1:12" x14ac:dyDescent="0.25">
      <c r="A3282" s="48" t="s">
        <v>2134</v>
      </c>
      <c r="B3282" s="49" t="s">
        <v>891</v>
      </c>
      <c r="C3282" s="49" t="s">
        <v>1645</v>
      </c>
      <c r="D3282" s="49" t="s">
        <v>1634</v>
      </c>
      <c r="E3282" s="49" t="s">
        <v>918</v>
      </c>
      <c r="F3282" s="49"/>
      <c r="G3282" s="49">
        <v>2022</v>
      </c>
      <c r="H3282" s="49" t="s">
        <v>361</v>
      </c>
      <c r="I3282" s="49" t="s">
        <v>682</v>
      </c>
      <c r="J3282" s="59">
        <v>0</v>
      </c>
      <c r="K3282" s="49">
        <v>0</v>
      </c>
      <c r="L3282" s="55" t="str">
        <f>_xlfn.CONCAT(NFM3External!$B3282,"_",NFM3External!$C3282,"_",NFM3External!$E3282,"_",NFM3External!$G3282)</f>
        <v>Chad_HIV_United Nations Development Programme (UNDP)_2022</v>
      </c>
    </row>
    <row r="3283" spans="1:12" x14ac:dyDescent="0.25">
      <c r="A3283" s="51" t="s">
        <v>2134</v>
      </c>
      <c r="B3283" s="52" t="s">
        <v>891</v>
      </c>
      <c r="C3283" s="52" t="s">
        <v>1645</v>
      </c>
      <c r="D3283" s="52" t="s">
        <v>1634</v>
      </c>
      <c r="E3283" s="52" t="s">
        <v>918</v>
      </c>
      <c r="F3283" s="52"/>
      <c r="G3283" s="52">
        <v>2023</v>
      </c>
      <c r="H3283" s="52" t="s">
        <v>361</v>
      </c>
      <c r="I3283" s="52" t="s">
        <v>682</v>
      </c>
      <c r="J3283" s="60">
        <v>0</v>
      </c>
      <c r="K3283" s="52">
        <v>0</v>
      </c>
      <c r="L3283" s="56" t="str">
        <f>_xlfn.CONCAT(NFM3External!$B3283,"_",NFM3External!$C3283,"_",NFM3External!$E3283,"_",NFM3External!$G3283)</f>
        <v>Chad_HIV_United Nations Development Programme (UNDP)_2023</v>
      </c>
    </row>
    <row r="3284" spans="1:12" x14ac:dyDescent="0.25">
      <c r="A3284" s="48" t="s">
        <v>2134</v>
      </c>
      <c r="B3284" s="49" t="s">
        <v>891</v>
      </c>
      <c r="C3284" s="49" t="s">
        <v>1645</v>
      </c>
      <c r="D3284" s="49" t="s">
        <v>1634</v>
      </c>
      <c r="E3284" s="49" t="s">
        <v>918</v>
      </c>
      <c r="F3284" s="49"/>
      <c r="G3284" s="49">
        <v>2024</v>
      </c>
      <c r="H3284" s="49" t="s">
        <v>361</v>
      </c>
      <c r="I3284" s="49" t="s">
        <v>682</v>
      </c>
      <c r="J3284" s="59">
        <v>0</v>
      </c>
      <c r="K3284" s="49">
        <v>0</v>
      </c>
      <c r="L3284" s="55" t="str">
        <f>_xlfn.CONCAT(NFM3External!$B3284,"_",NFM3External!$C3284,"_",NFM3External!$E3284,"_",NFM3External!$G3284)</f>
        <v>Chad_HIV_United Nations Development Programme (UNDP)_2024</v>
      </c>
    </row>
    <row r="3285" spans="1:12" x14ac:dyDescent="0.25">
      <c r="A3285" s="51" t="s">
        <v>2134</v>
      </c>
      <c r="B3285" s="52" t="s">
        <v>891</v>
      </c>
      <c r="C3285" s="52" t="s">
        <v>1645</v>
      </c>
      <c r="D3285" s="52" t="s">
        <v>1634</v>
      </c>
      <c r="E3285" s="52" t="s">
        <v>924</v>
      </c>
      <c r="F3285" s="52"/>
      <c r="G3285" s="52">
        <v>2019</v>
      </c>
      <c r="H3285" s="52" t="s">
        <v>1635</v>
      </c>
      <c r="I3285" s="52" t="s">
        <v>682</v>
      </c>
      <c r="J3285" s="60">
        <v>353810</v>
      </c>
      <c r="K3285" s="52">
        <v>396076</v>
      </c>
      <c r="L3285" s="56" t="str">
        <f>_xlfn.CONCAT(NFM3External!$B3285,"_",NFM3External!$C3285,"_",NFM3External!$E3285,"_",NFM3External!$G3285)</f>
        <v>Chad_HIV_United Nations High Commissioner for Refugees (UNHCR)_2019</v>
      </c>
    </row>
    <row r="3286" spans="1:12" x14ac:dyDescent="0.25">
      <c r="A3286" s="48" t="s">
        <v>2134</v>
      </c>
      <c r="B3286" s="49" t="s">
        <v>891</v>
      </c>
      <c r="C3286" s="49" t="s">
        <v>1645</v>
      </c>
      <c r="D3286" s="49" t="s">
        <v>1634</v>
      </c>
      <c r="E3286" s="49" t="s">
        <v>924</v>
      </c>
      <c r="F3286" s="49"/>
      <c r="G3286" s="49">
        <v>2020</v>
      </c>
      <c r="H3286" s="49" t="s">
        <v>1635</v>
      </c>
      <c r="I3286" s="49" t="s">
        <v>682</v>
      </c>
      <c r="J3286" s="59">
        <v>119134</v>
      </c>
      <c r="K3286" s="49">
        <v>135769</v>
      </c>
      <c r="L3286" s="55" t="str">
        <f>_xlfn.CONCAT(NFM3External!$B3286,"_",NFM3External!$C3286,"_",NFM3External!$E3286,"_",NFM3External!$G3286)</f>
        <v>Chad_HIV_United Nations High Commissioner for Refugees (UNHCR)_2020</v>
      </c>
    </row>
    <row r="3287" spans="1:12" x14ac:dyDescent="0.25">
      <c r="A3287" s="51" t="s">
        <v>2134</v>
      </c>
      <c r="B3287" s="52" t="s">
        <v>891</v>
      </c>
      <c r="C3287" s="52" t="s">
        <v>1645</v>
      </c>
      <c r="D3287" s="52" t="s">
        <v>1634</v>
      </c>
      <c r="E3287" s="52" t="s">
        <v>924</v>
      </c>
      <c r="F3287" s="52"/>
      <c r="G3287" s="52">
        <v>2021</v>
      </c>
      <c r="H3287" s="52" t="s">
        <v>1635</v>
      </c>
      <c r="I3287" s="52" t="s">
        <v>682</v>
      </c>
      <c r="J3287" s="60">
        <v>0</v>
      </c>
      <c r="K3287" s="52">
        <v>0</v>
      </c>
      <c r="L3287" s="56" t="str">
        <f>_xlfn.CONCAT(NFM3External!$B3287,"_",NFM3External!$C3287,"_",NFM3External!$E3287,"_",NFM3External!$G3287)</f>
        <v>Chad_HIV_United Nations High Commissioner for Refugees (UNHCR)_2021</v>
      </c>
    </row>
    <row r="3288" spans="1:12" x14ac:dyDescent="0.25">
      <c r="A3288" s="48" t="s">
        <v>2134</v>
      </c>
      <c r="B3288" s="49" t="s">
        <v>891</v>
      </c>
      <c r="C3288" s="49" t="s">
        <v>1645</v>
      </c>
      <c r="D3288" s="49" t="s">
        <v>1634</v>
      </c>
      <c r="E3288" s="49" t="s">
        <v>924</v>
      </c>
      <c r="F3288" s="49"/>
      <c r="G3288" s="49">
        <v>2022</v>
      </c>
      <c r="H3288" s="49" t="s">
        <v>361</v>
      </c>
      <c r="I3288" s="49" t="s">
        <v>682</v>
      </c>
      <c r="J3288" s="59">
        <v>0</v>
      </c>
      <c r="K3288" s="49">
        <v>0</v>
      </c>
      <c r="L3288" s="55" t="str">
        <f>_xlfn.CONCAT(NFM3External!$B3288,"_",NFM3External!$C3288,"_",NFM3External!$E3288,"_",NFM3External!$G3288)</f>
        <v>Chad_HIV_United Nations High Commissioner for Refugees (UNHCR)_2022</v>
      </c>
    </row>
    <row r="3289" spans="1:12" x14ac:dyDescent="0.25">
      <c r="A3289" s="51" t="s">
        <v>2134</v>
      </c>
      <c r="B3289" s="52" t="s">
        <v>891</v>
      </c>
      <c r="C3289" s="52" t="s">
        <v>1645</v>
      </c>
      <c r="D3289" s="52" t="s">
        <v>1634</v>
      </c>
      <c r="E3289" s="52" t="s">
        <v>924</v>
      </c>
      <c r="F3289" s="52"/>
      <c r="G3289" s="52">
        <v>2023</v>
      </c>
      <c r="H3289" s="52" t="s">
        <v>361</v>
      </c>
      <c r="I3289" s="52" t="s">
        <v>682</v>
      </c>
      <c r="J3289" s="60">
        <v>0</v>
      </c>
      <c r="K3289" s="52">
        <v>0</v>
      </c>
      <c r="L3289" s="56" t="str">
        <f>_xlfn.CONCAT(NFM3External!$B3289,"_",NFM3External!$C3289,"_",NFM3External!$E3289,"_",NFM3External!$G3289)</f>
        <v>Chad_HIV_United Nations High Commissioner for Refugees (UNHCR)_2023</v>
      </c>
    </row>
    <row r="3290" spans="1:12" x14ac:dyDescent="0.25">
      <c r="A3290" s="48" t="s">
        <v>2134</v>
      </c>
      <c r="B3290" s="49" t="s">
        <v>891</v>
      </c>
      <c r="C3290" s="49" t="s">
        <v>1645</v>
      </c>
      <c r="D3290" s="49" t="s">
        <v>1634</v>
      </c>
      <c r="E3290" s="49" t="s">
        <v>924</v>
      </c>
      <c r="F3290" s="49"/>
      <c r="G3290" s="49">
        <v>2024</v>
      </c>
      <c r="H3290" s="49" t="s">
        <v>361</v>
      </c>
      <c r="I3290" s="49" t="s">
        <v>682</v>
      </c>
      <c r="J3290" s="59">
        <v>0</v>
      </c>
      <c r="K3290" s="49">
        <v>0</v>
      </c>
      <c r="L3290" s="55" t="str">
        <f>_xlfn.CONCAT(NFM3External!$B3290,"_",NFM3External!$C3290,"_",NFM3External!$E3290,"_",NFM3External!$G3290)</f>
        <v>Chad_HIV_United Nations High Commissioner for Refugees (UNHCR)_2024</v>
      </c>
    </row>
    <row r="3291" spans="1:12" x14ac:dyDescent="0.25">
      <c r="A3291" s="51" t="s">
        <v>2134</v>
      </c>
      <c r="B3291" s="52" t="s">
        <v>891</v>
      </c>
      <c r="C3291" s="52" t="s">
        <v>1645</v>
      </c>
      <c r="D3291" s="52" t="s">
        <v>1634</v>
      </c>
      <c r="E3291" s="52" t="s">
        <v>930</v>
      </c>
      <c r="F3291" s="52"/>
      <c r="G3291" s="52">
        <v>2019</v>
      </c>
      <c r="H3291" s="52" t="s">
        <v>1635</v>
      </c>
      <c r="I3291" s="52" t="s">
        <v>682</v>
      </c>
      <c r="J3291" s="60">
        <v>149553</v>
      </c>
      <c r="K3291" s="52">
        <v>167419</v>
      </c>
      <c r="L3291" s="56" t="str">
        <f>_xlfn.CONCAT(NFM3External!$B3291,"_",NFM3External!$C3291,"_",NFM3External!$E3291,"_",NFM3External!$G3291)</f>
        <v>Chad_HIV_United Nations Population Fund (UNFPA)_2019</v>
      </c>
    </row>
    <row r="3292" spans="1:12" x14ac:dyDescent="0.25">
      <c r="A3292" s="48" t="s">
        <v>2134</v>
      </c>
      <c r="B3292" s="49" t="s">
        <v>891</v>
      </c>
      <c r="C3292" s="49" t="s">
        <v>1645</v>
      </c>
      <c r="D3292" s="49" t="s">
        <v>1634</v>
      </c>
      <c r="E3292" s="49" t="s">
        <v>930</v>
      </c>
      <c r="F3292" s="49"/>
      <c r="G3292" s="49">
        <v>2020</v>
      </c>
      <c r="H3292" s="49" t="s">
        <v>1635</v>
      </c>
      <c r="I3292" s="49" t="s">
        <v>682</v>
      </c>
      <c r="J3292" s="59">
        <v>278295</v>
      </c>
      <c r="K3292" s="49">
        <v>317155</v>
      </c>
      <c r="L3292" s="55" t="str">
        <f>_xlfn.CONCAT(NFM3External!$B3292,"_",NFM3External!$C3292,"_",NFM3External!$E3292,"_",NFM3External!$G3292)</f>
        <v>Chad_HIV_United Nations Population Fund (UNFPA)_2020</v>
      </c>
    </row>
    <row r="3293" spans="1:12" x14ac:dyDescent="0.25">
      <c r="A3293" s="51" t="s">
        <v>2134</v>
      </c>
      <c r="B3293" s="52" t="s">
        <v>891</v>
      </c>
      <c r="C3293" s="52" t="s">
        <v>1645</v>
      </c>
      <c r="D3293" s="52" t="s">
        <v>1634</v>
      </c>
      <c r="E3293" s="52" t="s">
        <v>930</v>
      </c>
      <c r="F3293" s="52"/>
      <c r="G3293" s="52">
        <v>2021</v>
      </c>
      <c r="H3293" s="52" t="s">
        <v>1635</v>
      </c>
      <c r="I3293" s="52" t="s">
        <v>682</v>
      </c>
      <c r="J3293" s="60">
        <v>0</v>
      </c>
      <c r="K3293" s="52">
        <v>0</v>
      </c>
      <c r="L3293" s="56" t="str">
        <f>_xlfn.CONCAT(NFM3External!$B3293,"_",NFM3External!$C3293,"_",NFM3External!$E3293,"_",NFM3External!$G3293)</f>
        <v>Chad_HIV_United Nations Population Fund (UNFPA)_2021</v>
      </c>
    </row>
    <row r="3294" spans="1:12" x14ac:dyDescent="0.25">
      <c r="A3294" s="48" t="s">
        <v>2134</v>
      </c>
      <c r="B3294" s="49" t="s">
        <v>891</v>
      </c>
      <c r="C3294" s="49" t="s">
        <v>1645</v>
      </c>
      <c r="D3294" s="49" t="s">
        <v>1634</v>
      </c>
      <c r="E3294" s="49" t="s">
        <v>930</v>
      </c>
      <c r="F3294" s="49"/>
      <c r="G3294" s="49">
        <v>2022</v>
      </c>
      <c r="H3294" s="49" t="s">
        <v>361</v>
      </c>
      <c r="I3294" s="49" t="s">
        <v>682</v>
      </c>
      <c r="J3294" s="59">
        <v>0</v>
      </c>
      <c r="K3294" s="49">
        <v>0</v>
      </c>
      <c r="L3294" s="55" t="str">
        <f>_xlfn.CONCAT(NFM3External!$B3294,"_",NFM3External!$C3294,"_",NFM3External!$E3294,"_",NFM3External!$G3294)</f>
        <v>Chad_HIV_United Nations Population Fund (UNFPA)_2022</v>
      </c>
    </row>
    <row r="3295" spans="1:12" x14ac:dyDescent="0.25">
      <c r="A3295" s="51" t="s">
        <v>2134</v>
      </c>
      <c r="B3295" s="52" t="s">
        <v>891</v>
      </c>
      <c r="C3295" s="52" t="s">
        <v>1645</v>
      </c>
      <c r="D3295" s="52" t="s">
        <v>1634</v>
      </c>
      <c r="E3295" s="52" t="s">
        <v>930</v>
      </c>
      <c r="F3295" s="52"/>
      <c r="G3295" s="52">
        <v>2023</v>
      </c>
      <c r="H3295" s="52" t="s">
        <v>361</v>
      </c>
      <c r="I3295" s="52" t="s">
        <v>682</v>
      </c>
      <c r="J3295" s="60">
        <v>0</v>
      </c>
      <c r="K3295" s="52">
        <v>0</v>
      </c>
      <c r="L3295" s="56" t="str">
        <f>_xlfn.CONCAT(NFM3External!$B3295,"_",NFM3External!$C3295,"_",NFM3External!$E3295,"_",NFM3External!$G3295)</f>
        <v>Chad_HIV_United Nations Population Fund (UNFPA)_2023</v>
      </c>
    </row>
    <row r="3296" spans="1:12" x14ac:dyDescent="0.25">
      <c r="A3296" s="48" t="s">
        <v>2134</v>
      </c>
      <c r="B3296" s="49" t="s">
        <v>891</v>
      </c>
      <c r="C3296" s="49" t="s">
        <v>1645</v>
      </c>
      <c r="D3296" s="49" t="s">
        <v>1634</v>
      </c>
      <c r="E3296" s="49" t="s">
        <v>930</v>
      </c>
      <c r="F3296" s="49"/>
      <c r="G3296" s="49">
        <v>2024</v>
      </c>
      <c r="H3296" s="49" t="s">
        <v>361</v>
      </c>
      <c r="I3296" s="49" t="s">
        <v>682</v>
      </c>
      <c r="J3296" s="59">
        <v>0</v>
      </c>
      <c r="K3296" s="49">
        <v>0</v>
      </c>
      <c r="L3296" s="55" t="str">
        <f>_xlfn.CONCAT(NFM3External!$B3296,"_",NFM3External!$C3296,"_",NFM3External!$E3296,"_",NFM3External!$G3296)</f>
        <v>Chad_HIV_United Nations Population Fund (UNFPA)_2024</v>
      </c>
    </row>
    <row r="3297" spans="1:12" x14ac:dyDescent="0.25">
      <c r="A3297" s="51" t="s">
        <v>2134</v>
      </c>
      <c r="B3297" s="52" t="s">
        <v>891</v>
      </c>
      <c r="C3297" s="52" t="s">
        <v>1645</v>
      </c>
      <c r="D3297" s="52" t="s">
        <v>1634</v>
      </c>
      <c r="E3297" s="52" t="s">
        <v>934</v>
      </c>
      <c r="F3297" s="52" t="s">
        <v>2137</v>
      </c>
      <c r="G3297" s="52">
        <v>2019</v>
      </c>
      <c r="H3297" s="52" t="s">
        <v>1635</v>
      </c>
      <c r="I3297" s="52" t="s">
        <v>682</v>
      </c>
      <c r="J3297" s="60">
        <v>0</v>
      </c>
      <c r="K3297" s="52">
        <v>0</v>
      </c>
      <c r="L3297" s="56" t="str">
        <f>_xlfn.CONCAT(NFM3External!$B3297,"_",NFM3External!$C3297,"_",NFM3External!$E3297,"_",NFM3External!$G3297)</f>
        <v>Chad_HIV_United States Government (USG)_2019</v>
      </c>
    </row>
    <row r="3298" spans="1:12" x14ac:dyDescent="0.25">
      <c r="A3298" s="48" t="s">
        <v>2134</v>
      </c>
      <c r="B3298" s="49" t="s">
        <v>891</v>
      </c>
      <c r="C3298" s="49" t="s">
        <v>1645</v>
      </c>
      <c r="D3298" s="49" t="s">
        <v>1634</v>
      </c>
      <c r="E3298" s="49" t="s">
        <v>934</v>
      </c>
      <c r="F3298" s="49" t="s">
        <v>2137</v>
      </c>
      <c r="G3298" s="49">
        <v>2020</v>
      </c>
      <c r="H3298" s="49" t="s">
        <v>1635</v>
      </c>
      <c r="I3298" s="49" t="s">
        <v>682</v>
      </c>
      <c r="J3298" s="59">
        <v>337484</v>
      </c>
      <c r="K3298" s="49">
        <v>384608</v>
      </c>
      <c r="L3298" s="55" t="str">
        <f>_xlfn.CONCAT(NFM3External!$B3298,"_",NFM3External!$C3298,"_",NFM3External!$E3298,"_",NFM3External!$G3298)</f>
        <v>Chad_HIV_United States Government (USG)_2020</v>
      </c>
    </row>
    <row r="3299" spans="1:12" x14ac:dyDescent="0.25">
      <c r="A3299" s="51" t="s">
        <v>2134</v>
      </c>
      <c r="B3299" s="52" t="s">
        <v>891</v>
      </c>
      <c r="C3299" s="52" t="s">
        <v>1645</v>
      </c>
      <c r="D3299" s="52" t="s">
        <v>1634</v>
      </c>
      <c r="E3299" s="52" t="s">
        <v>934</v>
      </c>
      <c r="F3299" s="52" t="s">
        <v>2137</v>
      </c>
      <c r="G3299" s="52">
        <v>2021</v>
      </c>
      <c r="H3299" s="52" t="s">
        <v>1635</v>
      </c>
      <c r="I3299" s="52" t="s">
        <v>682</v>
      </c>
      <c r="J3299" s="60">
        <v>359399</v>
      </c>
      <c r="K3299" s="52">
        <v>429190</v>
      </c>
      <c r="L3299" s="56" t="str">
        <f>_xlfn.CONCAT(NFM3External!$B3299,"_",NFM3External!$C3299,"_",NFM3External!$E3299,"_",NFM3External!$G3299)</f>
        <v>Chad_HIV_United States Government (USG)_2021</v>
      </c>
    </row>
    <row r="3300" spans="1:12" x14ac:dyDescent="0.25">
      <c r="A3300" s="48" t="s">
        <v>2134</v>
      </c>
      <c r="B3300" s="49" t="s">
        <v>891</v>
      </c>
      <c r="C3300" s="49" t="s">
        <v>1645</v>
      </c>
      <c r="D3300" s="49" t="s">
        <v>1634</v>
      </c>
      <c r="E3300" s="49" t="s">
        <v>934</v>
      </c>
      <c r="F3300" s="49" t="s">
        <v>2137</v>
      </c>
      <c r="G3300" s="49">
        <v>2022</v>
      </c>
      <c r="H3300" s="49" t="s">
        <v>361</v>
      </c>
      <c r="I3300" s="49" t="s">
        <v>682</v>
      </c>
      <c r="J3300" s="59">
        <v>0</v>
      </c>
      <c r="K3300" s="49">
        <v>0</v>
      </c>
      <c r="L3300" s="55" t="str">
        <f>_xlfn.CONCAT(NFM3External!$B3300,"_",NFM3External!$C3300,"_",NFM3External!$E3300,"_",NFM3External!$G3300)</f>
        <v>Chad_HIV_United States Government (USG)_2022</v>
      </c>
    </row>
    <row r="3301" spans="1:12" x14ac:dyDescent="0.25">
      <c r="A3301" s="51" t="s">
        <v>2134</v>
      </c>
      <c r="B3301" s="52" t="s">
        <v>891</v>
      </c>
      <c r="C3301" s="52" t="s">
        <v>1645</v>
      </c>
      <c r="D3301" s="52" t="s">
        <v>1634</v>
      </c>
      <c r="E3301" s="52" t="s">
        <v>934</v>
      </c>
      <c r="F3301" s="52" t="s">
        <v>2137</v>
      </c>
      <c r="G3301" s="52">
        <v>2023</v>
      </c>
      <c r="H3301" s="52" t="s">
        <v>361</v>
      </c>
      <c r="I3301" s="52" t="s">
        <v>682</v>
      </c>
      <c r="J3301" s="60">
        <v>0</v>
      </c>
      <c r="K3301" s="52">
        <v>0</v>
      </c>
      <c r="L3301" s="56" t="str">
        <f>_xlfn.CONCAT(NFM3External!$B3301,"_",NFM3External!$C3301,"_",NFM3External!$E3301,"_",NFM3External!$G3301)</f>
        <v>Chad_HIV_United States Government (USG)_2023</v>
      </c>
    </row>
    <row r="3302" spans="1:12" x14ac:dyDescent="0.25">
      <c r="A3302" s="48" t="s">
        <v>2134</v>
      </c>
      <c r="B3302" s="49" t="s">
        <v>891</v>
      </c>
      <c r="C3302" s="49" t="s">
        <v>1645</v>
      </c>
      <c r="D3302" s="49" t="s">
        <v>1634</v>
      </c>
      <c r="E3302" s="49" t="s">
        <v>934</v>
      </c>
      <c r="F3302" s="49" t="s">
        <v>2137</v>
      </c>
      <c r="G3302" s="49">
        <v>2024</v>
      </c>
      <c r="H3302" s="49" t="s">
        <v>361</v>
      </c>
      <c r="I3302" s="49" t="s">
        <v>682</v>
      </c>
      <c r="J3302" s="59">
        <v>0</v>
      </c>
      <c r="K3302" s="49">
        <v>0</v>
      </c>
      <c r="L3302" s="55" t="str">
        <f>_xlfn.CONCAT(NFM3External!$B3302,"_",NFM3External!$C3302,"_",NFM3External!$E3302,"_",NFM3External!$G3302)</f>
        <v>Chad_HIV_United States Government (USG)_2024</v>
      </c>
    </row>
    <row r="3303" spans="1:12" x14ac:dyDescent="0.25">
      <c r="A3303" s="51" t="s">
        <v>2134</v>
      </c>
      <c r="B3303" s="52" t="s">
        <v>891</v>
      </c>
      <c r="C3303" s="52" t="s">
        <v>1645</v>
      </c>
      <c r="D3303" s="52" t="s">
        <v>1634</v>
      </c>
      <c r="E3303" s="52" t="s">
        <v>945</v>
      </c>
      <c r="F3303" s="52"/>
      <c r="G3303" s="52">
        <v>2019</v>
      </c>
      <c r="H3303" s="52" t="s">
        <v>1635</v>
      </c>
      <c r="I3303" s="52" t="s">
        <v>682</v>
      </c>
      <c r="J3303" s="60">
        <v>17532</v>
      </c>
      <c r="K3303" s="52">
        <v>19626</v>
      </c>
      <c r="L3303" s="56" t="str">
        <f>_xlfn.CONCAT(NFM3External!$B3303,"_",NFM3External!$C3303,"_",NFM3External!$E3303,"_",NFM3External!$G3303)</f>
        <v>Chad_HIV_World Food Programme (WFP)_2019</v>
      </c>
    </row>
    <row r="3304" spans="1:12" x14ac:dyDescent="0.25">
      <c r="A3304" s="48" t="s">
        <v>2134</v>
      </c>
      <c r="B3304" s="49" t="s">
        <v>891</v>
      </c>
      <c r="C3304" s="49" t="s">
        <v>1645</v>
      </c>
      <c r="D3304" s="49" t="s">
        <v>1634</v>
      </c>
      <c r="E3304" s="49" t="s">
        <v>945</v>
      </c>
      <c r="F3304" s="49"/>
      <c r="G3304" s="49">
        <v>2020</v>
      </c>
      <c r="H3304" s="49" t="s">
        <v>1635</v>
      </c>
      <c r="I3304" s="49" t="s">
        <v>682</v>
      </c>
      <c r="J3304" s="59">
        <v>79435</v>
      </c>
      <c r="K3304" s="49">
        <v>90527</v>
      </c>
      <c r="L3304" s="55" t="str">
        <f>_xlfn.CONCAT(NFM3External!$B3304,"_",NFM3External!$C3304,"_",NFM3External!$E3304,"_",NFM3External!$G3304)</f>
        <v>Chad_HIV_World Food Programme (WFP)_2020</v>
      </c>
    </row>
    <row r="3305" spans="1:12" x14ac:dyDescent="0.25">
      <c r="A3305" s="51" t="s">
        <v>2134</v>
      </c>
      <c r="B3305" s="52" t="s">
        <v>891</v>
      </c>
      <c r="C3305" s="52" t="s">
        <v>1645</v>
      </c>
      <c r="D3305" s="52" t="s">
        <v>1634</v>
      </c>
      <c r="E3305" s="52" t="s">
        <v>945</v>
      </c>
      <c r="F3305" s="52"/>
      <c r="G3305" s="52">
        <v>2021</v>
      </c>
      <c r="H3305" s="52" t="s">
        <v>1635</v>
      </c>
      <c r="I3305" s="52" t="s">
        <v>682</v>
      </c>
      <c r="J3305" s="60">
        <v>21128</v>
      </c>
      <c r="K3305" s="52">
        <v>25231</v>
      </c>
      <c r="L3305" s="56" t="str">
        <f>_xlfn.CONCAT(NFM3External!$B3305,"_",NFM3External!$C3305,"_",NFM3External!$E3305,"_",NFM3External!$G3305)</f>
        <v>Chad_HIV_World Food Programme (WFP)_2021</v>
      </c>
    </row>
    <row r="3306" spans="1:12" x14ac:dyDescent="0.25">
      <c r="A3306" s="48" t="s">
        <v>2134</v>
      </c>
      <c r="B3306" s="49" t="s">
        <v>891</v>
      </c>
      <c r="C3306" s="49" t="s">
        <v>1645</v>
      </c>
      <c r="D3306" s="49" t="s">
        <v>1634</v>
      </c>
      <c r="E3306" s="49" t="s">
        <v>945</v>
      </c>
      <c r="F3306" s="49"/>
      <c r="G3306" s="49">
        <v>2022</v>
      </c>
      <c r="H3306" s="49" t="s">
        <v>361</v>
      </c>
      <c r="I3306" s="49" t="s">
        <v>682</v>
      </c>
      <c r="J3306" s="59">
        <v>87658</v>
      </c>
      <c r="K3306" s="49">
        <v>105852</v>
      </c>
      <c r="L3306" s="55" t="str">
        <f>_xlfn.CONCAT(NFM3External!$B3306,"_",NFM3External!$C3306,"_",NFM3External!$E3306,"_",NFM3External!$G3306)</f>
        <v>Chad_HIV_World Food Programme (WFP)_2022</v>
      </c>
    </row>
    <row r="3307" spans="1:12" x14ac:dyDescent="0.25">
      <c r="A3307" s="51" t="s">
        <v>2134</v>
      </c>
      <c r="B3307" s="52" t="s">
        <v>891</v>
      </c>
      <c r="C3307" s="52" t="s">
        <v>1645</v>
      </c>
      <c r="D3307" s="52" t="s">
        <v>1634</v>
      </c>
      <c r="E3307" s="52" t="s">
        <v>945</v>
      </c>
      <c r="F3307" s="52"/>
      <c r="G3307" s="52">
        <v>2023</v>
      </c>
      <c r="H3307" s="52" t="s">
        <v>361</v>
      </c>
      <c r="I3307" s="52" t="s">
        <v>682</v>
      </c>
      <c r="J3307" s="60">
        <v>131487</v>
      </c>
      <c r="K3307" s="52">
        <v>161091</v>
      </c>
      <c r="L3307" s="56" t="str">
        <f>_xlfn.CONCAT(NFM3External!$B3307,"_",NFM3External!$C3307,"_",NFM3External!$E3307,"_",NFM3External!$G3307)</f>
        <v>Chad_HIV_World Food Programme (WFP)_2023</v>
      </c>
    </row>
    <row r="3308" spans="1:12" x14ac:dyDescent="0.25">
      <c r="A3308" s="48" t="s">
        <v>2134</v>
      </c>
      <c r="B3308" s="49" t="s">
        <v>891</v>
      </c>
      <c r="C3308" s="49" t="s">
        <v>1645</v>
      </c>
      <c r="D3308" s="49" t="s">
        <v>1634</v>
      </c>
      <c r="E3308" s="49" t="s">
        <v>945</v>
      </c>
      <c r="F3308" s="49"/>
      <c r="G3308" s="49">
        <v>2024</v>
      </c>
      <c r="H3308" s="49" t="s">
        <v>361</v>
      </c>
      <c r="I3308" s="49" t="s">
        <v>682</v>
      </c>
      <c r="J3308" s="59">
        <v>131487</v>
      </c>
      <c r="K3308" s="49">
        <v>163067</v>
      </c>
      <c r="L3308" s="55" t="str">
        <f>_xlfn.CONCAT(NFM3External!$B3308,"_",NFM3External!$C3308,"_",NFM3External!$E3308,"_",NFM3External!$G3308)</f>
        <v>Chad_HIV_World Food Programme (WFP)_2024</v>
      </c>
    </row>
    <row r="3309" spans="1:12" x14ac:dyDescent="0.25">
      <c r="A3309" s="51" t="s">
        <v>2134</v>
      </c>
      <c r="B3309" s="52" t="s">
        <v>891</v>
      </c>
      <c r="C3309" s="52" t="s">
        <v>1645</v>
      </c>
      <c r="D3309" s="52" t="s">
        <v>1634</v>
      </c>
      <c r="E3309" s="52" t="s">
        <v>949</v>
      </c>
      <c r="F3309" s="52"/>
      <c r="G3309" s="52">
        <v>2019</v>
      </c>
      <c r="H3309" s="52" t="s">
        <v>1635</v>
      </c>
      <c r="I3309" s="52" t="s">
        <v>682</v>
      </c>
      <c r="J3309" s="60">
        <v>131487</v>
      </c>
      <c r="K3309" s="52">
        <v>147195</v>
      </c>
      <c r="L3309" s="56" t="str">
        <f>_xlfn.CONCAT(NFM3External!$B3309,"_",NFM3External!$C3309,"_",NFM3External!$E3309,"_",NFM3External!$G3309)</f>
        <v>Chad_HIV_World Health Organization (WHO)_2019</v>
      </c>
    </row>
    <row r="3310" spans="1:12" x14ac:dyDescent="0.25">
      <c r="A3310" s="48" t="s">
        <v>2134</v>
      </c>
      <c r="B3310" s="49" t="s">
        <v>891</v>
      </c>
      <c r="C3310" s="49" t="s">
        <v>1645</v>
      </c>
      <c r="D3310" s="49" t="s">
        <v>1634</v>
      </c>
      <c r="E3310" s="49" t="s">
        <v>949</v>
      </c>
      <c r="F3310" s="49"/>
      <c r="G3310" s="49">
        <v>2020</v>
      </c>
      <c r="H3310" s="49" t="s">
        <v>1635</v>
      </c>
      <c r="I3310" s="49" t="s">
        <v>682</v>
      </c>
      <c r="J3310" s="59">
        <v>131487</v>
      </c>
      <c r="K3310" s="49">
        <v>149847</v>
      </c>
      <c r="L3310" s="55" t="str">
        <f>_xlfn.CONCAT(NFM3External!$B3310,"_",NFM3External!$C3310,"_",NFM3External!$E3310,"_",NFM3External!$G3310)</f>
        <v>Chad_HIV_World Health Organization (WHO)_2020</v>
      </c>
    </row>
    <row r="3311" spans="1:12" x14ac:dyDescent="0.25">
      <c r="A3311" s="51" t="s">
        <v>2134</v>
      </c>
      <c r="B3311" s="52" t="s">
        <v>891</v>
      </c>
      <c r="C3311" s="52" t="s">
        <v>1645</v>
      </c>
      <c r="D3311" s="52" t="s">
        <v>1634</v>
      </c>
      <c r="E3311" s="52" t="s">
        <v>949</v>
      </c>
      <c r="F3311" s="52"/>
      <c r="G3311" s="52">
        <v>2021</v>
      </c>
      <c r="H3311" s="52" t="s">
        <v>1635</v>
      </c>
      <c r="I3311" s="52" t="s">
        <v>682</v>
      </c>
      <c r="J3311" s="60">
        <v>131487</v>
      </c>
      <c r="K3311" s="52">
        <v>157021</v>
      </c>
      <c r="L3311" s="56" t="str">
        <f>_xlfn.CONCAT(NFM3External!$B3311,"_",NFM3External!$C3311,"_",NFM3External!$E3311,"_",NFM3External!$G3311)</f>
        <v>Chad_HIV_World Health Organization (WHO)_2021</v>
      </c>
    </row>
    <row r="3312" spans="1:12" x14ac:dyDescent="0.25">
      <c r="A3312" s="48" t="s">
        <v>2134</v>
      </c>
      <c r="B3312" s="49" t="s">
        <v>891</v>
      </c>
      <c r="C3312" s="49" t="s">
        <v>1645</v>
      </c>
      <c r="D3312" s="49" t="s">
        <v>1634</v>
      </c>
      <c r="E3312" s="49" t="s">
        <v>949</v>
      </c>
      <c r="F3312" s="49"/>
      <c r="G3312" s="49">
        <v>2022</v>
      </c>
      <c r="H3312" s="49" t="s">
        <v>361</v>
      </c>
      <c r="I3312" s="49" t="s">
        <v>682</v>
      </c>
      <c r="J3312" s="59">
        <v>0</v>
      </c>
      <c r="K3312" s="49">
        <v>0</v>
      </c>
      <c r="L3312" s="55" t="str">
        <f>_xlfn.CONCAT(NFM3External!$B3312,"_",NFM3External!$C3312,"_",NFM3External!$E3312,"_",NFM3External!$G3312)</f>
        <v>Chad_HIV_World Health Organization (WHO)_2022</v>
      </c>
    </row>
    <row r="3313" spans="1:12" x14ac:dyDescent="0.25">
      <c r="A3313" s="51" t="s">
        <v>2134</v>
      </c>
      <c r="B3313" s="52" t="s">
        <v>891</v>
      </c>
      <c r="C3313" s="52" t="s">
        <v>1645</v>
      </c>
      <c r="D3313" s="52" t="s">
        <v>1634</v>
      </c>
      <c r="E3313" s="52" t="s">
        <v>949</v>
      </c>
      <c r="F3313" s="52"/>
      <c r="G3313" s="52">
        <v>2023</v>
      </c>
      <c r="H3313" s="52" t="s">
        <v>361</v>
      </c>
      <c r="I3313" s="52" t="s">
        <v>682</v>
      </c>
      <c r="J3313" s="60">
        <v>0</v>
      </c>
      <c r="K3313" s="52">
        <v>0</v>
      </c>
      <c r="L3313" s="56" t="str">
        <f>_xlfn.CONCAT(NFM3External!$B3313,"_",NFM3External!$C3313,"_",NFM3External!$E3313,"_",NFM3External!$G3313)</f>
        <v>Chad_HIV_World Health Organization (WHO)_2023</v>
      </c>
    </row>
    <row r="3314" spans="1:12" x14ac:dyDescent="0.25">
      <c r="A3314" s="48" t="s">
        <v>2134</v>
      </c>
      <c r="B3314" s="49" t="s">
        <v>891</v>
      </c>
      <c r="C3314" s="49" t="s">
        <v>1645</v>
      </c>
      <c r="D3314" s="49" t="s">
        <v>1634</v>
      </c>
      <c r="E3314" s="49" t="s">
        <v>949</v>
      </c>
      <c r="F3314" s="49"/>
      <c r="G3314" s="49">
        <v>2024</v>
      </c>
      <c r="H3314" s="49" t="s">
        <v>361</v>
      </c>
      <c r="I3314" s="49" t="s">
        <v>682</v>
      </c>
      <c r="J3314" s="59">
        <v>0</v>
      </c>
      <c r="K3314" s="49">
        <v>0</v>
      </c>
      <c r="L3314" s="55" t="str">
        <f>_xlfn.CONCAT(NFM3External!$B3314,"_",NFM3External!$C3314,"_",NFM3External!$E3314,"_",NFM3External!$G3314)</f>
        <v>Chad_HIV_World Health Organization (WHO)_2024</v>
      </c>
    </row>
    <row r="3315" spans="1:12" x14ac:dyDescent="0.25">
      <c r="A3315" s="51" t="s">
        <v>2134</v>
      </c>
      <c r="B3315" s="52" t="s">
        <v>891</v>
      </c>
      <c r="C3315" s="52" t="s">
        <v>308</v>
      </c>
      <c r="D3315" s="52" t="s">
        <v>1634</v>
      </c>
      <c r="E3315" s="52" t="s">
        <v>856</v>
      </c>
      <c r="F3315" s="52" t="s">
        <v>2138</v>
      </c>
      <c r="G3315" s="52">
        <v>2018</v>
      </c>
      <c r="H3315" s="52" t="s">
        <v>1635</v>
      </c>
      <c r="I3315" s="52" t="s">
        <v>682</v>
      </c>
      <c r="J3315" s="60">
        <v>2435654</v>
      </c>
      <c r="K3315" s="52">
        <v>2875081</v>
      </c>
      <c r="L3315" s="56" t="str">
        <f>_xlfn.CONCAT(NFM3External!$B3315,"_",NFM3External!$C3315,"_",NFM3External!$E3315,"_",NFM3External!$G3315)</f>
        <v>Chad_Malaria_Malaria Consortium _2018</v>
      </c>
    </row>
    <row r="3316" spans="1:12" x14ac:dyDescent="0.25">
      <c r="A3316" s="48" t="s">
        <v>2134</v>
      </c>
      <c r="B3316" s="49" t="s">
        <v>891</v>
      </c>
      <c r="C3316" s="49" t="s">
        <v>308</v>
      </c>
      <c r="D3316" s="49" t="s">
        <v>1634</v>
      </c>
      <c r="E3316" s="49" t="s">
        <v>856</v>
      </c>
      <c r="F3316" s="49" t="s">
        <v>2138</v>
      </c>
      <c r="G3316" s="49">
        <v>2019</v>
      </c>
      <c r="H3316" s="49" t="s">
        <v>1635</v>
      </c>
      <c r="I3316" s="49" t="s">
        <v>682</v>
      </c>
      <c r="J3316" s="59">
        <v>2508780</v>
      </c>
      <c r="K3316" s="49">
        <v>2808478</v>
      </c>
      <c r="L3316" s="55" t="str">
        <f>_xlfn.CONCAT(NFM3External!$B3316,"_",NFM3External!$C3316,"_",NFM3External!$E3316,"_",NFM3External!$G3316)</f>
        <v>Chad_Malaria_Malaria Consortium _2019</v>
      </c>
    </row>
    <row r="3317" spans="1:12" x14ac:dyDescent="0.25">
      <c r="A3317" s="51" t="s">
        <v>2134</v>
      </c>
      <c r="B3317" s="52" t="s">
        <v>891</v>
      </c>
      <c r="C3317" s="52" t="s">
        <v>308</v>
      </c>
      <c r="D3317" s="52" t="s">
        <v>1634</v>
      </c>
      <c r="E3317" s="52" t="s">
        <v>856</v>
      </c>
      <c r="F3317" s="52" t="s">
        <v>2138</v>
      </c>
      <c r="G3317" s="52">
        <v>2020</v>
      </c>
      <c r="H3317" s="52" t="s">
        <v>1635</v>
      </c>
      <c r="I3317" s="52" t="s">
        <v>682</v>
      </c>
      <c r="J3317" s="60">
        <v>2353948</v>
      </c>
      <c r="K3317" s="52">
        <v>2682638</v>
      </c>
      <c r="L3317" s="56" t="str">
        <f>_xlfn.CONCAT(NFM3External!$B3317,"_",NFM3External!$C3317,"_",NFM3External!$E3317,"_",NFM3External!$G3317)</f>
        <v>Chad_Malaria_Malaria Consortium _2020</v>
      </c>
    </row>
    <row r="3318" spans="1:12" x14ac:dyDescent="0.25">
      <c r="A3318" s="48" t="s">
        <v>2134</v>
      </c>
      <c r="B3318" s="49" t="s">
        <v>891</v>
      </c>
      <c r="C3318" s="49" t="s">
        <v>308</v>
      </c>
      <c r="D3318" s="49" t="s">
        <v>1634</v>
      </c>
      <c r="E3318" s="49" t="s">
        <v>856</v>
      </c>
      <c r="F3318" s="49" t="s">
        <v>2138</v>
      </c>
      <c r="G3318" s="49">
        <v>2021</v>
      </c>
      <c r="H3318" s="49" t="s">
        <v>361</v>
      </c>
      <c r="I3318" s="49" t="s">
        <v>682</v>
      </c>
      <c r="J3318" s="59">
        <v>2589343</v>
      </c>
      <c r="K3318" s="49">
        <v>3092170</v>
      </c>
      <c r="L3318" s="55" t="str">
        <f>_xlfn.CONCAT(NFM3External!$B3318,"_",NFM3External!$C3318,"_",NFM3External!$E3318,"_",NFM3External!$G3318)</f>
        <v>Chad_Malaria_Malaria Consortium _2021</v>
      </c>
    </row>
    <row r="3319" spans="1:12" x14ac:dyDescent="0.25">
      <c r="A3319" s="51" t="s">
        <v>2134</v>
      </c>
      <c r="B3319" s="52" t="s">
        <v>891</v>
      </c>
      <c r="C3319" s="52" t="s">
        <v>308</v>
      </c>
      <c r="D3319" s="52" t="s">
        <v>1634</v>
      </c>
      <c r="E3319" s="52" t="s">
        <v>856</v>
      </c>
      <c r="F3319" s="52" t="s">
        <v>2138</v>
      </c>
      <c r="G3319" s="52">
        <v>2022</v>
      </c>
      <c r="H3319" s="52" t="s">
        <v>361</v>
      </c>
      <c r="I3319" s="52" t="s">
        <v>682</v>
      </c>
      <c r="J3319" s="60">
        <v>2824738</v>
      </c>
      <c r="K3319" s="52">
        <v>3411013</v>
      </c>
      <c r="L3319" s="56" t="str">
        <f>_xlfn.CONCAT(NFM3External!$B3319,"_",NFM3External!$C3319,"_",NFM3External!$E3319,"_",NFM3External!$G3319)</f>
        <v>Chad_Malaria_Malaria Consortium _2022</v>
      </c>
    </row>
    <row r="3320" spans="1:12" x14ac:dyDescent="0.25">
      <c r="A3320" s="48" t="s">
        <v>2134</v>
      </c>
      <c r="B3320" s="49" t="s">
        <v>891</v>
      </c>
      <c r="C3320" s="49" t="s">
        <v>308</v>
      </c>
      <c r="D3320" s="49" t="s">
        <v>1634</v>
      </c>
      <c r="E3320" s="49" t="s">
        <v>856</v>
      </c>
      <c r="F3320" s="49" t="s">
        <v>2138</v>
      </c>
      <c r="G3320" s="49">
        <v>2023</v>
      </c>
      <c r="H3320" s="49" t="s">
        <v>361</v>
      </c>
      <c r="I3320" s="49" t="s">
        <v>682</v>
      </c>
      <c r="J3320" s="59">
        <v>2824738</v>
      </c>
      <c r="K3320" s="49">
        <v>3460722</v>
      </c>
      <c r="L3320" s="55" t="str">
        <f>_xlfn.CONCAT(NFM3External!$B3320,"_",NFM3External!$C3320,"_",NFM3External!$E3320,"_",NFM3External!$G3320)</f>
        <v>Chad_Malaria_Malaria Consortium _2023</v>
      </c>
    </row>
    <row r="3321" spans="1:12" x14ac:dyDescent="0.25">
      <c r="A3321" s="51" t="s">
        <v>2134</v>
      </c>
      <c r="B3321" s="52" t="s">
        <v>891</v>
      </c>
      <c r="C3321" s="52" t="s">
        <v>308</v>
      </c>
      <c r="D3321" s="52" t="s">
        <v>1634</v>
      </c>
      <c r="E3321" s="52" t="s">
        <v>856</v>
      </c>
      <c r="F3321" s="52" t="s">
        <v>2138</v>
      </c>
      <c r="G3321" s="52">
        <v>2024</v>
      </c>
      <c r="H3321" s="52" t="s">
        <v>361</v>
      </c>
      <c r="I3321" s="52" t="s">
        <v>682</v>
      </c>
      <c r="J3321" s="60">
        <v>2824738</v>
      </c>
      <c r="K3321" s="52">
        <v>3503171</v>
      </c>
      <c r="L3321" s="56" t="str">
        <f>_xlfn.CONCAT(NFM3External!$B3321,"_",NFM3External!$C3321,"_",NFM3External!$E3321,"_",NFM3External!$G3321)</f>
        <v>Chad_Malaria_Malaria Consortium _2024</v>
      </c>
    </row>
    <row r="3322" spans="1:12" x14ac:dyDescent="0.25">
      <c r="A3322" s="48" t="s">
        <v>2134</v>
      </c>
      <c r="B3322" s="49" t="s">
        <v>891</v>
      </c>
      <c r="C3322" s="49" t="s">
        <v>308</v>
      </c>
      <c r="D3322" s="49" t="s">
        <v>1634</v>
      </c>
      <c r="E3322" s="49" t="s">
        <v>860</v>
      </c>
      <c r="F3322" s="49"/>
      <c r="G3322" s="49">
        <v>2020</v>
      </c>
      <c r="H3322" s="49" t="s">
        <v>1635</v>
      </c>
      <c r="I3322" s="49" t="s">
        <v>682</v>
      </c>
      <c r="J3322" s="59">
        <v>605545</v>
      </c>
      <c r="K3322" s="49">
        <v>690100</v>
      </c>
      <c r="L3322" s="55" t="str">
        <f>_xlfn.CONCAT(NFM3External!$B3322,"_",NFM3External!$C3322,"_",NFM3External!$E3322,"_",NFM3External!$G3322)</f>
        <v>Chad_Malaria_Medicins Sans Frontiers (MSF)_2020</v>
      </c>
    </row>
    <row r="3323" spans="1:12" x14ac:dyDescent="0.25">
      <c r="A3323" s="51" t="s">
        <v>2134</v>
      </c>
      <c r="B3323" s="52" t="s">
        <v>891</v>
      </c>
      <c r="C3323" s="52" t="s">
        <v>308</v>
      </c>
      <c r="D3323" s="52" t="s">
        <v>1634</v>
      </c>
      <c r="E3323" s="52" t="s">
        <v>901</v>
      </c>
      <c r="F3323" s="52"/>
      <c r="G3323" s="52">
        <v>2020</v>
      </c>
      <c r="H3323" s="52" t="s">
        <v>1635</v>
      </c>
      <c r="I3323" s="52" t="s">
        <v>682</v>
      </c>
      <c r="J3323" s="60">
        <v>918625</v>
      </c>
      <c r="K3323" s="52">
        <v>1046895</v>
      </c>
      <c r="L3323" s="56" t="str">
        <f>_xlfn.CONCAT(NFM3External!$B3323,"_",NFM3External!$C3323,"_",NFM3External!$E3323,"_",NFM3External!$G3323)</f>
        <v>Chad_Malaria_The United Nations Children's Fund (UNICEF)_2020</v>
      </c>
    </row>
    <row r="3324" spans="1:12" x14ac:dyDescent="0.25">
      <c r="A3324" s="48" t="s">
        <v>2134</v>
      </c>
      <c r="B3324" s="49" t="s">
        <v>891</v>
      </c>
      <c r="C3324" s="49" t="s">
        <v>308</v>
      </c>
      <c r="D3324" s="49" t="s">
        <v>1634</v>
      </c>
      <c r="E3324" s="49" t="s">
        <v>934</v>
      </c>
      <c r="F3324" s="49" t="s">
        <v>2139</v>
      </c>
      <c r="G3324" s="49">
        <v>2019</v>
      </c>
      <c r="H3324" s="49" t="s">
        <v>1635</v>
      </c>
      <c r="I3324" s="49" t="s">
        <v>682</v>
      </c>
      <c r="J3324" s="59">
        <v>358938</v>
      </c>
      <c r="K3324" s="49">
        <v>401816</v>
      </c>
      <c r="L3324" s="55" t="str">
        <f>_xlfn.CONCAT(NFM3External!$B3324,"_",NFM3External!$C3324,"_",NFM3External!$E3324,"_",NFM3External!$G3324)</f>
        <v>Chad_Malaria_United States Government (USG)_2019</v>
      </c>
    </row>
    <row r="3325" spans="1:12" x14ac:dyDescent="0.25">
      <c r="A3325" s="51" t="s">
        <v>2134</v>
      </c>
      <c r="B3325" s="52" t="s">
        <v>891</v>
      </c>
      <c r="C3325" s="52" t="s">
        <v>308</v>
      </c>
      <c r="D3325" s="52" t="s">
        <v>1634</v>
      </c>
      <c r="E3325" s="52" t="s">
        <v>934</v>
      </c>
      <c r="F3325" s="52" t="s">
        <v>2139</v>
      </c>
      <c r="G3325" s="52">
        <v>2020</v>
      </c>
      <c r="H3325" s="52" t="s">
        <v>1635</v>
      </c>
      <c r="I3325" s="52" t="s">
        <v>682</v>
      </c>
      <c r="J3325" s="60">
        <v>506735</v>
      </c>
      <c r="K3325" s="52">
        <v>577493</v>
      </c>
      <c r="L3325" s="56" t="str">
        <f>_xlfn.CONCAT(NFM3External!$B3325,"_",NFM3External!$C3325,"_",NFM3External!$E3325,"_",NFM3External!$G3325)</f>
        <v>Chad_Malaria_United States Government (USG)_2020</v>
      </c>
    </row>
    <row r="3326" spans="1:12" x14ac:dyDescent="0.25">
      <c r="A3326" s="48" t="s">
        <v>2134</v>
      </c>
      <c r="B3326" s="49" t="s">
        <v>891</v>
      </c>
      <c r="C3326" s="49" t="s">
        <v>308</v>
      </c>
      <c r="D3326" s="49" t="s">
        <v>1634</v>
      </c>
      <c r="E3326" s="49" t="s">
        <v>934</v>
      </c>
      <c r="F3326" s="49" t="s">
        <v>2139</v>
      </c>
      <c r="G3326" s="49">
        <v>2021</v>
      </c>
      <c r="H3326" s="49" t="s">
        <v>361</v>
      </c>
      <c r="I3326" s="49" t="s">
        <v>682</v>
      </c>
      <c r="J3326" s="59">
        <v>422279</v>
      </c>
      <c r="K3326" s="49">
        <v>504282</v>
      </c>
      <c r="L3326" s="55" t="str">
        <f>_xlfn.CONCAT(NFM3External!$B3326,"_",NFM3External!$C3326,"_",NFM3External!$E3326,"_",NFM3External!$G3326)</f>
        <v>Chad_Malaria_United States Government (USG)_2021</v>
      </c>
    </row>
    <row r="3327" spans="1:12" x14ac:dyDescent="0.25">
      <c r="A3327" s="51" t="s">
        <v>2134</v>
      </c>
      <c r="B3327" s="52" t="s">
        <v>891</v>
      </c>
      <c r="C3327" s="52" t="s">
        <v>308</v>
      </c>
      <c r="D3327" s="52" t="s">
        <v>1634</v>
      </c>
      <c r="E3327" s="52" t="s">
        <v>954</v>
      </c>
      <c r="F3327" s="52" t="s">
        <v>2140</v>
      </c>
      <c r="G3327" s="52">
        <v>2018</v>
      </c>
      <c r="H3327" s="52" t="s">
        <v>1635</v>
      </c>
      <c r="I3327" s="52" t="s">
        <v>682</v>
      </c>
      <c r="J3327" s="60">
        <v>714155</v>
      </c>
      <c r="K3327" s="52">
        <v>842999</v>
      </c>
      <c r="L3327" s="56" t="str">
        <f>_xlfn.CONCAT(NFM3External!$B3327,"_",NFM3External!$C3327,"_",NFM3External!$E3327,"_",NFM3External!$G3327)</f>
        <v>Chad_Malaria_Unspecified - not disagregated by sources _2018</v>
      </c>
    </row>
    <row r="3328" spans="1:12" x14ac:dyDescent="0.25">
      <c r="A3328" s="48" t="s">
        <v>2134</v>
      </c>
      <c r="B3328" s="49" t="s">
        <v>891</v>
      </c>
      <c r="C3328" s="49" t="s">
        <v>308</v>
      </c>
      <c r="D3328" s="49" t="s">
        <v>1634</v>
      </c>
      <c r="E3328" s="49" t="s">
        <v>954</v>
      </c>
      <c r="F3328" s="49" t="s">
        <v>2140</v>
      </c>
      <c r="G3328" s="49">
        <v>2019</v>
      </c>
      <c r="H3328" s="49" t="s">
        <v>1635</v>
      </c>
      <c r="I3328" s="49" t="s">
        <v>682</v>
      </c>
      <c r="J3328" s="59">
        <v>397892</v>
      </c>
      <c r="K3328" s="49">
        <v>445424</v>
      </c>
      <c r="L3328" s="55" t="str">
        <f>_xlfn.CONCAT(NFM3External!$B3328,"_",NFM3External!$C3328,"_",NFM3External!$E3328,"_",NFM3External!$G3328)</f>
        <v>Chad_Malaria_Unspecified - not disagregated by sources _2019</v>
      </c>
    </row>
    <row r="3329" spans="1:12" x14ac:dyDescent="0.25">
      <c r="A3329" s="51" t="s">
        <v>2134</v>
      </c>
      <c r="B3329" s="52" t="s">
        <v>891</v>
      </c>
      <c r="C3329" s="52" t="s">
        <v>308</v>
      </c>
      <c r="D3329" s="52" t="s">
        <v>1634</v>
      </c>
      <c r="E3329" s="52" t="s">
        <v>954</v>
      </c>
      <c r="F3329" s="52" t="s">
        <v>2140</v>
      </c>
      <c r="G3329" s="52">
        <v>2020</v>
      </c>
      <c r="H3329" s="52" t="s">
        <v>1635</v>
      </c>
      <c r="I3329" s="52" t="s">
        <v>682</v>
      </c>
      <c r="J3329" s="60">
        <v>397892</v>
      </c>
      <c r="K3329" s="52">
        <v>453451</v>
      </c>
      <c r="L3329" s="56" t="str">
        <f>_xlfn.CONCAT(NFM3External!$B3329,"_",NFM3External!$C3329,"_",NFM3External!$E3329,"_",NFM3External!$G3329)</f>
        <v>Chad_Malaria_Unspecified - not disagregated by sources _2020</v>
      </c>
    </row>
    <row r="3330" spans="1:12" x14ac:dyDescent="0.25">
      <c r="A3330" s="48" t="s">
        <v>2134</v>
      </c>
      <c r="B3330" s="49" t="s">
        <v>891</v>
      </c>
      <c r="C3330" s="49" t="s">
        <v>308</v>
      </c>
      <c r="D3330" s="49" t="s">
        <v>1634</v>
      </c>
      <c r="E3330" s="49" t="s">
        <v>954</v>
      </c>
      <c r="F3330" s="49" t="s">
        <v>2141</v>
      </c>
      <c r="G3330" s="49">
        <v>2020</v>
      </c>
      <c r="H3330" s="49" t="s">
        <v>1635</v>
      </c>
      <c r="I3330" s="49" t="s">
        <v>682</v>
      </c>
      <c r="J3330" s="59">
        <v>92835</v>
      </c>
      <c r="K3330" s="49">
        <v>105798</v>
      </c>
      <c r="L3330" s="55" t="str">
        <f>_xlfn.CONCAT(NFM3External!$B3330,"_",NFM3External!$C3330,"_",NFM3External!$E3330,"_",NFM3External!$G3330)</f>
        <v>Chad_Malaria_Unspecified - not disagregated by sources _2020</v>
      </c>
    </row>
    <row r="3331" spans="1:12" x14ac:dyDescent="0.25">
      <c r="A3331" s="51" t="s">
        <v>2134</v>
      </c>
      <c r="B3331" s="52" t="s">
        <v>891</v>
      </c>
      <c r="C3331" s="52" t="s">
        <v>308</v>
      </c>
      <c r="D3331" s="52" t="s">
        <v>1634</v>
      </c>
      <c r="E3331" s="52" t="s">
        <v>954</v>
      </c>
      <c r="F3331" s="52" t="s">
        <v>2140</v>
      </c>
      <c r="G3331" s="52">
        <v>2021</v>
      </c>
      <c r="H3331" s="52" t="s">
        <v>361</v>
      </c>
      <c r="I3331" s="52" t="s">
        <v>682</v>
      </c>
      <c r="J3331" s="60">
        <v>397892</v>
      </c>
      <c r="K3331" s="52">
        <v>475159</v>
      </c>
      <c r="L3331" s="56" t="str">
        <f>_xlfn.CONCAT(NFM3External!$B3331,"_",NFM3External!$C3331,"_",NFM3External!$E3331,"_",NFM3External!$G3331)</f>
        <v>Chad_Malaria_Unspecified - not disagregated by sources _2021</v>
      </c>
    </row>
    <row r="3332" spans="1:12" x14ac:dyDescent="0.25">
      <c r="A3332" s="48" t="s">
        <v>2134</v>
      </c>
      <c r="B3332" s="49" t="s">
        <v>891</v>
      </c>
      <c r="C3332" s="49" t="s">
        <v>308</v>
      </c>
      <c r="D3332" s="49" t="s">
        <v>1634</v>
      </c>
      <c r="E3332" s="49" t="s">
        <v>949</v>
      </c>
      <c r="F3332" s="49"/>
      <c r="G3332" s="49">
        <v>2019</v>
      </c>
      <c r="H3332" s="49" t="s">
        <v>1635</v>
      </c>
      <c r="I3332" s="49" t="s">
        <v>682</v>
      </c>
      <c r="J3332" s="59">
        <v>36588</v>
      </c>
      <c r="K3332" s="49">
        <v>40959</v>
      </c>
      <c r="L3332" s="55" t="str">
        <f>_xlfn.CONCAT(NFM3External!$B3332,"_",NFM3External!$C3332,"_",NFM3External!$E3332,"_",NFM3External!$G3332)</f>
        <v>Chad_Malaria_World Health Organization (WHO)_2019</v>
      </c>
    </row>
    <row r="3333" spans="1:12" x14ac:dyDescent="0.25">
      <c r="A3333" s="51" t="s">
        <v>2134</v>
      </c>
      <c r="B3333" s="52" t="s">
        <v>891</v>
      </c>
      <c r="C3333" s="52" t="s">
        <v>308</v>
      </c>
      <c r="D3333" s="52" t="s">
        <v>1634</v>
      </c>
      <c r="E3333" s="52" t="s">
        <v>949</v>
      </c>
      <c r="F3333" s="52"/>
      <c r="G3333" s="52">
        <v>2020</v>
      </c>
      <c r="H3333" s="52" t="s">
        <v>1635</v>
      </c>
      <c r="I3333" s="52" t="s">
        <v>682</v>
      </c>
      <c r="J3333" s="60">
        <v>81560</v>
      </c>
      <c r="K3333" s="52">
        <v>92949</v>
      </c>
      <c r="L3333" s="56" t="str">
        <f>_xlfn.CONCAT(NFM3External!$B3333,"_",NFM3External!$C3333,"_",NFM3External!$E3333,"_",NFM3External!$G3333)</f>
        <v>Chad_Malaria_World Health Organization (WHO)_2020</v>
      </c>
    </row>
    <row r="3334" spans="1:12" x14ac:dyDescent="0.25">
      <c r="A3334" s="48" t="s">
        <v>2134</v>
      </c>
      <c r="B3334" s="49" t="s">
        <v>891</v>
      </c>
      <c r="C3334" s="49" t="s">
        <v>308</v>
      </c>
      <c r="D3334" s="49" t="s">
        <v>1634</v>
      </c>
      <c r="E3334" s="49" t="s">
        <v>949</v>
      </c>
      <c r="F3334" s="49"/>
      <c r="G3334" s="49">
        <v>2021</v>
      </c>
      <c r="H3334" s="49" t="s">
        <v>361</v>
      </c>
      <c r="I3334" s="49" t="s">
        <v>682</v>
      </c>
      <c r="J3334" s="59">
        <v>19056</v>
      </c>
      <c r="K3334" s="49">
        <v>22757</v>
      </c>
      <c r="L3334" s="55" t="str">
        <f>_xlfn.CONCAT(NFM3External!$B3334,"_",NFM3External!$C3334,"_",NFM3External!$E3334,"_",NFM3External!$G3334)</f>
        <v>Chad_Malaria_World Health Organization (WHO)_2021</v>
      </c>
    </row>
    <row r="3335" spans="1:12" x14ac:dyDescent="0.25">
      <c r="A3335" s="51" t="s">
        <v>2134</v>
      </c>
      <c r="B3335" s="52" t="s">
        <v>891</v>
      </c>
      <c r="C3335" s="52" t="s">
        <v>305</v>
      </c>
      <c r="D3335" s="52" t="s">
        <v>1634</v>
      </c>
      <c r="E3335" s="52" t="s">
        <v>924</v>
      </c>
      <c r="F3335" s="52"/>
      <c r="G3335" s="52">
        <v>2019</v>
      </c>
      <c r="H3335" s="52" t="s">
        <v>1635</v>
      </c>
      <c r="I3335" s="52" t="s">
        <v>682</v>
      </c>
      <c r="J3335" s="60">
        <v>18622</v>
      </c>
      <c r="K3335" s="52">
        <v>20847</v>
      </c>
      <c r="L3335" s="56" t="str">
        <f>_xlfn.CONCAT(NFM3External!$B3335,"_",NFM3External!$C3335,"_",NFM3External!$E3335,"_",NFM3External!$G3335)</f>
        <v>Chad_TB_United Nations High Commissioner for Refugees (UNHCR)_2019</v>
      </c>
    </row>
    <row r="3336" spans="1:12" x14ac:dyDescent="0.25">
      <c r="A3336" s="48" t="s">
        <v>2134</v>
      </c>
      <c r="B3336" s="49" t="s">
        <v>891</v>
      </c>
      <c r="C3336" s="49" t="s">
        <v>305</v>
      </c>
      <c r="D3336" s="49" t="s">
        <v>1634</v>
      </c>
      <c r="E3336" s="49" t="s">
        <v>924</v>
      </c>
      <c r="F3336" s="49"/>
      <c r="G3336" s="49">
        <v>2020</v>
      </c>
      <c r="H3336" s="49" t="s">
        <v>1635</v>
      </c>
      <c r="I3336" s="49" t="s">
        <v>682</v>
      </c>
      <c r="J3336" s="59">
        <v>5956</v>
      </c>
      <c r="K3336" s="49">
        <v>6788</v>
      </c>
      <c r="L3336" s="55" t="str">
        <f>_xlfn.CONCAT(NFM3External!$B3336,"_",NFM3External!$C3336,"_",NFM3External!$E3336,"_",NFM3External!$G3336)</f>
        <v>Chad_TB_United Nations High Commissioner for Refugees (UNHCR)_2020</v>
      </c>
    </row>
    <row r="3337" spans="1:12" x14ac:dyDescent="0.25">
      <c r="A3337" s="51" t="s">
        <v>2134</v>
      </c>
      <c r="B3337" s="52" t="s">
        <v>891</v>
      </c>
      <c r="C3337" s="52" t="s">
        <v>305</v>
      </c>
      <c r="D3337" s="52" t="s">
        <v>1634</v>
      </c>
      <c r="E3337" s="52" t="s">
        <v>924</v>
      </c>
      <c r="F3337" s="52"/>
      <c r="G3337" s="52">
        <v>2021</v>
      </c>
      <c r="H3337" s="52" t="s">
        <v>1635</v>
      </c>
      <c r="I3337" s="52" t="s">
        <v>682</v>
      </c>
      <c r="J3337" s="60">
        <v>0</v>
      </c>
      <c r="K3337" s="52">
        <v>0</v>
      </c>
      <c r="L3337" s="56" t="str">
        <f>_xlfn.CONCAT(NFM3External!$B3337,"_",NFM3External!$C3337,"_",NFM3External!$E3337,"_",NFM3External!$G3337)</f>
        <v>Chad_TB_United Nations High Commissioner for Refugees (UNHCR)_2021</v>
      </c>
    </row>
    <row r="3338" spans="1:12" x14ac:dyDescent="0.25">
      <c r="A3338" s="48" t="s">
        <v>2134</v>
      </c>
      <c r="B3338" s="49" t="s">
        <v>891</v>
      </c>
      <c r="C3338" s="49" t="s">
        <v>305</v>
      </c>
      <c r="D3338" s="49" t="s">
        <v>1634</v>
      </c>
      <c r="E3338" s="49" t="s">
        <v>924</v>
      </c>
      <c r="F3338" s="49"/>
      <c r="G3338" s="49">
        <v>2022</v>
      </c>
      <c r="H3338" s="49" t="s">
        <v>361</v>
      </c>
      <c r="I3338" s="49" t="s">
        <v>682</v>
      </c>
      <c r="J3338" s="59">
        <v>0</v>
      </c>
      <c r="K3338" s="49">
        <v>0</v>
      </c>
      <c r="L3338" s="55" t="str">
        <f>_xlfn.CONCAT(NFM3External!$B3338,"_",NFM3External!$C3338,"_",NFM3External!$E3338,"_",NFM3External!$G3338)</f>
        <v>Chad_TB_United Nations High Commissioner for Refugees (UNHCR)_2022</v>
      </c>
    </row>
    <row r="3339" spans="1:12" x14ac:dyDescent="0.25">
      <c r="A3339" s="51" t="s">
        <v>2134</v>
      </c>
      <c r="B3339" s="52" t="s">
        <v>891</v>
      </c>
      <c r="C3339" s="52" t="s">
        <v>305</v>
      </c>
      <c r="D3339" s="52" t="s">
        <v>1634</v>
      </c>
      <c r="E3339" s="52" t="s">
        <v>924</v>
      </c>
      <c r="F3339" s="52"/>
      <c r="G3339" s="52">
        <v>2023</v>
      </c>
      <c r="H3339" s="52" t="s">
        <v>361</v>
      </c>
      <c r="I3339" s="52" t="s">
        <v>682</v>
      </c>
      <c r="J3339" s="60">
        <v>0</v>
      </c>
      <c r="K3339" s="52">
        <v>0</v>
      </c>
      <c r="L3339" s="56" t="str">
        <f>_xlfn.CONCAT(NFM3External!$B3339,"_",NFM3External!$C3339,"_",NFM3External!$E3339,"_",NFM3External!$G3339)</f>
        <v>Chad_TB_United Nations High Commissioner for Refugees (UNHCR)_2023</v>
      </c>
    </row>
    <row r="3340" spans="1:12" x14ac:dyDescent="0.25">
      <c r="A3340" s="48" t="s">
        <v>2134</v>
      </c>
      <c r="B3340" s="49" t="s">
        <v>891</v>
      </c>
      <c r="C3340" s="49" t="s">
        <v>305</v>
      </c>
      <c r="D3340" s="49" t="s">
        <v>1634</v>
      </c>
      <c r="E3340" s="49" t="s">
        <v>924</v>
      </c>
      <c r="F3340" s="49"/>
      <c r="G3340" s="49">
        <v>2024</v>
      </c>
      <c r="H3340" s="49" t="s">
        <v>361</v>
      </c>
      <c r="I3340" s="49" t="s">
        <v>682</v>
      </c>
      <c r="J3340" s="59">
        <v>0</v>
      </c>
      <c r="K3340" s="49">
        <v>0</v>
      </c>
      <c r="L3340" s="55" t="str">
        <f>_xlfn.CONCAT(NFM3External!$B3340,"_",NFM3External!$C3340,"_",NFM3External!$E3340,"_",NFM3External!$G3340)</f>
        <v>Chad_TB_United Nations High Commissioner for Refugees (UNHCR)_2024</v>
      </c>
    </row>
    <row r="3341" spans="1:12" x14ac:dyDescent="0.25">
      <c r="A3341" s="51" t="s">
        <v>2134</v>
      </c>
      <c r="B3341" s="52" t="s">
        <v>891</v>
      </c>
      <c r="C3341" s="52" t="s">
        <v>305</v>
      </c>
      <c r="D3341" s="52" t="s">
        <v>1634</v>
      </c>
      <c r="E3341" s="52" t="s">
        <v>949</v>
      </c>
      <c r="F3341" s="52"/>
      <c r="G3341" s="52">
        <v>2019</v>
      </c>
      <c r="H3341" s="52" t="s">
        <v>1635</v>
      </c>
      <c r="I3341" s="52" t="s">
        <v>682</v>
      </c>
      <c r="J3341" s="60">
        <v>69688</v>
      </c>
      <c r="K3341" s="52">
        <v>78013</v>
      </c>
      <c r="L3341" s="56" t="str">
        <f>_xlfn.CONCAT(NFM3External!$B3341,"_",NFM3External!$C3341,"_",NFM3External!$E3341,"_",NFM3External!$G3341)</f>
        <v>Chad_TB_World Health Organization (WHO)_2019</v>
      </c>
    </row>
    <row r="3342" spans="1:12" x14ac:dyDescent="0.25">
      <c r="A3342" s="48" t="s">
        <v>2134</v>
      </c>
      <c r="B3342" s="49" t="s">
        <v>891</v>
      </c>
      <c r="C3342" s="49" t="s">
        <v>305</v>
      </c>
      <c r="D3342" s="49" t="s">
        <v>1634</v>
      </c>
      <c r="E3342" s="49" t="s">
        <v>949</v>
      </c>
      <c r="F3342" s="49"/>
      <c r="G3342" s="49">
        <v>2020</v>
      </c>
      <c r="H3342" s="49" t="s">
        <v>1635</v>
      </c>
      <c r="I3342" s="49" t="s">
        <v>682</v>
      </c>
      <c r="J3342" s="59">
        <v>78488</v>
      </c>
      <c r="K3342" s="49">
        <v>89448</v>
      </c>
      <c r="L3342" s="55" t="str">
        <f>_xlfn.CONCAT(NFM3External!$B3342,"_",NFM3External!$C3342,"_",NFM3External!$E3342,"_",NFM3External!$G3342)</f>
        <v>Chad_TB_World Health Organization (WHO)_2020</v>
      </c>
    </row>
    <row r="3343" spans="1:12" x14ac:dyDescent="0.25">
      <c r="A3343" s="51" t="s">
        <v>2134</v>
      </c>
      <c r="B3343" s="52" t="s">
        <v>891</v>
      </c>
      <c r="C3343" s="52" t="s">
        <v>305</v>
      </c>
      <c r="D3343" s="52" t="s">
        <v>1634</v>
      </c>
      <c r="E3343" s="52" t="s">
        <v>949</v>
      </c>
      <c r="F3343" s="52"/>
      <c r="G3343" s="52">
        <v>2021</v>
      </c>
      <c r="H3343" s="52" t="s">
        <v>1635</v>
      </c>
      <c r="I3343" s="52" t="s">
        <v>682</v>
      </c>
      <c r="J3343" s="60">
        <v>69688</v>
      </c>
      <c r="K3343" s="52">
        <v>83221</v>
      </c>
      <c r="L3343" s="56" t="str">
        <f>_xlfn.CONCAT(NFM3External!$B3343,"_",NFM3External!$C3343,"_",NFM3External!$E3343,"_",NFM3External!$G3343)</f>
        <v>Chad_TB_World Health Organization (WHO)_2021</v>
      </c>
    </row>
    <row r="3344" spans="1:12" x14ac:dyDescent="0.25">
      <c r="A3344" s="48" t="s">
        <v>2134</v>
      </c>
      <c r="B3344" s="49" t="s">
        <v>891</v>
      </c>
      <c r="C3344" s="49" t="s">
        <v>305</v>
      </c>
      <c r="D3344" s="49" t="s">
        <v>1634</v>
      </c>
      <c r="E3344" s="49" t="s">
        <v>949</v>
      </c>
      <c r="F3344" s="49"/>
      <c r="G3344" s="49">
        <v>2022</v>
      </c>
      <c r="H3344" s="49" t="s">
        <v>361</v>
      </c>
      <c r="I3344" s="49" t="s">
        <v>682</v>
      </c>
      <c r="J3344" s="59">
        <v>0</v>
      </c>
      <c r="K3344" s="49">
        <v>0</v>
      </c>
      <c r="L3344" s="55" t="str">
        <f>_xlfn.CONCAT(NFM3External!$B3344,"_",NFM3External!$C3344,"_",NFM3External!$E3344,"_",NFM3External!$G3344)</f>
        <v>Chad_TB_World Health Organization (WHO)_2022</v>
      </c>
    </row>
    <row r="3345" spans="1:12" x14ac:dyDescent="0.25">
      <c r="A3345" s="51" t="s">
        <v>2134</v>
      </c>
      <c r="B3345" s="52" t="s">
        <v>891</v>
      </c>
      <c r="C3345" s="52" t="s">
        <v>305</v>
      </c>
      <c r="D3345" s="52" t="s">
        <v>1634</v>
      </c>
      <c r="E3345" s="52" t="s">
        <v>949</v>
      </c>
      <c r="F3345" s="52"/>
      <c r="G3345" s="52">
        <v>2023</v>
      </c>
      <c r="H3345" s="52" t="s">
        <v>361</v>
      </c>
      <c r="I3345" s="52" t="s">
        <v>682</v>
      </c>
      <c r="J3345" s="60">
        <v>0</v>
      </c>
      <c r="K3345" s="52">
        <v>0</v>
      </c>
      <c r="L3345" s="56" t="str">
        <f>_xlfn.CONCAT(NFM3External!$B3345,"_",NFM3External!$C3345,"_",NFM3External!$E3345,"_",NFM3External!$G3345)</f>
        <v>Chad_TB_World Health Organization (WHO)_2023</v>
      </c>
    </row>
    <row r="3346" spans="1:12" x14ac:dyDescent="0.25">
      <c r="A3346" s="48" t="s">
        <v>2134</v>
      </c>
      <c r="B3346" s="49" t="s">
        <v>891</v>
      </c>
      <c r="C3346" s="49" t="s">
        <v>305</v>
      </c>
      <c r="D3346" s="49" t="s">
        <v>1634</v>
      </c>
      <c r="E3346" s="49" t="s">
        <v>949</v>
      </c>
      <c r="F3346" s="49"/>
      <c r="G3346" s="49">
        <v>2024</v>
      </c>
      <c r="H3346" s="49" t="s">
        <v>361</v>
      </c>
      <c r="I3346" s="49" t="s">
        <v>682</v>
      </c>
      <c r="J3346" s="59">
        <v>0</v>
      </c>
      <c r="K3346" s="49">
        <v>0</v>
      </c>
      <c r="L3346" s="55" t="str">
        <f>_xlfn.CONCAT(NFM3External!$B3346,"_",NFM3External!$C3346,"_",NFM3External!$E3346,"_",NFM3External!$G3346)</f>
        <v>Chad_TB_World Health Organization (WHO)_2024</v>
      </c>
    </row>
    <row r="3347" spans="1:12" x14ac:dyDescent="0.25">
      <c r="A3347" s="51" t="s">
        <v>2142</v>
      </c>
      <c r="B3347" s="52" t="s">
        <v>1251</v>
      </c>
      <c r="C3347" s="52" t="s">
        <v>1645</v>
      </c>
      <c r="D3347" s="52" t="s">
        <v>1634</v>
      </c>
      <c r="E3347" s="52" t="s">
        <v>843</v>
      </c>
      <c r="F3347" s="52" t="s">
        <v>2143</v>
      </c>
      <c r="G3347" s="52">
        <v>2018</v>
      </c>
      <c r="H3347" s="52" t="s">
        <v>1635</v>
      </c>
      <c r="I3347" s="52" t="s">
        <v>682</v>
      </c>
      <c r="J3347" s="60">
        <v>41064</v>
      </c>
      <c r="K3347" s="52">
        <v>48472</v>
      </c>
      <c r="L3347" s="56" t="str">
        <f>_xlfn.CONCAT(NFM3External!$B3347,"_",NFM3External!$C3347,"_",NFM3External!$E3347,"_",NFM3External!$G3347)</f>
        <v>Togo_HIV_Joint United Nations Programme on HIV/AIDS (UNAIDS)_2018</v>
      </c>
    </row>
    <row r="3348" spans="1:12" x14ac:dyDescent="0.25">
      <c r="A3348" s="48" t="s">
        <v>2142</v>
      </c>
      <c r="B3348" s="49" t="s">
        <v>1251</v>
      </c>
      <c r="C3348" s="49" t="s">
        <v>1645</v>
      </c>
      <c r="D3348" s="49" t="s">
        <v>1634</v>
      </c>
      <c r="E3348" s="49" t="s">
        <v>843</v>
      </c>
      <c r="F3348" s="49" t="s">
        <v>2143</v>
      </c>
      <c r="G3348" s="49">
        <v>2019</v>
      </c>
      <c r="H3348" s="49" t="s">
        <v>1635</v>
      </c>
      <c r="I3348" s="49" t="s">
        <v>682</v>
      </c>
      <c r="J3348" s="59">
        <v>92865</v>
      </c>
      <c r="K3348" s="49">
        <v>103959</v>
      </c>
      <c r="L3348" s="55" t="str">
        <f>_xlfn.CONCAT(NFM3External!$B3348,"_",NFM3External!$C3348,"_",NFM3External!$E3348,"_",NFM3External!$G3348)</f>
        <v>Togo_HIV_Joint United Nations Programme on HIV/AIDS (UNAIDS)_2019</v>
      </c>
    </row>
    <row r="3349" spans="1:12" x14ac:dyDescent="0.25">
      <c r="A3349" s="51" t="s">
        <v>2142</v>
      </c>
      <c r="B3349" s="52" t="s">
        <v>1251</v>
      </c>
      <c r="C3349" s="52" t="s">
        <v>1645</v>
      </c>
      <c r="D3349" s="52" t="s">
        <v>1634</v>
      </c>
      <c r="E3349" s="52" t="s">
        <v>843</v>
      </c>
      <c r="F3349" s="52" t="s">
        <v>2143</v>
      </c>
      <c r="G3349" s="52">
        <v>2020</v>
      </c>
      <c r="H3349" s="52" t="s">
        <v>1635</v>
      </c>
      <c r="I3349" s="52" t="s">
        <v>682</v>
      </c>
      <c r="J3349" s="60">
        <v>0</v>
      </c>
      <c r="K3349" s="52">
        <v>0</v>
      </c>
      <c r="L3349" s="56" t="str">
        <f>_xlfn.CONCAT(NFM3External!$B3349,"_",NFM3External!$C3349,"_",NFM3External!$E3349,"_",NFM3External!$G3349)</f>
        <v>Togo_HIV_Joint United Nations Programme on HIV/AIDS (UNAIDS)_2020</v>
      </c>
    </row>
    <row r="3350" spans="1:12" x14ac:dyDescent="0.25">
      <c r="A3350" s="48" t="s">
        <v>2142</v>
      </c>
      <c r="B3350" s="49" t="s">
        <v>1251</v>
      </c>
      <c r="C3350" s="49" t="s">
        <v>1645</v>
      </c>
      <c r="D3350" s="49" t="s">
        <v>1634</v>
      </c>
      <c r="E3350" s="49" t="s">
        <v>843</v>
      </c>
      <c r="F3350" s="49" t="s">
        <v>2143</v>
      </c>
      <c r="G3350" s="49">
        <v>2021</v>
      </c>
      <c r="H3350" s="49" t="s">
        <v>361</v>
      </c>
      <c r="I3350" s="49" t="s">
        <v>682</v>
      </c>
      <c r="J3350" s="59">
        <v>92186</v>
      </c>
      <c r="K3350" s="49">
        <v>110088</v>
      </c>
      <c r="L3350" s="55" t="str">
        <f>_xlfn.CONCAT(NFM3External!$B3350,"_",NFM3External!$C3350,"_",NFM3External!$E3350,"_",NFM3External!$G3350)</f>
        <v>Togo_HIV_Joint United Nations Programme on HIV/AIDS (UNAIDS)_2021</v>
      </c>
    </row>
    <row r="3351" spans="1:12" x14ac:dyDescent="0.25">
      <c r="A3351" s="51" t="s">
        <v>2142</v>
      </c>
      <c r="B3351" s="52" t="s">
        <v>1251</v>
      </c>
      <c r="C3351" s="52" t="s">
        <v>1645</v>
      </c>
      <c r="D3351" s="52" t="s">
        <v>1634</v>
      </c>
      <c r="E3351" s="52" t="s">
        <v>843</v>
      </c>
      <c r="F3351" s="52" t="s">
        <v>2143</v>
      </c>
      <c r="G3351" s="52">
        <v>2022</v>
      </c>
      <c r="H3351" s="52" t="s">
        <v>361</v>
      </c>
      <c r="I3351" s="52" t="s">
        <v>682</v>
      </c>
      <c r="J3351" s="60">
        <v>92186</v>
      </c>
      <c r="K3351" s="52">
        <v>111319</v>
      </c>
      <c r="L3351" s="56" t="str">
        <f>_xlfn.CONCAT(NFM3External!$B3351,"_",NFM3External!$C3351,"_",NFM3External!$E3351,"_",NFM3External!$G3351)</f>
        <v>Togo_HIV_Joint United Nations Programme on HIV/AIDS (UNAIDS)_2022</v>
      </c>
    </row>
    <row r="3352" spans="1:12" x14ac:dyDescent="0.25">
      <c r="A3352" s="48" t="s">
        <v>2142</v>
      </c>
      <c r="B3352" s="49" t="s">
        <v>1251</v>
      </c>
      <c r="C3352" s="49" t="s">
        <v>1645</v>
      </c>
      <c r="D3352" s="49" t="s">
        <v>1634</v>
      </c>
      <c r="E3352" s="49" t="s">
        <v>843</v>
      </c>
      <c r="F3352" s="49" t="s">
        <v>2143</v>
      </c>
      <c r="G3352" s="49">
        <v>2023</v>
      </c>
      <c r="H3352" s="49" t="s">
        <v>361</v>
      </c>
      <c r="I3352" s="49" t="s">
        <v>682</v>
      </c>
      <c r="J3352" s="59">
        <v>92186</v>
      </c>
      <c r="K3352" s="49">
        <v>112941</v>
      </c>
      <c r="L3352" s="55" t="str">
        <f>_xlfn.CONCAT(NFM3External!$B3352,"_",NFM3External!$C3352,"_",NFM3External!$E3352,"_",NFM3External!$G3352)</f>
        <v>Togo_HIV_Joint United Nations Programme on HIV/AIDS (UNAIDS)_2023</v>
      </c>
    </row>
    <row r="3353" spans="1:12" x14ac:dyDescent="0.25">
      <c r="A3353" s="51" t="s">
        <v>2142</v>
      </c>
      <c r="B3353" s="52" t="s">
        <v>1251</v>
      </c>
      <c r="C3353" s="52" t="s">
        <v>1645</v>
      </c>
      <c r="D3353" s="52" t="s">
        <v>1634</v>
      </c>
      <c r="E3353" s="52" t="s">
        <v>843</v>
      </c>
      <c r="F3353" s="52" t="s">
        <v>2143</v>
      </c>
      <c r="G3353" s="52">
        <v>2024</v>
      </c>
      <c r="H3353" s="52" t="s">
        <v>361</v>
      </c>
      <c r="I3353" s="52" t="s">
        <v>682</v>
      </c>
      <c r="J3353" s="60">
        <v>92186</v>
      </c>
      <c r="K3353" s="52">
        <v>114327</v>
      </c>
      <c r="L3353" s="56" t="str">
        <f>_xlfn.CONCAT(NFM3External!$B3353,"_",NFM3External!$C3353,"_",NFM3External!$E3353,"_",NFM3External!$G3353)</f>
        <v>Togo_HIV_Joint United Nations Programme on HIV/AIDS (UNAIDS)_2024</v>
      </c>
    </row>
    <row r="3354" spans="1:12" x14ac:dyDescent="0.25">
      <c r="A3354" s="48" t="s">
        <v>2142</v>
      </c>
      <c r="B3354" s="49" t="s">
        <v>1251</v>
      </c>
      <c r="C3354" s="49" t="s">
        <v>1645</v>
      </c>
      <c r="D3354" s="49" t="s">
        <v>1634</v>
      </c>
      <c r="E3354" s="49" t="s">
        <v>843</v>
      </c>
      <c r="F3354" s="49" t="s">
        <v>2143</v>
      </c>
      <c r="G3354" s="49">
        <v>2025</v>
      </c>
      <c r="H3354" s="49" t="s">
        <v>361</v>
      </c>
      <c r="I3354" s="49" t="s">
        <v>682</v>
      </c>
      <c r="J3354" s="59">
        <v>92186</v>
      </c>
      <c r="K3354" s="49">
        <v>115570</v>
      </c>
      <c r="L3354" s="55" t="str">
        <f>_xlfn.CONCAT(NFM3External!$B3354,"_",NFM3External!$C3354,"_",NFM3External!$E3354,"_",NFM3External!$G3354)</f>
        <v>Togo_HIV_Joint United Nations Programme on HIV/AIDS (UNAIDS)_2025</v>
      </c>
    </row>
    <row r="3355" spans="1:12" x14ac:dyDescent="0.25">
      <c r="A3355" s="51" t="s">
        <v>2142</v>
      </c>
      <c r="B3355" s="52" t="s">
        <v>1251</v>
      </c>
      <c r="C3355" s="52" t="s">
        <v>1645</v>
      </c>
      <c r="D3355" s="52" t="s">
        <v>1634</v>
      </c>
      <c r="E3355" s="52" t="s">
        <v>901</v>
      </c>
      <c r="F3355" s="52" t="s">
        <v>2144</v>
      </c>
      <c r="G3355" s="52">
        <v>2018</v>
      </c>
      <c r="H3355" s="52" t="s">
        <v>1635</v>
      </c>
      <c r="I3355" s="52" t="s">
        <v>682</v>
      </c>
      <c r="J3355" s="60">
        <v>234769</v>
      </c>
      <c r="K3355" s="52">
        <v>277124</v>
      </c>
      <c r="L3355" s="56" t="str">
        <f>_xlfn.CONCAT(NFM3External!$B3355,"_",NFM3External!$C3355,"_",NFM3External!$E3355,"_",NFM3External!$G3355)</f>
        <v>Togo_HIV_The United Nations Children's Fund (UNICEF)_2018</v>
      </c>
    </row>
    <row r="3356" spans="1:12" x14ac:dyDescent="0.25">
      <c r="A3356" s="48" t="s">
        <v>2142</v>
      </c>
      <c r="B3356" s="49" t="s">
        <v>1251</v>
      </c>
      <c r="C3356" s="49" t="s">
        <v>1645</v>
      </c>
      <c r="D3356" s="49" t="s">
        <v>1634</v>
      </c>
      <c r="E3356" s="49" t="s">
        <v>901</v>
      </c>
      <c r="F3356" s="49" t="s">
        <v>2144</v>
      </c>
      <c r="G3356" s="49">
        <v>2019</v>
      </c>
      <c r="H3356" s="49" t="s">
        <v>1635</v>
      </c>
      <c r="I3356" s="49" t="s">
        <v>682</v>
      </c>
      <c r="J3356" s="59">
        <v>19059</v>
      </c>
      <c r="K3356" s="49">
        <v>21336</v>
      </c>
      <c r="L3356" s="55" t="str">
        <f>_xlfn.CONCAT(NFM3External!$B3356,"_",NFM3External!$C3356,"_",NFM3External!$E3356,"_",NFM3External!$G3356)</f>
        <v>Togo_HIV_The United Nations Children's Fund (UNICEF)_2019</v>
      </c>
    </row>
    <row r="3357" spans="1:12" x14ac:dyDescent="0.25">
      <c r="A3357" s="51" t="s">
        <v>2142</v>
      </c>
      <c r="B3357" s="52" t="s">
        <v>1251</v>
      </c>
      <c r="C3357" s="52" t="s">
        <v>1645</v>
      </c>
      <c r="D3357" s="52" t="s">
        <v>1634</v>
      </c>
      <c r="E3357" s="52" t="s">
        <v>901</v>
      </c>
      <c r="F3357" s="52" t="s">
        <v>2144</v>
      </c>
      <c r="G3357" s="52">
        <v>2020</v>
      </c>
      <c r="H3357" s="52" t="s">
        <v>1635</v>
      </c>
      <c r="I3357" s="52" t="s">
        <v>682</v>
      </c>
      <c r="J3357" s="60">
        <v>217391</v>
      </c>
      <c r="K3357" s="52">
        <v>247746</v>
      </c>
      <c r="L3357" s="56" t="str">
        <f>_xlfn.CONCAT(NFM3External!$B3357,"_",NFM3External!$C3357,"_",NFM3External!$E3357,"_",NFM3External!$G3357)</f>
        <v>Togo_HIV_The United Nations Children's Fund (UNICEF)_2020</v>
      </c>
    </row>
    <row r="3358" spans="1:12" x14ac:dyDescent="0.25">
      <c r="A3358" s="48" t="s">
        <v>2142</v>
      </c>
      <c r="B3358" s="49" t="s">
        <v>1251</v>
      </c>
      <c r="C3358" s="49" t="s">
        <v>1645</v>
      </c>
      <c r="D3358" s="49" t="s">
        <v>1634</v>
      </c>
      <c r="E3358" s="49" t="s">
        <v>901</v>
      </c>
      <c r="F3358" s="49" t="s">
        <v>2144</v>
      </c>
      <c r="G3358" s="49">
        <v>2021</v>
      </c>
      <c r="H3358" s="49" t="s">
        <v>361</v>
      </c>
      <c r="I3358" s="49" t="s">
        <v>682</v>
      </c>
      <c r="J3358" s="59">
        <v>92186</v>
      </c>
      <c r="K3358" s="49">
        <v>110088</v>
      </c>
      <c r="L3358" s="55" t="str">
        <f>_xlfn.CONCAT(NFM3External!$B3358,"_",NFM3External!$C3358,"_",NFM3External!$E3358,"_",NFM3External!$G3358)</f>
        <v>Togo_HIV_The United Nations Children's Fund (UNICEF)_2021</v>
      </c>
    </row>
    <row r="3359" spans="1:12" x14ac:dyDescent="0.25">
      <c r="A3359" s="51" t="s">
        <v>2142</v>
      </c>
      <c r="B3359" s="52" t="s">
        <v>1251</v>
      </c>
      <c r="C3359" s="52" t="s">
        <v>1645</v>
      </c>
      <c r="D3359" s="52" t="s">
        <v>1634</v>
      </c>
      <c r="E3359" s="52" t="s">
        <v>901</v>
      </c>
      <c r="F3359" s="52" t="s">
        <v>2144</v>
      </c>
      <c r="G3359" s="52">
        <v>2022</v>
      </c>
      <c r="H3359" s="52" t="s">
        <v>361</v>
      </c>
      <c r="I3359" s="52" t="s">
        <v>682</v>
      </c>
      <c r="J3359" s="60">
        <v>92186</v>
      </c>
      <c r="K3359" s="52">
        <v>111319</v>
      </c>
      <c r="L3359" s="56" t="str">
        <f>_xlfn.CONCAT(NFM3External!$B3359,"_",NFM3External!$C3359,"_",NFM3External!$E3359,"_",NFM3External!$G3359)</f>
        <v>Togo_HIV_The United Nations Children's Fund (UNICEF)_2022</v>
      </c>
    </row>
    <row r="3360" spans="1:12" x14ac:dyDescent="0.25">
      <c r="A3360" s="48" t="s">
        <v>2142</v>
      </c>
      <c r="B3360" s="49" t="s">
        <v>1251</v>
      </c>
      <c r="C3360" s="49" t="s">
        <v>1645</v>
      </c>
      <c r="D3360" s="49" t="s">
        <v>1634</v>
      </c>
      <c r="E3360" s="49" t="s">
        <v>901</v>
      </c>
      <c r="F3360" s="49" t="s">
        <v>2144</v>
      </c>
      <c r="G3360" s="49">
        <v>2023</v>
      </c>
      <c r="H3360" s="49" t="s">
        <v>361</v>
      </c>
      <c r="I3360" s="49" t="s">
        <v>682</v>
      </c>
      <c r="J3360" s="59">
        <v>92186</v>
      </c>
      <c r="K3360" s="49">
        <v>112941</v>
      </c>
      <c r="L3360" s="55" t="str">
        <f>_xlfn.CONCAT(NFM3External!$B3360,"_",NFM3External!$C3360,"_",NFM3External!$E3360,"_",NFM3External!$G3360)</f>
        <v>Togo_HIV_The United Nations Children's Fund (UNICEF)_2023</v>
      </c>
    </row>
    <row r="3361" spans="1:12" x14ac:dyDescent="0.25">
      <c r="A3361" s="51" t="s">
        <v>2142</v>
      </c>
      <c r="B3361" s="52" t="s">
        <v>1251</v>
      </c>
      <c r="C3361" s="52" t="s">
        <v>1645</v>
      </c>
      <c r="D3361" s="52" t="s">
        <v>1634</v>
      </c>
      <c r="E3361" s="52" t="s">
        <v>901</v>
      </c>
      <c r="F3361" s="52" t="s">
        <v>2144</v>
      </c>
      <c r="G3361" s="52">
        <v>2024</v>
      </c>
      <c r="H3361" s="52" t="s">
        <v>361</v>
      </c>
      <c r="I3361" s="52" t="s">
        <v>682</v>
      </c>
      <c r="J3361" s="60">
        <v>92186</v>
      </c>
      <c r="K3361" s="52">
        <v>114327</v>
      </c>
      <c r="L3361" s="56" t="str">
        <f>_xlfn.CONCAT(NFM3External!$B3361,"_",NFM3External!$C3361,"_",NFM3External!$E3361,"_",NFM3External!$G3361)</f>
        <v>Togo_HIV_The United Nations Children's Fund (UNICEF)_2024</v>
      </c>
    </row>
    <row r="3362" spans="1:12" x14ac:dyDescent="0.25">
      <c r="A3362" s="48" t="s">
        <v>2142</v>
      </c>
      <c r="B3362" s="49" t="s">
        <v>1251</v>
      </c>
      <c r="C3362" s="49" t="s">
        <v>1645</v>
      </c>
      <c r="D3362" s="49" t="s">
        <v>1634</v>
      </c>
      <c r="E3362" s="49" t="s">
        <v>901</v>
      </c>
      <c r="F3362" s="49" t="s">
        <v>2144</v>
      </c>
      <c r="G3362" s="49">
        <v>2025</v>
      </c>
      <c r="H3362" s="49" t="s">
        <v>361</v>
      </c>
      <c r="I3362" s="49" t="s">
        <v>682</v>
      </c>
      <c r="J3362" s="59">
        <v>92186</v>
      </c>
      <c r="K3362" s="49">
        <v>115570</v>
      </c>
      <c r="L3362" s="55" t="str">
        <f>_xlfn.CONCAT(NFM3External!$B3362,"_",NFM3External!$C3362,"_",NFM3External!$E3362,"_",NFM3External!$G3362)</f>
        <v>Togo_HIV_The United Nations Children's Fund (UNICEF)_2025</v>
      </c>
    </row>
    <row r="3363" spans="1:12" x14ac:dyDescent="0.25">
      <c r="A3363" s="51" t="s">
        <v>2142</v>
      </c>
      <c r="B3363" s="52" t="s">
        <v>1251</v>
      </c>
      <c r="C3363" s="52" t="s">
        <v>1645</v>
      </c>
      <c r="D3363" s="52" t="s">
        <v>1634</v>
      </c>
      <c r="E3363" s="52" t="s">
        <v>918</v>
      </c>
      <c r="F3363" s="52" t="s">
        <v>2145</v>
      </c>
      <c r="G3363" s="52">
        <v>2018</v>
      </c>
      <c r="H3363" s="52" t="s">
        <v>1635</v>
      </c>
      <c r="I3363" s="52" t="s">
        <v>682</v>
      </c>
      <c r="J3363" s="60">
        <v>72872</v>
      </c>
      <c r="K3363" s="52">
        <v>86019</v>
      </c>
      <c r="L3363" s="56" t="str">
        <f>_xlfn.CONCAT(NFM3External!$B3363,"_",NFM3External!$C3363,"_",NFM3External!$E3363,"_",NFM3External!$G3363)</f>
        <v>Togo_HIV_United Nations Development Programme (UNDP)_2018</v>
      </c>
    </row>
    <row r="3364" spans="1:12" x14ac:dyDescent="0.25">
      <c r="A3364" s="48" t="s">
        <v>2142</v>
      </c>
      <c r="B3364" s="49" t="s">
        <v>1251</v>
      </c>
      <c r="C3364" s="49" t="s">
        <v>1645</v>
      </c>
      <c r="D3364" s="49" t="s">
        <v>1634</v>
      </c>
      <c r="E3364" s="49" t="s">
        <v>918</v>
      </c>
      <c r="F3364" s="49" t="s">
        <v>2145</v>
      </c>
      <c r="G3364" s="49">
        <v>2019</v>
      </c>
      <c r="H3364" s="49" t="s">
        <v>1635</v>
      </c>
      <c r="I3364" s="49" t="s">
        <v>682</v>
      </c>
      <c r="J3364" s="59">
        <v>76357</v>
      </c>
      <c r="K3364" s="49">
        <v>85478</v>
      </c>
      <c r="L3364" s="55" t="str">
        <f>_xlfn.CONCAT(NFM3External!$B3364,"_",NFM3External!$C3364,"_",NFM3External!$E3364,"_",NFM3External!$G3364)</f>
        <v>Togo_HIV_United Nations Development Programme (UNDP)_2019</v>
      </c>
    </row>
    <row r="3365" spans="1:12" x14ac:dyDescent="0.25">
      <c r="A3365" s="51" t="s">
        <v>2142</v>
      </c>
      <c r="B3365" s="52" t="s">
        <v>1251</v>
      </c>
      <c r="C3365" s="52" t="s">
        <v>1645</v>
      </c>
      <c r="D3365" s="52" t="s">
        <v>1634</v>
      </c>
      <c r="E3365" s="52" t="s">
        <v>918</v>
      </c>
      <c r="F3365" s="52" t="s">
        <v>2145</v>
      </c>
      <c r="G3365" s="52">
        <v>2020</v>
      </c>
      <c r="H3365" s="52" t="s">
        <v>1635</v>
      </c>
      <c r="I3365" s="52" t="s">
        <v>682</v>
      </c>
      <c r="J3365" s="60">
        <v>0</v>
      </c>
      <c r="K3365" s="52">
        <v>0</v>
      </c>
      <c r="L3365" s="56" t="str">
        <f>_xlfn.CONCAT(NFM3External!$B3365,"_",NFM3External!$C3365,"_",NFM3External!$E3365,"_",NFM3External!$G3365)</f>
        <v>Togo_HIV_United Nations Development Programme (UNDP)_2020</v>
      </c>
    </row>
    <row r="3366" spans="1:12" x14ac:dyDescent="0.25">
      <c r="A3366" s="48" t="s">
        <v>2142</v>
      </c>
      <c r="B3366" s="49" t="s">
        <v>1251</v>
      </c>
      <c r="C3366" s="49" t="s">
        <v>1645</v>
      </c>
      <c r="D3366" s="49" t="s">
        <v>1634</v>
      </c>
      <c r="E3366" s="49" t="s">
        <v>918</v>
      </c>
      <c r="F3366" s="49" t="s">
        <v>2145</v>
      </c>
      <c r="G3366" s="49">
        <v>2021</v>
      </c>
      <c r="H3366" s="49" t="s">
        <v>361</v>
      </c>
      <c r="I3366" s="49" t="s">
        <v>682</v>
      </c>
      <c r="J3366" s="59">
        <v>23000</v>
      </c>
      <c r="K3366" s="49">
        <v>27466</v>
      </c>
      <c r="L3366" s="55" t="str">
        <f>_xlfn.CONCAT(NFM3External!$B3366,"_",NFM3External!$C3366,"_",NFM3External!$E3366,"_",NFM3External!$G3366)</f>
        <v>Togo_HIV_United Nations Development Programme (UNDP)_2021</v>
      </c>
    </row>
    <row r="3367" spans="1:12" x14ac:dyDescent="0.25">
      <c r="A3367" s="51" t="s">
        <v>2142</v>
      </c>
      <c r="B3367" s="52" t="s">
        <v>1251</v>
      </c>
      <c r="C3367" s="52" t="s">
        <v>1645</v>
      </c>
      <c r="D3367" s="52" t="s">
        <v>1634</v>
      </c>
      <c r="E3367" s="52" t="s">
        <v>918</v>
      </c>
      <c r="F3367" s="52" t="s">
        <v>2145</v>
      </c>
      <c r="G3367" s="52">
        <v>2022</v>
      </c>
      <c r="H3367" s="52" t="s">
        <v>361</v>
      </c>
      <c r="I3367" s="52" t="s">
        <v>682</v>
      </c>
      <c r="J3367" s="60">
        <v>23000</v>
      </c>
      <c r="K3367" s="52">
        <v>27774</v>
      </c>
      <c r="L3367" s="56" t="str">
        <f>_xlfn.CONCAT(NFM3External!$B3367,"_",NFM3External!$C3367,"_",NFM3External!$E3367,"_",NFM3External!$G3367)</f>
        <v>Togo_HIV_United Nations Development Programme (UNDP)_2022</v>
      </c>
    </row>
    <row r="3368" spans="1:12" x14ac:dyDescent="0.25">
      <c r="A3368" s="48" t="s">
        <v>2142</v>
      </c>
      <c r="B3368" s="49" t="s">
        <v>1251</v>
      </c>
      <c r="C3368" s="49" t="s">
        <v>1645</v>
      </c>
      <c r="D3368" s="49" t="s">
        <v>1634</v>
      </c>
      <c r="E3368" s="49" t="s">
        <v>918</v>
      </c>
      <c r="F3368" s="49" t="s">
        <v>2145</v>
      </c>
      <c r="G3368" s="49">
        <v>2023</v>
      </c>
      <c r="H3368" s="49" t="s">
        <v>361</v>
      </c>
      <c r="I3368" s="49" t="s">
        <v>682</v>
      </c>
      <c r="J3368" s="59">
        <v>23000</v>
      </c>
      <c r="K3368" s="49">
        <v>28178</v>
      </c>
      <c r="L3368" s="55" t="str">
        <f>_xlfn.CONCAT(NFM3External!$B3368,"_",NFM3External!$C3368,"_",NFM3External!$E3368,"_",NFM3External!$G3368)</f>
        <v>Togo_HIV_United Nations Development Programme (UNDP)_2023</v>
      </c>
    </row>
    <row r="3369" spans="1:12" x14ac:dyDescent="0.25">
      <c r="A3369" s="51" t="s">
        <v>2142</v>
      </c>
      <c r="B3369" s="52" t="s">
        <v>1251</v>
      </c>
      <c r="C3369" s="52" t="s">
        <v>1645</v>
      </c>
      <c r="D3369" s="52" t="s">
        <v>1634</v>
      </c>
      <c r="E3369" s="52" t="s">
        <v>918</v>
      </c>
      <c r="F3369" s="52" t="s">
        <v>2145</v>
      </c>
      <c r="G3369" s="52">
        <v>2024</v>
      </c>
      <c r="H3369" s="52" t="s">
        <v>361</v>
      </c>
      <c r="I3369" s="52" t="s">
        <v>682</v>
      </c>
      <c r="J3369" s="60">
        <v>23000</v>
      </c>
      <c r="K3369" s="52">
        <v>28524</v>
      </c>
      <c r="L3369" s="56" t="str">
        <f>_xlfn.CONCAT(NFM3External!$B3369,"_",NFM3External!$C3369,"_",NFM3External!$E3369,"_",NFM3External!$G3369)</f>
        <v>Togo_HIV_United Nations Development Programme (UNDP)_2024</v>
      </c>
    </row>
    <row r="3370" spans="1:12" x14ac:dyDescent="0.25">
      <c r="A3370" s="48" t="s">
        <v>2142</v>
      </c>
      <c r="B3370" s="49" t="s">
        <v>1251</v>
      </c>
      <c r="C3370" s="49" t="s">
        <v>1645</v>
      </c>
      <c r="D3370" s="49" t="s">
        <v>1634</v>
      </c>
      <c r="E3370" s="49" t="s">
        <v>918</v>
      </c>
      <c r="F3370" s="49" t="s">
        <v>2145</v>
      </c>
      <c r="G3370" s="49">
        <v>2025</v>
      </c>
      <c r="H3370" s="49" t="s">
        <v>361</v>
      </c>
      <c r="I3370" s="49" t="s">
        <v>682</v>
      </c>
      <c r="J3370" s="59">
        <v>23000</v>
      </c>
      <c r="K3370" s="49">
        <v>28834</v>
      </c>
      <c r="L3370" s="55" t="str">
        <f>_xlfn.CONCAT(NFM3External!$B3370,"_",NFM3External!$C3370,"_",NFM3External!$E3370,"_",NFM3External!$G3370)</f>
        <v>Togo_HIV_United Nations Development Programme (UNDP)_2025</v>
      </c>
    </row>
    <row r="3371" spans="1:12" x14ac:dyDescent="0.25">
      <c r="A3371" s="51" t="s">
        <v>2142</v>
      </c>
      <c r="B3371" s="52" t="s">
        <v>1251</v>
      </c>
      <c r="C3371" s="52" t="s">
        <v>1645</v>
      </c>
      <c r="D3371" s="52" t="s">
        <v>1634</v>
      </c>
      <c r="E3371" s="52" t="s">
        <v>930</v>
      </c>
      <c r="F3371" s="52" t="s">
        <v>2146</v>
      </c>
      <c r="G3371" s="52">
        <v>2018</v>
      </c>
      <c r="H3371" s="52" t="s">
        <v>1635</v>
      </c>
      <c r="I3371" s="52" t="s">
        <v>682</v>
      </c>
      <c r="J3371" s="60">
        <v>1035715</v>
      </c>
      <c r="K3371" s="52">
        <v>1222572</v>
      </c>
      <c r="L3371" s="56" t="str">
        <f>_xlfn.CONCAT(NFM3External!$B3371,"_",NFM3External!$C3371,"_",NFM3External!$E3371,"_",NFM3External!$G3371)</f>
        <v>Togo_HIV_United Nations Population Fund (UNFPA)_2018</v>
      </c>
    </row>
    <row r="3372" spans="1:12" x14ac:dyDescent="0.25">
      <c r="A3372" s="48" t="s">
        <v>2142</v>
      </c>
      <c r="B3372" s="49" t="s">
        <v>1251</v>
      </c>
      <c r="C3372" s="49" t="s">
        <v>1645</v>
      </c>
      <c r="D3372" s="49" t="s">
        <v>1634</v>
      </c>
      <c r="E3372" s="49" t="s">
        <v>930</v>
      </c>
      <c r="F3372" s="49" t="s">
        <v>2146</v>
      </c>
      <c r="G3372" s="49">
        <v>2019</v>
      </c>
      <c r="H3372" s="49" t="s">
        <v>1635</v>
      </c>
      <c r="I3372" s="49" t="s">
        <v>682</v>
      </c>
      <c r="J3372" s="59">
        <v>514584</v>
      </c>
      <c r="K3372" s="49">
        <v>576056</v>
      </c>
      <c r="L3372" s="55" t="str">
        <f>_xlfn.CONCAT(NFM3External!$B3372,"_",NFM3External!$C3372,"_",NFM3External!$E3372,"_",NFM3External!$G3372)</f>
        <v>Togo_HIV_United Nations Population Fund (UNFPA)_2019</v>
      </c>
    </row>
    <row r="3373" spans="1:12" x14ac:dyDescent="0.25">
      <c r="A3373" s="51" t="s">
        <v>2142</v>
      </c>
      <c r="B3373" s="52" t="s">
        <v>1251</v>
      </c>
      <c r="C3373" s="52" t="s">
        <v>1645</v>
      </c>
      <c r="D3373" s="52" t="s">
        <v>1634</v>
      </c>
      <c r="E3373" s="52" t="s">
        <v>930</v>
      </c>
      <c r="F3373" s="52" t="s">
        <v>2146</v>
      </c>
      <c r="G3373" s="52">
        <v>2020</v>
      </c>
      <c r="H3373" s="52" t="s">
        <v>1635</v>
      </c>
      <c r="I3373" s="52" t="s">
        <v>682</v>
      </c>
      <c r="J3373" s="60">
        <v>170903</v>
      </c>
      <c r="K3373" s="52">
        <v>194767</v>
      </c>
      <c r="L3373" s="56" t="str">
        <f>_xlfn.CONCAT(NFM3External!$B3373,"_",NFM3External!$C3373,"_",NFM3External!$E3373,"_",NFM3External!$G3373)</f>
        <v>Togo_HIV_United Nations Population Fund (UNFPA)_2020</v>
      </c>
    </row>
    <row r="3374" spans="1:12" x14ac:dyDescent="0.25">
      <c r="A3374" s="48" t="s">
        <v>2142</v>
      </c>
      <c r="B3374" s="49" t="s">
        <v>1251</v>
      </c>
      <c r="C3374" s="49" t="s">
        <v>1645</v>
      </c>
      <c r="D3374" s="49" t="s">
        <v>1634</v>
      </c>
      <c r="E3374" s="49" t="s">
        <v>930</v>
      </c>
      <c r="F3374" s="49" t="s">
        <v>2146</v>
      </c>
      <c r="G3374" s="49">
        <v>2021</v>
      </c>
      <c r="H3374" s="49" t="s">
        <v>361</v>
      </c>
      <c r="I3374" s="49" t="s">
        <v>682</v>
      </c>
      <c r="J3374" s="59">
        <v>64500</v>
      </c>
      <c r="K3374" s="49">
        <v>77025</v>
      </c>
      <c r="L3374" s="55" t="str">
        <f>_xlfn.CONCAT(NFM3External!$B3374,"_",NFM3External!$C3374,"_",NFM3External!$E3374,"_",NFM3External!$G3374)</f>
        <v>Togo_HIV_United Nations Population Fund (UNFPA)_2021</v>
      </c>
    </row>
    <row r="3375" spans="1:12" x14ac:dyDescent="0.25">
      <c r="A3375" s="51" t="s">
        <v>2142</v>
      </c>
      <c r="B3375" s="52" t="s">
        <v>1251</v>
      </c>
      <c r="C3375" s="52" t="s">
        <v>1645</v>
      </c>
      <c r="D3375" s="52" t="s">
        <v>1634</v>
      </c>
      <c r="E3375" s="52" t="s">
        <v>930</v>
      </c>
      <c r="F3375" s="52" t="s">
        <v>2146</v>
      </c>
      <c r="G3375" s="52">
        <v>2022</v>
      </c>
      <c r="H3375" s="52" t="s">
        <v>361</v>
      </c>
      <c r="I3375" s="52" t="s">
        <v>682</v>
      </c>
      <c r="J3375" s="60">
        <v>64500</v>
      </c>
      <c r="K3375" s="52">
        <v>77887</v>
      </c>
      <c r="L3375" s="56" t="str">
        <f>_xlfn.CONCAT(NFM3External!$B3375,"_",NFM3External!$C3375,"_",NFM3External!$E3375,"_",NFM3External!$G3375)</f>
        <v>Togo_HIV_United Nations Population Fund (UNFPA)_2022</v>
      </c>
    </row>
    <row r="3376" spans="1:12" x14ac:dyDescent="0.25">
      <c r="A3376" s="48" t="s">
        <v>2142</v>
      </c>
      <c r="B3376" s="49" t="s">
        <v>1251</v>
      </c>
      <c r="C3376" s="49" t="s">
        <v>1645</v>
      </c>
      <c r="D3376" s="49" t="s">
        <v>1634</v>
      </c>
      <c r="E3376" s="49" t="s">
        <v>930</v>
      </c>
      <c r="F3376" s="49" t="s">
        <v>2146</v>
      </c>
      <c r="G3376" s="49">
        <v>2023</v>
      </c>
      <c r="H3376" s="49" t="s">
        <v>361</v>
      </c>
      <c r="I3376" s="49" t="s">
        <v>682</v>
      </c>
      <c r="J3376" s="59">
        <v>64500</v>
      </c>
      <c r="K3376" s="49">
        <v>79022</v>
      </c>
      <c r="L3376" s="55" t="str">
        <f>_xlfn.CONCAT(NFM3External!$B3376,"_",NFM3External!$C3376,"_",NFM3External!$E3376,"_",NFM3External!$G3376)</f>
        <v>Togo_HIV_United Nations Population Fund (UNFPA)_2023</v>
      </c>
    </row>
    <row r="3377" spans="1:12" x14ac:dyDescent="0.25">
      <c r="A3377" s="51" t="s">
        <v>2142</v>
      </c>
      <c r="B3377" s="52" t="s">
        <v>1251</v>
      </c>
      <c r="C3377" s="52" t="s">
        <v>1645</v>
      </c>
      <c r="D3377" s="52" t="s">
        <v>1634</v>
      </c>
      <c r="E3377" s="52" t="s">
        <v>930</v>
      </c>
      <c r="F3377" s="52" t="s">
        <v>2146</v>
      </c>
      <c r="G3377" s="52">
        <v>2024</v>
      </c>
      <c r="H3377" s="52" t="s">
        <v>361</v>
      </c>
      <c r="I3377" s="52" t="s">
        <v>682</v>
      </c>
      <c r="J3377" s="60">
        <v>64500</v>
      </c>
      <c r="K3377" s="52">
        <v>79991</v>
      </c>
      <c r="L3377" s="56" t="str">
        <f>_xlfn.CONCAT(NFM3External!$B3377,"_",NFM3External!$C3377,"_",NFM3External!$E3377,"_",NFM3External!$G3377)</f>
        <v>Togo_HIV_United Nations Population Fund (UNFPA)_2024</v>
      </c>
    </row>
    <row r="3378" spans="1:12" x14ac:dyDescent="0.25">
      <c r="A3378" s="48" t="s">
        <v>2142</v>
      </c>
      <c r="B3378" s="49" t="s">
        <v>1251</v>
      </c>
      <c r="C3378" s="49" t="s">
        <v>1645</v>
      </c>
      <c r="D3378" s="49" t="s">
        <v>1634</v>
      </c>
      <c r="E3378" s="49" t="s">
        <v>930</v>
      </c>
      <c r="F3378" s="49" t="s">
        <v>2146</v>
      </c>
      <c r="G3378" s="49">
        <v>2025</v>
      </c>
      <c r="H3378" s="49" t="s">
        <v>361</v>
      </c>
      <c r="I3378" s="49" t="s">
        <v>682</v>
      </c>
      <c r="J3378" s="59">
        <v>64500</v>
      </c>
      <c r="K3378" s="49">
        <v>80861</v>
      </c>
      <c r="L3378" s="55" t="str">
        <f>_xlfn.CONCAT(NFM3External!$B3378,"_",NFM3External!$C3378,"_",NFM3External!$E3378,"_",NFM3External!$G3378)</f>
        <v>Togo_HIV_United Nations Population Fund (UNFPA)_2025</v>
      </c>
    </row>
    <row r="3379" spans="1:12" x14ac:dyDescent="0.25">
      <c r="A3379" s="51" t="s">
        <v>2142</v>
      </c>
      <c r="B3379" s="52" t="s">
        <v>1251</v>
      </c>
      <c r="C3379" s="52" t="s">
        <v>1645</v>
      </c>
      <c r="D3379" s="52" t="s">
        <v>1634</v>
      </c>
      <c r="E3379" s="52" t="s">
        <v>934</v>
      </c>
      <c r="F3379" s="52" t="s">
        <v>2147</v>
      </c>
      <c r="G3379" s="52">
        <v>2018</v>
      </c>
      <c r="H3379" s="52" t="s">
        <v>1635</v>
      </c>
      <c r="I3379" s="52" t="s">
        <v>682</v>
      </c>
      <c r="J3379" s="60">
        <v>1742687</v>
      </c>
      <c r="K3379" s="52">
        <v>2057093</v>
      </c>
      <c r="L3379" s="56" t="str">
        <f>_xlfn.CONCAT(NFM3External!$B3379,"_",NFM3External!$C3379,"_",NFM3External!$E3379,"_",NFM3External!$G3379)</f>
        <v>Togo_HIV_United States Government (USG)_2018</v>
      </c>
    </row>
    <row r="3380" spans="1:12" x14ac:dyDescent="0.25">
      <c r="A3380" s="48" t="s">
        <v>2142</v>
      </c>
      <c r="B3380" s="49" t="s">
        <v>1251</v>
      </c>
      <c r="C3380" s="49" t="s">
        <v>1645</v>
      </c>
      <c r="D3380" s="49" t="s">
        <v>1634</v>
      </c>
      <c r="E3380" s="49" t="s">
        <v>934</v>
      </c>
      <c r="F3380" s="49" t="s">
        <v>2147</v>
      </c>
      <c r="G3380" s="49">
        <v>2019</v>
      </c>
      <c r="H3380" s="49" t="s">
        <v>1635</v>
      </c>
      <c r="I3380" s="49" t="s">
        <v>682</v>
      </c>
      <c r="J3380" s="59">
        <v>0</v>
      </c>
      <c r="K3380" s="49">
        <v>0</v>
      </c>
      <c r="L3380" s="55" t="str">
        <f>_xlfn.CONCAT(NFM3External!$B3380,"_",NFM3External!$C3380,"_",NFM3External!$E3380,"_",NFM3External!$G3380)</f>
        <v>Togo_HIV_United States Government (USG)_2019</v>
      </c>
    </row>
    <row r="3381" spans="1:12" x14ac:dyDescent="0.25">
      <c r="A3381" s="51" t="s">
        <v>2142</v>
      </c>
      <c r="B3381" s="52" t="s">
        <v>1251</v>
      </c>
      <c r="C3381" s="52" t="s">
        <v>1645</v>
      </c>
      <c r="D3381" s="52" t="s">
        <v>1634</v>
      </c>
      <c r="E3381" s="52" t="s">
        <v>934</v>
      </c>
      <c r="F3381" s="52" t="s">
        <v>2147</v>
      </c>
      <c r="G3381" s="52">
        <v>2020</v>
      </c>
      <c r="H3381" s="52" t="s">
        <v>1635</v>
      </c>
      <c r="I3381" s="52" t="s">
        <v>682</v>
      </c>
      <c r="J3381" s="60">
        <v>0</v>
      </c>
      <c r="K3381" s="52">
        <v>0</v>
      </c>
      <c r="L3381" s="56" t="str">
        <f>_xlfn.CONCAT(NFM3External!$B3381,"_",NFM3External!$C3381,"_",NFM3External!$E3381,"_",NFM3External!$G3381)</f>
        <v>Togo_HIV_United States Government (USG)_2020</v>
      </c>
    </row>
    <row r="3382" spans="1:12" x14ac:dyDescent="0.25">
      <c r="A3382" s="48" t="s">
        <v>2142</v>
      </c>
      <c r="B3382" s="49" t="s">
        <v>1251</v>
      </c>
      <c r="C3382" s="49" t="s">
        <v>1645</v>
      </c>
      <c r="D3382" s="49" t="s">
        <v>1634</v>
      </c>
      <c r="E3382" s="49" t="s">
        <v>934</v>
      </c>
      <c r="F3382" s="49" t="s">
        <v>2147</v>
      </c>
      <c r="G3382" s="49">
        <v>2021</v>
      </c>
      <c r="H3382" s="49" t="s">
        <v>361</v>
      </c>
      <c r="I3382" s="49" t="s">
        <v>682</v>
      </c>
      <c r="J3382" s="59">
        <v>4611590</v>
      </c>
      <c r="K3382" s="49">
        <v>5507119</v>
      </c>
      <c r="L3382" s="55" t="str">
        <f>_xlfn.CONCAT(NFM3External!$B3382,"_",NFM3External!$C3382,"_",NFM3External!$E3382,"_",NFM3External!$G3382)</f>
        <v>Togo_HIV_United States Government (USG)_2021</v>
      </c>
    </row>
    <row r="3383" spans="1:12" x14ac:dyDescent="0.25">
      <c r="A3383" s="51" t="s">
        <v>2142</v>
      </c>
      <c r="B3383" s="52" t="s">
        <v>1251</v>
      </c>
      <c r="C3383" s="52" t="s">
        <v>1645</v>
      </c>
      <c r="D3383" s="52" t="s">
        <v>1634</v>
      </c>
      <c r="E3383" s="52" t="s">
        <v>934</v>
      </c>
      <c r="F3383" s="52" t="s">
        <v>2147</v>
      </c>
      <c r="G3383" s="52">
        <v>2022</v>
      </c>
      <c r="H3383" s="52" t="s">
        <v>361</v>
      </c>
      <c r="I3383" s="52" t="s">
        <v>682</v>
      </c>
      <c r="J3383" s="60">
        <v>0</v>
      </c>
      <c r="K3383" s="52">
        <v>0</v>
      </c>
      <c r="L3383" s="56" t="str">
        <f>_xlfn.CONCAT(NFM3External!$B3383,"_",NFM3External!$C3383,"_",NFM3External!$E3383,"_",NFM3External!$G3383)</f>
        <v>Togo_HIV_United States Government (USG)_2022</v>
      </c>
    </row>
    <row r="3384" spans="1:12" x14ac:dyDescent="0.25">
      <c r="A3384" s="48" t="s">
        <v>2142</v>
      </c>
      <c r="B3384" s="49" t="s">
        <v>1251</v>
      </c>
      <c r="C3384" s="49" t="s">
        <v>1645</v>
      </c>
      <c r="D3384" s="49" t="s">
        <v>1634</v>
      </c>
      <c r="E3384" s="49" t="s">
        <v>934</v>
      </c>
      <c r="F3384" s="49" t="s">
        <v>2147</v>
      </c>
      <c r="G3384" s="49">
        <v>2023</v>
      </c>
      <c r="H3384" s="49" t="s">
        <v>361</v>
      </c>
      <c r="I3384" s="49" t="s">
        <v>682</v>
      </c>
      <c r="J3384" s="59">
        <v>0</v>
      </c>
      <c r="K3384" s="49">
        <v>0</v>
      </c>
      <c r="L3384" s="55" t="str">
        <f>_xlfn.CONCAT(NFM3External!$B3384,"_",NFM3External!$C3384,"_",NFM3External!$E3384,"_",NFM3External!$G3384)</f>
        <v>Togo_HIV_United States Government (USG)_2023</v>
      </c>
    </row>
    <row r="3385" spans="1:12" x14ac:dyDescent="0.25">
      <c r="A3385" s="51" t="s">
        <v>2142</v>
      </c>
      <c r="B3385" s="52" t="s">
        <v>1251</v>
      </c>
      <c r="C3385" s="52" t="s">
        <v>1645</v>
      </c>
      <c r="D3385" s="52" t="s">
        <v>1634</v>
      </c>
      <c r="E3385" s="52" t="s">
        <v>934</v>
      </c>
      <c r="F3385" s="52" t="s">
        <v>2147</v>
      </c>
      <c r="G3385" s="52">
        <v>2024</v>
      </c>
      <c r="H3385" s="52" t="s">
        <v>361</v>
      </c>
      <c r="I3385" s="52" t="s">
        <v>682</v>
      </c>
      <c r="J3385" s="60">
        <v>0</v>
      </c>
      <c r="K3385" s="52">
        <v>0</v>
      </c>
      <c r="L3385" s="56" t="str">
        <f>_xlfn.CONCAT(NFM3External!$B3385,"_",NFM3External!$C3385,"_",NFM3External!$E3385,"_",NFM3External!$G3385)</f>
        <v>Togo_HIV_United States Government (USG)_2024</v>
      </c>
    </row>
    <row r="3386" spans="1:12" x14ac:dyDescent="0.25">
      <c r="A3386" s="48" t="s">
        <v>2142</v>
      </c>
      <c r="B3386" s="49" t="s">
        <v>1251</v>
      </c>
      <c r="C3386" s="49" t="s">
        <v>1645</v>
      </c>
      <c r="D3386" s="49" t="s">
        <v>1634</v>
      </c>
      <c r="E3386" s="49" t="s">
        <v>934</v>
      </c>
      <c r="F3386" s="49" t="s">
        <v>2147</v>
      </c>
      <c r="G3386" s="49">
        <v>2025</v>
      </c>
      <c r="H3386" s="49" t="s">
        <v>361</v>
      </c>
      <c r="I3386" s="49" t="s">
        <v>682</v>
      </c>
      <c r="J3386" s="59">
        <v>0</v>
      </c>
      <c r="K3386" s="49">
        <v>0</v>
      </c>
      <c r="L3386" s="55" t="str">
        <f>_xlfn.CONCAT(NFM3External!$B3386,"_",NFM3External!$C3386,"_",NFM3External!$E3386,"_",NFM3External!$G3386)</f>
        <v>Togo_HIV_United States Government (USG)_2025</v>
      </c>
    </row>
    <row r="3387" spans="1:12" x14ac:dyDescent="0.25">
      <c r="A3387" s="51" t="s">
        <v>2142</v>
      </c>
      <c r="B3387" s="52" t="s">
        <v>1251</v>
      </c>
      <c r="C3387" s="52" t="s">
        <v>1645</v>
      </c>
      <c r="D3387" s="52" t="s">
        <v>1634</v>
      </c>
      <c r="E3387" s="52" t="s">
        <v>954</v>
      </c>
      <c r="F3387" s="52" t="s">
        <v>2148</v>
      </c>
      <c r="G3387" s="52">
        <v>2018</v>
      </c>
      <c r="H3387" s="52" t="s">
        <v>1635</v>
      </c>
      <c r="I3387" s="52" t="s">
        <v>682</v>
      </c>
      <c r="J3387" s="60">
        <v>1959483</v>
      </c>
      <c r="K3387" s="52">
        <v>2313002</v>
      </c>
      <c r="L3387" s="56" t="str">
        <f>_xlfn.CONCAT(NFM3External!$B3387,"_",NFM3External!$C3387,"_",NFM3External!$E3387,"_",NFM3External!$G3387)</f>
        <v>Togo_HIV_Unspecified - not disagregated by sources _2018</v>
      </c>
    </row>
    <row r="3388" spans="1:12" x14ac:dyDescent="0.25">
      <c r="A3388" s="48" t="s">
        <v>2142</v>
      </c>
      <c r="B3388" s="49" t="s">
        <v>1251</v>
      </c>
      <c r="C3388" s="49" t="s">
        <v>1645</v>
      </c>
      <c r="D3388" s="49" t="s">
        <v>1634</v>
      </c>
      <c r="E3388" s="49" t="s">
        <v>954</v>
      </c>
      <c r="F3388" s="49" t="s">
        <v>2148</v>
      </c>
      <c r="G3388" s="49">
        <v>2019</v>
      </c>
      <c r="H3388" s="49" t="s">
        <v>1635</v>
      </c>
      <c r="I3388" s="49" t="s">
        <v>682</v>
      </c>
      <c r="J3388" s="59">
        <v>4330726</v>
      </c>
      <c r="K3388" s="49">
        <v>4848073</v>
      </c>
      <c r="L3388" s="55" t="str">
        <f>_xlfn.CONCAT(NFM3External!$B3388,"_",NFM3External!$C3388,"_",NFM3External!$E3388,"_",NFM3External!$G3388)</f>
        <v>Togo_HIV_Unspecified - not disagregated by sources _2019</v>
      </c>
    </row>
    <row r="3389" spans="1:12" x14ac:dyDescent="0.25">
      <c r="A3389" s="51" t="s">
        <v>2142</v>
      </c>
      <c r="B3389" s="52" t="s">
        <v>1251</v>
      </c>
      <c r="C3389" s="52" t="s">
        <v>1645</v>
      </c>
      <c r="D3389" s="52" t="s">
        <v>1634</v>
      </c>
      <c r="E3389" s="52" t="s">
        <v>954</v>
      </c>
      <c r="F3389" s="52" t="s">
        <v>2148</v>
      </c>
      <c r="G3389" s="52">
        <v>2020</v>
      </c>
      <c r="H3389" s="52" t="s">
        <v>1635</v>
      </c>
      <c r="I3389" s="52" t="s">
        <v>682</v>
      </c>
      <c r="J3389" s="60">
        <v>0</v>
      </c>
      <c r="K3389" s="52">
        <v>0</v>
      </c>
      <c r="L3389" s="56" t="str">
        <f>_xlfn.CONCAT(NFM3External!$B3389,"_",NFM3External!$C3389,"_",NFM3External!$E3389,"_",NFM3External!$G3389)</f>
        <v>Togo_HIV_Unspecified - not disagregated by sources _2020</v>
      </c>
    </row>
    <row r="3390" spans="1:12" x14ac:dyDescent="0.25">
      <c r="A3390" s="48" t="s">
        <v>2142</v>
      </c>
      <c r="B3390" s="49" t="s">
        <v>1251</v>
      </c>
      <c r="C3390" s="49" t="s">
        <v>1645</v>
      </c>
      <c r="D3390" s="49" t="s">
        <v>1634</v>
      </c>
      <c r="E3390" s="49" t="s">
        <v>954</v>
      </c>
      <c r="F3390" s="49" t="s">
        <v>2148</v>
      </c>
      <c r="G3390" s="49">
        <v>2021</v>
      </c>
      <c r="H3390" s="49" t="s">
        <v>361</v>
      </c>
      <c r="I3390" s="49" t="s">
        <v>682</v>
      </c>
      <c r="J3390" s="59">
        <v>0</v>
      </c>
      <c r="K3390" s="49">
        <v>0</v>
      </c>
      <c r="L3390" s="55" t="str">
        <f>_xlfn.CONCAT(NFM3External!$B3390,"_",NFM3External!$C3390,"_",NFM3External!$E3390,"_",NFM3External!$G3390)</f>
        <v>Togo_HIV_Unspecified - not disagregated by sources _2021</v>
      </c>
    </row>
    <row r="3391" spans="1:12" x14ac:dyDescent="0.25">
      <c r="A3391" s="51" t="s">
        <v>2142</v>
      </c>
      <c r="B3391" s="52" t="s">
        <v>1251</v>
      </c>
      <c r="C3391" s="52" t="s">
        <v>1645</v>
      </c>
      <c r="D3391" s="52" t="s">
        <v>1634</v>
      </c>
      <c r="E3391" s="52" t="s">
        <v>954</v>
      </c>
      <c r="F3391" s="52" t="s">
        <v>2148</v>
      </c>
      <c r="G3391" s="52">
        <v>2022</v>
      </c>
      <c r="H3391" s="52" t="s">
        <v>361</v>
      </c>
      <c r="I3391" s="52" t="s">
        <v>682</v>
      </c>
      <c r="J3391" s="60">
        <v>0</v>
      </c>
      <c r="K3391" s="52">
        <v>0</v>
      </c>
      <c r="L3391" s="56" t="str">
        <f>_xlfn.CONCAT(NFM3External!$B3391,"_",NFM3External!$C3391,"_",NFM3External!$E3391,"_",NFM3External!$G3391)</f>
        <v>Togo_HIV_Unspecified - not disagregated by sources _2022</v>
      </c>
    </row>
    <row r="3392" spans="1:12" x14ac:dyDescent="0.25">
      <c r="A3392" s="48" t="s">
        <v>2142</v>
      </c>
      <c r="B3392" s="49" t="s">
        <v>1251</v>
      </c>
      <c r="C3392" s="49" t="s">
        <v>1645</v>
      </c>
      <c r="D3392" s="49" t="s">
        <v>1634</v>
      </c>
      <c r="E3392" s="49" t="s">
        <v>954</v>
      </c>
      <c r="F3392" s="49" t="s">
        <v>2148</v>
      </c>
      <c r="G3392" s="49">
        <v>2023</v>
      </c>
      <c r="H3392" s="49" t="s">
        <v>361</v>
      </c>
      <c r="I3392" s="49" t="s">
        <v>682</v>
      </c>
      <c r="J3392" s="59">
        <v>0</v>
      </c>
      <c r="K3392" s="49">
        <v>0</v>
      </c>
      <c r="L3392" s="55" t="str">
        <f>_xlfn.CONCAT(NFM3External!$B3392,"_",NFM3External!$C3392,"_",NFM3External!$E3392,"_",NFM3External!$G3392)</f>
        <v>Togo_HIV_Unspecified - not disagregated by sources _2023</v>
      </c>
    </row>
    <row r="3393" spans="1:12" x14ac:dyDescent="0.25">
      <c r="A3393" s="51" t="s">
        <v>2142</v>
      </c>
      <c r="B3393" s="52" t="s">
        <v>1251</v>
      </c>
      <c r="C3393" s="52" t="s">
        <v>1645</v>
      </c>
      <c r="D3393" s="52" t="s">
        <v>1634</v>
      </c>
      <c r="E3393" s="52" t="s">
        <v>954</v>
      </c>
      <c r="F3393" s="52" t="s">
        <v>2148</v>
      </c>
      <c r="G3393" s="52">
        <v>2024</v>
      </c>
      <c r="H3393" s="52" t="s">
        <v>361</v>
      </c>
      <c r="I3393" s="52" t="s">
        <v>682</v>
      </c>
      <c r="J3393" s="60">
        <v>0</v>
      </c>
      <c r="K3393" s="52">
        <v>0</v>
      </c>
      <c r="L3393" s="56" t="str">
        <f>_xlfn.CONCAT(NFM3External!$B3393,"_",NFM3External!$C3393,"_",NFM3External!$E3393,"_",NFM3External!$G3393)</f>
        <v>Togo_HIV_Unspecified - not disagregated by sources _2024</v>
      </c>
    </row>
    <row r="3394" spans="1:12" x14ac:dyDescent="0.25">
      <c r="A3394" s="48" t="s">
        <v>2142</v>
      </c>
      <c r="B3394" s="49" t="s">
        <v>1251</v>
      </c>
      <c r="C3394" s="49" t="s">
        <v>1645</v>
      </c>
      <c r="D3394" s="49" t="s">
        <v>1634</v>
      </c>
      <c r="E3394" s="49" t="s">
        <v>954</v>
      </c>
      <c r="F3394" s="49" t="s">
        <v>2148</v>
      </c>
      <c r="G3394" s="49">
        <v>2025</v>
      </c>
      <c r="H3394" s="49" t="s">
        <v>361</v>
      </c>
      <c r="I3394" s="49" t="s">
        <v>682</v>
      </c>
      <c r="J3394" s="59">
        <v>0</v>
      </c>
      <c r="K3394" s="49">
        <v>0</v>
      </c>
      <c r="L3394" s="55" t="str">
        <f>_xlfn.CONCAT(NFM3External!$B3394,"_",NFM3External!$C3394,"_",NFM3External!$E3394,"_",NFM3External!$G3394)</f>
        <v>Togo_HIV_Unspecified - not disagregated by sources _2025</v>
      </c>
    </row>
    <row r="3395" spans="1:12" x14ac:dyDescent="0.25">
      <c r="A3395" s="51" t="s">
        <v>2142</v>
      </c>
      <c r="B3395" s="52" t="s">
        <v>1251</v>
      </c>
      <c r="C3395" s="52" t="s">
        <v>1645</v>
      </c>
      <c r="D3395" s="52" t="s">
        <v>1634</v>
      </c>
      <c r="E3395" s="52" t="s">
        <v>949</v>
      </c>
      <c r="F3395" s="52" t="s">
        <v>2145</v>
      </c>
      <c r="G3395" s="52">
        <v>2018</v>
      </c>
      <c r="H3395" s="52" t="s">
        <v>1635</v>
      </c>
      <c r="I3395" s="52" t="s">
        <v>682</v>
      </c>
      <c r="J3395" s="60">
        <v>12288</v>
      </c>
      <c r="K3395" s="52">
        <v>14505</v>
      </c>
      <c r="L3395" s="56" t="str">
        <f>_xlfn.CONCAT(NFM3External!$B3395,"_",NFM3External!$C3395,"_",NFM3External!$E3395,"_",NFM3External!$G3395)</f>
        <v>Togo_HIV_World Health Organization (WHO)_2018</v>
      </c>
    </row>
    <row r="3396" spans="1:12" x14ac:dyDescent="0.25">
      <c r="A3396" s="48" t="s">
        <v>2142</v>
      </c>
      <c r="B3396" s="49" t="s">
        <v>1251</v>
      </c>
      <c r="C3396" s="49" t="s">
        <v>1645</v>
      </c>
      <c r="D3396" s="49" t="s">
        <v>1634</v>
      </c>
      <c r="E3396" s="49" t="s">
        <v>949</v>
      </c>
      <c r="F3396" s="49" t="s">
        <v>2145</v>
      </c>
      <c r="G3396" s="49">
        <v>2019</v>
      </c>
      <c r="H3396" s="49" t="s">
        <v>1635</v>
      </c>
      <c r="I3396" s="49" t="s">
        <v>682</v>
      </c>
      <c r="J3396" s="59">
        <v>42387</v>
      </c>
      <c r="K3396" s="49">
        <v>47450</v>
      </c>
      <c r="L3396" s="55" t="str">
        <f>_xlfn.CONCAT(NFM3External!$B3396,"_",NFM3External!$C3396,"_",NFM3External!$E3396,"_",NFM3External!$G3396)</f>
        <v>Togo_HIV_World Health Organization (WHO)_2019</v>
      </c>
    </row>
    <row r="3397" spans="1:12" x14ac:dyDescent="0.25">
      <c r="A3397" s="51" t="s">
        <v>2142</v>
      </c>
      <c r="B3397" s="52" t="s">
        <v>1251</v>
      </c>
      <c r="C3397" s="52" t="s">
        <v>1645</v>
      </c>
      <c r="D3397" s="52" t="s">
        <v>1634</v>
      </c>
      <c r="E3397" s="52" t="s">
        <v>949</v>
      </c>
      <c r="F3397" s="52" t="s">
        <v>2145</v>
      </c>
      <c r="G3397" s="52">
        <v>2020</v>
      </c>
      <c r="H3397" s="52" t="s">
        <v>1635</v>
      </c>
      <c r="I3397" s="52" t="s">
        <v>682</v>
      </c>
      <c r="J3397" s="60">
        <v>17905</v>
      </c>
      <c r="K3397" s="52">
        <v>20405</v>
      </c>
      <c r="L3397" s="56" t="str">
        <f>_xlfn.CONCAT(NFM3External!$B3397,"_",NFM3External!$C3397,"_",NFM3External!$E3397,"_",NFM3External!$G3397)</f>
        <v>Togo_HIV_World Health Organization (WHO)_2020</v>
      </c>
    </row>
    <row r="3398" spans="1:12" x14ac:dyDescent="0.25">
      <c r="A3398" s="48" t="s">
        <v>2142</v>
      </c>
      <c r="B3398" s="49" t="s">
        <v>1251</v>
      </c>
      <c r="C3398" s="49" t="s">
        <v>1645</v>
      </c>
      <c r="D3398" s="49" t="s">
        <v>1634</v>
      </c>
      <c r="E3398" s="49" t="s">
        <v>949</v>
      </c>
      <c r="F3398" s="49" t="s">
        <v>2145</v>
      </c>
      <c r="G3398" s="49">
        <v>2021</v>
      </c>
      <c r="H3398" s="49" t="s">
        <v>361</v>
      </c>
      <c r="I3398" s="49" t="s">
        <v>682</v>
      </c>
      <c r="J3398" s="59">
        <v>9219</v>
      </c>
      <c r="K3398" s="49">
        <v>11009</v>
      </c>
      <c r="L3398" s="55" t="str">
        <f>_xlfn.CONCAT(NFM3External!$B3398,"_",NFM3External!$C3398,"_",NFM3External!$E3398,"_",NFM3External!$G3398)</f>
        <v>Togo_HIV_World Health Organization (WHO)_2021</v>
      </c>
    </row>
    <row r="3399" spans="1:12" x14ac:dyDescent="0.25">
      <c r="A3399" s="51" t="s">
        <v>2142</v>
      </c>
      <c r="B3399" s="52" t="s">
        <v>1251</v>
      </c>
      <c r="C3399" s="52" t="s">
        <v>1645</v>
      </c>
      <c r="D3399" s="52" t="s">
        <v>1634</v>
      </c>
      <c r="E3399" s="52" t="s">
        <v>949</v>
      </c>
      <c r="F3399" s="52" t="s">
        <v>2145</v>
      </c>
      <c r="G3399" s="52">
        <v>2022</v>
      </c>
      <c r="H3399" s="52" t="s">
        <v>361</v>
      </c>
      <c r="I3399" s="52" t="s">
        <v>682</v>
      </c>
      <c r="J3399" s="60">
        <v>13828</v>
      </c>
      <c r="K3399" s="52">
        <v>16698</v>
      </c>
      <c r="L3399" s="56" t="str">
        <f>_xlfn.CONCAT(NFM3External!$B3399,"_",NFM3External!$C3399,"_",NFM3External!$E3399,"_",NFM3External!$G3399)</f>
        <v>Togo_HIV_World Health Organization (WHO)_2022</v>
      </c>
    </row>
    <row r="3400" spans="1:12" x14ac:dyDescent="0.25">
      <c r="A3400" s="48" t="s">
        <v>2142</v>
      </c>
      <c r="B3400" s="49" t="s">
        <v>1251</v>
      </c>
      <c r="C3400" s="49" t="s">
        <v>1645</v>
      </c>
      <c r="D3400" s="49" t="s">
        <v>1634</v>
      </c>
      <c r="E3400" s="49" t="s">
        <v>949</v>
      </c>
      <c r="F3400" s="49" t="s">
        <v>2145</v>
      </c>
      <c r="G3400" s="49">
        <v>2023</v>
      </c>
      <c r="H3400" s="49" t="s">
        <v>361</v>
      </c>
      <c r="I3400" s="49" t="s">
        <v>682</v>
      </c>
      <c r="J3400" s="59">
        <v>9219</v>
      </c>
      <c r="K3400" s="49">
        <v>11295</v>
      </c>
      <c r="L3400" s="55" t="str">
        <f>_xlfn.CONCAT(NFM3External!$B3400,"_",NFM3External!$C3400,"_",NFM3External!$E3400,"_",NFM3External!$G3400)</f>
        <v>Togo_HIV_World Health Organization (WHO)_2023</v>
      </c>
    </row>
    <row r="3401" spans="1:12" x14ac:dyDescent="0.25">
      <c r="A3401" s="51" t="s">
        <v>2142</v>
      </c>
      <c r="B3401" s="52" t="s">
        <v>1251</v>
      </c>
      <c r="C3401" s="52" t="s">
        <v>1645</v>
      </c>
      <c r="D3401" s="52" t="s">
        <v>1634</v>
      </c>
      <c r="E3401" s="52" t="s">
        <v>949</v>
      </c>
      <c r="F3401" s="52" t="s">
        <v>2145</v>
      </c>
      <c r="G3401" s="52">
        <v>2024</v>
      </c>
      <c r="H3401" s="52" t="s">
        <v>361</v>
      </c>
      <c r="I3401" s="52" t="s">
        <v>682</v>
      </c>
      <c r="J3401" s="60">
        <v>18437</v>
      </c>
      <c r="K3401" s="52">
        <v>22865</v>
      </c>
      <c r="L3401" s="56" t="str">
        <f>_xlfn.CONCAT(NFM3External!$B3401,"_",NFM3External!$C3401,"_",NFM3External!$E3401,"_",NFM3External!$G3401)</f>
        <v>Togo_HIV_World Health Organization (WHO)_2024</v>
      </c>
    </row>
    <row r="3402" spans="1:12" x14ac:dyDescent="0.25">
      <c r="A3402" s="48" t="s">
        <v>2142</v>
      </c>
      <c r="B3402" s="49" t="s">
        <v>1251</v>
      </c>
      <c r="C3402" s="49" t="s">
        <v>1645</v>
      </c>
      <c r="D3402" s="49" t="s">
        <v>1634</v>
      </c>
      <c r="E3402" s="49" t="s">
        <v>949</v>
      </c>
      <c r="F3402" s="49" t="s">
        <v>2145</v>
      </c>
      <c r="G3402" s="49">
        <v>2025</v>
      </c>
      <c r="H3402" s="49" t="s">
        <v>361</v>
      </c>
      <c r="I3402" s="49" t="s">
        <v>682</v>
      </c>
      <c r="J3402" s="59">
        <v>9218</v>
      </c>
      <c r="K3402" s="49">
        <v>11556</v>
      </c>
      <c r="L3402" s="55" t="str">
        <f>_xlfn.CONCAT(NFM3External!$B3402,"_",NFM3External!$C3402,"_",NFM3External!$E3402,"_",NFM3External!$G3402)</f>
        <v>Togo_HIV_World Health Organization (WHO)_2025</v>
      </c>
    </row>
    <row r="3403" spans="1:12" x14ac:dyDescent="0.25">
      <c r="A3403" s="51" t="s">
        <v>2142</v>
      </c>
      <c r="B3403" s="52" t="s">
        <v>1251</v>
      </c>
      <c r="C3403" s="52" t="s">
        <v>308</v>
      </c>
      <c r="D3403" s="52" t="s">
        <v>1634</v>
      </c>
      <c r="E3403" s="52" t="s">
        <v>856</v>
      </c>
      <c r="F3403" s="52" t="s">
        <v>2149</v>
      </c>
      <c r="G3403" s="52">
        <v>2018</v>
      </c>
      <c r="H3403" s="52" t="s">
        <v>1635</v>
      </c>
      <c r="I3403" s="52" t="s">
        <v>682</v>
      </c>
      <c r="J3403" s="60">
        <v>0</v>
      </c>
      <c r="K3403" s="52">
        <v>0</v>
      </c>
      <c r="L3403" s="56" t="str">
        <f>_xlfn.CONCAT(NFM3External!$B3403,"_",NFM3External!$C3403,"_",NFM3External!$E3403,"_",NFM3External!$G3403)</f>
        <v>Togo_Malaria_Malaria Consortium _2018</v>
      </c>
    </row>
    <row r="3404" spans="1:12" x14ac:dyDescent="0.25">
      <c r="A3404" s="48" t="s">
        <v>2142</v>
      </c>
      <c r="B3404" s="49" t="s">
        <v>1251</v>
      </c>
      <c r="C3404" s="49" t="s">
        <v>308</v>
      </c>
      <c r="D3404" s="49" t="s">
        <v>1634</v>
      </c>
      <c r="E3404" s="49" t="s">
        <v>856</v>
      </c>
      <c r="F3404" s="49" t="s">
        <v>2149</v>
      </c>
      <c r="G3404" s="49">
        <v>2019</v>
      </c>
      <c r="H3404" s="49" t="s">
        <v>1635</v>
      </c>
      <c r="I3404" s="49" t="s">
        <v>682</v>
      </c>
      <c r="J3404" s="59">
        <v>0</v>
      </c>
      <c r="K3404" s="49">
        <v>0</v>
      </c>
      <c r="L3404" s="55" t="str">
        <f>_xlfn.CONCAT(NFM3External!$B3404,"_",NFM3External!$C3404,"_",NFM3External!$E3404,"_",NFM3External!$G3404)</f>
        <v>Togo_Malaria_Malaria Consortium _2019</v>
      </c>
    </row>
    <row r="3405" spans="1:12" x14ac:dyDescent="0.25">
      <c r="A3405" s="51" t="s">
        <v>2142</v>
      </c>
      <c r="B3405" s="52" t="s">
        <v>1251</v>
      </c>
      <c r="C3405" s="52" t="s">
        <v>308</v>
      </c>
      <c r="D3405" s="52" t="s">
        <v>1634</v>
      </c>
      <c r="E3405" s="52" t="s">
        <v>856</v>
      </c>
      <c r="F3405" s="52" t="s">
        <v>2149</v>
      </c>
      <c r="G3405" s="52">
        <v>2020</v>
      </c>
      <c r="H3405" s="52" t="s">
        <v>1635</v>
      </c>
      <c r="I3405" s="52" t="s">
        <v>682</v>
      </c>
      <c r="J3405" s="60">
        <v>638431</v>
      </c>
      <c r="K3405" s="52">
        <v>727577</v>
      </c>
      <c r="L3405" s="56" t="str">
        <f>_xlfn.CONCAT(NFM3External!$B3405,"_",NFM3External!$C3405,"_",NFM3External!$E3405,"_",NFM3External!$G3405)</f>
        <v>Togo_Malaria_Malaria Consortium _2020</v>
      </c>
    </row>
    <row r="3406" spans="1:12" x14ac:dyDescent="0.25">
      <c r="A3406" s="48" t="s">
        <v>2142</v>
      </c>
      <c r="B3406" s="49" t="s">
        <v>1251</v>
      </c>
      <c r="C3406" s="49" t="s">
        <v>308</v>
      </c>
      <c r="D3406" s="49" t="s">
        <v>1634</v>
      </c>
      <c r="E3406" s="49" t="s">
        <v>856</v>
      </c>
      <c r="F3406" s="49" t="s">
        <v>2149</v>
      </c>
      <c r="G3406" s="49">
        <v>2021</v>
      </c>
      <c r="H3406" s="49" t="s">
        <v>361</v>
      </c>
      <c r="I3406" s="49" t="s">
        <v>682</v>
      </c>
      <c r="J3406" s="59">
        <v>0</v>
      </c>
      <c r="K3406" s="49">
        <v>0</v>
      </c>
      <c r="L3406" s="55" t="str">
        <f>_xlfn.CONCAT(NFM3External!$B3406,"_",NFM3External!$C3406,"_",NFM3External!$E3406,"_",NFM3External!$G3406)</f>
        <v>Togo_Malaria_Malaria Consortium _2021</v>
      </c>
    </row>
    <row r="3407" spans="1:12" x14ac:dyDescent="0.25">
      <c r="A3407" s="51" t="s">
        <v>2142</v>
      </c>
      <c r="B3407" s="52" t="s">
        <v>1251</v>
      </c>
      <c r="C3407" s="52" t="s">
        <v>308</v>
      </c>
      <c r="D3407" s="52" t="s">
        <v>1634</v>
      </c>
      <c r="E3407" s="52" t="s">
        <v>856</v>
      </c>
      <c r="F3407" s="52" t="s">
        <v>2149</v>
      </c>
      <c r="G3407" s="52">
        <v>2022</v>
      </c>
      <c r="H3407" s="52" t="s">
        <v>361</v>
      </c>
      <c r="I3407" s="52" t="s">
        <v>682</v>
      </c>
      <c r="J3407" s="60">
        <v>0</v>
      </c>
      <c r="K3407" s="52">
        <v>0</v>
      </c>
      <c r="L3407" s="56" t="str">
        <f>_xlfn.CONCAT(NFM3External!$B3407,"_",NFM3External!$C3407,"_",NFM3External!$E3407,"_",NFM3External!$G3407)</f>
        <v>Togo_Malaria_Malaria Consortium _2022</v>
      </c>
    </row>
    <row r="3408" spans="1:12" ht="14.25" customHeight="1" x14ac:dyDescent="0.25">
      <c r="A3408" s="48" t="s">
        <v>2142</v>
      </c>
      <c r="B3408" s="49" t="s">
        <v>1251</v>
      </c>
      <c r="C3408" s="49" t="s">
        <v>308</v>
      </c>
      <c r="D3408" s="49" t="s">
        <v>1634</v>
      </c>
      <c r="E3408" s="49" t="s">
        <v>856</v>
      </c>
      <c r="F3408" s="49" t="s">
        <v>2149</v>
      </c>
      <c r="G3408" s="49">
        <v>2023</v>
      </c>
      <c r="H3408" s="49" t="s">
        <v>361</v>
      </c>
      <c r="I3408" s="49" t="s">
        <v>682</v>
      </c>
      <c r="J3408" s="59">
        <v>0</v>
      </c>
      <c r="K3408" s="49">
        <v>0</v>
      </c>
      <c r="L3408" s="55" t="str">
        <f>_xlfn.CONCAT(NFM3External!$B3408,"_",NFM3External!$C3408,"_",NFM3External!$E3408,"_",NFM3External!$G3408)</f>
        <v>Togo_Malaria_Malaria Consortium _2023</v>
      </c>
    </row>
    <row r="3409" spans="1:12" x14ac:dyDescent="0.25">
      <c r="A3409" s="51" t="s">
        <v>2142</v>
      </c>
      <c r="B3409" s="52" t="s">
        <v>1251</v>
      </c>
      <c r="C3409" s="52" t="s">
        <v>308</v>
      </c>
      <c r="D3409" s="52" t="s">
        <v>1634</v>
      </c>
      <c r="E3409" s="52" t="s">
        <v>2150</v>
      </c>
      <c r="F3409" s="52" t="s">
        <v>2150</v>
      </c>
      <c r="G3409" s="52">
        <v>2018</v>
      </c>
      <c r="H3409" s="52" t="s">
        <v>1635</v>
      </c>
      <c r="I3409" s="52" t="s">
        <v>682</v>
      </c>
      <c r="J3409" s="60">
        <v>3765</v>
      </c>
      <c r="K3409" s="52">
        <v>4445</v>
      </c>
      <c r="L3409" s="56" t="str">
        <f>_xlfn.CONCAT(NFM3External!$B3409,"_",NFM3External!$C3409,"_",NFM3External!$E3409,"_",NFM3External!$G3409)</f>
        <v>Togo_Malaria_- Partenaire: ALMA '- Cf. Cf. Rapport RMPP, 2019, Page 69_2018</v>
      </c>
    </row>
    <row r="3410" spans="1:12" x14ac:dyDescent="0.25">
      <c r="A3410" s="48" t="s">
        <v>2142</v>
      </c>
      <c r="B3410" s="49" t="s">
        <v>1251</v>
      </c>
      <c r="C3410" s="49" t="s">
        <v>308</v>
      </c>
      <c r="D3410" s="49" t="s">
        <v>1634</v>
      </c>
      <c r="E3410" s="49" t="s">
        <v>2151</v>
      </c>
      <c r="F3410" s="49" t="s">
        <v>2151</v>
      </c>
      <c r="G3410" s="49">
        <v>2018</v>
      </c>
      <c r="H3410" s="49" t="s">
        <v>1635</v>
      </c>
      <c r="I3410" s="49" t="s">
        <v>682</v>
      </c>
      <c r="J3410" s="59">
        <v>0</v>
      </c>
      <c r="K3410" s="49">
        <v>0</v>
      </c>
      <c r="L3410" s="55" t="str">
        <f>_xlfn.CONCAT(NFM3External!$B3410,"_",NFM3External!$C3410,"_",NFM3External!$E3410,"_",NFM3External!$G3410)</f>
        <v>Togo_Malaria_- Partenaire: AMF '- Rapport RMPP, 2019, Page 69_2018</v>
      </c>
    </row>
    <row r="3411" spans="1:12" x14ac:dyDescent="0.25">
      <c r="A3411" s="51" t="s">
        <v>2142</v>
      </c>
      <c r="B3411" s="52" t="s">
        <v>1251</v>
      </c>
      <c r="C3411" s="52" t="s">
        <v>308</v>
      </c>
      <c r="D3411" s="52" t="s">
        <v>1634</v>
      </c>
      <c r="E3411" s="52" t="s">
        <v>2149</v>
      </c>
      <c r="F3411" s="52" t="s">
        <v>2149</v>
      </c>
      <c r="G3411" s="52">
        <v>2018</v>
      </c>
      <c r="H3411" s="52" t="s">
        <v>1635</v>
      </c>
      <c r="I3411" s="52" t="s">
        <v>682</v>
      </c>
      <c r="J3411" s="60">
        <v>0</v>
      </c>
      <c r="K3411" s="52">
        <v>0</v>
      </c>
      <c r="L3411" s="56" t="str">
        <f>_xlfn.CONCAT(NFM3External!$B3411,"_",NFM3External!$C3411,"_",NFM3External!$E3411,"_",NFM3External!$G3411)</f>
        <v>Togo_Malaria_- Partenaire: HRH 2030 '- Cf. Rapport RMPP, 2019, Page 69_2018</v>
      </c>
    </row>
    <row r="3412" spans="1:12" x14ac:dyDescent="0.25">
      <c r="A3412" s="48" t="s">
        <v>2142</v>
      </c>
      <c r="B3412" s="49" t="s">
        <v>1251</v>
      </c>
      <c r="C3412" s="49" t="s">
        <v>308</v>
      </c>
      <c r="D3412" s="49" t="s">
        <v>1634</v>
      </c>
      <c r="E3412" s="49" t="s">
        <v>2152</v>
      </c>
      <c r="F3412" s="49" t="s">
        <v>2152</v>
      </c>
      <c r="G3412" s="49">
        <v>2018</v>
      </c>
      <c r="H3412" s="49" t="s">
        <v>1635</v>
      </c>
      <c r="I3412" s="49" t="s">
        <v>682</v>
      </c>
      <c r="J3412" s="59">
        <v>9233</v>
      </c>
      <c r="K3412" s="49">
        <v>10899</v>
      </c>
      <c r="L3412" s="55" t="str">
        <f>_xlfn.CONCAT(NFM3External!$B3412,"_",NFM3External!$C3412,"_",NFM3External!$E3412,"_",NFM3External!$G3412)</f>
        <v>Togo_Malaria_- Partenaire: RBM '- Cf. Rapport RMPP, 2019, Page 69_2018</v>
      </c>
    </row>
    <row r="3413" spans="1:12" x14ac:dyDescent="0.25">
      <c r="A3413" s="51" t="s">
        <v>2142</v>
      </c>
      <c r="B3413" s="52" t="s">
        <v>1251</v>
      </c>
      <c r="C3413" s="52" t="s">
        <v>308</v>
      </c>
      <c r="D3413" s="52" t="s">
        <v>1634</v>
      </c>
      <c r="E3413" s="52" t="s">
        <v>2153</v>
      </c>
      <c r="F3413" s="52" t="s">
        <v>2153</v>
      </c>
      <c r="G3413" s="52">
        <v>2018</v>
      </c>
      <c r="H3413" s="52" t="s">
        <v>1635</v>
      </c>
      <c r="I3413" s="52" t="s">
        <v>682</v>
      </c>
      <c r="J3413" s="60">
        <v>0</v>
      </c>
      <c r="K3413" s="52">
        <v>0</v>
      </c>
      <c r="L3413" s="56" t="str">
        <f>_xlfn.CONCAT(NFM3External!$B3413,"_",NFM3External!$C3413,"_",NFM3External!$E3413,"_",NFM3External!$G3413)</f>
        <v>Togo_Malaria_- Partenaire: TOTAL SA-TOGO '- Cf. Rapport RMPP, 2019, Page 69_2018</v>
      </c>
    </row>
    <row r="3414" spans="1:12" x14ac:dyDescent="0.25">
      <c r="A3414" s="48" t="s">
        <v>2142</v>
      </c>
      <c r="B3414" s="49" t="s">
        <v>1251</v>
      </c>
      <c r="C3414" s="49" t="s">
        <v>308</v>
      </c>
      <c r="D3414" s="49" t="s">
        <v>1634</v>
      </c>
      <c r="E3414" s="49" t="s">
        <v>612</v>
      </c>
      <c r="F3414" s="49"/>
      <c r="G3414" s="49">
        <v>2018</v>
      </c>
      <c r="H3414" s="49" t="s">
        <v>1635</v>
      </c>
      <c r="I3414" s="49" t="s">
        <v>682</v>
      </c>
      <c r="J3414" s="59">
        <v>0</v>
      </c>
      <c r="K3414" s="49">
        <v>0</v>
      </c>
      <c r="L3414" s="55" t="str">
        <f>_xlfn.CONCAT(NFM3External!$B3414,"_",NFM3External!$C3414,"_",NFM3External!$E3414,"_",NFM3External!$G3414)</f>
        <v>Togo_Malaria_Select External Source_2018</v>
      </c>
    </row>
    <row r="3415" spans="1:12" x14ac:dyDescent="0.25">
      <c r="A3415" s="51" t="s">
        <v>2142</v>
      </c>
      <c r="B3415" s="52" t="s">
        <v>1251</v>
      </c>
      <c r="C3415" s="52" t="s">
        <v>308</v>
      </c>
      <c r="D3415" s="52" t="s">
        <v>1634</v>
      </c>
      <c r="E3415" s="52" t="s">
        <v>2150</v>
      </c>
      <c r="F3415" s="52" t="s">
        <v>2150</v>
      </c>
      <c r="G3415" s="52">
        <v>2019</v>
      </c>
      <c r="H3415" s="52" t="s">
        <v>1635</v>
      </c>
      <c r="I3415" s="52" t="s">
        <v>682</v>
      </c>
      <c r="J3415" s="60">
        <v>2650</v>
      </c>
      <c r="K3415" s="52">
        <v>2967</v>
      </c>
      <c r="L3415" s="56" t="str">
        <f>_xlfn.CONCAT(NFM3External!$B3415,"_",NFM3External!$C3415,"_",NFM3External!$E3415,"_",NFM3External!$G3415)</f>
        <v>Togo_Malaria_- Partenaire: ALMA '- Cf. Cf. Rapport RMPP, 2019, Page 69_2019</v>
      </c>
    </row>
    <row r="3416" spans="1:12" x14ac:dyDescent="0.25">
      <c r="A3416" s="48" t="s">
        <v>2142</v>
      </c>
      <c r="B3416" s="49" t="s">
        <v>1251</v>
      </c>
      <c r="C3416" s="49" t="s">
        <v>308</v>
      </c>
      <c r="D3416" s="49" t="s">
        <v>1634</v>
      </c>
      <c r="E3416" s="49" t="s">
        <v>2151</v>
      </c>
      <c r="F3416" s="49" t="s">
        <v>2151</v>
      </c>
      <c r="G3416" s="49">
        <v>2019</v>
      </c>
      <c r="H3416" s="49" t="s">
        <v>1635</v>
      </c>
      <c r="I3416" s="49" t="s">
        <v>682</v>
      </c>
      <c r="J3416" s="59">
        <v>128040</v>
      </c>
      <c r="K3416" s="49">
        <v>143336</v>
      </c>
      <c r="L3416" s="55" t="str">
        <f>_xlfn.CONCAT(NFM3External!$B3416,"_",NFM3External!$C3416,"_",NFM3External!$E3416,"_",NFM3External!$G3416)</f>
        <v>Togo_Malaria_- Partenaire: AMF '- Rapport RMPP, 2019, Page 69_2019</v>
      </c>
    </row>
    <row r="3417" spans="1:12" x14ac:dyDescent="0.25">
      <c r="A3417" s="51" t="s">
        <v>2142</v>
      </c>
      <c r="B3417" s="52" t="s">
        <v>1251</v>
      </c>
      <c r="C3417" s="52" t="s">
        <v>308</v>
      </c>
      <c r="D3417" s="52" t="s">
        <v>1634</v>
      </c>
      <c r="E3417" s="52" t="s">
        <v>2149</v>
      </c>
      <c r="F3417" s="52" t="s">
        <v>2149</v>
      </c>
      <c r="G3417" s="52">
        <v>2019</v>
      </c>
      <c r="H3417" s="52" t="s">
        <v>1635</v>
      </c>
      <c r="I3417" s="52" t="s">
        <v>682</v>
      </c>
      <c r="J3417" s="60">
        <v>44210</v>
      </c>
      <c r="K3417" s="52">
        <v>49492</v>
      </c>
      <c r="L3417" s="56" t="str">
        <f>_xlfn.CONCAT(NFM3External!$B3417,"_",NFM3External!$C3417,"_",NFM3External!$E3417,"_",NFM3External!$G3417)</f>
        <v>Togo_Malaria_- Partenaire: HRH 2030 '- Cf. Rapport RMPP, 2019, Page 69_2019</v>
      </c>
    </row>
    <row r="3418" spans="1:12" x14ac:dyDescent="0.25">
      <c r="A3418" s="48" t="s">
        <v>2142</v>
      </c>
      <c r="B3418" s="49" t="s">
        <v>1251</v>
      </c>
      <c r="C3418" s="49" t="s">
        <v>308</v>
      </c>
      <c r="D3418" s="49" t="s">
        <v>1634</v>
      </c>
      <c r="E3418" s="49" t="s">
        <v>2152</v>
      </c>
      <c r="F3418" s="49" t="s">
        <v>2152</v>
      </c>
      <c r="G3418" s="49">
        <v>2019</v>
      </c>
      <c r="H3418" s="49" t="s">
        <v>1635</v>
      </c>
      <c r="I3418" s="49" t="s">
        <v>682</v>
      </c>
      <c r="J3418" s="59">
        <v>0</v>
      </c>
      <c r="K3418" s="49">
        <v>0</v>
      </c>
      <c r="L3418" s="55" t="str">
        <f>_xlfn.CONCAT(NFM3External!$B3418,"_",NFM3External!$C3418,"_",NFM3External!$E3418,"_",NFM3External!$G3418)</f>
        <v>Togo_Malaria_- Partenaire: RBM '- Cf. Rapport RMPP, 2019, Page 69_2019</v>
      </c>
    </row>
    <row r="3419" spans="1:12" x14ac:dyDescent="0.25">
      <c r="A3419" s="51" t="s">
        <v>2142</v>
      </c>
      <c r="B3419" s="52" t="s">
        <v>1251</v>
      </c>
      <c r="C3419" s="52" t="s">
        <v>308</v>
      </c>
      <c r="D3419" s="52" t="s">
        <v>1634</v>
      </c>
      <c r="E3419" s="52" t="s">
        <v>2153</v>
      </c>
      <c r="F3419" s="52" t="s">
        <v>2153</v>
      </c>
      <c r="G3419" s="52">
        <v>2019</v>
      </c>
      <c r="H3419" s="52" t="s">
        <v>1635</v>
      </c>
      <c r="I3419" s="52" t="s">
        <v>682</v>
      </c>
      <c r="J3419" s="60">
        <v>1433</v>
      </c>
      <c r="K3419" s="52">
        <v>1604</v>
      </c>
      <c r="L3419" s="56" t="str">
        <f>_xlfn.CONCAT(NFM3External!$B3419,"_",NFM3External!$C3419,"_",NFM3External!$E3419,"_",NFM3External!$G3419)</f>
        <v>Togo_Malaria_- Partenaire: TOTAL SA-TOGO '- Cf. Rapport RMPP, 2019, Page 69_2019</v>
      </c>
    </row>
    <row r="3420" spans="1:12" x14ac:dyDescent="0.25">
      <c r="A3420" s="48" t="s">
        <v>2142</v>
      </c>
      <c r="B3420" s="49" t="s">
        <v>1251</v>
      </c>
      <c r="C3420" s="49" t="s">
        <v>308</v>
      </c>
      <c r="D3420" s="49" t="s">
        <v>1634</v>
      </c>
      <c r="E3420" s="49" t="s">
        <v>612</v>
      </c>
      <c r="F3420" s="49"/>
      <c r="G3420" s="49">
        <v>2019</v>
      </c>
      <c r="H3420" s="49" t="s">
        <v>1635</v>
      </c>
      <c r="I3420" s="49" t="s">
        <v>682</v>
      </c>
      <c r="J3420" s="59">
        <v>0</v>
      </c>
      <c r="K3420" s="49">
        <v>0</v>
      </c>
      <c r="L3420" s="55" t="str">
        <f>_xlfn.CONCAT(NFM3External!$B3420,"_",NFM3External!$C3420,"_",NFM3External!$E3420,"_",NFM3External!$G3420)</f>
        <v>Togo_Malaria_Select External Source_2019</v>
      </c>
    </row>
    <row r="3421" spans="1:12" x14ac:dyDescent="0.25">
      <c r="A3421" s="51" t="s">
        <v>2142</v>
      </c>
      <c r="B3421" s="52" t="s">
        <v>1251</v>
      </c>
      <c r="C3421" s="52" t="s">
        <v>308</v>
      </c>
      <c r="D3421" s="52" t="s">
        <v>1634</v>
      </c>
      <c r="E3421" s="52" t="s">
        <v>2150</v>
      </c>
      <c r="F3421" s="52" t="s">
        <v>2150</v>
      </c>
      <c r="G3421" s="52">
        <v>2020</v>
      </c>
      <c r="H3421" s="52" t="s">
        <v>1635</v>
      </c>
      <c r="I3421" s="52" t="s">
        <v>682</v>
      </c>
      <c r="J3421" s="60">
        <v>0</v>
      </c>
      <c r="K3421" s="52">
        <v>0</v>
      </c>
      <c r="L3421" s="56" t="str">
        <f>_xlfn.CONCAT(NFM3External!$B3421,"_",NFM3External!$C3421,"_",NFM3External!$E3421,"_",NFM3External!$G3421)</f>
        <v>Togo_Malaria_- Partenaire: ALMA '- Cf. Cf. Rapport RMPP, 2019, Page 69_2020</v>
      </c>
    </row>
    <row r="3422" spans="1:12" x14ac:dyDescent="0.25">
      <c r="A3422" s="48" t="s">
        <v>2142</v>
      </c>
      <c r="B3422" s="49" t="s">
        <v>1251</v>
      </c>
      <c r="C3422" s="49" t="s">
        <v>308</v>
      </c>
      <c r="D3422" s="49" t="s">
        <v>1634</v>
      </c>
      <c r="E3422" s="49" t="s">
        <v>2151</v>
      </c>
      <c r="F3422" s="49" t="s">
        <v>2151</v>
      </c>
      <c r="G3422" s="49">
        <v>2020</v>
      </c>
      <c r="H3422" s="49" t="s">
        <v>1635</v>
      </c>
      <c r="I3422" s="49" t="s">
        <v>682</v>
      </c>
      <c r="J3422" s="59">
        <v>0</v>
      </c>
      <c r="K3422" s="49">
        <v>0</v>
      </c>
      <c r="L3422" s="55" t="str">
        <f>_xlfn.CONCAT(NFM3External!$B3422,"_",NFM3External!$C3422,"_",NFM3External!$E3422,"_",NFM3External!$G3422)</f>
        <v>Togo_Malaria_- Partenaire: AMF '- Rapport RMPP, 2019, Page 69_2020</v>
      </c>
    </row>
    <row r="3423" spans="1:12" x14ac:dyDescent="0.25">
      <c r="A3423" s="51" t="s">
        <v>2142</v>
      </c>
      <c r="B3423" s="52" t="s">
        <v>1251</v>
      </c>
      <c r="C3423" s="52" t="s">
        <v>308</v>
      </c>
      <c r="D3423" s="52" t="s">
        <v>1634</v>
      </c>
      <c r="E3423" s="52" t="s">
        <v>2149</v>
      </c>
      <c r="F3423" s="52" t="s">
        <v>2149</v>
      </c>
      <c r="G3423" s="52">
        <v>2020</v>
      </c>
      <c r="H3423" s="52" t="s">
        <v>1635</v>
      </c>
      <c r="I3423" s="52" t="s">
        <v>682</v>
      </c>
      <c r="J3423" s="60">
        <v>85958</v>
      </c>
      <c r="K3423" s="52">
        <v>97960</v>
      </c>
      <c r="L3423" s="56" t="str">
        <f>_xlfn.CONCAT(NFM3External!$B3423,"_",NFM3External!$C3423,"_",NFM3External!$E3423,"_",NFM3External!$G3423)</f>
        <v>Togo_Malaria_- Partenaire: HRH 2030 '- Cf. Rapport RMPP, 2019, Page 69_2020</v>
      </c>
    </row>
    <row r="3424" spans="1:12" x14ac:dyDescent="0.25">
      <c r="A3424" s="48" t="s">
        <v>2142</v>
      </c>
      <c r="B3424" s="49" t="s">
        <v>1251</v>
      </c>
      <c r="C3424" s="49" t="s">
        <v>308</v>
      </c>
      <c r="D3424" s="49" t="s">
        <v>1634</v>
      </c>
      <c r="E3424" s="49" t="s">
        <v>2152</v>
      </c>
      <c r="F3424" s="49" t="s">
        <v>2152</v>
      </c>
      <c r="G3424" s="49">
        <v>2020</v>
      </c>
      <c r="H3424" s="49" t="s">
        <v>1635</v>
      </c>
      <c r="I3424" s="49" t="s">
        <v>682</v>
      </c>
      <c r="J3424" s="59">
        <v>0</v>
      </c>
      <c r="K3424" s="49">
        <v>0</v>
      </c>
      <c r="L3424" s="55" t="str">
        <f>_xlfn.CONCAT(NFM3External!$B3424,"_",NFM3External!$C3424,"_",NFM3External!$E3424,"_",NFM3External!$G3424)</f>
        <v>Togo_Malaria_- Partenaire: RBM '- Cf. Rapport RMPP, 2019, Page 69_2020</v>
      </c>
    </row>
    <row r="3425" spans="1:12" x14ac:dyDescent="0.25">
      <c r="A3425" s="51" t="s">
        <v>2142</v>
      </c>
      <c r="B3425" s="52" t="s">
        <v>1251</v>
      </c>
      <c r="C3425" s="52" t="s">
        <v>308</v>
      </c>
      <c r="D3425" s="52" t="s">
        <v>1634</v>
      </c>
      <c r="E3425" s="52" t="s">
        <v>2153</v>
      </c>
      <c r="F3425" s="52" t="s">
        <v>2153</v>
      </c>
      <c r="G3425" s="52">
        <v>2020</v>
      </c>
      <c r="H3425" s="52" t="s">
        <v>1635</v>
      </c>
      <c r="I3425" s="52" t="s">
        <v>682</v>
      </c>
      <c r="J3425" s="60">
        <v>0</v>
      </c>
      <c r="K3425" s="52">
        <v>0</v>
      </c>
      <c r="L3425" s="56" t="str">
        <f>_xlfn.CONCAT(NFM3External!$B3425,"_",NFM3External!$C3425,"_",NFM3External!$E3425,"_",NFM3External!$G3425)</f>
        <v>Togo_Malaria_- Partenaire: TOTAL SA-TOGO '- Cf. Rapport RMPP, 2019, Page 69_2020</v>
      </c>
    </row>
    <row r="3426" spans="1:12" x14ac:dyDescent="0.25">
      <c r="A3426" s="48" t="s">
        <v>2142</v>
      </c>
      <c r="B3426" s="49" t="s">
        <v>1251</v>
      </c>
      <c r="C3426" s="49" t="s">
        <v>308</v>
      </c>
      <c r="D3426" s="49" t="s">
        <v>1634</v>
      </c>
      <c r="E3426" s="49" t="s">
        <v>612</v>
      </c>
      <c r="F3426" s="49"/>
      <c r="G3426" s="49">
        <v>2020</v>
      </c>
      <c r="H3426" s="49" t="s">
        <v>1635</v>
      </c>
      <c r="I3426" s="49" t="s">
        <v>682</v>
      </c>
      <c r="J3426" s="59">
        <v>0</v>
      </c>
      <c r="K3426" s="49">
        <v>0</v>
      </c>
      <c r="L3426" s="55" t="str">
        <f>_xlfn.CONCAT(NFM3External!$B3426,"_",NFM3External!$C3426,"_",NFM3External!$E3426,"_",NFM3External!$G3426)</f>
        <v>Togo_Malaria_Select External Source_2020</v>
      </c>
    </row>
    <row r="3427" spans="1:12" x14ac:dyDescent="0.25">
      <c r="A3427" s="51" t="s">
        <v>2142</v>
      </c>
      <c r="B3427" s="52" t="s">
        <v>1251</v>
      </c>
      <c r="C3427" s="52" t="s">
        <v>308</v>
      </c>
      <c r="D3427" s="52" t="s">
        <v>1634</v>
      </c>
      <c r="E3427" s="52" t="s">
        <v>2150</v>
      </c>
      <c r="F3427" s="52" t="s">
        <v>2150</v>
      </c>
      <c r="G3427" s="52">
        <v>2021</v>
      </c>
      <c r="H3427" s="52" t="s">
        <v>361</v>
      </c>
      <c r="I3427" s="52" t="s">
        <v>682</v>
      </c>
      <c r="J3427" s="60">
        <v>0</v>
      </c>
      <c r="K3427" s="52">
        <v>0</v>
      </c>
      <c r="L3427" s="56" t="str">
        <f>_xlfn.CONCAT(NFM3External!$B3427,"_",NFM3External!$C3427,"_",NFM3External!$E3427,"_",NFM3External!$G3427)</f>
        <v>Togo_Malaria_- Partenaire: ALMA '- Cf. Cf. Rapport RMPP, 2019, Page 69_2021</v>
      </c>
    </row>
    <row r="3428" spans="1:12" x14ac:dyDescent="0.25">
      <c r="A3428" s="48" t="s">
        <v>2142</v>
      </c>
      <c r="B3428" s="49" t="s">
        <v>1251</v>
      </c>
      <c r="C3428" s="49" t="s">
        <v>308</v>
      </c>
      <c r="D3428" s="49" t="s">
        <v>1634</v>
      </c>
      <c r="E3428" s="49" t="s">
        <v>2151</v>
      </c>
      <c r="F3428" s="49" t="s">
        <v>2151</v>
      </c>
      <c r="G3428" s="49">
        <v>2021</v>
      </c>
      <c r="H3428" s="49" t="s">
        <v>361</v>
      </c>
      <c r="I3428" s="49" t="s">
        <v>682</v>
      </c>
      <c r="J3428" s="59">
        <v>0</v>
      </c>
      <c r="K3428" s="49">
        <v>0</v>
      </c>
      <c r="L3428" s="55" t="str">
        <f>_xlfn.CONCAT(NFM3External!$B3428,"_",NFM3External!$C3428,"_",NFM3External!$E3428,"_",NFM3External!$G3428)</f>
        <v>Togo_Malaria_- Partenaire: AMF '- Rapport RMPP, 2019, Page 69_2021</v>
      </c>
    </row>
    <row r="3429" spans="1:12" x14ac:dyDescent="0.25">
      <c r="A3429" s="51" t="s">
        <v>2142</v>
      </c>
      <c r="B3429" s="52" t="s">
        <v>1251</v>
      </c>
      <c r="C3429" s="52" t="s">
        <v>308</v>
      </c>
      <c r="D3429" s="52" t="s">
        <v>1634</v>
      </c>
      <c r="E3429" s="52" t="s">
        <v>2149</v>
      </c>
      <c r="F3429" s="52" t="s">
        <v>2149</v>
      </c>
      <c r="G3429" s="52">
        <v>2021</v>
      </c>
      <c r="H3429" s="52" t="s">
        <v>361</v>
      </c>
      <c r="I3429" s="52" t="s">
        <v>682</v>
      </c>
      <c r="J3429" s="60">
        <v>0</v>
      </c>
      <c r="K3429" s="52">
        <v>0</v>
      </c>
      <c r="L3429" s="56" t="str">
        <f>_xlfn.CONCAT(NFM3External!$B3429,"_",NFM3External!$C3429,"_",NFM3External!$E3429,"_",NFM3External!$G3429)</f>
        <v>Togo_Malaria_- Partenaire: HRH 2030 '- Cf. Rapport RMPP, 2019, Page 69_2021</v>
      </c>
    </row>
    <row r="3430" spans="1:12" x14ac:dyDescent="0.25">
      <c r="A3430" s="48" t="s">
        <v>2142</v>
      </c>
      <c r="B3430" s="49" t="s">
        <v>1251</v>
      </c>
      <c r="C3430" s="49" t="s">
        <v>308</v>
      </c>
      <c r="D3430" s="49" t="s">
        <v>1634</v>
      </c>
      <c r="E3430" s="49" t="s">
        <v>2152</v>
      </c>
      <c r="F3430" s="49" t="s">
        <v>2152</v>
      </c>
      <c r="G3430" s="49">
        <v>2021</v>
      </c>
      <c r="H3430" s="49" t="s">
        <v>361</v>
      </c>
      <c r="I3430" s="49" t="s">
        <v>682</v>
      </c>
      <c r="J3430" s="59">
        <v>0</v>
      </c>
      <c r="K3430" s="49">
        <v>0</v>
      </c>
      <c r="L3430" s="55" t="str">
        <f>_xlfn.CONCAT(NFM3External!$B3430,"_",NFM3External!$C3430,"_",NFM3External!$E3430,"_",NFM3External!$G3430)</f>
        <v>Togo_Malaria_- Partenaire: RBM '- Cf. Rapport RMPP, 2019, Page 69_2021</v>
      </c>
    </row>
    <row r="3431" spans="1:12" x14ac:dyDescent="0.25">
      <c r="A3431" s="51" t="s">
        <v>2142</v>
      </c>
      <c r="B3431" s="52" t="s">
        <v>1251</v>
      </c>
      <c r="C3431" s="52" t="s">
        <v>308</v>
      </c>
      <c r="D3431" s="52" t="s">
        <v>1634</v>
      </c>
      <c r="E3431" s="52" t="s">
        <v>2153</v>
      </c>
      <c r="F3431" s="52" t="s">
        <v>2153</v>
      </c>
      <c r="G3431" s="52">
        <v>2021</v>
      </c>
      <c r="H3431" s="52" t="s">
        <v>361</v>
      </c>
      <c r="I3431" s="52" t="s">
        <v>682</v>
      </c>
      <c r="J3431" s="60">
        <v>0</v>
      </c>
      <c r="K3431" s="52">
        <v>0</v>
      </c>
      <c r="L3431" s="56" t="str">
        <f>_xlfn.CONCAT(NFM3External!$B3431,"_",NFM3External!$C3431,"_",NFM3External!$E3431,"_",NFM3External!$G3431)</f>
        <v>Togo_Malaria_- Partenaire: TOTAL SA-TOGO '- Cf. Rapport RMPP, 2019, Page 69_2021</v>
      </c>
    </row>
    <row r="3432" spans="1:12" x14ac:dyDescent="0.25">
      <c r="A3432" s="48" t="s">
        <v>2142</v>
      </c>
      <c r="B3432" s="49" t="s">
        <v>1251</v>
      </c>
      <c r="C3432" s="49" t="s">
        <v>308</v>
      </c>
      <c r="D3432" s="49" t="s">
        <v>1634</v>
      </c>
      <c r="E3432" s="49" t="s">
        <v>612</v>
      </c>
      <c r="F3432" s="49"/>
      <c r="G3432" s="49">
        <v>2021</v>
      </c>
      <c r="H3432" s="49" t="s">
        <v>361</v>
      </c>
      <c r="I3432" s="49" t="s">
        <v>682</v>
      </c>
      <c r="J3432" s="59">
        <v>0</v>
      </c>
      <c r="K3432" s="49">
        <v>0</v>
      </c>
      <c r="L3432" s="55" t="str">
        <f>_xlfn.CONCAT(NFM3External!$B3432,"_",NFM3External!$C3432,"_",NFM3External!$E3432,"_",NFM3External!$G3432)</f>
        <v>Togo_Malaria_Select External Source_2021</v>
      </c>
    </row>
    <row r="3433" spans="1:12" x14ac:dyDescent="0.25">
      <c r="A3433" s="51" t="s">
        <v>2142</v>
      </c>
      <c r="B3433" s="52" t="s">
        <v>1251</v>
      </c>
      <c r="C3433" s="52" t="s">
        <v>308</v>
      </c>
      <c r="D3433" s="52" t="s">
        <v>1634</v>
      </c>
      <c r="E3433" s="52" t="s">
        <v>2150</v>
      </c>
      <c r="F3433" s="52" t="s">
        <v>2150</v>
      </c>
      <c r="G3433" s="52">
        <v>2022</v>
      </c>
      <c r="H3433" s="52" t="s">
        <v>361</v>
      </c>
      <c r="I3433" s="52" t="s">
        <v>682</v>
      </c>
      <c r="J3433" s="60">
        <v>0</v>
      </c>
      <c r="K3433" s="52">
        <v>0</v>
      </c>
      <c r="L3433" s="56" t="str">
        <f>_xlfn.CONCAT(NFM3External!$B3433,"_",NFM3External!$C3433,"_",NFM3External!$E3433,"_",NFM3External!$G3433)</f>
        <v>Togo_Malaria_- Partenaire: ALMA '- Cf. Cf. Rapport RMPP, 2019, Page 69_2022</v>
      </c>
    </row>
    <row r="3434" spans="1:12" x14ac:dyDescent="0.25">
      <c r="A3434" s="48" t="s">
        <v>2142</v>
      </c>
      <c r="B3434" s="49" t="s">
        <v>1251</v>
      </c>
      <c r="C3434" s="49" t="s">
        <v>308</v>
      </c>
      <c r="D3434" s="49" t="s">
        <v>1634</v>
      </c>
      <c r="E3434" s="49" t="s">
        <v>2151</v>
      </c>
      <c r="F3434" s="49" t="s">
        <v>2151</v>
      </c>
      <c r="G3434" s="49">
        <v>2022</v>
      </c>
      <c r="H3434" s="49" t="s">
        <v>361</v>
      </c>
      <c r="I3434" s="49" t="s">
        <v>682</v>
      </c>
      <c r="J3434" s="59">
        <v>0</v>
      </c>
      <c r="K3434" s="49">
        <v>0</v>
      </c>
      <c r="L3434" s="55" t="str">
        <f>_xlfn.CONCAT(NFM3External!$B3434,"_",NFM3External!$C3434,"_",NFM3External!$E3434,"_",NFM3External!$G3434)</f>
        <v>Togo_Malaria_- Partenaire: AMF '- Rapport RMPP, 2019, Page 69_2022</v>
      </c>
    </row>
    <row r="3435" spans="1:12" x14ac:dyDescent="0.25">
      <c r="A3435" s="51" t="s">
        <v>2142</v>
      </c>
      <c r="B3435" s="52" t="s">
        <v>1251</v>
      </c>
      <c r="C3435" s="52" t="s">
        <v>308</v>
      </c>
      <c r="D3435" s="52" t="s">
        <v>1634</v>
      </c>
      <c r="E3435" s="52" t="s">
        <v>2149</v>
      </c>
      <c r="F3435" s="52" t="s">
        <v>2149</v>
      </c>
      <c r="G3435" s="52">
        <v>2022</v>
      </c>
      <c r="H3435" s="52" t="s">
        <v>361</v>
      </c>
      <c r="I3435" s="52" t="s">
        <v>682</v>
      </c>
      <c r="J3435" s="60">
        <v>0</v>
      </c>
      <c r="K3435" s="52">
        <v>0</v>
      </c>
      <c r="L3435" s="56" t="str">
        <f>_xlfn.CONCAT(NFM3External!$B3435,"_",NFM3External!$C3435,"_",NFM3External!$E3435,"_",NFM3External!$G3435)</f>
        <v>Togo_Malaria_- Partenaire: HRH 2030 '- Cf. Rapport RMPP, 2019, Page 69_2022</v>
      </c>
    </row>
    <row r="3436" spans="1:12" x14ac:dyDescent="0.25">
      <c r="A3436" s="48" t="s">
        <v>2142</v>
      </c>
      <c r="B3436" s="49" t="s">
        <v>1251</v>
      </c>
      <c r="C3436" s="49" t="s">
        <v>308</v>
      </c>
      <c r="D3436" s="49" t="s">
        <v>1634</v>
      </c>
      <c r="E3436" s="49" t="s">
        <v>2152</v>
      </c>
      <c r="F3436" s="49" t="s">
        <v>2152</v>
      </c>
      <c r="G3436" s="49">
        <v>2022</v>
      </c>
      <c r="H3436" s="49" t="s">
        <v>361</v>
      </c>
      <c r="I3436" s="49" t="s">
        <v>682</v>
      </c>
      <c r="J3436" s="59">
        <v>0</v>
      </c>
      <c r="K3436" s="49">
        <v>0</v>
      </c>
      <c r="L3436" s="55" t="str">
        <f>_xlfn.CONCAT(NFM3External!$B3436,"_",NFM3External!$C3436,"_",NFM3External!$E3436,"_",NFM3External!$G3436)</f>
        <v>Togo_Malaria_- Partenaire: RBM '- Cf. Rapport RMPP, 2019, Page 69_2022</v>
      </c>
    </row>
    <row r="3437" spans="1:12" x14ac:dyDescent="0.25">
      <c r="A3437" s="51" t="s">
        <v>2142</v>
      </c>
      <c r="B3437" s="52" t="s">
        <v>1251</v>
      </c>
      <c r="C3437" s="52" t="s">
        <v>308</v>
      </c>
      <c r="D3437" s="52" t="s">
        <v>1634</v>
      </c>
      <c r="E3437" s="52" t="s">
        <v>2153</v>
      </c>
      <c r="F3437" s="52" t="s">
        <v>2153</v>
      </c>
      <c r="G3437" s="52">
        <v>2022</v>
      </c>
      <c r="H3437" s="52" t="s">
        <v>361</v>
      </c>
      <c r="I3437" s="52" t="s">
        <v>682</v>
      </c>
      <c r="J3437" s="60">
        <v>0</v>
      </c>
      <c r="K3437" s="52">
        <v>0</v>
      </c>
      <c r="L3437" s="56" t="str">
        <f>_xlfn.CONCAT(NFM3External!$B3437,"_",NFM3External!$C3437,"_",NFM3External!$E3437,"_",NFM3External!$G3437)</f>
        <v>Togo_Malaria_- Partenaire: TOTAL SA-TOGO '- Cf. Rapport RMPP, 2019, Page 69_2022</v>
      </c>
    </row>
    <row r="3438" spans="1:12" x14ac:dyDescent="0.25">
      <c r="A3438" s="48" t="s">
        <v>2142</v>
      </c>
      <c r="B3438" s="49" t="s">
        <v>1251</v>
      </c>
      <c r="C3438" s="49" t="s">
        <v>308</v>
      </c>
      <c r="D3438" s="49" t="s">
        <v>1634</v>
      </c>
      <c r="E3438" s="49" t="s">
        <v>612</v>
      </c>
      <c r="F3438" s="49"/>
      <c r="G3438" s="49">
        <v>2022</v>
      </c>
      <c r="H3438" s="49" t="s">
        <v>361</v>
      </c>
      <c r="I3438" s="49" t="s">
        <v>682</v>
      </c>
      <c r="J3438" s="59">
        <v>0</v>
      </c>
      <c r="K3438" s="49">
        <v>0</v>
      </c>
      <c r="L3438" s="55" t="str">
        <f>_xlfn.CONCAT(NFM3External!$B3438,"_",NFM3External!$C3438,"_",NFM3External!$E3438,"_",NFM3External!$G3438)</f>
        <v>Togo_Malaria_Select External Source_2022</v>
      </c>
    </row>
    <row r="3439" spans="1:12" x14ac:dyDescent="0.25">
      <c r="A3439" s="51" t="s">
        <v>2142</v>
      </c>
      <c r="B3439" s="52" t="s">
        <v>1251</v>
      </c>
      <c r="C3439" s="52" t="s">
        <v>308</v>
      </c>
      <c r="D3439" s="52" t="s">
        <v>1634</v>
      </c>
      <c r="E3439" s="52" t="s">
        <v>2150</v>
      </c>
      <c r="F3439" s="52" t="s">
        <v>2150</v>
      </c>
      <c r="G3439" s="52">
        <v>2023</v>
      </c>
      <c r="H3439" s="52" t="s">
        <v>361</v>
      </c>
      <c r="I3439" s="52" t="s">
        <v>682</v>
      </c>
      <c r="J3439" s="60">
        <v>0</v>
      </c>
      <c r="K3439" s="52">
        <v>0</v>
      </c>
      <c r="L3439" s="56" t="str">
        <f>_xlfn.CONCAT(NFM3External!$B3439,"_",NFM3External!$C3439,"_",NFM3External!$E3439,"_",NFM3External!$G3439)</f>
        <v>Togo_Malaria_- Partenaire: ALMA '- Cf. Cf. Rapport RMPP, 2019, Page 69_2023</v>
      </c>
    </row>
    <row r="3440" spans="1:12" x14ac:dyDescent="0.25">
      <c r="A3440" s="48" t="s">
        <v>2142</v>
      </c>
      <c r="B3440" s="49" t="s">
        <v>1251</v>
      </c>
      <c r="C3440" s="49" t="s">
        <v>308</v>
      </c>
      <c r="D3440" s="49" t="s">
        <v>1634</v>
      </c>
      <c r="E3440" s="49" t="s">
        <v>2151</v>
      </c>
      <c r="F3440" s="49" t="s">
        <v>2151</v>
      </c>
      <c r="G3440" s="49">
        <v>2023</v>
      </c>
      <c r="H3440" s="49" t="s">
        <v>361</v>
      </c>
      <c r="I3440" s="49" t="s">
        <v>682</v>
      </c>
      <c r="J3440" s="59">
        <v>0</v>
      </c>
      <c r="K3440" s="49">
        <v>0</v>
      </c>
      <c r="L3440" s="55" t="str">
        <f>_xlfn.CONCAT(NFM3External!$B3440,"_",NFM3External!$C3440,"_",NFM3External!$E3440,"_",NFM3External!$G3440)</f>
        <v>Togo_Malaria_- Partenaire: AMF '- Rapport RMPP, 2019, Page 69_2023</v>
      </c>
    </row>
    <row r="3441" spans="1:12" x14ac:dyDescent="0.25">
      <c r="A3441" s="51" t="s">
        <v>2142</v>
      </c>
      <c r="B3441" s="52" t="s">
        <v>1251</v>
      </c>
      <c r="C3441" s="52" t="s">
        <v>308</v>
      </c>
      <c r="D3441" s="52" t="s">
        <v>1634</v>
      </c>
      <c r="E3441" s="52" t="s">
        <v>2149</v>
      </c>
      <c r="F3441" s="52" t="s">
        <v>2149</v>
      </c>
      <c r="G3441" s="52">
        <v>2023</v>
      </c>
      <c r="H3441" s="52" t="s">
        <v>361</v>
      </c>
      <c r="I3441" s="52" t="s">
        <v>682</v>
      </c>
      <c r="J3441" s="60">
        <v>0</v>
      </c>
      <c r="K3441" s="52">
        <v>0</v>
      </c>
      <c r="L3441" s="56" t="str">
        <f>_xlfn.CONCAT(NFM3External!$B3441,"_",NFM3External!$C3441,"_",NFM3External!$E3441,"_",NFM3External!$G3441)</f>
        <v>Togo_Malaria_- Partenaire: HRH 2030 '- Cf. Rapport RMPP, 2019, Page 69_2023</v>
      </c>
    </row>
    <row r="3442" spans="1:12" x14ac:dyDescent="0.25">
      <c r="A3442" s="48" t="s">
        <v>2142</v>
      </c>
      <c r="B3442" s="49" t="s">
        <v>1251</v>
      </c>
      <c r="C3442" s="49" t="s">
        <v>308</v>
      </c>
      <c r="D3442" s="49" t="s">
        <v>1634</v>
      </c>
      <c r="E3442" s="49" t="s">
        <v>2152</v>
      </c>
      <c r="F3442" s="49" t="s">
        <v>2152</v>
      </c>
      <c r="G3442" s="49">
        <v>2023</v>
      </c>
      <c r="H3442" s="49" t="s">
        <v>361</v>
      </c>
      <c r="I3442" s="49" t="s">
        <v>682</v>
      </c>
      <c r="J3442" s="59">
        <v>0</v>
      </c>
      <c r="K3442" s="49">
        <v>0</v>
      </c>
      <c r="L3442" s="55" t="str">
        <f>_xlfn.CONCAT(NFM3External!$B3442,"_",NFM3External!$C3442,"_",NFM3External!$E3442,"_",NFM3External!$G3442)</f>
        <v>Togo_Malaria_- Partenaire: RBM '- Cf. Rapport RMPP, 2019, Page 69_2023</v>
      </c>
    </row>
    <row r="3443" spans="1:12" x14ac:dyDescent="0.25">
      <c r="A3443" s="51" t="s">
        <v>2142</v>
      </c>
      <c r="B3443" s="52" t="s">
        <v>1251</v>
      </c>
      <c r="C3443" s="52" t="s">
        <v>308</v>
      </c>
      <c r="D3443" s="52" t="s">
        <v>1634</v>
      </c>
      <c r="E3443" s="52" t="s">
        <v>2153</v>
      </c>
      <c r="F3443" s="52" t="s">
        <v>2153</v>
      </c>
      <c r="G3443" s="52">
        <v>2023</v>
      </c>
      <c r="H3443" s="52" t="s">
        <v>361</v>
      </c>
      <c r="I3443" s="52" t="s">
        <v>682</v>
      </c>
      <c r="J3443" s="60">
        <v>0</v>
      </c>
      <c r="K3443" s="52">
        <v>0</v>
      </c>
      <c r="L3443" s="56" t="str">
        <f>_xlfn.CONCAT(NFM3External!$B3443,"_",NFM3External!$C3443,"_",NFM3External!$E3443,"_",NFM3External!$G3443)</f>
        <v>Togo_Malaria_- Partenaire: TOTAL SA-TOGO '- Cf. Rapport RMPP, 2019, Page 69_2023</v>
      </c>
    </row>
    <row r="3444" spans="1:12" x14ac:dyDescent="0.25">
      <c r="A3444" s="48" t="s">
        <v>2142</v>
      </c>
      <c r="B3444" s="49" t="s">
        <v>1251</v>
      </c>
      <c r="C3444" s="49" t="s">
        <v>308</v>
      </c>
      <c r="D3444" s="49" t="s">
        <v>1634</v>
      </c>
      <c r="E3444" s="49" t="s">
        <v>612</v>
      </c>
      <c r="F3444" s="49"/>
      <c r="G3444" s="49">
        <v>2023</v>
      </c>
      <c r="H3444" s="49" t="s">
        <v>361</v>
      </c>
      <c r="I3444" s="49" t="s">
        <v>682</v>
      </c>
      <c r="J3444" s="59">
        <v>0</v>
      </c>
      <c r="K3444" s="49">
        <v>0</v>
      </c>
      <c r="L3444" s="55" t="str">
        <f>_xlfn.CONCAT(NFM3External!$B3444,"_",NFM3External!$C3444,"_",NFM3External!$E3444,"_",NFM3External!$G3444)</f>
        <v>Togo_Malaria_Select External Source_2023</v>
      </c>
    </row>
    <row r="3445" spans="1:12" x14ac:dyDescent="0.25">
      <c r="A3445" s="51" t="s">
        <v>2142</v>
      </c>
      <c r="B3445" s="52" t="s">
        <v>1251</v>
      </c>
      <c r="C3445" s="52" t="s">
        <v>308</v>
      </c>
      <c r="D3445" s="52" t="s">
        <v>1634</v>
      </c>
      <c r="E3445" s="52" t="s">
        <v>901</v>
      </c>
      <c r="F3445" s="52" t="s">
        <v>2154</v>
      </c>
      <c r="G3445" s="52">
        <v>2018</v>
      </c>
      <c r="H3445" s="52" t="s">
        <v>1635</v>
      </c>
      <c r="I3445" s="52" t="s">
        <v>682</v>
      </c>
      <c r="J3445" s="60">
        <v>464149</v>
      </c>
      <c r="K3445" s="52">
        <v>547888</v>
      </c>
      <c r="L3445" s="56" t="str">
        <f>_xlfn.CONCAT(NFM3External!$B3445,"_",NFM3External!$C3445,"_",NFM3External!$E3445,"_",NFM3External!$G3445)</f>
        <v>Togo_Malaria_The United Nations Children's Fund (UNICEF)_2018</v>
      </c>
    </row>
    <row r="3446" spans="1:12" x14ac:dyDescent="0.25">
      <c r="A3446" s="48" t="s">
        <v>2142</v>
      </c>
      <c r="B3446" s="49" t="s">
        <v>1251</v>
      </c>
      <c r="C3446" s="49" t="s">
        <v>308</v>
      </c>
      <c r="D3446" s="49" t="s">
        <v>1634</v>
      </c>
      <c r="E3446" s="49" t="s">
        <v>901</v>
      </c>
      <c r="F3446" s="49" t="s">
        <v>2154</v>
      </c>
      <c r="G3446" s="49">
        <v>2019</v>
      </c>
      <c r="H3446" s="49" t="s">
        <v>1635</v>
      </c>
      <c r="I3446" s="49" t="s">
        <v>682</v>
      </c>
      <c r="J3446" s="59">
        <v>361806</v>
      </c>
      <c r="K3446" s="49">
        <v>405027</v>
      </c>
      <c r="L3446" s="55" t="str">
        <f>_xlfn.CONCAT(NFM3External!$B3446,"_",NFM3External!$C3446,"_",NFM3External!$E3446,"_",NFM3External!$G3446)</f>
        <v>Togo_Malaria_The United Nations Children's Fund (UNICEF)_2019</v>
      </c>
    </row>
    <row r="3447" spans="1:12" x14ac:dyDescent="0.25">
      <c r="A3447" s="51" t="s">
        <v>2142</v>
      </c>
      <c r="B3447" s="52" t="s">
        <v>1251</v>
      </c>
      <c r="C3447" s="52" t="s">
        <v>308</v>
      </c>
      <c r="D3447" s="52" t="s">
        <v>1634</v>
      </c>
      <c r="E3447" s="52" t="s">
        <v>901</v>
      </c>
      <c r="F3447" s="52" t="s">
        <v>2154</v>
      </c>
      <c r="G3447" s="52">
        <v>2020</v>
      </c>
      <c r="H3447" s="52" t="s">
        <v>1635</v>
      </c>
      <c r="I3447" s="52" t="s">
        <v>682</v>
      </c>
      <c r="J3447" s="60">
        <v>287919</v>
      </c>
      <c r="K3447" s="52">
        <v>328122</v>
      </c>
      <c r="L3447" s="56" t="str">
        <f>_xlfn.CONCAT(NFM3External!$B3447,"_",NFM3External!$C3447,"_",NFM3External!$E3447,"_",NFM3External!$G3447)</f>
        <v>Togo_Malaria_The United Nations Children's Fund (UNICEF)_2020</v>
      </c>
    </row>
    <row r="3448" spans="1:12" x14ac:dyDescent="0.25">
      <c r="A3448" s="48" t="s">
        <v>2142</v>
      </c>
      <c r="B3448" s="49" t="s">
        <v>1251</v>
      </c>
      <c r="C3448" s="49" t="s">
        <v>308</v>
      </c>
      <c r="D3448" s="49" t="s">
        <v>1634</v>
      </c>
      <c r="E3448" s="49" t="s">
        <v>901</v>
      </c>
      <c r="F3448" s="49" t="s">
        <v>2154</v>
      </c>
      <c r="G3448" s="49">
        <v>2021</v>
      </c>
      <c r="H3448" s="49" t="s">
        <v>361</v>
      </c>
      <c r="I3448" s="49" t="s">
        <v>682</v>
      </c>
      <c r="J3448" s="59">
        <v>287919</v>
      </c>
      <c r="K3448" s="49">
        <v>343830</v>
      </c>
      <c r="L3448" s="55" t="str">
        <f>_xlfn.CONCAT(NFM3External!$B3448,"_",NFM3External!$C3448,"_",NFM3External!$E3448,"_",NFM3External!$G3448)</f>
        <v>Togo_Malaria_The United Nations Children's Fund (UNICEF)_2021</v>
      </c>
    </row>
    <row r="3449" spans="1:12" x14ac:dyDescent="0.25">
      <c r="A3449" s="51" t="s">
        <v>2142</v>
      </c>
      <c r="B3449" s="52" t="s">
        <v>1251</v>
      </c>
      <c r="C3449" s="52" t="s">
        <v>308</v>
      </c>
      <c r="D3449" s="52" t="s">
        <v>1634</v>
      </c>
      <c r="E3449" s="52" t="s">
        <v>901</v>
      </c>
      <c r="F3449" s="52" t="s">
        <v>2154</v>
      </c>
      <c r="G3449" s="52">
        <v>2022</v>
      </c>
      <c r="H3449" s="52" t="s">
        <v>361</v>
      </c>
      <c r="I3449" s="52" t="s">
        <v>682</v>
      </c>
      <c r="J3449" s="60">
        <v>287919</v>
      </c>
      <c r="K3449" s="52">
        <v>347676</v>
      </c>
      <c r="L3449" s="56" t="str">
        <f>_xlfn.CONCAT(NFM3External!$B3449,"_",NFM3External!$C3449,"_",NFM3External!$E3449,"_",NFM3External!$G3449)</f>
        <v>Togo_Malaria_The United Nations Children's Fund (UNICEF)_2022</v>
      </c>
    </row>
    <row r="3450" spans="1:12" x14ac:dyDescent="0.25">
      <c r="A3450" s="48" t="s">
        <v>2142</v>
      </c>
      <c r="B3450" s="49" t="s">
        <v>1251</v>
      </c>
      <c r="C3450" s="49" t="s">
        <v>308</v>
      </c>
      <c r="D3450" s="49" t="s">
        <v>1634</v>
      </c>
      <c r="E3450" s="49" t="s">
        <v>901</v>
      </c>
      <c r="F3450" s="49" t="s">
        <v>2154</v>
      </c>
      <c r="G3450" s="49">
        <v>2023</v>
      </c>
      <c r="H3450" s="49" t="s">
        <v>361</v>
      </c>
      <c r="I3450" s="49" t="s">
        <v>682</v>
      </c>
      <c r="J3450" s="59">
        <v>287919</v>
      </c>
      <c r="K3450" s="49">
        <v>352743</v>
      </c>
      <c r="L3450" s="55" t="str">
        <f>_xlfn.CONCAT(NFM3External!$B3450,"_",NFM3External!$C3450,"_",NFM3External!$E3450,"_",NFM3External!$G3450)</f>
        <v>Togo_Malaria_The United Nations Children's Fund (UNICEF)_2023</v>
      </c>
    </row>
    <row r="3451" spans="1:12" x14ac:dyDescent="0.25">
      <c r="A3451" s="51" t="s">
        <v>2142</v>
      </c>
      <c r="B3451" s="52" t="s">
        <v>1251</v>
      </c>
      <c r="C3451" s="52" t="s">
        <v>308</v>
      </c>
      <c r="D3451" s="52" t="s">
        <v>1634</v>
      </c>
      <c r="E3451" s="52" t="s">
        <v>949</v>
      </c>
      <c r="F3451" s="52" t="s">
        <v>2154</v>
      </c>
      <c r="G3451" s="52">
        <v>2018</v>
      </c>
      <c r="H3451" s="52" t="s">
        <v>1635</v>
      </c>
      <c r="I3451" s="52" t="s">
        <v>682</v>
      </c>
      <c r="J3451" s="60">
        <v>3953</v>
      </c>
      <c r="K3451" s="52">
        <v>4666</v>
      </c>
      <c r="L3451" s="56" t="str">
        <f>_xlfn.CONCAT(NFM3External!$B3451,"_",NFM3External!$C3451,"_",NFM3External!$E3451,"_",NFM3External!$G3451)</f>
        <v>Togo_Malaria_World Health Organization (WHO)_2018</v>
      </c>
    </row>
    <row r="3452" spans="1:12" x14ac:dyDescent="0.25">
      <c r="A3452" s="48" t="s">
        <v>2142</v>
      </c>
      <c r="B3452" s="49" t="s">
        <v>1251</v>
      </c>
      <c r="C3452" s="49" t="s">
        <v>308</v>
      </c>
      <c r="D3452" s="49" t="s">
        <v>1634</v>
      </c>
      <c r="E3452" s="49" t="s">
        <v>949</v>
      </c>
      <c r="F3452" s="49" t="s">
        <v>2154</v>
      </c>
      <c r="G3452" s="49">
        <v>2019</v>
      </c>
      <c r="H3452" s="49" t="s">
        <v>1635</v>
      </c>
      <c r="I3452" s="49" t="s">
        <v>682</v>
      </c>
      <c r="J3452" s="59">
        <v>4213</v>
      </c>
      <c r="K3452" s="49">
        <v>4716</v>
      </c>
      <c r="L3452" s="55" t="str">
        <f>_xlfn.CONCAT(NFM3External!$B3452,"_",NFM3External!$C3452,"_",NFM3External!$E3452,"_",NFM3External!$G3452)</f>
        <v>Togo_Malaria_World Health Organization (WHO)_2019</v>
      </c>
    </row>
    <row r="3453" spans="1:12" x14ac:dyDescent="0.25">
      <c r="A3453" s="51" t="s">
        <v>2142</v>
      </c>
      <c r="B3453" s="52" t="s">
        <v>1251</v>
      </c>
      <c r="C3453" s="52" t="s">
        <v>305</v>
      </c>
      <c r="D3453" s="52" t="s">
        <v>1634</v>
      </c>
      <c r="E3453" s="52" t="s">
        <v>2155</v>
      </c>
      <c r="F3453" s="52" t="s">
        <v>2156</v>
      </c>
      <c r="G3453" s="52">
        <v>2018</v>
      </c>
      <c r="H3453" s="52" t="s">
        <v>1635</v>
      </c>
      <c r="I3453" s="52" t="s">
        <v>682</v>
      </c>
      <c r="J3453" s="60">
        <v>4015</v>
      </c>
      <c r="K3453" s="52">
        <v>4740</v>
      </c>
      <c r="L3453" s="56" t="str">
        <f>_xlfn.CONCAT(NFM3External!$B3453,"_",NFM3External!$C3453,"_",NFM3External!$E3453,"_",NFM3External!$G3453)</f>
        <v>Togo_TB_Economic Community of West African States, ECOWAS)_2018</v>
      </c>
    </row>
    <row r="3454" spans="1:12" x14ac:dyDescent="0.25">
      <c r="A3454" s="48" t="s">
        <v>2142</v>
      </c>
      <c r="B3454" s="49" t="s">
        <v>1251</v>
      </c>
      <c r="C3454" s="49" t="s">
        <v>305</v>
      </c>
      <c r="D3454" s="49" t="s">
        <v>1634</v>
      </c>
      <c r="E3454" s="49" t="s">
        <v>2155</v>
      </c>
      <c r="F3454" s="49" t="s">
        <v>2156</v>
      </c>
      <c r="G3454" s="49">
        <v>2019</v>
      </c>
      <c r="H3454" s="49" t="s">
        <v>1635</v>
      </c>
      <c r="I3454" s="49" t="s">
        <v>682</v>
      </c>
      <c r="J3454" s="59">
        <v>0</v>
      </c>
      <c r="K3454" s="49">
        <v>0</v>
      </c>
      <c r="L3454" s="55" t="str">
        <f>_xlfn.CONCAT(NFM3External!$B3454,"_",NFM3External!$C3454,"_",NFM3External!$E3454,"_",NFM3External!$G3454)</f>
        <v>Togo_TB_Economic Community of West African States, ECOWAS)_2019</v>
      </c>
    </row>
    <row r="3455" spans="1:12" x14ac:dyDescent="0.25">
      <c r="A3455" s="51" t="s">
        <v>2142</v>
      </c>
      <c r="B3455" s="52" t="s">
        <v>1251</v>
      </c>
      <c r="C3455" s="52" t="s">
        <v>305</v>
      </c>
      <c r="D3455" s="52" t="s">
        <v>1634</v>
      </c>
      <c r="E3455" s="52" t="s">
        <v>2155</v>
      </c>
      <c r="F3455" s="52" t="s">
        <v>2156</v>
      </c>
      <c r="G3455" s="52">
        <v>2020</v>
      </c>
      <c r="H3455" s="52" t="s">
        <v>1635</v>
      </c>
      <c r="I3455" s="52" t="s">
        <v>682</v>
      </c>
      <c r="J3455" s="60">
        <v>0</v>
      </c>
      <c r="K3455" s="52">
        <v>0</v>
      </c>
      <c r="L3455" s="56" t="str">
        <f>_xlfn.CONCAT(NFM3External!$B3455,"_",NFM3External!$C3455,"_",NFM3External!$E3455,"_",NFM3External!$G3455)</f>
        <v>Togo_TB_Economic Community of West African States, ECOWAS)_2020</v>
      </c>
    </row>
    <row r="3456" spans="1:12" x14ac:dyDescent="0.25">
      <c r="A3456" s="48" t="s">
        <v>2142</v>
      </c>
      <c r="B3456" s="49" t="s">
        <v>1251</v>
      </c>
      <c r="C3456" s="49" t="s">
        <v>305</v>
      </c>
      <c r="D3456" s="49" t="s">
        <v>1634</v>
      </c>
      <c r="E3456" s="49" t="s">
        <v>2155</v>
      </c>
      <c r="F3456" s="49" t="s">
        <v>2156</v>
      </c>
      <c r="G3456" s="49">
        <v>2021</v>
      </c>
      <c r="H3456" s="49" t="s">
        <v>361</v>
      </c>
      <c r="I3456" s="49" t="s">
        <v>682</v>
      </c>
      <c r="J3456" s="59">
        <v>15029</v>
      </c>
      <c r="K3456" s="49">
        <v>17948</v>
      </c>
      <c r="L3456" s="55" t="str">
        <f>_xlfn.CONCAT(NFM3External!$B3456,"_",NFM3External!$C3456,"_",NFM3External!$E3456,"_",NFM3External!$G3456)</f>
        <v>Togo_TB_Economic Community of West African States, ECOWAS)_2021</v>
      </c>
    </row>
    <row r="3457" spans="1:12" x14ac:dyDescent="0.25">
      <c r="A3457" s="51" t="s">
        <v>2142</v>
      </c>
      <c r="B3457" s="52" t="s">
        <v>1251</v>
      </c>
      <c r="C3457" s="52" t="s">
        <v>305</v>
      </c>
      <c r="D3457" s="52" t="s">
        <v>1634</v>
      </c>
      <c r="E3457" s="52" t="s">
        <v>2155</v>
      </c>
      <c r="F3457" s="52" t="s">
        <v>2156</v>
      </c>
      <c r="G3457" s="52">
        <v>2022</v>
      </c>
      <c r="H3457" s="52" t="s">
        <v>361</v>
      </c>
      <c r="I3457" s="52" t="s">
        <v>682</v>
      </c>
      <c r="J3457" s="60">
        <v>15029</v>
      </c>
      <c r="K3457" s="52">
        <v>18148</v>
      </c>
      <c r="L3457" s="56" t="str">
        <f>_xlfn.CONCAT(NFM3External!$B3457,"_",NFM3External!$C3457,"_",NFM3External!$E3457,"_",NFM3External!$G3457)</f>
        <v>Togo_TB_Economic Community of West African States, ECOWAS)_2022</v>
      </c>
    </row>
    <row r="3458" spans="1:12" x14ac:dyDescent="0.25">
      <c r="A3458" s="48" t="s">
        <v>2142</v>
      </c>
      <c r="B3458" s="49" t="s">
        <v>1251</v>
      </c>
      <c r="C3458" s="49" t="s">
        <v>305</v>
      </c>
      <c r="D3458" s="49" t="s">
        <v>1634</v>
      </c>
      <c r="E3458" s="49" t="s">
        <v>2155</v>
      </c>
      <c r="F3458" s="49" t="s">
        <v>2156</v>
      </c>
      <c r="G3458" s="49">
        <v>2023</v>
      </c>
      <c r="H3458" s="49" t="s">
        <v>361</v>
      </c>
      <c r="I3458" s="49" t="s">
        <v>682</v>
      </c>
      <c r="J3458" s="59">
        <v>15029</v>
      </c>
      <c r="K3458" s="49">
        <v>18413</v>
      </c>
      <c r="L3458" s="55" t="str">
        <f>_xlfn.CONCAT(NFM3External!$B3458,"_",NFM3External!$C3458,"_",NFM3External!$E3458,"_",NFM3External!$G3458)</f>
        <v>Togo_TB_Economic Community of West African States, ECOWAS)_2023</v>
      </c>
    </row>
    <row r="3459" spans="1:12" x14ac:dyDescent="0.25">
      <c r="A3459" s="51" t="s">
        <v>2142</v>
      </c>
      <c r="B3459" s="52" t="s">
        <v>1251</v>
      </c>
      <c r="C3459" s="52" t="s">
        <v>305</v>
      </c>
      <c r="D3459" s="52" t="s">
        <v>1634</v>
      </c>
      <c r="E3459" s="52" t="s">
        <v>798</v>
      </c>
      <c r="F3459" s="52" t="s">
        <v>2156</v>
      </c>
      <c r="G3459" s="52">
        <v>2018</v>
      </c>
      <c r="H3459" s="52" t="s">
        <v>1635</v>
      </c>
      <c r="I3459" s="52" t="s">
        <v>682</v>
      </c>
      <c r="J3459" s="60">
        <v>39683</v>
      </c>
      <c r="K3459" s="52">
        <v>46842</v>
      </c>
      <c r="L3459" s="56" t="str">
        <f>_xlfn.CONCAT(NFM3External!$B3459,"_",NFM3External!$C3459,"_",NFM3External!$E3459,"_",NFM3External!$G3459)</f>
        <v>Togo_TB_Germany_2018</v>
      </c>
    </row>
    <row r="3460" spans="1:12" x14ac:dyDescent="0.25">
      <c r="A3460" s="48" t="s">
        <v>2142</v>
      </c>
      <c r="B3460" s="49" t="s">
        <v>1251</v>
      </c>
      <c r="C3460" s="49" t="s">
        <v>305</v>
      </c>
      <c r="D3460" s="49" t="s">
        <v>1634</v>
      </c>
      <c r="E3460" s="49" t="s">
        <v>798</v>
      </c>
      <c r="F3460" s="49" t="s">
        <v>2156</v>
      </c>
      <c r="G3460" s="49">
        <v>2019</v>
      </c>
      <c r="H3460" s="49" t="s">
        <v>1635</v>
      </c>
      <c r="I3460" s="49" t="s">
        <v>682</v>
      </c>
      <c r="J3460" s="59">
        <v>18296</v>
      </c>
      <c r="K3460" s="49">
        <v>20482</v>
      </c>
      <c r="L3460" s="55" t="str">
        <f>_xlfn.CONCAT(NFM3External!$B3460,"_",NFM3External!$C3460,"_",NFM3External!$E3460,"_",NFM3External!$G3460)</f>
        <v>Togo_TB_Germany_2019</v>
      </c>
    </row>
    <row r="3461" spans="1:12" x14ac:dyDescent="0.25">
      <c r="A3461" s="51" t="s">
        <v>2142</v>
      </c>
      <c r="B3461" s="52" t="s">
        <v>1251</v>
      </c>
      <c r="C3461" s="52" t="s">
        <v>305</v>
      </c>
      <c r="D3461" s="52" t="s">
        <v>1634</v>
      </c>
      <c r="E3461" s="52" t="s">
        <v>798</v>
      </c>
      <c r="F3461" s="52" t="s">
        <v>2156</v>
      </c>
      <c r="G3461" s="52">
        <v>2020</v>
      </c>
      <c r="H3461" s="52" t="s">
        <v>1635</v>
      </c>
      <c r="I3461" s="52" t="s">
        <v>682</v>
      </c>
      <c r="J3461" s="60">
        <v>18296</v>
      </c>
      <c r="K3461" s="52">
        <v>20851</v>
      </c>
      <c r="L3461" s="56" t="str">
        <f>_xlfn.CONCAT(NFM3External!$B3461,"_",NFM3External!$C3461,"_",NFM3External!$E3461,"_",NFM3External!$G3461)</f>
        <v>Togo_TB_Germany_2020</v>
      </c>
    </row>
    <row r="3462" spans="1:12" x14ac:dyDescent="0.25">
      <c r="A3462" s="48" t="s">
        <v>2142</v>
      </c>
      <c r="B3462" s="49" t="s">
        <v>1251</v>
      </c>
      <c r="C3462" s="49" t="s">
        <v>305</v>
      </c>
      <c r="D3462" s="49" t="s">
        <v>1634</v>
      </c>
      <c r="E3462" s="49" t="s">
        <v>798</v>
      </c>
      <c r="F3462" s="49" t="s">
        <v>2156</v>
      </c>
      <c r="G3462" s="49">
        <v>2021</v>
      </c>
      <c r="H3462" s="49" t="s">
        <v>361</v>
      </c>
      <c r="I3462" s="49" t="s">
        <v>682</v>
      </c>
      <c r="J3462" s="59">
        <v>500537</v>
      </c>
      <c r="K3462" s="49">
        <v>597736</v>
      </c>
      <c r="L3462" s="55" t="str">
        <f>_xlfn.CONCAT(NFM3External!$B3462,"_",NFM3External!$C3462,"_",NFM3External!$E3462,"_",NFM3External!$G3462)</f>
        <v>Togo_TB_Germany_2021</v>
      </c>
    </row>
    <row r="3463" spans="1:12" x14ac:dyDescent="0.25">
      <c r="A3463" s="51" t="s">
        <v>2142</v>
      </c>
      <c r="B3463" s="52" t="s">
        <v>1251</v>
      </c>
      <c r="C3463" s="52" t="s">
        <v>305</v>
      </c>
      <c r="D3463" s="52" t="s">
        <v>1634</v>
      </c>
      <c r="E3463" s="52" t="s">
        <v>798</v>
      </c>
      <c r="F3463" s="52" t="s">
        <v>2156</v>
      </c>
      <c r="G3463" s="52">
        <v>2022</v>
      </c>
      <c r="H3463" s="52" t="s">
        <v>361</v>
      </c>
      <c r="I3463" s="52" t="s">
        <v>682</v>
      </c>
      <c r="J3463" s="60">
        <v>346509</v>
      </c>
      <c r="K3463" s="52">
        <v>418427</v>
      </c>
      <c r="L3463" s="56" t="str">
        <f>_xlfn.CONCAT(NFM3External!$B3463,"_",NFM3External!$C3463,"_",NFM3External!$E3463,"_",NFM3External!$G3463)</f>
        <v>Togo_TB_Germany_2022</v>
      </c>
    </row>
    <row r="3464" spans="1:12" x14ac:dyDescent="0.25">
      <c r="A3464" s="48" t="s">
        <v>2142</v>
      </c>
      <c r="B3464" s="49" t="s">
        <v>1251</v>
      </c>
      <c r="C3464" s="49" t="s">
        <v>305</v>
      </c>
      <c r="D3464" s="49" t="s">
        <v>1634</v>
      </c>
      <c r="E3464" s="49" t="s">
        <v>798</v>
      </c>
      <c r="F3464" s="49" t="s">
        <v>2156</v>
      </c>
      <c r="G3464" s="49">
        <v>2023</v>
      </c>
      <c r="H3464" s="49" t="s">
        <v>361</v>
      </c>
      <c r="I3464" s="49" t="s">
        <v>682</v>
      </c>
      <c r="J3464" s="59">
        <v>304895</v>
      </c>
      <c r="K3464" s="49">
        <v>373541</v>
      </c>
      <c r="L3464" s="55" t="str">
        <f>_xlfn.CONCAT(NFM3External!$B3464,"_",NFM3External!$C3464,"_",NFM3External!$E3464,"_",NFM3External!$G3464)</f>
        <v>Togo_TB_Germany_2023</v>
      </c>
    </row>
    <row r="3465" spans="1:12" x14ac:dyDescent="0.25">
      <c r="A3465" s="51" t="s">
        <v>2142</v>
      </c>
      <c r="B3465" s="52" t="s">
        <v>1251</v>
      </c>
      <c r="C3465" s="52" t="s">
        <v>305</v>
      </c>
      <c r="D3465" s="52" t="s">
        <v>1634</v>
      </c>
      <c r="E3465" s="52" t="s">
        <v>2157</v>
      </c>
      <c r="F3465" s="52" t="s">
        <v>2157</v>
      </c>
      <c r="G3465" s="52">
        <v>2018</v>
      </c>
      <c r="H3465" s="52" t="s">
        <v>1635</v>
      </c>
      <c r="I3465" s="52" t="s">
        <v>682</v>
      </c>
      <c r="J3465" s="60">
        <v>0</v>
      </c>
      <c r="K3465" s="52">
        <v>0</v>
      </c>
      <c r="L3465" s="56" t="str">
        <f>_xlfn.CONCAT(NFM3External!$B3465,"_",NFM3External!$C3465,"_",NFM3External!$E3465,"_",NFM3External!$G3465)</f>
        <v>Togo_TB_Donnees 2021 a 2023: PSN TB 2021 2023 page 66; rapport annuel PNLT 2018 page 6; rapport annuel PNLT 2019 page_2018</v>
      </c>
    </row>
    <row r="3466" spans="1:12" x14ac:dyDescent="0.25">
      <c r="A3466" s="48" t="s">
        <v>2142</v>
      </c>
      <c r="B3466" s="49" t="s">
        <v>1251</v>
      </c>
      <c r="C3466" s="49" t="s">
        <v>305</v>
      </c>
      <c r="D3466" s="49" t="s">
        <v>1634</v>
      </c>
      <c r="E3466" s="49" t="s">
        <v>2157</v>
      </c>
      <c r="F3466" s="49" t="s">
        <v>2157</v>
      </c>
      <c r="G3466" s="49">
        <v>2019</v>
      </c>
      <c r="H3466" s="49" t="s">
        <v>1635</v>
      </c>
      <c r="I3466" s="49" t="s">
        <v>682</v>
      </c>
      <c r="J3466" s="59">
        <v>0</v>
      </c>
      <c r="K3466" s="49">
        <v>0</v>
      </c>
      <c r="L3466" s="55" t="str">
        <f>_xlfn.CONCAT(NFM3External!$B3466,"_",NFM3External!$C3466,"_",NFM3External!$E3466,"_",NFM3External!$G3466)</f>
        <v>Togo_TB_Donnees 2021 a 2023: PSN TB 2021 2023 page 66; rapport annuel PNLT 2018 page 6; rapport annuel PNLT 2019 page_2019</v>
      </c>
    </row>
    <row r="3467" spans="1:12" x14ac:dyDescent="0.25">
      <c r="A3467" s="51" t="s">
        <v>2142</v>
      </c>
      <c r="B3467" s="52" t="s">
        <v>1251</v>
      </c>
      <c r="C3467" s="52" t="s">
        <v>305</v>
      </c>
      <c r="D3467" s="52" t="s">
        <v>1634</v>
      </c>
      <c r="E3467" s="52" t="s">
        <v>2157</v>
      </c>
      <c r="F3467" s="52" t="s">
        <v>2157</v>
      </c>
      <c r="G3467" s="52">
        <v>2020</v>
      </c>
      <c r="H3467" s="52" t="s">
        <v>1635</v>
      </c>
      <c r="I3467" s="52" t="s">
        <v>682</v>
      </c>
      <c r="J3467" s="60">
        <v>0</v>
      </c>
      <c r="K3467" s="52">
        <v>0</v>
      </c>
      <c r="L3467" s="56" t="str">
        <f>_xlfn.CONCAT(NFM3External!$B3467,"_",NFM3External!$C3467,"_",NFM3External!$E3467,"_",NFM3External!$G3467)</f>
        <v>Togo_TB_Donnees 2021 a 2023: PSN TB 2021 2023 page 66; rapport annuel PNLT 2018 page 6; rapport annuel PNLT 2019 page_2020</v>
      </c>
    </row>
    <row r="3468" spans="1:12" x14ac:dyDescent="0.25">
      <c r="A3468" s="48" t="s">
        <v>2142</v>
      </c>
      <c r="B3468" s="49" t="s">
        <v>1251</v>
      </c>
      <c r="C3468" s="49" t="s">
        <v>305</v>
      </c>
      <c r="D3468" s="49" t="s">
        <v>1634</v>
      </c>
      <c r="E3468" s="49" t="s">
        <v>2157</v>
      </c>
      <c r="F3468" s="49" t="s">
        <v>2157</v>
      </c>
      <c r="G3468" s="49">
        <v>2021</v>
      </c>
      <c r="H3468" s="49" t="s">
        <v>361</v>
      </c>
      <c r="I3468" s="49" t="s">
        <v>682</v>
      </c>
      <c r="J3468" s="59">
        <v>7859</v>
      </c>
      <c r="K3468" s="49">
        <v>9386</v>
      </c>
      <c r="L3468" s="55" t="str">
        <f>_xlfn.CONCAT(NFM3External!$B3468,"_",NFM3External!$C3468,"_",NFM3External!$E3468,"_",NFM3External!$G3468)</f>
        <v>Togo_TB_Donnees 2021 a 2023: PSN TB 2021 2023 page 66; rapport annuel PNLT 2018 page 6; rapport annuel PNLT 2019 page_2021</v>
      </c>
    </row>
    <row r="3469" spans="1:12" x14ac:dyDescent="0.25">
      <c r="A3469" s="51" t="s">
        <v>2142</v>
      </c>
      <c r="B3469" s="52" t="s">
        <v>1251</v>
      </c>
      <c r="C3469" s="52" t="s">
        <v>305</v>
      </c>
      <c r="D3469" s="52" t="s">
        <v>1634</v>
      </c>
      <c r="E3469" s="52" t="s">
        <v>2157</v>
      </c>
      <c r="F3469" s="52" t="s">
        <v>2157</v>
      </c>
      <c r="G3469" s="52">
        <v>2022</v>
      </c>
      <c r="H3469" s="52" t="s">
        <v>361</v>
      </c>
      <c r="I3469" s="52" t="s">
        <v>682</v>
      </c>
      <c r="J3469" s="60">
        <v>8018</v>
      </c>
      <c r="K3469" s="52">
        <v>9682</v>
      </c>
      <c r="L3469" s="56" t="str">
        <f>_xlfn.CONCAT(NFM3External!$B3469,"_",NFM3External!$C3469,"_",NFM3External!$E3469,"_",NFM3External!$G3469)</f>
        <v>Togo_TB_Donnees 2021 a 2023: PSN TB 2021 2023 page 66; rapport annuel PNLT 2018 page 6; rapport annuel PNLT 2019 page_2022</v>
      </c>
    </row>
    <row r="3470" spans="1:12" x14ac:dyDescent="0.25">
      <c r="A3470" s="48" t="s">
        <v>2142</v>
      </c>
      <c r="B3470" s="49" t="s">
        <v>1251</v>
      </c>
      <c r="C3470" s="49" t="s">
        <v>305</v>
      </c>
      <c r="D3470" s="49" t="s">
        <v>1634</v>
      </c>
      <c r="E3470" s="49" t="s">
        <v>2157</v>
      </c>
      <c r="F3470" s="49" t="s">
        <v>2157</v>
      </c>
      <c r="G3470" s="49">
        <v>2023</v>
      </c>
      <c r="H3470" s="49" t="s">
        <v>361</v>
      </c>
      <c r="I3470" s="49" t="s">
        <v>682</v>
      </c>
      <c r="J3470" s="59">
        <v>7859</v>
      </c>
      <c r="K3470" s="49">
        <v>9629</v>
      </c>
      <c r="L3470" s="55" t="str">
        <f>_xlfn.CONCAT(NFM3External!$B3470,"_",NFM3External!$C3470,"_",NFM3External!$E3470,"_",NFM3External!$G3470)</f>
        <v>Togo_TB_Donnees 2021 a 2023: PSN TB 2021 2023 page 66; rapport annuel PNLT 2018 page 6; rapport annuel PNLT 2019 page_2023</v>
      </c>
    </row>
    <row r="3471" spans="1:12" x14ac:dyDescent="0.25">
      <c r="A3471" s="51" t="s">
        <v>2142</v>
      </c>
      <c r="B3471" s="52" t="s">
        <v>1251</v>
      </c>
      <c r="C3471" s="52" t="s">
        <v>305</v>
      </c>
      <c r="D3471" s="52" t="s">
        <v>1634</v>
      </c>
      <c r="E3471" s="52" t="s">
        <v>949</v>
      </c>
      <c r="F3471" s="52" t="s">
        <v>2156</v>
      </c>
      <c r="G3471" s="52">
        <v>2018</v>
      </c>
      <c r="H3471" s="52" t="s">
        <v>1635</v>
      </c>
      <c r="I3471" s="52" t="s">
        <v>682</v>
      </c>
      <c r="J3471" s="60">
        <v>4292</v>
      </c>
      <c r="K3471" s="52">
        <v>5066</v>
      </c>
      <c r="L3471" s="56" t="str">
        <f>_xlfn.CONCAT(NFM3External!$B3471,"_",NFM3External!$C3471,"_",NFM3External!$E3471,"_",NFM3External!$G3471)</f>
        <v>Togo_TB_World Health Organization (WHO)_2018</v>
      </c>
    </row>
    <row r="3472" spans="1:12" x14ac:dyDescent="0.25">
      <c r="A3472" s="48" t="s">
        <v>2142</v>
      </c>
      <c r="B3472" s="49" t="s">
        <v>1251</v>
      </c>
      <c r="C3472" s="49" t="s">
        <v>305</v>
      </c>
      <c r="D3472" s="49" t="s">
        <v>1634</v>
      </c>
      <c r="E3472" s="49" t="s">
        <v>949</v>
      </c>
      <c r="F3472" s="49" t="s">
        <v>2156</v>
      </c>
      <c r="G3472" s="49">
        <v>2019</v>
      </c>
      <c r="H3472" s="49" t="s">
        <v>1635</v>
      </c>
      <c r="I3472" s="49" t="s">
        <v>682</v>
      </c>
      <c r="J3472" s="59">
        <v>6412</v>
      </c>
      <c r="K3472" s="49">
        <v>7178</v>
      </c>
      <c r="L3472" s="55" t="str">
        <f>_xlfn.CONCAT(NFM3External!$B3472,"_",NFM3External!$C3472,"_",NFM3External!$E3472,"_",NFM3External!$G3472)</f>
        <v>Togo_TB_World Health Organization (WHO)_2019</v>
      </c>
    </row>
    <row r="3473" spans="1:12" x14ac:dyDescent="0.25">
      <c r="A3473" s="51" t="s">
        <v>2142</v>
      </c>
      <c r="B3473" s="52" t="s">
        <v>1251</v>
      </c>
      <c r="C3473" s="52" t="s">
        <v>305</v>
      </c>
      <c r="D3473" s="52" t="s">
        <v>1634</v>
      </c>
      <c r="E3473" s="52" t="s">
        <v>949</v>
      </c>
      <c r="F3473" s="52" t="s">
        <v>2156</v>
      </c>
      <c r="G3473" s="52">
        <v>2020</v>
      </c>
      <c r="H3473" s="52" t="s">
        <v>1635</v>
      </c>
      <c r="I3473" s="52" t="s">
        <v>682</v>
      </c>
      <c r="J3473" s="60">
        <v>0</v>
      </c>
      <c r="K3473" s="52">
        <v>0</v>
      </c>
      <c r="L3473" s="56" t="str">
        <f>_xlfn.CONCAT(NFM3External!$B3473,"_",NFM3External!$C3473,"_",NFM3External!$E3473,"_",NFM3External!$G3473)</f>
        <v>Togo_TB_World Health Organization (WHO)_2020</v>
      </c>
    </row>
    <row r="3474" spans="1:12" x14ac:dyDescent="0.25">
      <c r="A3474" s="48" t="s">
        <v>2142</v>
      </c>
      <c r="B3474" s="49" t="s">
        <v>1251</v>
      </c>
      <c r="C3474" s="49" t="s">
        <v>305</v>
      </c>
      <c r="D3474" s="49" t="s">
        <v>1634</v>
      </c>
      <c r="E3474" s="49" t="s">
        <v>949</v>
      </c>
      <c r="F3474" s="49" t="s">
        <v>2156</v>
      </c>
      <c r="G3474" s="49">
        <v>2021</v>
      </c>
      <c r="H3474" s="49" t="s">
        <v>361</v>
      </c>
      <c r="I3474" s="49" t="s">
        <v>682</v>
      </c>
      <c r="J3474" s="59">
        <v>18878</v>
      </c>
      <c r="K3474" s="49">
        <v>22544</v>
      </c>
      <c r="L3474" s="55" t="str">
        <f>_xlfn.CONCAT(NFM3External!$B3474,"_",NFM3External!$C3474,"_",NFM3External!$E3474,"_",NFM3External!$G3474)</f>
        <v>Togo_TB_World Health Organization (WHO)_2021</v>
      </c>
    </row>
    <row r="3475" spans="1:12" x14ac:dyDescent="0.25">
      <c r="A3475" s="51" t="s">
        <v>2142</v>
      </c>
      <c r="B3475" s="52" t="s">
        <v>1251</v>
      </c>
      <c r="C3475" s="52" t="s">
        <v>305</v>
      </c>
      <c r="D3475" s="52" t="s">
        <v>1634</v>
      </c>
      <c r="E3475" s="52" t="s">
        <v>949</v>
      </c>
      <c r="F3475" s="52" t="s">
        <v>2156</v>
      </c>
      <c r="G3475" s="52">
        <v>2022</v>
      </c>
      <c r="H3475" s="52" t="s">
        <v>361</v>
      </c>
      <c r="I3475" s="52" t="s">
        <v>682</v>
      </c>
      <c r="J3475" s="60">
        <v>0</v>
      </c>
      <c r="K3475" s="52">
        <v>0</v>
      </c>
      <c r="L3475" s="56" t="str">
        <f>_xlfn.CONCAT(NFM3External!$B3475,"_",NFM3External!$C3475,"_",NFM3External!$E3475,"_",NFM3External!$G3475)</f>
        <v>Togo_TB_World Health Organization (WHO)_2022</v>
      </c>
    </row>
    <row r="3476" spans="1:12" x14ac:dyDescent="0.25">
      <c r="A3476" s="48" t="s">
        <v>2142</v>
      </c>
      <c r="B3476" s="49" t="s">
        <v>1251</v>
      </c>
      <c r="C3476" s="49" t="s">
        <v>305</v>
      </c>
      <c r="D3476" s="49" t="s">
        <v>1634</v>
      </c>
      <c r="E3476" s="49" t="s">
        <v>949</v>
      </c>
      <c r="F3476" s="49" t="s">
        <v>2156</v>
      </c>
      <c r="G3476" s="49">
        <v>2023</v>
      </c>
      <c r="H3476" s="49" t="s">
        <v>361</v>
      </c>
      <c r="I3476" s="49" t="s">
        <v>682</v>
      </c>
      <c r="J3476" s="59">
        <v>0</v>
      </c>
      <c r="K3476" s="49">
        <v>0</v>
      </c>
      <c r="L3476" s="55" t="str">
        <f>_xlfn.CONCAT(NFM3External!$B3476,"_",NFM3External!$C3476,"_",NFM3External!$E3476,"_",NFM3External!$G3476)</f>
        <v>Togo_TB_World Health Organization (WHO)_2023</v>
      </c>
    </row>
    <row r="3477" spans="1:12" x14ac:dyDescent="0.25">
      <c r="A3477" s="51" t="s">
        <v>2158</v>
      </c>
      <c r="B3477" s="52" t="s">
        <v>1247</v>
      </c>
      <c r="C3477" s="52" t="s">
        <v>1645</v>
      </c>
      <c r="D3477" s="52" t="s">
        <v>1634</v>
      </c>
      <c r="E3477" s="52" t="s">
        <v>934</v>
      </c>
      <c r="F3477" s="52" t="s">
        <v>2159</v>
      </c>
      <c r="G3477" s="52">
        <v>2018</v>
      </c>
      <c r="H3477" s="52" t="s">
        <v>1635</v>
      </c>
      <c r="I3477" s="52" t="s">
        <v>670</v>
      </c>
      <c r="J3477" s="60">
        <v>10808891</v>
      </c>
      <c r="K3477" s="52">
        <v>10808891</v>
      </c>
      <c r="L3477" s="56" t="str">
        <f>_xlfn.CONCAT(NFM3External!$B3477,"_",NFM3External!$C3477,"_",NFM3External!$E3477,"_",NFM3External!$G3477)</f>
        <v>Thailand_HIV_United States Government (USG)_2018</v>
      </c>
    </row>
    <row r="3478" spans="1:12" x14ac:dyDescent="0.25">
      <c r="A3478" s="48" t="s">
        <v>2158</v>
      </c>
      <c r="B3478" s="49" t="s">
        <v>1247</v>
      </c>
      <c r="C3478" s="49" t="s">
        <v>1645</v>
      </c>
      <c r="D3478" s="49" t="s">
        <v>1634</v>
      </c>
      <c r="E3478" s="49" t="s">
        <v>934</v>
      </c>
      <c r="F3478" s="49" t="s">
        <v>2159</v>
      </c>
      <c r="G3478" s="49">
        <v>2019</v>
      </c>
      <c r="H3478" s="49" t="s">
        <v>1635</v>
      </c>
      <c r="I3478" s="49" t="s">
        <v>670</v>
      </c>
      <c r="J3478" s="59">
        <v>10416700</v>
      </c>
      <c r="K3478" s="49">
        <v>10416700</v>
      </c>
      <c r="L3478" s="55" t="str">
        <f>_xlfn.CONCAT(NFM3External!$B3478,"_",NFM3External!$C3478,"_",NFM3External!$E3478,"_",NFM3External!$G3478)</f>
        <v>Thailand_HIV_United States Government (USG)_2019</v>
      </c>
    </row>
    <row r="3479" spans="1:12" x14ac:dyDescent="0.25">
      <c r="A3479" s="51" t="s">
        <v>2158</v>
      </c>
      <c r="B3479" s="52" t="s">
        <v>1247</v>
      </c>
      <c r="C3479" s="52" t="s">
        <v>1645</v>
      </c>
      <c r="D3479" s="52" t="s">
        <v>1634</v>
      </c>
      <c r="E3479" s="52" t="s">
        <v>934</v>
      </c>
      <c r="F3479" s="52" t="s">
        <v>2159</v>
      </c>
      <c r="G3479" s="52">
        <v>2020</v>
      </c>
      <c r="H3479" s="52" t="s">
        <v>1635</v>
      </c>
      <c r="I3479" s="52" t="s">
        <v>670</v>
      </c>
      <c r="J3479" s="60">
        <v>13854280</v>
      </c>
      <c r="K3479" s="52">
        <v>13854280</v>
      </c>
      <c r="L3479" s="56" t="str">
        <f>_xlfn.CONCAT(NFM3External!$B3479,"_",NFM3External!$C3479,"_",NFM3External!$E3479,"_",NFM3External!$G3479)</f>
        <v>Thailand_HIV_United States Government (USG)_2020</v>
      </c>
    </row>
    <row r="3480" spans="1:12" x14ac:dyDescent="0.25">
      <c r="A3480" s="48" t="s">
        <v>2158</v>
      </c>
      <c r="B3480" s="49" t="s">
        <v>1247</v>
      </c>
      <c r="C3480" s="49" t="s">
        <v>1645</v>
      </c>
      <c r="D3480" s="49" t="s">
        <v>1634</v>
      </c>
      <c r="E3480" s="49" t="s">
        <v>934</v>
      </c>
      <c r="F3480" s="49" t="s">
        <v>2159</v>
      </c>
      <c r="G3480" s="49">
        <v>2021</v>
      </c>
      <c r="H3480" s="49" t="s">
        <v>361</v>
      </c>
      <c r="I3480" s="49" t="s">
        <v>670</v>
      </c>
      <c r="J3480" s="59">
        <v>13200000</v>
      </c>
      <c r="K3480" s="49">
        <v>13200000</v>
      </c>
      <c r="L3480" s="55" t="str">
        <f>_xlfn.CONCAT(NFM3External!$B3480,"_",NFM3External!$C3480,"_",NFM3External!$E3480,"_",NFM3External!$G3480)</f>
        <v>Thailand_HIV_United States Government (USG)_2021</v>
      </c>
    </row>
    <row r="3481" spans="1:12" x14ac:dyDescent="0.25">
      <c r="A3481" s="51" t="s">
        <v>2158</v>
      </c>
      <c r="B3481" s="52" t="s">
        <v>1247</v>
      </c>
      <c r="C3481" s="52" t="s">
        <v>1645</v>
      </c>
      <c r="D3481" s="52" t="s">
        <v>1634</v>
      </c>
      <c r="E3481" s="52" t="s">
        <v>934</v>
      </c>
      <c r="F3481" s="52" t="s">
        <v>2159</v>
      </c>
      <c r="G3481" s="52">
        <v>2022</v>
      </c>
      <c r="H3481" s="52" t="s">
        <v>361</v>
      </c>
      <c r="I3481" s="52" t="s">
        <v>670</v>
      </c>
      <c r="J3481" s="60">
        <v>13200000</v>
      </c>
      <c r="K3481" s="52">
        <v>13200000</v>
      </c>
      <c r="L3481" s="56" t="str">
        <f>_xlfn.CONCAT(NFM3External!$B3481,"_",NFM3External!$C3481,"_",NFM3External!$E3481,"_",NFM3External!$G3481)</f>
        <v>Thailand_HIV_United States Government (USG)_2022</v>
      </c>
    </row>
    <row r="3482" spans="1:12" x14ac:dyDescent="0.25">
      <c r="A3482" s="48" t="s">
        <v>2158</v>
      </c>
      <c r="B3482" s="49" t="s">
        <v>1247</v>
      </c>
      <c r="C3482" s="49" t="s">
        <v>1645</v>
      </c>
      <c r="D3482" s="49" t="s">
        <v>1634</v>
      </c>
      <c r="E3482" s="49" t="s">
        <v>934</v>
      </c>
      <c r="F3482" s="49" t="s">
        <v>2159</v>
      </c>
      <c r="G3482" s="49">
        <v>2023</v>
      </c>
      <c r="H3482" s="49" t="s">
        <v>361</v>
      </c>
      <c r="I3482" s="49" t="s">
        <v>670</v>
      </c>
      <c r="J3482" s="59">
        <v>13200000</v>
      </c>
      <c r="K3482" s="49">
        <v>13200000</v>
      </c>
      <c r="L3482" s="55" t="str">
        <f>_xlfn.CONCAT(NFM3External!$B3482,"_",NFM3External!$C3482,"_",NFM3External!$E3482,"_",NFM3External!$G3482)</f>
        <v>Thailand_HIV_United States Government (USG)_2023</v>
      </c>
    </row>
    <row r="3483" spans="1:12" x14ac:dyDescent="0.25">
      <c r="A3483" s="51" t="s">
        <v>2158</v>
      </c>
      <c r="B3483" s="52" t="s">
        <v>1247</v>
      </c>
      <c r="C3483" s="52" t="s">
        <v>1645</v>
      </c>
      <c r="D3483" s="52" t="s">
        <v>1634</v>
      </c>
      <c r="E3483" s="52" t="s">
        <v>934</v>
      </c>
      <c r="F3483" s="52" t="s">
        <v>2159</v>
      </c>
      <c r="G3483" s="52">
        <v>2024</v>
      </c>
      <c r="H3483" s="52" t="s">
        <v>361</v>
      </c>
      <c r="I3483" s="52" t="s">
        <v>670</v>
      </c>
      <c r="J3483" s="60">
        <v>13200000</v>
      </c>
      <c r="K3483" s="52">
        <v>13200000</v>
      </c>
      <c r="L3483" s="56" t="str">
        <f>_xlfn.CONCAT(NFM3External!$B3483,"_",NFM3External!$C3483,"_",NFM3External!$E3483,"_",NFM3External!$G3483)</f>
        <v>Thailand_HIV_United States Government (USG)_2024</v>
      </c>
    </row>
    <row r="3484" spans="1:12" x14ac:dyDescent="0.25">
      <c r="A3484" s="48" t="s">
        <v>2158</v>
      </c>
      <c r="B3484" s="49" t="s">
        <v>1247</v>
      </c>
      <c r="C3484" s="49" t="s">
        <v>1645</v>
      </c>
      <c r="D3484" s="49" t="s">
        <v>1634</v>
      </c>
      <c r="E3484" s="49" t="s">
        <v>934</v>
      </c>
      <c r="F3484" s="49" t="s">
        <v>2159</v>
      </c>
      <c r="G3484" s="49">
        <v>2025</v>
      </c>
      <c r="H3484" s="49" t="s">
        <v>361</v>
      </c>
      <c r="I3484" s="49" t="s">
        <v>670</v>
      </c>
      <c r="J3484" s="59">
        <v>13200000</v>
      </c>
      <c r="K3484" s="49">
        <v>13200000</v>
      </c>
      <c r="L3484" s="55" t="str">
        <f>_xlfn.CONCAT(NFM3External!$B3484,"_",NFM3External!$C3484,"_",NFM3External!$E3484,"_",NFM3External!$G3484)</f>
        <v>Thailand_HIV_United States Government (USG)_2025</v>
      </c>
    </row>
    <row r="3485" spans="1:12" x14ac:dyDescent="0.25">
      <c r="A3485" s="51" t="s">
        <v>2158</v>
      </c>
      <c r="B3485" s="52" t="s">
        <v>1247</v>
      </c>
      <c r="C3485" s="52" t="s">
        <v>1645</v>
      </c>
      <c r="D3485" s="52" t="s">
        <v>1634</v>
      </c>
      <c r="E3485" s="52" t="s">
        <v>954</v>
      </c>
      <c r="F3485" s="52" t="s">
        <v>2160</v>
      </c>
      <c r="G3485" s="52">
        <v>2018</v>
      </c>
      <c r="H3485" s="52" t="s">
        <v>1635</v>
      </c>
      <c r="I3485" s="52" t="s">
        <v>670</v>
      </c>
      <c r="J3485" s="60">
        <v>7901509</v>
      </c>
      <c r="K3485" s="52">
        <v>7901509</v>
      </c>
      <c r="L3485" s="56" t="str">
        <f>_xlfn.CONCAT(NFM3External!$B3485,"_",NFM3External!$C3485,"_",NFM3External!$E3485,"_",NFM3External!$G3485)</f>
        <v>Thailand_HIV_Unspecified - not disagregated by sources _2018</v>
      </c>
    </row>
    <row r="3486" spans="1:12" x14ac:dyDescent="0.25">
      <c r="A3486" s="48" t="s">
        <v>2158</v>
      </c>
      <c r="B3486" s="49" t="s">
        <v>1247</v>
      </c>
      <c r="C3486" s="49" t="s">
        <v>1645</v>
      </c>
      <c r="D3486" s="49" t="s">
        <v>1634</v>
      </c>
      <c r="E3486" s="49" t="s">
        <v>954</v>
      </c>
      <c r="F3486" s="49" t="s">
        <v>2160</v>
      </c>
      <c r="G3486" s="49">
        <v>2019</v>
      </c>
      <c r="H3486" s="49" t="s">
        <v>1635</v>
      </c>
      <c r="I3486" s="49" t="s">
        <v>670</v>
      </c>
      <c r="J3486" s="59">
        <v>6504939</v>
      </c>
      <c r="K3486" s="49">
        <v>6504939</v>
      </c>
      <c r="L3486" s="55" t="str">
        <f>_xlfn.CONCAT(NFM3External!$B3486,"_",NFM3External!$C3486,"_",NFM3External!$E3486,"_",NFM3External!$G3486)</f>
        <v>Thailand_HIV_Unspecified - not disagregated by sources _2019</v>
      </c>
    </row>
    <row r="3487" spans="1:12" x14ac:dyDescent="0.25">
      <c r="A3487" s="51" t="s">
        <v>2158</v>
      </c>
      <c r="B3487" s="52" t="s">
        <v>1247</v>
      </c>
      <c r="C3487" s="52" t="s">
        <v>1645</v>
      </c>
      <c r="D3487" s="52" t="s">
        <v>1634</v>
      </c>
      <c r="E3487" s="52" t="s">
        <v>954</v>
      </c>
      <c r="F3487" s="52" t="s">
        <v>2160</v>
      </c>
      <c r="G3487" s="52">
        <v>2020</v>
      </c>
      <c r="H3487" s="52" t="s">
        <v>1635</v>
      </c>
      <c r="I3487" s="52" t="s">
        <v>670</v>
      </c>
      <c r="J3487" s="60">
        <v>1475715</v>
      </c>
      <c r="K3487" s="52">
        <v>1475715</v>
      </c>
      <c r="L3487" s="56" t="str">
        <f>_xlfn.CONCAT(NFM3External!$B3487,"_",NFM3External!$C3487,"_",NFM3External!$E3487,"_",NFM3External!$G3487)</f>
        <v>Thailand_HIV_Unspecified - not disagregated by sources _2020</v>
      </c>
    </row>
    <row r="3488" spans="1:12" x14ac:dyDescent="0.25">
      <c r="A3488" s="48" t="s">
        <v>2158</v>
      </c>
      <c r="B3488" s="49" t="s">
        <v>1247</v>
      </c>
      <c r="C3488" s="49" t="s">
        <v>1645</v>
      </c>
      <c r="D3488" s="49" t="s">
        <v>1634</v>
      </c>
      <c r="E3488" s="49" t="s">
        <v>954</v>
      </c>
      <c r="F3488" s="49" t="s">
        <v>2160</v>
      </c>
      <c r="G3488" s="49">
        <v>2021</v>
      </c>
      <c r="H3488" s="49" t="s">
        <v>361</v>
      </c>
      <c r="I3488" s="49" t="s">
        <v>670</v>
      </c>
      <c r="J3488" s="59">
        <v>1729201</v>
      </c>
      <c r="K3488" s="49">
        <v>1729201</v>
      </c>
      <c r="L3488" s="55" t="str">
        <f>_xlfn.CONCAT(NFM3External!$B3488,"_",NFM3External!$C3488,"_",NFM3External!$E3488,"_",NFM3External!$G3488)</f>
        <v>Thailand_HIV_Unspecified - not disagregated by sources _2021</v>
      </c>
    </row>
    <row r="3489" spans="1:12" x14ac:dyDescent="0.25">
      <c r="A3489" s="51" t="s">
        <v>2158</v>
      </c>
      <c r="B3489" s="52" t="s">
        <v>1247</v>
      </c>
      <c r="C3489" s="52" t="s">
        <v>1645</v>
      </c>
      <c r="D3489" s="52" t="s">
        <v>1634</v>
      </c>
      <c r="E3489" s="52" t="s">
        <v>954</v>
      </c>
      <c r="F3489" s="52" t="s">
        <v>2160</v>
      </c>
      <c r="G3489" s="52">
        <v>2022</v>
      </c>
      <c r="H3489" s="52" t="s">
        <v>361</v>
      </c>
      <c r="I3489" s="52" t="s">
        <v>670</v>
      </c>
      <c r="J3489" s="60">
        <v>270000</v>
      </c>
      <c r="K3489" s="52">
        <v>270000</v>
      </c>
      <c r="L3489" s="56" t="str">
        <f>_xlfn.CONCAT(NFM3External!$B3489,"_",NFM3External!$C3489,"_",NFM3External!$E3489,"_",NFM3External!$G3489)</f>
        <v>Thailand_HIV_Unspecified - not disagregated by sources _2022</v>
      </c>
    </row>
    <row r="3490" spans="1:12" x14ac:dyDescent="0.25">
      <c r="A3490" s="48" t="s">
        <v>2158</v>
      </c>
      <c r="B3490" s="49" t="s">
        <v>1247</v>
      </c>
      <c r="C3490" s="49" t="s">
        <v>1645</v>
      </c>
      <c r="D3490" s="49" t="s">
        <v>1634</v>
      </c>
      <c r="E3490" s="49" t="s">
        <v>954</v>
      </c>
      <c r="F3490" s="49" t="s">
        <v>2160</v>
      </c>
      <c r="G3490" s="49">
        <v>2023</v>
      </c>
      <c r="H3490" s="49" t="s">
        <v>361</v>
      </c>
      <c r="I3490" s="49" t="s">
        <v>670</v>
      </c>
      <c r="J3490" s="59">
        <v>270000</v>
      </c>
      <c r="K3490" s="49">
        <v>270000</v>
      </c>
      <c r="L3490" s="55" t="str">
        <f>_xlfn.CONCAT(NFM3External!$B3490,"_",NFM3External!$C3490,"_",NFM3External!$E3490,"_",NFM3External!$G3490)</f>
        <v>Thailand_HIV_Unspecified - not disagregated by sources _2023</v>
      </c>
    </row>
    <row r="3491" spans="1:12" x14ac:dyDescent="0.25">
      <c r="A3491" s="51" t="s">
        <v>2158</v>
      </c>
      <c r="B3491" s="52" t="s">
        <v>1247</v>
      </c>
      <c r="C3491" s="52" t="s">
        <v>1645</v>
      </c>
      <c r="D3491" s="52" t="s">
        <v>1634</v>
      </c>
      <c r="E3491" s="52" t="s">
        <v>954</v>
      </c>
      <c r="F3491" s="52" t="s">
        <v>2160</v>
      </c>
      <c r="G3491" s="52">
        <v>2024</v>
      </c>
      <c r="H3491" s="52" t="s">
        <v>361</v>
      </c>
      <c r="I3491" s="52" t="s">
        <v>670</v>
      </c>
      <c r="J3491" s="60">
        <v>270000</v>
      </c>
      <c r="K3491" s="52">
        <v>270000</v>
      </c>
      <c r="L3491" s="56" t="str">
        <f>_xlfn.CONCAT(NFM3External!$B3491,"_",NFM3External!$C3491,"_",NFM3External!$E3491,"_",NFM3External!$G3491)</f>
        <v>Thailand_HIV_Unspecified - not disagregated by sources _2024</v>
      </c>
    </row>
    <row r="3492" spans="1:12" x14ac:dyDescent="0.25">
      <c r="A3492" s="48" t="s">
        <v>2158</v>
      </c>
      <c r="B3492" s="49" t="s">
        <v>1247</v>
      </c>
      <c r="C3492" s="49" t="s">
        <v>1645</v>
      </c>
      <c r="D3492" s="49" t="s">
        <v>1634</v>
      </c>
      <c r="E3492" s="49" t="s">
        <v>954</v>
      </c>
      <c r="F3492" s="49" t="s">
        <v>2160</v>
      </c>
      <c r="G3492" s="49">
        <v>2025</v>
      </c>
      <c r="H3492" s="49" t="s">
        <v>361</v>
      </c>
      <c r="I3492" s="49" t="s">
        <v>670</v>
      </c>
      <c r="J3492" s="59">
        <v>270000</v>
      </c>
      <c r="K3492" s="49">
        <v>270000</v>
      </c>
      <c r="L3492" s="55" t="str">
        <f>_xlfn.CONCAT(NFM3External!$B3492,"_",NFM3External!$C3492,"_",NFM3External!$E3492,"_",NFM3External!$G3492)</f>
        <v>Thailand_HIV_Unspecified - not disagregated by sources _2025</v>
      </c>
    </row>
    <row r="3493" spans="1:12" x14ac:dyDescent="0.25">
      <c r="A3493" s="51" t="s">
        <v>2161</v>
      </c>
      <c r="B3493" s="52" t="s">
        <v>1240</v>
      </c>
      <c r="C3493" s="52" t="s">
        <v>1645</v>
      </c>
      <c r="D3493" s="52" t="s">
        <v>1634</v>
      </c>
      <c r="E3493" s="52" t="s">
        <v>843</v>
      </c>
      <c r="F3493" s="52" t="s">
        <v>2162</v>
      </c>
      <c r="G3493" s="52">
        <v>2018</v>
      </c>
      <c r="H3493" s="52" t="s">
        <v>1635</v>
      </c>
      <c r="I3493" s="52" t="s">
        <v>670</v>
      </c>
      <c r="J3493" s="60">
        <v>134002</v>
      </c>
      <c r="K3493" s="52">
        <v>134002</v>
      </c>
      <c r="L3493" s="56" t="str">
        <f>_xlfn.CONCAT(NFM3External!$B3493,"_",NFM3External!$C3493,"_",NFM3External!$E3493,"_",NFM3External!$G3493)</f>
        <v>Tajikistan_HIV_Joint United Nations Programme on HIV/AIDS (UNAIDS)_2018</v>
      </c>
    </row>
    <row r="3494" spans="1:12" x14ac:dyDescent="0.25">
      <c r="A3494" s="48" t="s">
        <v>2161</v>
      </c>
      <c r="B3494" s="49" t="s">
        <v>1240</v>
      </c>
      <c r="C3494" s="49" t="s">
        <v>1645</v>
      </c>
      <c r="D3494" s="49" t="s">
        <v>1634</v>
      </c>
      <c r="E3494" s="49" t="s">
        <v>843</v>
      </c>
      <c r="F3494" s="49" t="s">
        <v>2163</v>
      </c>
      <c r="G3494" s="49">
        <v>2018</v>
      </c>
      <c r="H3494" s="49" t="s">
        <v>1635</v>
      </c>
      <c r="I3494" s="49" t="s">
        <v>670</v>
      </c>
      <c r="J3494" s="59">
        <v>705000</v>
      </c>
      <c r="K3494" s="49">
        <v>705000</v>
      </c>
      <c r="L3494" s="55" t="str">
        <f>_xlfn.CONCAT(NFM3External!$B3494,"_",NFM3External!$C3494,"_",NFM3External!$E3494,"_",NFM3External!$G3494)</f>
        <v>Tajikistan_HIV_Joint United Nations Programme on HIV/AIDS (UNAIDS)_2018</v>
      </c>
    </row>
    <row r="3495" spans="1:12" x14ac:dyDescent="0.25">
      <c r="A3495" s="51" t="s">
        <v>2161</v>
      </c>
      <c r="B3495" s="52" t="s">
        <v>1240</v>
      </c>
      <c r="C3495" s="52" t="s">
        <v>1645</v>
      </c>
      <c r="D3495" s="52" t="s">
        <v>1634</v>
      </c>
      <c r="E3495" s="52" t="s">
        <v>843</v>
      </c>
      <c r="F3495" s="52" t="s">
        <v>2164</v>
      </c>
      <c r="G3495" s="52">
        <v>2019</v>
      </c>
      <c r="H3495" s="52" t="s">
        <v>1635</v>
      </c>
      <c r="I3495" s="52" t="s">
        <v>670</v>
      </c>
      <c r="J3495" s="60">
        <v>755988</v>
      </c>
      <c r="K3495" s="52">
        <v>755988</v>
      </c>
      <c r="L3495" s="56" t="str">
        <f>_xlfn.CONCAT(NFM3External!$B3495,"_",NFM3External!$C3495,"_",NFM3External!$E3495,"_",NFM3External!$G3495)</f>
        <v>Tajikistan_HIV_Joint United Nations Programme on HIV/AIDS (UNAIDS)_2019</v>
      </c>
    </row>
    <row r="3496" spans="1:12" x14ac:dyDescent="0.25">
      <c r="A3496" s="48" t="s">
        <v>2161</v>
      </c>
      <c r="B3496" s="49" t="s">
        <v>1240</v>
      </c>
      <c r="C3496" s="49" t="s">
        <v>1645</v>
      </c>
      <c r="D3496" s="49" t="s">
        <v>1634</v>
      </c>
      <c r="E3496" s="49" t="s">
        <v>843</v>
      </c>
      <c r="F3496" s="49" t="s">
        <v>2162</v>
      </c>
      <c r="G3496" s="49">
        <v>2019</v>
      </c>
      <c r="H3496" s="49" t="s">
        <v>1635</v>
      </c>
      <c r="I3496" s="49" t="s">
        <v>670</v>
      </c>
      <c r="J3496" s="59">
        <v>103169</v>
      </c>
      <c r="K3496" s="49">
        <v>103169</v>
      </c>
      <c r="L3496" s="55" t="str">
        <f>_xlfn.CONCAT(NFM3External!$B3496,"_",NFM3External!$C3496,"_",NFM3External!$E3496,"_",NFM3External!$G3496)</f>
        <v>Tajikistan_HIV_Joint United Nations Programme on HIV/AIDS (UNAIDS)_2019</v>
      </c>
    </row>
    <row r="3497" spans="1:12" x14ac:dyDescent="0.25">
      <c r="A3497" s="51" t="s">
        <v>2161</v>
      </c>
      <c r="B3497" s="52" t="s">
        <v>1240</v>
      </c>
      <c r="C3497" s="52" t="s">
        <v>1645</v>
      </c>
      <c r="D3497" s="52" t="s">
        <v>1634</v>
      </c>
      <c r="E3497" s="52" t="s">
        <v>843</v>
      </c>
      <c r="F3497" s="52" t="s">
        <v>2163</v>
      </c>
      <c r="G3497" s="52">
        <v>2019</v>
      </c>
      <c r="H3497" s="52" t="s">
        <v>1635</v>
      </c>
      <c r="I3497" s="52" t="s">
        <v>670</v>
      </c>
      <c r="J3497" s="60">
        <v>685000</v>
      </c>
      <c r="K3497" s="52">
        <v>685000</v>
      </c>
      <c r="L3497" s="56" t="str">
        <f>_xlfn.CONCAT(NFM3External!$B3497,"_",NFM3External!$C3497,"_",NFM3External!$E3497,"_",NFM3External!$G3497)</f>
        <v>Tajikistan_HIV_Joint United Nations Programme on HIV/AIDS (UNAIDS)_2019</v>
      </c>
    </row>
    <row r="3498" spans="1:12" x14ac:dyDescent="0.25">
      <c r="A3498" s="48" t="s">
        <v>2161</v>
      </c>
      <c r="B3498" s="49" t="s">
        <v>1240</v>
      </c>
      <c r="C3498" s="49" t="s">
        <v>1645</v>
      </c>
      <c r="D3498" s="49" t="s">
        <v>1634</v>
      </c>
      <c r="E3498" s="49" t="s">
        <v>843</v>
      </c>
      <c r="F3498" s="49" t="s">
        <v>2164</v>
      </c>
      <c r="G3498" s="49">
        <v>2020</v>
      </c>
      <c r="H3498" s="49" t="s">
        <v>1635</v>
      </c>
      <c r="I3498" s="49" t="s">
        <v>670</v>
      </c>
      <c r="J3498" s="59">
        <v>700000</v>
      </c>
      <c r="K3498" s="49">
        <v>700000</v>
      </c>
      <c r="L3498" s="55" t="str">
        <f>_xlfn.CONCAT(NFM3External!$B3498,"_",NFM3External!$C3498,"_",NFM3External!$E3498,"_",NFM3External!$G3498)</f>
        <v>Tajikistan_HIV_Joint United Nations Programme on HIV/AIDS (UNAIDS)_2020</v>
      </c>
    </row>
    <row r="3499" spans="1:12" x14ac:dyDescent="0.25">
      <c r="A3499" s="51" t="s">
        <v>2161</v>
      </c>
      <c r="B3499" s="52" t="s">
        <v>1240</v>
      </c>
      <c r="C3499" s="52" t="s">
        <v>1645</v>
      </c>
      <c r="D3499" s="52" t="s">
        <v>1634</v>
      </c>
      <c r="E3499" s="52" t="s">
        <v>843</v>
      </c>
      <c r="F3499" s="52" t="s">
        <v>2162</v>
      </c>
      <c r="G3499" s="52">
        <v>2020</v>
      </c>
      <c r="H3499" s="52" t="s">
        <v>1635</v>
      </c>
      <c r="I3499" s="52" t="s">
        <v>670</v>
      </c>
      <c r="J3499" s="60">
        <v>68366</v>
      </c>
      <c r="K3499" s="52">
        <v>68366</v>
      </c>
      <c r="L3499" s="56" t="str">
        <f>_xlfn.CONCAT(NFM3External!$B3499,"_",NFM3External!$C3499,"_",NFM3External!$E3499,"_",NFM3External!$G3499)</f>
        <v>Tajikistan_HIV_Joint United Nations Programme on HIV/AIDS (UNAIDS)_2020</v>
      </c>
    </row>
    <row r="3500" spans="1:12" x14ac:dyDescent="0.25">
      <c r="A3500" s="48" t="s">
        <v>2161</v>
      </c>
      <c r="B3500" s="49" t="s">
        <v>1240</v>
      </c>
      <c r="C3500" s="49" t="s">
        <v>1645</v>
      </c>
      <c r="D3500" s="49" t="s">
        <v>1634</v>
      </c>
      <c r="E3500" s="49" t="s">
        <v>843</v>
      </c>
      <c r="F3500" s="49" t="s">
        <v>2163</v>
      </c>
      <c r="G3500" s="49">
        <v>2020</v>
      </c>
      <c r="H3500" s="49" t="s">
        <v>1635</v>
      </c>
      <c r="I3500" s="49" t="s">
        <v>670</v>
      </c>
      <c r="J3500" s="59">
        <v>553000</v>
      </c>
      <c r="K3500" s="49">
        <v>553000</v>
      </c>
      <c r="L3500" s="55" t="str">
        <f>_xlfn.CONCAT(NFM3External!$B3500,"_",NFM3External!$C3500,"_",NFM3External!$E3500,"_",NFM3External!$G3500)</f>
        <v>Tajikistan_HIV_Joint United Nations Programme on HIV/AIDS (UNAIDS)_2020</v>
      </c>
    </row>
    <row r="3501" spans="1:12" x14ac:dyDescent="0.25">
      <c r="A3501" s="51" t="s">
        <v>2161</v>
      </c>
      <c r="B3501" s="52" t="s">
        <v>1240</v>
      </c>
      <c r="C3501" s="52" t="s">
        <v>1645</v>
      </c>
      <c r="D3501" s="52" t="s">
        <v>1634</v>
      </c>
      <c r="E3501" s="52" t="s">
        <v>843</v>
      </c>
      <c r="F3501" s="52" t="s">
        <v>2164</v>
      </c>
      <c r="G3501" s="52">
        <v>2021</v>
      </c>
      <c r="H3501" s="52" t="s">
        <v>361</v>
      </c>
      <c r="I3501" s="52" t="s">
        <v>670</v>
      </c>
      <c r="J3501" s="60">
        <v>700000</v>
      </c>
      <c r="K3501" s="52">
        <v>700000</v>
      </c>
      <c r="L3501" s="56" t="str">
        <f>_xlfn.CONCAT(NFM3External!$B3501,"_",NFM3External!$C3501,"_",NFM3External!$E3501,"_",NFM3External!$G3501)</f>
        <v>Tajikistan_HIV_Joint United Nations Programme on HIV/AIDS (UNAIDS)_2021</v>
      </c>
    </row>
    <row r="3502" spans="1:12" x14ac:dyDescent="0.25">
      <c r="A3502" s="48" t="s">
        <v>2161</v>
      </c>
      <c r="B3502" s="49" t="s">
        <v>1240</v>
      </c>
      <c r="C3502" s="49" t="s">
        <v>1645</v>
      </c>
      <c r="D3502" s="49" t="s">
        <v>1634</v>
      </c>
      <c r="E3502" s="49" t="s">
        <v>843</v>
      </c>
      <c r="F3502" s="49" t="s">
        <v>2163</v>
      </c>
      <c r="G3502" s="49">
        <v>2021</v>
      </c>
      <c r="H3502" s="49" t="s">
        <v>361</v>
      </c>
      <c r="I3502" s="49" t="s">
        <v>670</v>
      </c>
      <c r="J3502" s="59">
        <v>442000</v>
      </c>
      <c r="K3502" s="49">
        <v>442000</v>
      </c>
      <c r="L3502" s="55" t="str">
        <f>_xlfn.CONCAT(NFM3External!$B3502,"_",NFM3External!$C3502,"_",NFM3External!$E3502,"_",NFM3External!$G3502)</f>
        <v>Tajikistan_HIV_Joint United Nations Programme on HIV/AIDS (UNAIDS)_2021</v>
      </c>
    </row>
    <row r="3503" spans="1:12" x14ac:dyDescent="0.25">
      <c r="A3503" s="51" t="s">
        <v>2161</v>
      </c>
      <c r="B3503" s="52" t="s">
        <v>1240</v>
      </c>
      <c r="C3503" s="52" t="s">
        <v>1645</v>
      </c>
      <c r="D3503" s="52" t="s">
        <v>1634</v>
      </c>
      <c r="E3503" s="52" t="s">
        <v>843</v>
      </c>
      <c r="F3503" s="52" t="s">
        <v>2164</v>
      </c>
      <c r="G3503" s="52">
        <v>2022</v>
      </c>
      <c r="H3503" s="52" t="s">
        <v>361</v>
      </c>
      <c r="I3503" s="52" t="s">
        <v>670</v>
      </c>
      <c r="J3503" s="60">
        <v>700000</v>
      </c>
      <c r="K3503" s="52">
        <v>700000</v>
      </c>
      <c r="L3503" s="56" t="str">
        <f>_xlfn.CONCAT(NFM3External!$B3503,"_",NFM3External!$C3503,"_",NFM3External!$E3503,"_",NFM3External!$G3503)</f>
        <v>Tajikistan_HIV_Joint United Nations Programme on HIV/AIDS (UNAIDS)_2022</v>
      </c>
    </row>
    <row r="3504" spans="1:12" x14ac:dyDescent="0.25">
      <c r="A3504" s="48" t="s">
        <v>2161</v>
      </c>
      <c r="B3504" s="49" t="s">
        <v>1240</v>
      </c>
      <c r="C3504" s="49" t="s">
        <v>1645</v>
      </c>
      <c r="D3504" s="49" t="s">
        <v>1634</v>
      </c>
      <c r="E3504" s="49" t="s">
        <v>843</v>
      </c>
      <c r="F3504" s="49" t="s">
        <v>2164</v>
      </c>
      <c r="G3504" s="49">
        <v>2023</v>
      </c>
      <c r="H3504" s="49" t="s">
        <v>361</v>
      </c>
      <c r="I3504" s="49" t="s">
        <v>670</v>
      </c>
      <c r="J3504" s="59">
        <v>700000</v>
      </c>
      <c r="K3504" s="49">
        <v>700000</v>
      </c>
      <c r="L3504" s="55" t="str">
        <f>_xlfn.CONCAT(NFM3External!$B3504,"_",NFM3External!$C3504,"_",NFM3External!$E3504,"_",NFM3External!$G3504)</f>
        <v>Tajikistan_HIV_Joint United Nations Programme on HIV/AIDS (UNAIDS)_2023</v>
      </c>
    </row>
    <row r="3505" spans="1:12" x14ac:dyDescent="0.25">
      <c r="A3505" s="51" t="s">
        <v>2161</v>
      </c>
      <c r="B3505" s="52" t="s">
        <v>1240</v>
      </c>
      <c r="C3505" s="52" t="s">
        <v>1645</v>
      </c>
      <c r="D3505" s="52" t="s">
        <v>1634</v>
      </c>
      <c r="E3505" s="52" t="s">
        <v>954</v>
      </c>
      <c r="F3505" s="52" t="s">
        <v>2165</v>
      </c>
      <c r="G3505" s="52">
        <v>2018</v>
      </c>
      <c r="H3505" s="52" t="s">
        <v>1635</v>
      </c>
      <c r="I3505" s="52" t="s">
        <v>670</v>
      </c>
      <c r="J3505" s="60">
        <v>643623</v>
      </c>
      <c r="K3505" s="52">
        <v>643623</v>
      </c>
      <c r="L3505" s="56" t="str">
        <f>_xlfn.CONCAT(NFM3External!$B3505,"_",NFM3External!$C3505,"_",NFM3External!$E3505,"_",NFM3External!$G3505)</f>
        <v>Tajikistan_HIV_Unspecified - not disagregated by sources _2018</v>
      </c>
    </row>
    <row r="3506" spans="1:12" x14ac:dyDescent="0.25">
      <c r="A3506" s="48" t="s">
        <v>2161</v>
      </c>
      <c r="B3506" s="49" t="s">
        <v>1240</v>
      </c>
      <c r="C3506" s="49" t="s">
        <v>1645</v>
      </c>
      <c r="D3506" s="49" t="s">
        <v>1634</v>
      </c>
      <c r="E3506" s="49" t="s">
        <v>954</v>
      </c>
      <c r="F3506" s="49" t="s">
        <v>2165</v>
      </c>
      <c r="G3506" s="49">
        <v>2019</v>
      </c>
      <c r="H3506" s="49" t="s">
        <v>1635</v>
      </c>
      <c r="I3506" s="49" t="s">
        <v>670</v>
      </c>
      <c r="J3506" s="59">
        <v>860000</v>
      </c>
      <c r="K3506" s="49">
        <v>860000</v>
      </c>
      <c r="L3506" s="55" t="str">
        <f>_xlfn.CONCAT(NFM3External!$B3506,"_",NFM3External!$C3506,"_",NFM3External!$E3506,"_",NFM3External!$G3506)</f>
        <v>Tajikistan_HIV_Unspecified - not disagregated by sources _2019</v>
      </c>
    </row>
    <row r="3507" spans="1:12" x14ac:dyDescent="0.25">
      <c r="A3507" s="51" t="s">
        <v>2161</v>
      </c>
      <c r="B3507" s="52" t="s">
        <v>1240</v>
      </c>
      <c r="C3507" s="52" t="s">
        <v>1645</v>
      </c>
      <c r="D3507" s="52" t="s">
        <v>1634</v>
      </c>
      <c r="E3507" s="52" t="s">
        <v>954</v>
      </c>
      <c r="F3507" s="52" t="s">
        <v>2165</v>
      </c>
      <c r="G3507" s="52">
        <v>2020</v>
      </c>
      <c r="H3507" s="52" t="s">
        <v>1635</v>
      </c>
      <c r="I3507" s="52" t="s">
        <v>670</v>
      </c>
      <c r="J3507" s="60">
        <v>750000</v>
      </c>
      <c r="K3507" s="52">
        <v>750000</v>
      </c>
      <c r="L3507" s="56" t="str">
        <f>_xlfn.CONCAT(NFM3External!$B3507,"_",NFM3External!$C3507,"_",NFM3External!$E3507,"_",NFM3External!$G3507)</f>
        <v>Tajikistan_HIV_Unspecified - not disagregated by sources _2020</v>
      </c>
    </row>
    <row r="3508" spans="1:12" x14ac:dyDescent="0.25">
      <c r="A3508" s="48" t="s">
        <v>2161</v>
      </c>
      <c r="B3508" s="49" t="s">
        <v>1240</v>
      </c>
      <c r="C3508" s="49" t="s">
        <v>305</v>
      </c>
      <c r="D3508" s="49" t="s">
        <v>1634</v>
      </c>
      <c r="E3508" s="49" t="s">
        <v>798</v>
      </c>
      <c r="F3508" s="49" t="s">
        <v>2166</v>
      </c>
      <c r="G3508" s="49">
        <v>2018</v>
      </c>
      <c r="H3508" s="49" t="s">
        <v>1635</v>
      </c>
      <c r="I3508" s="49" t="s">
        <v>670</v>
      </c>
      <c r="J3508" s="59">
        <v>1597800</v>
      </c>
      <c r="K3508" s="49">
        <v>1597800</v>
      </c>
      <c r="L3508" s="55" t="str">
        <f>_xlfn.CONCAT(NFM3External!$B3508,"_",NFM3External!$C3508,"_",NFM3External!$E3508,"_",NFM3External!$G3508)</f>
        <v>Tajikistan_TB_Germany_2018</v>
      </c>
    </row>
    <row r="3509" spans="1:12" x14ac:dyDescent="0.25">
      <c r="A3509" s="51" t="s">
        <v>2161</v>
      </c>
      <c r="B3509" s="52" t="s">
        <v>1240</v>
      </c>
      <c r="C3509" s="52" t="s">
        <v>305</v>
      </c>
      <c r="D3509" s="52" t="s">
        <v>1634</v>
      </c>
      <c r="E3509" s="52" t="s">
        <v>798</v>
      </c>
      <c r="F3509" s="52" t="s">
        <v>2166</v>
      </c>
      <c r="G3509" s="52">
        <v>2019</v>
      </c>
      <c r="H3509" s="52" t="s">
        <v>1635</v>
      </c>
      <c r="I3509" s="52" t="s">
        <v>670</v>
      </c>
      <c r="J3509" s="60">
        <v>1597800</v>
      </c>
      <c r="K3509" s="52">
        <v>1597800</v>
      </c>
      <c r="L3509" s="56" t="str">
        <f>_xlfn.CONCAT(NFM3External!$B3509,"_",NFM3External!$C3509,"_",NFM3External!$E3509,"_",NFM3External!$G3509)</f>
        <v>Tajikistan_TB_Germany_2019</v>
      </c>
    </row>
    <row r="3510" spans="1:12" x14ac:dyDescent="0.25">
      <c r="A3510" s="48" t="s">
        <v>2161</v>
      </c>
      <c r="B3510" s="49" t="s">
        <v>1240</v>
      </c>
      <c r="C3510" s="49" t="s">
        <v>305</v>
      </c>
      <c r="D3510" s="49" t="s">
        <v>1634</v>
      </c>
      <c r="E3510" s="49" t="s">
        <v>798</v>
      </c>
      <c r="F3510" s="49" t="s">
        <v>2166</v>
      </c>
      <c r="G3510" s="49">
        <v>2020</v>
      </c>
      <c r="H3510" s="49" t="s">
        <v>1635</v>
      </c>
      <c r="I3510" s="49" t="s">
        <v>670</v>
      </c>
      <c r="J3510" s="59">
        <v>1597800</v>
      </c>
      <c r="K3510" s="49">
        <v>1597800</v>
      </c>
      <c r="L3510" s="55" t="str">
        <f>_xlfn.CONCAT(NFM3External!$B3510,"_",NFM3External!$C3510,"_",NFM3External!$E3510,"_",NFM3External!$G3510)</f>
        <v>Tajikistan_TB_Germany_2020</v>
      </c>
    </row>
    <row r="3511" spans="1:12" x14ac:dyDescent="0.25">
      <c r="A3511" s="51" t="s">
        <v>2161</v>
      </c>
      <c r="B3511" s="52" t="s">
        <v>1240</v>
      </c>
      <c r="C3511" s="52" t="s">
        <v>305</v>
      </c>
      <c r="D3511" s="52" t="s">
        <v>1634</v>
      </c>
      <c r="E3511" s="52" t="s">
        <v>820</v>
      </c>
      <c r="F3511" s="52" t="s">
        <v>2167</v>
      </c>
      <c r="G3511" s="52">
        <v>2018</v>
      </c>
      <c r="H3511" s="52" t="s">
        <v>1635</v>
      </c>
      <c r="I3511" s="52" t="s">
        <v>670</v>
      </c>
      <c r="J3511" s="60">
        <v>100000</v>
      </c>
      <c r="K3511" s="52">
        <v>100000</v>
      </c>
      <c r="L3511" s="56" t="str">
        <f>_xlfn.CONCAT(NFM3External!$B3511,"_",NFM3External!$C3511,"_",NFM3External!$E3511,"_",NFM3External!$G3511)</f>
        <v>Tajikistan_TB_International Organization for Migration (IOM)_2018</v>
      </c>
    </row>
    <row r="3512" spans="1:12" x14ac:dyDescent="0.25">
      <c r="A3512" s="48" t="s">
        <v>2161</v>
      </c>
      <c r="B3512" s="49" t="s">
        <v>1240</v>
      </c>
      <c r="C3512" s="49" t="s">
        <v>305</v>
      </c>
      <c r="D3512" s="49" t="s">
        <v>1634</v>
      </c>
      <c r="E3512" s="49" t="s">
        <v>851</v>
      </c>
      <c r="F3512" s="49" t="s">
        <v>2168</v>
      </c>
      <c r="G3512" s="49">
        <v>2018</v>
      </c>
      <c r="H3512" s="49" t="s">
        <v>1635</v>
      </c>
      <c r="I3512" s="49" t="s">
        <v>670</v>
      </c>
      <c r="J3512" s="59">
        <v>59119</v>
      </c>
      <c r="K3512" s="49">
        <v>59119</v>
      </c>
      <c r="L3512" s="55" t="str">
        <f>_xlfn.CONCAT(NFM3External!$B3512,"_",NFM3External!$C3512,"_",NFM3External!$E3512,"_",NFM3External!$G3512)</f>
        <v>Tajikistan_TB_Luxembourg_2018</v>
      </c>
    </row>
    <row r="3513" spans="1:12" x14ac:dyDescent="0.25">
      <c r="A3513" s="51" t="s">
        <v>2161</v>
      </c>
      <c r="B3513" s="52" t="s">
        <v>1240</v>
      </c>
      <c r="C3513" s="52" t="s">
        <v>305</v>
      </c>
      <c r="D3513" s="52" t="s">
        <v>1634</v>
      </c>
      <c r="E3513" s="52" t="s">
        <v>851</v>
      </c>
      <c r="F3513" s="52" t="s">
        <v>2168</v>
      </c>
      <c r="G3513" s="52">
        <v>2019</v>
      </c>
      <c r="H3513" s="52" t="s">
        <v>1635</v>
      </c>
      <c r="I3513" s="52" t="s">
        <v>670</v>
      </c>
      <c r="J3513" s="60">
        <v>69771</v>
      </c>
      <c r="K3513" s="52">
        <v>69771</v>
      </c>
      <c r="L3513" s="56" t="str">
        <f>_xlfn.CONCAT(NFM3External!$B3513,"_",NFM3External!$C3513,"_",NFM3External!$E3513,"_",NFM3External!$G3513)</f>
        <v>Tajikistan_TB_Luxembourg_2019</v>
      </c>
    </row>
    <row r="3514" spans="1:12" x14ac:dyDescent="0.25">
      <c r="A3514" s="48" t="s">
        <v>2161</v>
      </c>
      <c r="B3514" s="49" t="s">
        <v>1240</v>
      </c>
      <c r="C3514" s="49" t="s">
        <v>305</v>
      </c>
      <c r="D3514" s="49" t="s">
        <v>1634</v>
      </c>
      <c r="E3514" s="49" t="s">
        <v>860</v>
      </c>
      <c r="F3514" s="49"/>
      <c r="G3514" s="49">
        <v>2018</v>
      </c>
      <c r="H3514" s="49" t="s">
        <v>1635</v>
      </c>
      <c r="I3514" s="49" t="s">
        <v>670</v>
      </c>
      <c r="J3514" s="59">
        <v>1122828</v>
      </c>
      <c r="K3514" s="49">
        <v>1122828</v>
      </c>
      <c r="L3514" s="55" t="str">
        <f>_xlfn.CONCAT(NFM3External!$B3514,"_",NFM3External!$C3514,"_",NFM3External!$E3514,"_",NFM3External!$G3514)</f>
        <v>Tajikistan_TB_Medicins Sans Frontiers (MSF)_2018</v>
      </c>
    </row>
    <row r="3515" spans="1:12" x14ac:dyDescent="0.25">
      <c r="A3515" s="51" t="s">
        <v>2161</v>
      </c>
      <c r="B3515" s="52" t="s">
        <v>1240</v>
      </c>
      <c r="C3515" s="52" t="s">
        <v>305</v>
      </c>
      <c r="D3515" s="52" t="s">
        <v>1634</v>
      </c>
      <c r="E3515" s="52" t="s">
        <v>860</v>
      </c>
      <c r="F3515" s="52"/>
      <c r="G3515" s="52">
        <v>2019</v>
      </c>
      <c r="H3515" s="52" t="s">
        <v>1635</v>
      </c>
      <c r="I3515" s="52" t="s">
        <v>670</v>
      </c>
      <c r="J3515" s="60">
        <v>1129227</v>
      </c>
      <c r="K3515" s="52">
        <v>1129227</v>
      </c>
      <c r="L3515" s="56" t="str">
        <f>_xlfn.CONCAT(NFM3External!$B3515,"_",NFM3External!$C3515,"_",NFM3External!$E3515,"_",NFM3External!$G3515)</f>
        <v>Tajikistan_TB_Medicins Sans Frontiers (MSF)_2019</v>
      </c>
    </row>
    <row r="3516" spans="1:12" x14ac:dyDescent="0.25">
      <c r="A3516" s="48" t="s">
        <v>2161</v>
      </c>
      <c r="B3516" s="49" t="s">
        <v>1240</v>
      </c>
      <c r="C3516" s="49" t="s">
        <v>305</v>
      </c>
      <c r="D3516" s="49" t="s">
        <v>1634</v>
      </c>
      <c r="E3516" s="49" t="s">
        <v>860</v>
      </c>
      <c r="F3516" s="49"/>
      <c r="G3516" s="49">
        <v>2021</v>
      </c>
      <c r="H3516" s="49" t="s">
        <v>361</v>
      </c>
      <c r="I3516" s="49" t="s">
        <v>670</v>
      </c>
      <c r="J3516" s="59">
        <v>483564</v>
      </c>
      <c r="K3516" s="49">
        <v>483564</v>
      </c>
      <c r="L3516" s="55" t="str">
        <f>_xlfn.CONCAT(NFM3External!$B3516,"_",NFM3External!$C3516,"_",NFM3External!$E3516,"_",NFM3External!$G3516)</f>
        <v>Tajikistan_TB_Medicins Sans Frontiers (MSF)_2021</v>
      </c>
    </row>
    <row r="3517" spans="1:12" x14ac:dyDescent="0.25">
      <c r="A3517" s="51" t="s">
        <v>2161</v>
      </c>
      <c r="B3517" s="52" t="s">
        <v>1240</v>
      </c>
      <c r="C3517" s="52" t="s">
        <v>305</v>
      </c>
      <c r="D3517" s="52" t="s">
        <v>1634</v>
      </c>
      <c r="E3517" s="52" t="s">
        <v>860</v>
      </c>
      <c r="F3517" s="52"/>
      <c r="G3517" s="52">
        <v>2022</v>
      </c>
      <c r="H3517" s="52" t="s">
        <v>361</v>
      </c>
      <c r="I3517" s="52" t="s">
        <v>670</v>
      </c>
      <c r="J3517" s="60">
        <v>502794</v>
      </c>
      <c r="K3517" s="52">
        <v>502794</v>
      </c>
      <c r="L3517" s="56" t="str">
        <f>_xlfn.CONCAT(NFM3External!$B3517,"_",NFM3External!$C3517,"_",NFM3External!$E3517,"_",NFM3External!$G3517)</f>
        <v>Tajikistan_TB_Medicins Sans Frontiers (MSF)_2022</v>
      </c>
    </row>
    <row r="3518" spans="1:12" x14ac:dyDescent="0.25">
      <c r="A3518" s="48" t="s">
        <v>2161</v>
      </c>
      <c r="B3518" s="49" t="s">
        <v>1240</v>
      </c>
      <c r="C3518" s="49" t="s">
        <v>305</v>
      </c>
      <c r="D3518" s="49" t="s">
        <v>1634</v>
      </c>
      <c r="E3518" s="49" t="s">
        <v>860</v>
      </c>
      <c r="F3518" s="49"/>
      <c r="G3518" s="49">
        <v>2023</v>
      </c>
      <c r="H3518" s="49" t="s">
        <v>361</v>
      </c>
      <c r="I3518" s="49" t="s">
        <v>670</v>
      </c>
      <c r="J3518" s="59">
        <v>564986</v>
      </c>
      <c r="K3518" s="49">
        <v>564986</v>
      </c>
      <c r="L3518" s="55" t="str">
        <f>_xlfn.CONCAT(NFM3External!$B3518,"_",NFM3External!$C3518,"_",NFM3External!$E3518,"_",NFM3External!$G3518)</f>
        <v>Tajikistan_TB_Medicins Sans Frontiers (MSF)_2023</v>
      </c>
    </row>
    <row r="3519" spans="1:12" x14ac:dyDescent="0.25">
      <c r="A3519" s="51" t="s">
        <v>2161</v>
      </c>
      <c r="B3519" s="52" t="s">
        <v>1240</v>
      </c>
      <c r="C3519" s="52" t="s">
        <v>305</v>
      </c>
      <c r="D3519" s="52" t="s">
        <v>1634</v>
      </c>
      <c r="E3519" s="52" t="s">
        <v>868</v>
      </c>
      <c r="F3519" s="52" t="s">
        <v>2169</v>
      </c>
      <c r="G3519" s="52">
        <v>2018</v>
      </c>
      <c r="H3519" s="52" t="s">
        <v>1635</v>
      </c>
      <c r="I3519" s="52" t="s">
        <v>670</v>
      </c>
      <c r="J3519" s="60">
        <v>790000</v>
      </c>
      <c r="K3519" s="52">
        <v>790000</v>
      </c>
      <c r="L3519" s="56" t="str">
        <f>_xlfn.CONCAT(NFM3External!$B3519,"_",NFM3External!$C3519,"_",NFM3External!$E3519,"_",NFM3External!$G3519)</f>
        <v>Tajikistan_TB_Netherlands_2018</v>
      </c>
    </row>
    <row r="3520" spans="1:12" x14ac:dyDescent="0.25">
      <c r="A3520" s="48" t="s">
        <v>2161</v>
      </c>
      <c r="B3520" s="49" t="s">
        <v>1240</v>
      </c>
      <c r="C3520" s="49" t="s">
        <v>305</v>
      </c>
      <c r="D3520" s="49" t="s">
        <v>1634</v>
      </c>
      <c r="E3520" s="49" t="s">
        <v>868</v>
      </c>
      <c r="F3520" s="49" t="s">
        <v>2169</v>
      </c>
      <c r="G3520" s="49">
        <v>2019</v>
      </c>
      <c r="H3520" s="49" t="s">
        <v>1635</v>
      </c>
      <c r="I3520" s="49" t="s">
        <v>670</v>
      </c>
      <c r="J3520" s="59">
        <v>780000</v>
      </c>
      <c r="K3520" s="49">
        <v>780000</v>
      </c>
      <c r="L3520" s="55" t="str">
        <f>_xlfn.CONCAT(NFM3External!$B3520,"_",NFM3External!$C3520,"_",NFM3External!$E3520,"_",NFM3External!$G3520)</f>
        <v>Tajikistan_TB_Netherlands_2019</v>
      </c>
    </row>
    <row r="3521" spans="1:12" x14ac:dyDescent="0.25">
      <c r="A3521" s="51" t="s">
        <v>2161</v>
      </c>
      <c r="B3521" s="52" t="s">
        <v>1240</v>
      </c>
      <c r="C3521" s="52" t="s">
        <v>305</v>
      </c>
      <c r="D3521" s="52" t="s">
        <v>1634</v>
      </c>
      <c r="E3521" s="52" t="s">
        <v>868</v>
      </c>
      <c r="F3521" s="52" t="s">
        <v>2169</v>
      </c>
      <c r="G3521" s="52">
        <v>2020</v>
      </c>
      <c r="H3521" s="52" t="s">
        <v>1635</v>
      </c>
      <c r="I3521" s="52" t="s">
        <v>670</v>
      </c>
      <c r="J3521" s="60">
        <v>300000</v>
      </c>
      <c r="K3521" s="52">
        <v>300000</v>
      </c>
      <c r="L3521" s="56" t="str">
        <f>_xlfn.CONCAT(NFM3External!$B3521,"_",NFM3External!$C3521,"_",NFM3External!$E3521,"_",NFM3External!$G3521)</f>
        <v>Tajikistan_TB_Netherlands_2020</v>
      </c>
    </row>
    <row r="3522" spans="1:12" x14ac:dyDescent="0.25">
      <c r="A3522" s="48" t="s">
        <v>2161</v>
      </c>
      <c r="B3522" s="49" t="s">
        <v>1240</v>
      </c>
      <c r="C3522" s="49" t="s">
        <v>305</v>
      </c>
      <c r="D3522" s="49" t="s">
        <v>1634</v>
      </c>
      <c r="E3522" s="49" t="s">
        <v>868</v>
      </c>
      <c r="F3522" s="49" t="s">
        <v>2169</v>
      </c>
      <c r="G3522" s="49">
        <v>2021</v>
      </c>
      <c r="H3522" s="49" t="s">
        <v>361</v>
      </c>
      <c r="I3522" s="49" t="s">
        <v>670</v>
      </c>
      <c r="J3522" s="59">
        <v>70187</v>
      </c>
      <c r="K3522" s="49">
        <v>70187</v>
      </c>
      <c r="L3522" s="55" t="str">
        <f>_xlfn.CONCAT(NFM3External!$B3522,"_",NFM3External!$C3522,"_",NFM3External!$E3522,"_",NFM3External!$G3522)</f>
        <v>Tajikistan_TB_Netherlands_2021</v>
      </c>
    </row>
    <row r="3523" spans="1:12" x14ac:dyDescent="0.25">
      <c r="A3523" s="51" t="s">
        <v>2161</v>
      </c>
      <c r="B3523" s="52" t="s">
        <v>1240</v>
      </c>
      <c r="C3523" s="52" t="s">
        <v>305</v>
      </c>
      <c r="D3523" s="52" t="s">
        <v>1634</v>
      </c>
      <c r="E3523" s="52" t="s">
        <v>888</v>
      </c>
      <c r="F3523" s="52" t="s">
        <v>2170</v>
      </c>
      <c r="G3523" s="52">
        <v>2019</v>
      </c>
      <c r="H3523" s="52" t="s">
        <v>1635</v>
      </c>
      <c r="I3523" s="52" t="s">
        <v>670</v>
      </c>
      <c r="J3523" s="60">
        <v>64560</v>
      </c>
      <c r="K3523" s="52">
        <v>64560</v>
      </c>
      <c r="L3523" s="56" t="str">
        <f>_xlfn.CONCAT(NFM3External!$B3523,"_",NFM3External!$C3523,"_",NFM3External!$E3523,"_",NFM3External!$G3523)</f>
        <v>Tajikistan_TB_STOP TB Partnership_2019</v>
      </c>
    </row>
    <row r="3524" spans="1:12" x14ac:dyDescent="0.25">
      <c r="A3524" s="48" t="s">
        <v>2161</v>
      </c>
      <c r="B3524" s="49" t="s">
        <v>1240</v>
      </c>
      <c r="C3524" s="49" t="s">
        <v>305</v>
      </c>
      <c r="D3524" s="49" t="s">
        <v>1634</v>
      </c>
      <c r="E3524" s="49" t="s">
        <v>888</v>
      </c>
      <c r="F3524" s="49" t="s">
        <v>2170</v>
      </c>
      <c r="G3524" s="49">
        <v>2020</v>
      </c>
      <c r="H3524" s="49" t="s">
        <v>1635</v>
      </c>
      <c r="I3524" s="49" t="s">
        <v>670</v>
      </c>
      <c r="J3524" s="59">
        <v>15506</v>
      </c>
      <c r="K3524" s="49">
        <v>15506</v>
      </c>
      <c r="L3524" s="55" t="str">
        <f>_xlfn.CONCAT(NFM3External!$B3524,"_",NFM3External!$C3524,"_",NFM3External!$E3524,"_",NFM3External!$G3524)</f>
        <v>Tajikistan_TB_STOP TB Partnership_2020</v>
      </c>
    </row>
    <row r="3525" spans="1:12" x14ac:dyDescent="0.25">
      <c r="A3525" s="51" t="s">
        <v>2161</v>
      </c>
      <c r="B3525" s="52" t="s">
        <v>1240</v>
      </c>
      <c r="C3525" s="52" t="s">
        <v>305</v>
      </c>
      <c r="D3525" s="52" t="s">
        <v>1634</v>
      </c>
      <c r="E3525" s="52" t="s">
        <v>934</v>
      </c>
      <c r="F3525" s="52" t="s">
        <v>2171</v>
      </c>
      <c r="G3525" s="52">
        <v>2018</v>
      </c>
      <c r="H3525" s="52" t="s">
        <v>1635</v>
      </c>
      <c r="I3525" s="52" t="s">
        <v>670</v>
      </c>
      <c r="J3525" s="60">
        <v>2370000</v>
      </c>
      <c r="K3525" s="52">
        <v>2370000</v>
      </c>
      <c r="L3525" s="56" t="str">
        <f>_xlfn.CONCAT(NFM3External!$B3525,"_",NFM3External!$C3525,"_",NFM3External!$E3525,"_",NFM3External!$G3525)</f>
        <v>Tajikistan_TB_United States Government (USG)_2018</v>
      </c>
    </row>
    <row r="3526" spans="1:12" x14ac:dyDescent="0.25">
      <c r="A3526" s="48" t="s">
        <v>2161</v>
      </c>
      <c r="B3526" s="49" t="s">
        <v>1240</v>
      </c>
      <c r="C3526" s="49" t="s">
        <v>305</v>
      </c>
      <c r="D3526" s="49" t="s">
        <v>1634</v>
      </c>
      <c r="E3526" s="49" t="s">
        <v>934</v>
      </c>
      <c r="F3526" s="49" t="s">
        <v>2171</v>
      </c>
      <c r="G3526" s="49">
        <v>2020</v>
      </c>
      <c r="H3526" s="49" t="s">
        <v>1635</v>
      </c>
      <c r="I3526" s="49" t="s">
        <v>670</v>
      </c>
      <c r="J3526" s="59">
        <v>2000000</v>
      </c>
      <c r="K3526" s="49">
        <v>2000000</v>
      </c>
      <c r="L3526" s="55" t="str">
        <f>_xlfn.CONCAT(NFM3External!$B3526,"_",NFM3External!$C3526,"_",NFM3External!$E3526,"_",NFM3External!$G3526)</f>
        <v>Tajikistan_TB_United States Government (USG)_2020</v>
      </c>
    </row>
    <row r="3527" spans="1:12" x14ac:dyDescent="0.25">
      <c r="A3527" s="51" t="s">
        <v>2161</v>
      </c>
      <c r="B3527" s="52" t="s">
        <v>1240</v>
      </c>
      <c r="C3527" s="52" t="s">
        <v>305</v>
      </c>
      <c r="D3527" s="52" t="s">
        <v>1634</v>
      </c>
      <c r="E3527" s="52" t="s">
        <v>934</v>
      </c>
      <c r="F3527" s="52" t="s">
        <v>2172</v>
      </c>
      <c r="G3527" s="52">
        <v>2020</v>
      </c>
      <c r="H3527" s="52" t="s">
        <v>1635</v>
      </c>
      <c r="I3527" s="52" t="s">
        <v>670</v>
      </c>
      <c r="J3527" s="60">
        <v>523180</v>
      </c>
      <c r="K3527" s="52">
        <v>523180</v>
      </c>
      <c r="L3527" s="56" t="str">
        <f>_xlfn.CONCAT(NFM3External!$B3527,"_",NFM3External!$C3527,"_",NFM3External!$E3527,"_",NFM3External!$G3527)</f>
        <v>Tajikistan_TB_United States Government (USG)_2020</v>
      </c>
    </row>
    <row r="3528" spans="1:12" x14ac:dyDescent="0.25">
      <c r="A3528" s="48" t="s">
        <v>2161</v>
      </c>
      <c r="B3528" s="49" t="s">
        <v>1240</v>
      </c>
      <c r="C3528" s="49" t="s">
        <v>305</v>
      </c>
      <c r="D3528" s="49" t="s">
        <v>1634</v>
      </c>
      <c r="E3528" s="49" t="s">
        <v>934</v>
      </c>
      <c r="F3528" s="49" t="s">
        <v>2171</v>
      </c>
      <c r="G3528" s="49">
        <v>2021</v>
      </c>
      <c r="H3528" s="49" t="s">
        <v>361</v>
      </c>
      <c r="I3528" s="49" t="s">
        <v>670</v>
      </c>
      <c r="J3528" s="59">
        <v>2477187</v>
      </c>
      <c r="K3528" s="49">
        <v>2477187</v>
      </c>
      <c r="L3528" s="55" t="str">
        <f>_xlfn.CONCAT(NFM3External!$B3528,"_",NFM3External!$C3528,"_",NFM3External!$E3528,"_",NFM3External!$G3528)</f>
        <v>Tajikistan_TB_United States Government (USG)_2021</v>
      </c>
    </row>
    <row r="3529" spans="1:12" x14ac:dyDescent="0.25">
      <c r="A3529" s="51" t="s">
        <v>2161</v>
      </c>
      <c r="B3529" s="52" t="s">
        <v>1240</v>
      </c>
      <c r="C3529" s="52" t="s">
        <v>305</v>
      </c>
      <c r="D3529" s="52" t="s">
        <v>1634</v>
      </c>
      <c r="E3529" s="52" t="s">
        <v>934</v>
      </c>
      <c r="F3529" s="52" t="s">
        <v>2172</v>
      </c>
      <c r="G3529" s="52">
        <v>2021</v>
      </c>
      <c r="H3529" s="52" t="s">
        <v>361</v>
      </c>
      <c r="I3529" s="52" t="s">
        <v>670</v>
      </c>
      <c r="J3529" s="60">
        <v>169503</v>
      </c>
      <c r="K3529" s="52">
        <v>169503</v>
      </c>
      <c r="L3529" s="56" t="str">
        <f>_xlfn.CONCAT(NFM3External!$B3529,"_",NFM3External!$C3529,"_",NFM3External!$E3529,"_",NFM3External!$G3529)</f>
        <v>Tajikistan_TB_United States Government (USG)_2021</v>
      </c>
    </row>
    <row r="3530" spans="1:12" x14ac:dyDescent="0.25">
      <c r="A3530" s="48" t="s">
        <v>2161</v>
      </c>
      <c r="B3530" s="49" t="s">
        <v>1240</v>
      </c>
      <c r="C3530" s="49" t="s">
        <v>305</v>
      </c>
      <c r="D3530" s="49" t="s">
        <v>1634</v>
      </c>
      <c r="E3530" s="49" t="s">
        <v>934</v>
      </c>
      <c r="F3530" s="49" t="s">
        <v>2171</v>
      </c>
      <c r="G3530" s="49">
        <v>2022</v>
      </c>
      <c r="H3530" s="49" t="s">
        <v>361</v>
      </c>
      <c r="I3530" s="49" t="s">
        <v>670</v>
      </c>
      <c r="J3530" s="59">
        <v>2575698</v>
      </c>
      <c r="K3530" s="49">
        <v>2575698</v>
      </c>
      <c r="L3530" s="55" t="str">
        <f>_xlfn.CONCAT(NFM3External!$B3530,"_",NFM3External!$C3530,"_",NFM3External!$E3530,"_",NFM3External!$G3530)</f>
        <v>Tajikistan_TB_United States Government (USG)_2022</v>
      </c>
    </row>
    <row r="3531" spans="1:12" x14ac:dyDescent="0.25">
      <c r="A3531" s="51" t="s">
        <v>2161</v>
      </c>
      <c r="B3531" s="52" t="s">
        <v>1240</v>
      </c>
      <c r="C3531" s="52" t="s">
        <v>305</v>
      </c>
      <c r="D3531" s="52" t="s">
        <v>1634</v>
      </c>
      <c r="E3531" s="52" t="s">
        <v>934</v>
      </c>
      <c r="F3531" s="52" t="s">
        <v>2172</v>
      </c>
      <c r="G3531" s="52">
        <v>2022</v>
      </c>
      <c r="H3531" s="52" t="s">
        <v>361</v>
      </c>
      <c r="I3531" s="52" t="s">
        <v>670</v>
      </c>
      <c r="J3531" s="60">
        <v>183192</v>
      </c>
      <c r="K3531" s="52">
        <v>183192</v>
      </c>
      <c r="L3531" s="56" t="str">
        <f>_xlfn.CONCAT(NFM3External!$B3531,"_",NFM3External!$C3531,"_",NFM3External!$E3531,"_",NFM3External!$G3531)</f>
        <v>Tajikistan_TB_United States Government (USG)_2022</v>
      </c>
    </row>
    <row r="3532" spans="1:12" x14ac:dyDescent="0.25">
      <c r="A3532" s="48" t="s">
        <v>2161</v>
      </c>
      <c r="B3532" s="49" t="s">
        <v>1240</v>
      </c>
      <c r="C3532" s="49" t="s">
        <v>305</v>
      </c>
      <c r="D3532" s="49" t="s">
        <v>1634</v>
      </c>
      <c r="E3532" s="49" t="s">
        <v>934</v>
      </c>
      <c r="F3532" s="49" t="s">
        <v>2171</v>
      </c>
      <c r="G3532" s="49">
        <v>2023</v>
      </c>
      <c r="H3532" s="49" t="s">
        <v>361</v>
      </c>
      <c r="I3532" s="49" t="s">
        <v>670</v>
      </c>
      <c r="J3532" s="59">
        <v>2679015</v>
      </c>
      <c r="K3532" s="49">
        <v>2679015</v>
      </c>
      <c r="L3532" s="55" t="str">
        <f>_xlfn.CONCAT(NFM3External!$B3532,"_",NFM3External!$C3532,"_",NFM3External!$E3532,"_",NFM3External!$G3532)</f>
        <v>Tajikistan_TB_United States Government (USG)_2023</v>
      </c>
    </row>
    <row r="3533" spans="1:12" x14ac:dyDescent="0.25">
      <c r="A3533" s="51" t="s">
        <v>2161</v>
      </c>
      <c r="B3533" s="52" t="s">
        <v>1240</v>
      </c>
      <c r="C3533" s="52" t="s">
        <v>305</v>
      </c>
      <c r="D3533" s="52" t="s">
        <v>1634</v>
      </c>
      <c r="E3533" s="52" t="s">
        <v>934</v>
      </c>
      <c r="F3533" s="52" t="s">
        <v>2172</v>
      </c>
      <c r="G3533" s="52">
        <v>2023</v>
      </c>
      <c r="H3533" s="52" t="s">
        <v>361</v>
      </c>
      <c r="I3533" s="52" t="s">
        <v>670</v>
      </c>
      <c r="J3533" s="60">
        <v>182711</v>
      </c>
      <c r="K3533" s="52">
        <v>182711</v>
      </c>
      <c r="L3533" s="56" t="str">
        <f>_xlfn.CONCAT(NFM3External!$B3533,"_",NFM3External!$C3533,"_",NFM3External!$E3533,"_",NFM3External!$G3533)</f>
        <v>Tajikistan_TB_United States Government (USG)_2023</v>
      </c>
    </row>
    <row r="3534" spans="1:12" x14ac:dyDescent="0.25">
      <c r="A3534" s="48" t="s">
        <v>2161</v>
      </c>
      <c r="B3534" s="49" t="s">
        <v>1240</v>
      </c>
      <c r="C3534" s="49" t="s">
        <v>305</v>
      </c>
      <c r="D3534" s="49" t="s">
        <v>1634</v>
      </c>
      <c r="E3534" s="49" t="s">
        <v>934</v>
      </c>
      <c r="F3534" s="49" t="s">
        <v>2171</v>
      </c>
      <c r="G3534" s="49">
        <v>2024</v>
      </c>
      <c r="H3534" s="49" t="s">
        <v>361</v>
      </c>
      <c r="I3534" s="49" t="s">
        <v>670</v>
      </c>
      <c r="J3534" s="59">
        <v>3716182</v>
      </c>
      <c r="K3534" s="49">
        <v>3716182</v>
      </c>
      <c r="L3534" s="55" t="str">
        <f>_xlfn.CONCAT(NFM3External!$B3534,"_",NFM3External!$C3534,"_",NFM3External!$E3534,"_",NFM3External!$G3534)</f>
        <v>Tajikistan_TB_United States Government (USG)_2024</v>
      </c>
    </row>
    <row r="3535" spans="1:12" x14ac:dyDescent="0.25">
      <c r="A3535" s="51" t="s">
        <v>2161</v>
      </c>
      <c r="B3535" s="52" t="s">
        <v>1240</v>
      </c>
      <c r="C3535" s="52" t="s">
        <v>305</v>
      </c>
      <c r="D3535" s="52" t="s">
        <v>1634</v>
      </c>
      <c r="E3535" s="52" t="s">
        <v>934</v>
      </c>
      <c r="F3535" s="52" t="s">
        <v>2172</v>
      </c>
      <c r="G3535" s="52">
        <v>2024</v>
      </c>
      <c r="H3535" s="52" t="s">
        <v>361</v>
      </c>
      <c r="I3535" s="52" t="s">
        <v>670</v>
      </c>
      <c r="J3535" s="60">
        <v>181728</v>
      </c>
      <c r="K3535" s="52">
        <v>181728</v>
      </c>
      <c r="L3535" s="56" t="str">
        <f>_xlfn.CONCAT(NFM3External!$B3535,"_",NFM3External!$C3535,"_",NFM3External!$E3535,"_",NFM3External!$G3535)</f>
        <v>Tajikistan_TB_United States Government (USG)_2024</v>
      </c>
    </row>
    <row r="3536" spans="1:12" x14ac:dyDescent="0.25">
      <c r="A3536" s="48" t="s">
        <v>2161</v>
      </c>
      <c r="B3536" s="49" t="s">
        <v>1240</v>
      </c>
      <c r="C3536" s="49" t="s">
        <v>305</v>
      </c>
      <c r="D3536" s="49" t="s">
        <v>1634</v>
      </c>
      <c r="E3536" s="49" t="s">
        <v>949</v>
      </c>
      <c r="F3536" s="49" t="s">
        <v>2065</v>
      </c>
      <c r="G3536" s="49">
        <v>2021</v>
      </c>
      <c r="H3536" s="49" t="s">
        <v>361</v>
      </c>
      <c r="I3536" s="49" t="s">
        <v>670</v>
      </c>
      <c r="J3536" s="59">
        <v>148631</v>
      </c>
      <c r="K3536" s="49">
        <v>148631</v>
      </c>
      <c r="L3536" s="55" t="str">
        <f>_xlfn.CONCAT(NFM3External!$B3536,"_",NFM3External!$C3536,"_",NFM3External!$E3536,"_",NFM3External!$G3536)</f>
        <v>Tajikistan_TB_World Health Organization (WHO)_2021</v>
      </c>
    </row>
    <row r="3537" spans="1:12" x14ac:dyDescent="0.25">
      <c r="A3537" s="51" t="s">
        <v>2161</v>
      </c>
      <c r="B3537" s="52" t="s">
        <v>1240</v>
      </c>
      <c r="C3537" s="52" t="s">
        <v>305</v>
      </c>
      <c r="D3537" s="52" t="s">
        <v>1634</v>
      </c>
      <c r="E3537" s="52" t="s">
        <v>949</v>
      </c>
      <c r="F3537" s="52" t="s">
        <v>2065</v>
      </c>
      <c r="G3537" s="52">
        <v>2022</v>
      </c>
      <c r="H3537" s="52" t="s">
        <v>361</v>
      </c>
      <c r="I3537" s="52" t="s">
        <v>670</v>
      </c>
      <c r="J3537" s="60">
        <v>154542</v>
      </c>
      <c r="K3537" s="52">
        <v>154542</v>
      </c>
      <c r="L3537" s="56" t="str">
        <f>_xlfn.CONCAT(NFM3External!$B3537,"_",NFM3External!$C3537,"_",NFM3External!$E3537,"_",NFM3External!$G3537)</f>
        <v>Tajikistan_TB_World Health Organization (WHO)_2022</v>
      </c>
    </row>
    <row r="3538" spans="1:12" x14ac:dyDescent="0.25">
      <c r="A3538" s="48" t="s">
        <v>2161</v>
      </c>
      <c r="B3538" s="49" t="s">
        <v>1240</v>
      </c>
      <c r="C3538" s="49" t="s">
        <v>305</v>
      </c>
      <c r="D3538" s="49" t="s">
        <v>1634</v>
      </c>
      <c r="E3538" s="49" t="s">
        <v>949</v>
      </c>
      <c r="F3538" s="49" t="s">
        <v>2065</v>
      </c>
      <c r="G3538" s="49">
        <v>2023</v>
      </c>
      <c r="H3538" s="49" t="s">
        <v>361</v>
      </c>
      <c r="I3538" s="49" t="s">
        <v>670</v>
      </c>
      <c r="J3538" s="59">
        <v>160741</v>
      </c>
      <c r="K3538" s="49">
        <v>160741</v>
      </c>
      <c r="L3538" s="55" t="str">
        <f>_xlfn.CONCAT(NFM3External!$B3538,"_",NFM3External!$C3538,"_",NFM3External!$E3538,"_",NFM3External!$G3538)</f>
        <v>Tajikistan_TB_World Health Organization (WHO)_2023</v>
      </c>
    </row>
    <row r="3539" spans="1:12" x14ac:dyDescent="0.25">
      <c r="A3539" s="51" t="s">
        <v>2161</v>
      </c>
      <c r="B3539" s="52" t="s">
        <v>1240</v>
      </c>
      <c r="C3539" s="52" t="s">
        <v>305</v>
      </c>
      <c r="D3539" s="52" t="s">
        <v>1634</v>
      </c>
      <c r="E3539" s="52" t="s">
        <v>949</v>
      </c>
      <c r="F3539" s="52" t="s">
        <v>2065</v>
      </c>
      <c r="G3539" s="52">
        <v>2024</v>
      </c>
      <c r="H3539" s="52" t="s">
        <v>361</v>
      </c>
      <c r="I3539" s="52" t="s">
        <v>670</v>
      </c>
      <c r="J3539" s="60">
        <v>167228</v>
      </c>
      <c r="K3539" s="52">
        <v>167228</v>
      </c>
      <c r="L3539" s="56" t="str">
        <f>_xlfn.CONCAT(NFM3External!$B3539,"_",NFM3External!$C3539,"_",NFM3External!$E3539,"_",NFM3External!$G3539)</f>
        <v>Tajikistan_TB_World Health Organization (WHO)_2024</v>
      </c>
    </row>
    <row r="3540" spans="1:12" x14ac:dyDescent="0.25">
      <c r="A3540" s="48" t="s">
        <v>2173</v>
      </c>
      <c r="B3540" s="49" t="s">
        <v>1264</v>
      </c>
      <c r="C3540" s="49" t="s">
        <v>305</v>
      </c>
      <c r="D3540" s="49" t="s">
        <v>1634</v>
      </c>
      <c r="E3540" s="49" t="s">
        <v>934</v>
      </c>
      <c r="F3540" s="49" t="s">
        <v>2174</v>
      </c>
      <c r="G3540" s="49">
        <v>2021</v>
      </c>
      <c r="H3540" s="49" t="s">
        <v>361</v>
      </c>
      <c r="I3540" s="49" t="s">
        <v>670</v>
      </c>
      <c r="J3540" s="59">
        <v>147124</v>
      </c>
      <c r="K3540" s="49">
        <v>147124</v>
      </c>
      <c r="L3540" s="55" t="str">
        <f>_xlfn.CONCAT(NFM3External!$B3540,"_",NFM3External!$C3540,"_",NFM3External!$E3540,"_",NFM3External!$G3540)</f>
        <v>Turkmenistan_TB_United States Government (USG)_2021</v>
      </c>
    </row>
    <row r="3541" spans="1:12" x14ac:dyDescent="0.25">
      <c r="A3541" s="51" t="s">
        <v>2173</v>
      </c>
      <c r="B3541" s="52" t="s">
        <v>1264</v>
      </c>
      <c r="C3541" s="52" t="s">
        <v>305</v>
      </c>
      <c r="D3541" s="52" t="s">
        <v>1634</v>
      </c>
      <c r="E3541" s="52" t="s">
        <v>934</v>
      </c>
      <c r="F3541" s="52" t="s">
        <v>2174</v>
      </c>
      <c r="G3541" s="52">
        <v>2022</v>
      </c>
      <c r="H3541" s="52" t="s">
        <v>361</v>
      </c>
      <c r="I3541" s="52" t="s">
        <v>670</v>
      </c>
      <c r="J3541" s="60">
        <v>103602</v>
      </c>
      <c r="K3541" s="52">
        <v>103602</v>
      </c>
      <c r="L3541" s="56" t="str">
        <f>_xlfn.CONCAT(NFM3External!$B3541,"_",NFM3External!$C3541,"_",NFM3External!$E3541,"_",NFM3External!$G3541)</f>
        <v>Turkmenistan_TB_United States Government (USG)_2022</v>
      </c>
    </row>
    <row r="3542" spans="1:12" x14ac:dyDescent="0.25">
      <c r="A3542" s="48" t="s">
        <v>2173</v>
      </c>
      <c r="B3542" s="49" t="s">
        <v>1264</v>
      </c>
      <c r="C3542" s="49" t="s">
        <v>305</v>
      </c>
      <c r="D3542" s="49" t="s">
        <v>1634</v>
      </c>
      <c r="E3542" s="49" t="s">
        <v>934</v>
      </c>
      <c r="F3542" s="49" t="s">
        <v>2174</v>
      </c>
      <c r="G3542" s="49">
        <v>2023</v>
      </c>
      <c r="H3542" s="49" t="s">
        <v>361</v>
      </c>
      <c r="I3542" s="49" t="s">
        <v>670</v>
      </c>
      <c r="J3542" s="59">
        <v>124939</v>
      </c>
      <c r="K3542" s="49">
        <v>124939</v>
      </c>
      <c r="L3542" s="55" t="str">
        <f>_xlfn.CONCAT(NFM3External!$B3542,"_",NFM3External!$C3542,"_",NFM3External!$E3542,"_",NFM3External!$G3542)</f>
        <v>Turkmenistan_TB_United States Government (USG)_2023</v>
      </c>
    </row>
    <row r="3543" spans="1:12" x14ac:dyDescent="0.25">
      <c r="A3543" s="51" t="s">
        <v>2173</v>
      </c>
      <c r="B3543" s="52" t="s">
        <v>1264</v>
      </c>
      <c r="C3543" s="52" t="s">
        <v>305</v>
      </c>
      <c r="D3543" s="52" t="s">
        <v>1634</v>
      </c>
      <c r="E3543" s="52" t="s">
        <v>934</v>
      </c>
      <c r="F3543" s="52" t="s">
        <v>2174</v>
      </c>
      <c r="G3543" s="52">
        <v>2024</v>
      </c>
      <c r="H3543" s="52" t="s">
        <v>361</v>
      </c>
      <c r="I3543" s="52" t="s">
        <v>670</v>
      </c>
      <c r="J3543" s="60">
        <v>108482</v>
      </c>
      <c r="K3543" s="52">
        <v>108482</v>
      </c>
      <c r="L3543" s="56" t="str">
        <f>_xlfn.CONCAT(NFM3External!$B3543,"_",NFM3External!$C3543,"_",NFM3External!$E3543,"_",NFM3External!$G3543)</f>
        <v>Turkmenistan_TB_United States Government (USG)_2024</v>
      </c>
    </row>
    <row r="3544" spans="1:12" x14ac:dyDescent="0.25">
      <c r="A3544" s="48" t="s">
        <v>2173</v>
      </c>
      <c r="B3544" s="49" t="s">
        <v>1264</v>
      </c>
      <c r="C3544" s="49" t="s">
        <v>305</v>
      </c>
      <c r="D3544" s="49" t="s">
        <v>1634</v>
      </c>
      <c r="E3544" s="49" t="s">
        <v>949</v>
      </c>
      <c r="F3544" s="49" t="s">
        <v>2175</v>
      </c>
      <c r="G3544" s="49">
        <v>2018</v>
      </c>
      <c r="H3544" s="49" t="s">
        <v>1635</v>
      </c>
      <c r="I3544" s="49" t="s">
        <v>670</v>
      </c>
      <c r="J3544" s="59">
        <v>210000</v>
      </c>
      <c r="K3544" s="49">
        <v>210000</v>
      </c>
      <c r="L3544" s="55" t="str">
        <f>_xlfn.CONCAT(NFM3External!$B3544,"_",NFM3External!$C3544,"_",NFM3External!$E3544,"_",NFM3External!$G3544)</f>
        <v>Turkmenistan_TB_World Health Organization (WHO)_2018</v>
      </c>
    </row>
    <row r="3545" spans="1:12" x14ac:dyDescent="0.25">
      <c r="A3545" s="51" t="s">
        <v>2173</v>
      </c>
      <c r="B3545" s="52" t="s">
        <v>1264</v>
      </c>
      <c r="C3545" s="52" t="s">
        <v>305</v>
      </c>
      <c r="D3545" s="52" t="s">
        <v>1634</v>
      </c>
      <c r="E3545" s="52" t="s">
        <v>949</v>
      </c>
      <c r="F3545" s="52" t="s">
        <v>2175</v>
      </c>
      <c r="G3545" s="52">
        <v>2019</v>
      </c>
      <c r="H3545" s="52" t="s">
        <v>1635</v>
      </c>
      <c r="I3545" s="52" t="s">
        <v>670</v>
      </c>
      <c r="J3545" s="60">
        <v>210000</v>
      </c>
      <c r="K3545" s="52">
        <v>210000</v>
      </c>
      <c r="L3545" s="56" t="str">
        <f>_xlfn.CONCAT(NFM3External!$B3545,"_",NFM3External!$C3545,"_",NFM3External!$E3545,"_",NFM3External!$G3545)</f>
        <v>Turkmenistan_TB_World Health Organization (WHO)_2019</v>
      </c>
    </row>
    <row r="3546" spans="1:12" x14ac:dyDescent="0.25">
      <c r="A3546" s="48" t="s">
        <v>2173</v>
      </c>
      <c r="B3546" s="49" t="s">
        <v>1264</v>
      </c>
      <c r="C3546" s="49" t="s">
        <v>305</v>
      </c>
      <c r="D3546" s="49" t="s">
        <v>1634</v>
      </c>
      <c r="E3546" s="49" t="s">
        <v>949</v>
      </c>
      <c r="F3546" s="49" t="s">
        <v>2175</v>
      </c>
      <c r="G3546" s="49">
        <v>2021</v>
      </c>
      <c r="H3546" s="49" t="s">
        <v>361</v>
      </c>
      <c r="I3546" s="49" t="s">
        <v>670</v>
      </c>
      <c r="J3546" s="59">
        <v>178853</v>
      </c>
      <c r="K3546" s="49">
        <v>178853</v>
      </c>
      <c r="L3546" s="55" t="str">
        <f>_xlfn.CONCAT(NFM3External!$B3546,"_",NFM3External!$C3546,"_",NFM3External!$E3546,"_",NFM3External!$G3546)</f>
        <v>Turkmenistan_TB_World Health Organization (WHO)_2021</v>
      </c>
    </row>
    <row r="3547" spans="1:12" x14ac:dyDescent="0.25">
      <c r="A3547" s="51" t="s">
        <v>2173</v>
      </c>
      <c r="B3547" s="52" t="s">
        <v>1264</v>
      </c>
      <c r="C3547" s="52" t="s">
        <v>305</v>
      </c>
      <c r="D3547" s="52" t="s">
        <v>1634</v>
      </c>
      <c r="E3547" s="52" t="s">
        <v>949</v>
      </c>
      <c r="F3547" s="52" t="s">
        <v>2175</v>
      </c>
      <c r="G3547" s="52">
        <v>2022</v>
      </c>
      <c r="H3547" s="52" t="s">
        <v>361</v>
      </c>
      <c r="I3547" s="52" t="s">
        <v>670</v>
      </c>
      <c r="J3547" s="60">
        <v>139256</v>
      </c>
      <c r="K3547" s="52">
        <v>139256</v>
      </c>
      <c r="L3547" s="56" t="str">
        <f>_xlfn.CONCAT(NFM3External!$B3547,"_",NFM3External!$C3547,"_",NFM3External!$E3547,"_",NFM3External!$G3547)</f>
        <v>Turkmenistan_TB_World Health Organization (WHO)_2022</v>
      </c>
    </row>
    <row r="3548" spans="1:12" x14ac:dyDescent="0.25">
      <c r="A3548" s="48" t="s">
        <v>2176</v>
      </c>
      <c r="B3548" s="49" t="s">
        <v>1250</v>
      </c>
      <c r="C3548" s="49" t="s">
        <v>1645</v>
      </c>
      <c r="D3548" s="49" t="s">
        <v>1634</v>
      </c>
      <c r="E3548" s="49" t="s">
        <v>930</v>
      </c>
      <c r="F3548" s="49" t="s">
        <v>2177</v>
      </c>
      <c r="G3548" s="49">
        <v>2021</v>
      </c>
      <c r="H3548" s="49" t="s">
        <v>361</v>
      </c>
      <c r="I3548" s="49" t="s">
        <v>670</v>
      </c>
      <c r="J3548" s="59">
        <v>71597</v>
      </c>
      <c r="K3548" s="49">
        <v>71597</v>
      </c>
      <c r="L3548" s="55" t="str">
        <f>_xlfn.CONCAT(NFM3External!$B3548,"_",NFM3External!$C3548,"_",NFM3External!$E3548,"_",NFM3External!$G3548)</f>
        <v>Timor-Leste_HIV_United Nations Population Fund (UNFPA)_2021</v>
      </c>
    </row>
    <row r="3549" spans="1:12" x14ac:dyDescent="0.25">
      <c r="A3549" s="51" t="s">
        <v>2176</v>
      </c>
      <c r="B3549" s="52" t="s">
        <v>1250</v>
      </c>
      <c r="C3549" s="52" t="s">
        <v>1645</v>
      </c>
      <c r="D3549" s="52" t="s">
        <v>1634</v>
      </c>
      <c r="E3549" s="52" t="s">
        <v>930</v>
      </c>
      <c r="F3549" s="52" t="s">
        <v>2177</v>
      </c>
      <c r="G3549" s="52">
        <v>2022</v>
      </c>
      <c r="H3549" s="52" t="s">
        <v>361</v>
      </c>
      <c r="I3549" s="52" t="s">
        <v>670</v>
      </c>
      <c r="J3549" s="60">
        <v>87353</v>
      </c>
      <c r="K3549" s="52">
        <v>87353</v>
      </c>
      <c r="L3549" s="56" t="str">
        <f>_xlfn.CONCAT(NFM3External!$B3549,"_",NFM3External!$C3549,"_",NFM3External!$E3549,"_",NFM3External!$G3549)</f>
        <v>Timor-Leste_HIV_United Nations Population Fund (UNFPA)_2022</v>
      </c>
    </row>
    <row r="3550" spans="1:12" x14ac:dyDescent="0.25">
      <c r="A3550" s="48" t="s">
        <v>2176</v>
      </c>
      <c r="B3550" s="49" t="s">
        <v>1250</v>
      </c>
      <c r="C3550" s="49" t="s">
        <v>1645</v>
      </c>
      <c r="D3550" s="49" t="s">
        <v>1634</v>
      </c>
      <c r="E3550" s="49" t="s">
        <v>930</v>
      </c>
      <c r="F3550" s="49" t="s">
        <v>2177</v>
      </c>
      <c r="G3550" s="49">
        <v>2023</v>
      </c>
      <c r="H3550" s="49" t="s">
        <v>361</v>
      </c>
      <c r="I3550" s="49" t="s">
        <v>670</v>
      </c>
      <c r="J3550" s="59">
        <v>80275</v>
      </c>
      <c r="K3550" s="49">
        <v>80275</v>
      </c>
      <c r="L3550" s="55" t="str">
        <f>_xlfn.CONCAT(NFM3External!$B3550,"_",NFM3External!$C3550,"_",NFM3External!$E3550,"_",NFM3External!$G3550)</f>
        <v>Timor-Leste_HIV_United Nations Population Fund (UNFPA)_2023</v>
      </c>
    </row>
    <row r="3551" spans="1:12" x14ac:dyDescent="0.25">
      <c r="A3551" s="51" t="s">
        <v>2176</v>
      </c>
      <c r="B3551" s="52" t="s">
        <v>1250</v>
      </c>
      <c r="C3551" s="52" t="s">
        <v>1645</v>
      </c>
      <c r="D3551" s="52" t="s">
        <v>1634</v>
      </c>
      <c r="E3551" s="52" t="s">
        <v>949</v>
      </c>
      <c r="F3551" s="52" t="s">
        <v>2178</v>
      </c>
      <c r="G3551" s="52">
        <v>2021</v>
      </c>
      <c r="H3551" s="52" t="s">
        <v>361</v>
      </c>
      <c r="I3551" s="52" t="s">
        <v>670</v>
      </c>
      <c r="J3551" s="60">
        <v>40000</v>
      </c>
      <c r="K3551" s="52">
        <v>40000</v>
      </c>
      <c r="L3551" s="56" t="str">
        <f>_xlfn.CONCAT(NFM3External!$B3551,"_",NFM3External!$C3551,"_",NFM3External!$E3551,"_",NFM3External!$G3551)</f>
        <v>Timor-Leste_HIV_World Health Organization (WHO)_2021</v>
      </c>
    </row>
    <row r="3552" spans="1:12" x14ac:dyDescent="0.25">
      <c r="A3552" s="48" t="s">
        <v>2176</v>
      </c>
      <c r="B3552" s="49" t="s">
        <v>1250</v>
      </c>
      <c r="C3552" s="49" t="s">
        <v>1645</v>
      </c>
      <c r="D3552" s="49" t="s">
        <v>1634</v>
      </c>
      <c r="E3552" s="49" t="s">
        <v>949</v>
      </c>
      <c r="F3552" s="49" t="s">
        <v>2178</v>
      </c>
      <c r="G3552" s="49">
        <v>2023</v>
      </c>
      <c r="H3552" s="49" t="s">
        <v>361</v>
      </c>
      <c r="I3552" s="49" t="s">
        <v>670</v>
      </c>
      <c r="J3552" s="59">
        <v>40000</v>
      </c>
      <c r="K3552" s="49">
        <v>40000</v>
      </c>
      <c r="L3552" s="55" t="str">
        <f>_xlfn.CONCAT(NFM3External!$B3552,"_",NFM3External!$C3552,"_",NFM3External!$E3552,"_",NFM3External!$G3552)</f>
        <v>Timor-Leste_HIV_World Health Organization (WHO)_2023</v>
      </c>
    </row>
    <row r="3553" spans="1:12" x14ac:dyDescent="0.25">
      <c r="A3553" s="51" t="s">
        <v>2176</v>
      </c>
      <c r="B3553" s="52" t="s">
        <v>1250</v>
      </c>
      <c r="C3553" s="52" t="s">
        <v>308</v>
      </c>
      <c r="D3553" s="52" t="s">
        <v>1634</v>
      </c>
      <c r="E3553" s="52" t="s">
        <v>954</v>
      </c>
      <c r="F3553" s="52" t="s">
        <v>2179</v>
      </c>
      <c r="G3553" s="52">
        <v>2018</v>
      </c>
      <c r="H3553" s="52" t="s">
        <v>1635</v>
      </c>
      <c r="I3553" s="52" t="s">
        <v>670</v>
      </c>
      <c r="J3553" s="60">
        <v>217206</v>
      </c>
      <c r="K3553" s="52">
        <v>217206</v>
      </c>
      <c r="L3553" s="56" t="str">
        <f>_xlfn.CONCAT(NFM3External!$B3553,"_",NFM3External!$C3553,"_",NFM3External!$E3553,"_",NFM3External!$G3553)</f>
        <v>Timor-Leste_Malaria_Unspecified - not disagregated by sources _2018</v>
      </c>
    </row>
    <row r="3554" spans="1:12" x14ac:dyDescent="0.25">
      <c r="A3554" s="48" t="s">
        <v>2176</v>
      </c>
      <c r="B3554" s="49" t="s">
        <v>1250</v>
      </c>
      <c r="C3554" s="49" t="s">
        <v>308</v>
      </c>
      <c r="D3554" s="49" t="s">
        <v>1634</v>
      </c>
      <c r="E3554" s="49" t="s">
        <v>954</v>
      </c>
      <c r="F3554" s="49" t="s">
        <v>2179</v>
      </c>
      <c r="G3554" s="49">
        <v>2019</v>
      </c>
      <c r="H3554" s="49" t="s">
        <v>1635</v>
      </c>
      <c r="I3554" s="49" t="s">
        <v>670</v>
      </c>
      <c r="J3554" s="59">
        <v>38206</v>
      </c>
      <c r="K3554" s="49">
        <v>38206</v>
      </c>
      <c r="L3554" s="55" t="str">
        <f>_xlfn.CONCAT(NFM3External!$B3554,"_",NFM3External!$C3554,"_",NFM3External!$E3554,"_",NFM3External!$G3554)</f>
        <v>Timor-Leste_Malaria_Unspecified - not disagregated by sources _2019</v>
      </c>
    </row>
    <row r="3555" spans="1:12" x14ac:dyDescent="0.25">
      <c r="A3555" s="51" t="s">
        <v>2176</v>
      </c>
      <c r="B3555" s="52" t="s">
        <v>1250</v>
      </c>
      <c r="C3555" s="52" t="s">
        <v>308</v>
      </c>
      <c r="D3555" s="52" t="s">
        <v>1634</v>
      </c>
      <c r="E3555" s="52" t="s">
        <v>954</v>
      </c>
      <c r="F3555" s="52" t="s">
        <v>2179</v>
      </c>
      <c r="G3555" s="52">
        <v>2020</v>
      </c>
      <c r="H3555" s="52" t="s">
        <v>1635</v>
      </c>
      <c r="I3555" s="52" t="s">
        <v>670</v>
      </c>
      <c r="J3555" s="60">
        <v>44453</v>
      </c>
      <c r="K3555" s="52">
        <v>44453</v>
      </c>
      <c r="L3555" s="56" t="str">
        <f>_xlfn.CONCAT(NFM3External!$B3555,"_",NFM3External!$C3555,"_",NFM3External!$E3555,"_",NFM3External!$G3555)</f>
        <v>Timor-Leste_Malaria_Unspecified - not disagregated by sources _2020</v>
      </c>
    </row>
    <row r="3556" spans="1:12" x14ac:dyDescent="0.25">
      <c r="A3556" s="48" t="s">
        <v>2176</v>
      </c>
      <c r="B3556" s="49" t="s">
        <v>1250</v>
      </c>
      <c r="C3556" s="49" t="s">
        <v>308</v>
      </c>
      <c r="D3556" s="49" t="s">
        <v>1634</v>
      </c>
      <c r="E3556" s="49" t="s">
        <v>954</v>
      </c>
      <c r="F3556" s="49" t="s">
        <v>2179</v>
      </c>
      <c r="G3556" s="49">
        <v>2021</v>
      </c>
      <c r="H3556" s="49" t="s">
        <v>361</v>
      </c>
      <c r="I3556" s="49" t="s">
        <v>670</v>
      </c>
      <c r="J3556" s="59">
        <v>58600</v>
      </c>
      <c r="K3556" s="49">
        <v>58600</v>
      </c>
      <c r="L3556" s="55" t="str">
        <f>_xlfn.CONCAT(NFM3External!$B3556,"_",NFM3External!$C3556,"_",NFM3External!$E3556,"_",NFM3External!$G3556)</f>
        <v>Timor-Leste_Malaria_Unspecified - not disagregated by sources _2021</v>
      </c>
    </row>
    <row r="3557" spans="1:12" x14ac:dyDescent="0.25">
      <c r="A3557" s="51" t="s">
        <v>2176</v>
      </c>
      <c r="B3557" s="52" t="s">
        <v>1250</v>
      </c>
      <c r="C3557" s="52" t="s">
        <v>308</v>
      </c>
      <c r="D3557" s="52" t="s">
        <v>1634</v>
      </c>
      <c r="E3557" s="52" t="s">
        <v>954</v>
      </c>
      <c r="F3557" s="52" t="s">
        <v>2179</v>
      </c>
      <c r="G3557" s="52">
        <v>2022</v>
      </c>
      <c r="H3557" s="52" t="s">
        <v>361</v>
      </c>
      <c r="I3557" s="52" t="s">
        <v>670</v>
      </c>
      <c r="J3557" s="60">
        <v>29258</v>
      </c>
      <c r="K3557" s="52">
        <v>29258</v>
      </c>
      <c r="L3557" s="56" t="str">
        <f>_xlfn.CONCAT(NFM3External!$B3557,"_",NFM3External!$C3557,"_",NFM3External!$E3557,"_",NFM3External!$G3557)</f>
        <v>Timor-Leste_Malaria_Unspecified - not disagregated by sources _2022</v>
      </c>
    </row>
    <row r="3558" spans="1:12" x14ac:dyDescent="0.25">
      <c r="A3558" s="48" t="s">
        <v>2176</v>
      </c>
      <c r="B3558" s="49" t="s">
        <v>1250</v>
      </c>
      <c r="C3558" s="49" t="s">
        <v>308</v>
      </c>
      <c r="D3558" s="49" t="s">
        <v>1634</v>
      </c>
      <c r="E3558" s="49" t="s">
        <v>954</v>
      </c>
      <c r="F3558" s="49" t="s">
        <v>2179</v>
      </c>
      <c r="G3558" s="49">
        <v>2023</v>
      </c>
      <c r="H3558" s="49" t="s">
        <v>361</v>
      </c>
      <c r="I3558" s="49" t="s">
        <v>670</v>
      </c>
      <c r="J3558" s="59">
        <v>5502</v>
      </c>
      <c r="K3558" s="49">
        <v>5502</v>
      </c>
      <c r="L3558" s="55" t="str">
        <f>_xlfn.CONCAT(NFM3External!$B3558,"_",NFM3External!$C3558,"_",NFM3External!$E3558,"_",NFM3External!$G3558)</f>
        <v>Timor-Leste_Malaria_Unspecified - not disagregated by sources _2023</v>
      </c>
    </row>
    <row r="3559" spans="1:12" x14ac:dyDescent="0.25">
      <c r="A3559" s="51" t="s">
        <v>2176</v>
      </c>
      <c r="B3559" s="52" t="s">
        <v>1250</v>
      </c>
      <c r="C3559" s="52" t="s">
        <v>308</v>
      </c>
      <c r="D3559" s="52" t="s">
        <v>1634</v>
      </c>
      <c r="E3559" s="52" t="s">
        <v>949</v>
      </c>
      <c r="F3559" s="52" t="s">
        <v>2180</v>
      </c>
      <c r="G3559" s="52">
        <v>2018</v>
      </c>
      <c r="H3559" s="52" t="s">
        <v>1635</v>
      </c>
      <c r="I3559" s="52" t="s">
        <v>670</v>
      </c>
      <c r="J3559" s="60">
        <v>26600</v>
      </c>
      <c r="K3559" s="52">
        <v>26600</v>
      </c>
      <c r="L3559" s="56" t="str">
        <f>_xlfn.CONCAT(NFM3External!$B3559,"_",NFM3External!$C3559,"_",NFM3External!$E3559,"_",NFM3External!$G3559)</f>
        <v>Timor-Leste_Malaria_World Health Organization (WHO)_2018</v>
      </c>
    </row>
    <row r="3560" spans="1:12" x14ac:dyDescent="0.25">
      <c r="A3560" s="48" t="s">
        <v>2176</v>
      </c>
      <c r="B3560" s="49" t="s">
        <v>1250</v>
      </c>
      <c r="C3560" s="49" t="s">
        <v>308</v>
      </c>
      <c r="D3560" s="49" t="s">
        <v>1634</v>
      </c>
      <c r="E3560" s="49" t="s">
        <v>949</v>
      </c>
      <c r="F3560" s="49" t="s">
        <v>2180</v>
      </c>
      <c r="G3560" s="49">
        <v>2019</v>
      </c>
      <c r="H3560" s="49" t="s">
        <v>1635</v>
      </c>
      <c r="I3560" s="49" t="s">
        <v>670</v>
      </c>
      <c r="J3560" s="59">
        <v>20000</v>
      </c>
      <c r="K3560" s="49">
        <v>20000</v>
      </c>
      <c r="L3560" s="55" t="str">
        <f>_xlfn.CONCAT(NFM3External!$B3560,"_",NFM3External!$C3560,"_",NFM3External!$E3560,"_",NFM3External!$G3560)</f>
        <v>Timor-Leste_Malaria_World Health Organization (WHO)_2019</v>
      </c>
    </row>
    <row r="3561" spans="1:12" x14ac:dyDescent="0.25">
      <c r="A3561" s="51" t="s">
        <v>2176</v>
      </c>
      <c r="B3561" s="52" t="s">
        <v>1250</v>
      </c>
      <c r="C3561" s="52" t="s">
        <v>308</v>
      </c>
      <c r="D3561" s="52" t="s">
        <v>1634</v>
      </c>
      <c r="E3561" s="52" t="s">
        <v>949</v>
      </c>
      <c r="F3561" s="52" t="s">
        <v>2180</v>
      </c>
      <c r="G3561" s="52">
        <v>2020</v>
      </c>
      <c r="H3561" s="52" t="s">
        <v>1635</v>
      </c>
      <c r="I3561" s="52" t="s">
        <v>670</v>
      </c>
      <c r="J3561" s="60">
        <v>92247</v>
      </c>
      <c r="K3561" s="52">
        <v>92247</v>
      </c>
      <c r="L3561" s="56" t="str">
        <f>_xlfn.CONCAT(NFM3External!$B3561,"_",NFM3External!$C3561,"_",NFM3External!$E3561,"_",NFM3External!$G3561)</f>
        <v>Timor-Leste_Malaria_World Health Organization (WHO)_2020</v>
      </c>
    </row>
    <row r="3562" spans="1:12" x14ac:dyDescent="0.25">
      <c r="A3562" s="48" t="s">
        <v>2176</v>
      </c>
      <c r="B3562" s="49" t="s">
        <v>1250</v>
      </c>
      <c r="C3562" s="49" t="s">
        <v>308</v>
      </c>
      <c r="D3562" s="49" t="s">
        <v>1634</v>
      </c>
      <c r="E3562" s="49" t="s">
        <v>949</v>
      </c>
      <c r="F3562" s="49" t="s">
        <v>2180</v>
      </c>
      <c r="G3562" s="49">
        <v>2021</v>
      </c>
      <c r="H3562" s="49" t="s">
        <v>361</v>
      </c>
      <c r="I3562" s="49" t="s">
        <v>670</v>
      </c>
      <c r="J3562" s="59">
        <v>10000</v>
      </c>
      <c r="K3562" s="49">
        <v>10000</v>
      </c>
      <c r="L3562" s="55" t="str">
        <f>_xlfn.CONCAT(NFM3External!$B3562,"_",NFM3External!$C3562,"_",NFM3External!$E3562,"_",NFM3External!$G3562)</f>
        <v>Timor-Leste_Malaria_World Health Organization (WHO)_2021</v>
      </c>
    </row>
    <row r="3563" spans="1:12" x14ac:dyDescent="0.25">
      <c r="A3563" s="51" t="s">
        <v>2176</v>
      </c>
      <c r="B3563" s="52" t="s">
        <v>1250</v>
      </c>
      <c r="C3563" s="52" t="s">
        <v>308</v>
      </c>
      <c r="D3563" s="52" t="s">
        <v>1634</v>
      </c>
      <c r="E3563" s="52" t="s">
        <v>949</v>
      </c>
      <c r="F3563" s="52" t="s">
        <v>2180</v>
      </c>
      <c r="G3563" s="52">
        <v>2022</v>
      </c>
      <c r="H3563" s="52" t="s">
        <v>361</v>
      </c>
      <c r="I3563" s="52" t="s">
        <v>670</v>
      </c>
      <c r="J3563" s="60">
        <v>20000</v>
      </c>
      <c r="K3563" s="52">
        <v>20000</v>
      </c>
      <c r="L3563" s="56" t="str">
        <f>_xlfn.CONCAT(NFM3External!$B3563,"_",NFM3External!$C3563,"_",NFM3External!$E3563,"_",NFM3External!$G3563)</f>
        <v>Timor-Leste_Malaria_World Health Organization (WHO)_2022</v>
      </c>
    </row>
    <row r="3564" spans="1:12" x14ac:dyDescent="0.25">
      <c r="A3564" s="48" t="s">
        <v>2176</v>
      </c>
      <c r="B3564" s="49" t="s">
        <v>1250</v>
      </c>
      <c r="C3564" s="49" t="s">
        <v>308</v>
      </c>
      <c r="D3564" s="49" t="s">
        <v>1634</v>
      </c>
      <c r="E3564" s="49" t="s">
        <v>949</v>
      </c>
      <c r="F3564" s="49" t="s">
        <v>2180</v>
      </c>
      <c r="G3564" s="49">
        <v>2023</v>
      </c>
      <c r="H3564" s="49" t="s">
        <v>361</v>
      </c>
      <c r="I3564" s="49" t="s">
        <v>670</v>
      </c>
      <c r="J3564" s="59">
        <v>10000</v>
      </c>
      <c r="K3564" s="49">
        <v>10000</v>
      </c>
      <c r="L3564" s="55" t="str">
        <f>_xlfn.CONCAT(NFM3External!$B3564,"_",NFM3External!$C3564,"_",NFM3External!$E3564,"_",NFM3External!$G3564)</f>
        <v>Timor-Leste_Malaria_World Health Organization (WHO)_2023</v>
      </c>
    </row>
    <row r="3565" spans="1:12" x14ac:dyDescent="0.25">
      <c r="A3565" s="51" t="s">
        <v>2176</v>
      </c>
      <c r="B3565" s="52" t="s">
        <v>1250</v>
      </c>
      <c r="C3565" s="52" t="s">
        <v>305</v>
      </c>
      <c r="D3565" s="52" t="s">
        <v>1634</v>
      </c>
      <c r="E3565" s="52" t="s">
        <v>846</v>
      </c>
      <c r="F3565" s="52" t="s">
        <v>2181</v>
      </c>
      <c r="G3565" s="52">
        <v>2019</v>
      </c>
      <c r="H3565" s="52" t="s">
        <v>1635</v>
      </c>
      <c r="I3565" s="52" t="s">
        <v>670</v>
      </c>
      <c r="J3565" s="60">
        <v>1000000</v>
      </c>
      <c r="K3565" s="52">
        <v>1000000</v>
      </c>
      <c r="L3565" s="56" t="str">
        <f>_xlfn.CONCAT(NFM3External!$B3565,"_",NFM3External!$C3565,"_",NFM3External!$E3565,"_",NFM3External!$G3565)</f>
        <v>Timor-Leste_TB_Korea_2019</v>
      </c>
    </row>
    <row r="3566" spans="1:12" x14ac:dyDescent="0.25">
      <c r="A3566" s="48" t="s">
        <v>2176</v>
      </c>
      <c r="B3566" s="49" t="s">
        <v>1250</v>
      </c>
      <c r="C3566" s="49" t="s">
        <v>305</v>
      </c>
      <c r="D3566" s="49" t="s">
        <v>1634</v>
      </c>
      <c r="E3566" s="49" t="s">
        <v>846</v>
      </c>
      <c r="F3566" s="49" t="s">
        <v>2181</v>
      </c>
      <c r="G3566" s="49">
        <v>2020</v>
      </c>
      <c r="H3566" s="49" t="s">
        <v>1635</v>
      </c>
      <c r="I3566" s="49" t="s">
        <v>670</v>
      </c>
      <c r="J3566" s="59">
        <v>1100000</v>
      </c>
      <c r="K3566" s="49">
        <v>1100000</v>
      </c>
      <c r="L3566" s="55" t="str">
        <f>_xlfn.CONCAT(NFM3External!$B3566,"_",NFM3External!$C3566,"_",NFM3External!$E3566,"_",NFM3External!$G3566)</f>
        <v>Timor-Leste_TB_Korea_2020</v>
      </c>
    </row>
    <row r="3567" spans="1:12" x14ac:dyDescent="0.25">
      <c r="A3567" s="51" t="s">
        <v>2176</v>
      </c>
      <c r="B3567" s="52" t="s">
        <v>1250</v>
      </c>
      <c r="C3567" s="52" t="s">
        <v>305</v>
      </c>
      <c r="D3567" s="52" t="s">
        <v>1634</v>
      </c>
      <c r="E3567" s="52" t="s">
        <v>846</v>
      </c>
      <c r="F3567" s="52" t="s">
        <v>2181</v>
      </c>
      <c r="G3567" s="52">
        <v>2021</v>
      </c>
      <c r="H3567" s="52" t="s">
        <v>361</v>
      </c>
      <c r="I3567" s="52" t="s">
        <v>670</v>
      </c>
      <c r="J3567" s="60">
        <v>1700000</v>
      </c>
      <c r="K3567" s="52">
        <v>1700000</v>
      </c>
      <c r="L3567" s="56" t="str">
        <f>_xlfn.CONCAT(NFM3External!$B3567,"_",NFM3External!$C3567,"_",NFM3External!$E3567,"_",NFM3External!$G3567)</f>
        <v>Timor-Leste_TB_Korea_2021</v>
      </c>
    </row>
    <row r="3568" spans="1:12" x14ac:dyDescent="0.25">
      <c r="A3568" s="48" t="s">
        <v>2176</v>
      </c>
      <c r="B3568" s="49" t="s">
        <v>1250</v>
      </c>
      <c r="C3568" s="49" t="s">
        <v>305</v>
      </c>
      <c r="D3568" s="49" t="s">
        <v>1634</v>
      </c>
      <c r="E3568" s="49" t="s">
        <v>846</v>
      </c>
      <c r="F3568" s="49" t="s">
        <v>2181</v>
      </c>
      <c r="G3568" s="49">
        <v>2022</v>
      </c>
      <c r="H3568" s="49" t="s">
        <v>361</v>
      </c>
      <c r="I3568" s="49" t="s">
        <v>670</v>
      </c>
      <c r="J3568" s="59">
        <v>1700000</v>
      </c>
      <c r="K3568" s="49">
        <v>1700000</v>
      </c>
      <c r="L3568" s="55" t="str">
        <f>_xlfn.CONCAT(NFM3External!$B3568,"_",NFM3External!$C3568,"_",NFM3External!$E3568,"_",NFM3External!$G3568)</f>
        <v>Timor-Leste_TB_Korea_2022</v>
      </c>
    </row>
    <row r="3569" spans="1:12" x14ac:dyDescent="0.25">
      <c r="A3569" s="51" t="s">
        <v>2176</v>
      </c>
      <c r="B3569" s="52" t="s">
        <v>1250</v>
      </c>
      <c r="C3569" s="52" t="s">
        <v>305</v>
      </c>
      <c r="D3569" s="52" t="s">
        <v>1634</v>
      </c>
      <c r="E3569" s="52" t="s">
        <v>846</v>
      </c>
      <c r="F3569" s="52" t="s">
        <v>2181</v>
      </c>
      <c r="G3569" s="52">
        <v>2023</v>
      </c>
      <c r="H3569" s="52" t="s">
        <v>361</v>
      </c>
      <c r="I3569" s="52" t="s">
        <v>670</v>
      </c>
      <c r="J3569" s="60">
        <v>500000</v>
      </c>
      <c r="K3569" s="52">
        <v>500000</v>
      </c>
      <c r="L3569" s="56" t="str">
        <f>_xlfn.CONCAT(NFM3External!$B3569,"_",NFM3External!$C3569,"_",NFM3External!$E3569,"_",NFM3External!$G3569)</f>
        <v>Timor-Leste_TB_Korea_2023</v>
      </c>
    </row>
    <row r="3570" spans="1:12" x14ac:dyDescent="0.25">
      <c r="A3570" s="48" t="s">
        <v>2176</v>
      </c>
      <c r="B3570" s="49" t="s">
        <v>1250</v>
      </c>
      <c r="C3570" s="49" t="s">
        <v>305</v>
      </c>
      <c r="D3570" s="49" t="s">
        <v>1634</v>
      </c>
      <c r="E3570" s="49" t="s">
        <v>949</v>
      </c>
      <c r="F3570" s="49" t="s">
        <v>2182</v>
      </c>
      <c r="G3570" s="49">
        <v>2021</v>
      </c>
      <c r="H3570" s="49" t="s">
        <v>361</v>
      </c>
      <c r="I3570" s="49" t="s">
        <v>670</v>
      </c>
      <c r="J3570" s="59">
        <v>198460</v>
      </c>
      <c r="K3570" s="49">
        <v>198460</v>
      </c>
      <c r="L3570" s="55" t="str">
        <f>_xlfn.CONCAT(NFM3External!$B3570,"_",NFM3External!$C3570,"_",NFM3External!$E3570,"_",NFM3External!$G3570)</f>
        <v>Timor-Leste_TB_World Health Organization (WHO)_2021</v>
      </c>
    </row>
    <row r="3571" spans="1:12" x14ac:dyDescent="0.25">
      <c r="A3571" s="51" t="s">
        <v>2176</v>
      </c>
      <c r="B3571" s="52" t="s">
        <v>1250</v>
      </c>
      <c r="C3571" s="52" t="s">
        <v>305</v>
      </c>
      <c r="D3571" s="52" t="s">
        <v>1634</v>
      </c>
      <c r="E3571" s="52" t="s">
        <v>949</v>
      </c>
      <c r="F3571" s="52" t="s">
        <v>2182</v>
      </c>
      <c r="G3571" s="52">
        <v>2022</v>
      </c>
      <c r="H3571" s="52" t="s">
        <v>361</v>
      </c>
      <c r="I3571" s="52" t="s">
        <v>670</v>
      </c>
      <c r="J3571" s="60">
        <v>5000</v>
      </c>
      <c r="K3571" s="52">
        <v>5000</v>
      </c>
      <c r="L3571" s="56" t="str">
        <f>_xlfn.CONCAT(NFM3External!$B3571,"_",NFM3External!$C3571,"_",NFM3External!$E3571,"_",NFM3External!$G3571)</f>
        <v>Timor-Leste_TB_World Health Organization (WHO)_2022</v>
      </c>
    </row>
    <row r="3572" spans="1:12" x14ac:dyDescent="0.25">
      <c r="A3572" s="48" t="s">
        <v>2176</v>
      </c>
      <c r="B3572" s="49" t="s">
        <v>1250</v>
      </c>
      <c r="C3572" s="49" t="s">
        <v>305</v>
      </c>
      <c r="D3572" s="49" t="s">
        <v>1634</v>
      </c>
      <c r="E3572" s="49" t="s">
        <v>949</v>
      </c>
      <c r="F3572" s="49" t="s">
        <v>2182</v>
      </c>
      <c r="G3572" s="49">
        <v>2023</v>
      </c>
      <c r="H3572" s="49" t="s">
        <v>361</v>
      </c>
      <c r="I3572" s="49" t="s">
        <v>670</v>
      </c>
      <c r="J3572" s="59">
        <v>30000</v>
      </c>
      <c r="K3572" s="49">
        <v>30000</v>
      </c>
      <c r="L3572" s="55" t="str">
        <f>_xlfn.CONCAT(NFM3External!$B3572,"_",NFM3External!$C3572,"_",NFM3External!$E3572,"_",NFM3External!$G3572)</f>
        <v>Timor-Leste_TB_World Health Organization (WHO)_2023</v>
      </c>
    </row>
    <row r="3573" spans="1:12" x14ac:dyDescent="0.25">
      <c r="A3573" s="51" t="s">
        <v>2183</v>
      </c>
      <c r="B3573" s="52" t="s">
        <v>1258</v>
      </c>
      <c r="C3573" s="52" t="s">
        <v>1645</v>
      </c>
      <c r="D3573" s="52" t="s">
        <v>1634</v>
      </c>
      <c r="E3573" s="52" t="s">
        <v>772</v>
      </c>
      <c r="F3573" s="52" t="s">
        <v>2184</v>
      </c>
      <c r="G3573" s="52">
        <v>2020</v>
      </c>
      <c r="H3573" s="52" t="s">
        <v>1635</v>
      </c>
      <c r="I3573" s="52" t="s">
        <v>670</v>
      </c>
      <c r="J3573" s="60">
        <v>50000</v>
      </c>
      <c r="K3573" s="52">
        <v>50000</v>
      </c>
      <c r="L3573" s="56" t="str">
        <f>_xlfn.CONCAT(NFM3External!$B3573,"_",NFM3External!$C3573,"_",NFM3External!$E3573,"_",NFM3External!$G3573)</f>
        <v>Tunisia_HIV_European Union/European Commision_2020</v>
      </c>
    </row>
    <row r="3574" spans="1:12" x14ac:dyDescent="0.25">
      <c r="A3574" s="48" t="s">
        <v>2183</v>
      </c>
      <c r="B3574" s="49" t="s">
        <v>1258</v>
      </c>
      <c r="C3574" s="49" t="s">
        <v>1645</v>
      </c>
      <c r="D3574" s="49" t="s">
        <v>1634</v>
      </c>
      <c r="E3574" s="49" t="s">
        <v>772</v>
      </c>
      <c r="F3574" s="49" t="s">
        <v>2184</v>
      </c>
      <c r="G3574" s="49">
        <v>2021</v>
      </c>
      <c r="H3574" s="49" t="s">
        <v>1635</v>
      </c>
      <c r="I3574" s="49" t="s">
        <v>670</v>
      </c>
      <c r="J3574" s="59">
        <v>50000</v>
      </c>
      <c r="K3574" s="49">
        <v>50000</v>
      </c>
      <c r="L3574" s="55" t="str">
        <f>_xlfn.CONCAT(NFM3External!$B3574,"_",NFM3External!$C3574,"_",NFM3External!$E3574,"_",NFM3External!$G3574)</f>
        <v>Tunisia_HIV_European Union/European Commision_2021</v>
      </c>
    </row>
    <row r="3575" spans="1:12" x14ac:dyDescent="0.25">
      <c r="A3575" s="51" t="s">
        <v>2183</v>
      </c>
      <c r="B3575" s="52" t="s">
        <v>1258</v>
      </c>
      <c r="C3575" s="52" t="s">
        <v>1645</v>
      </c>
      <c r="D3575" s="52" t="s">
        <v>1634</v>
      </c>
      <c r="E3575" s="52" t="s">
        <v>772</v>
      </c>
      <c r="F3575" s="52" t="s">
        <v>2184</v>
      </c>
      <c r="G3575" s="52">
        <v>2022</v>
      </c>
      <c r="H3575" s="52" t="s">
        <v>361</v>
      </c>
      <c r="I3575" s="52" t="s">
        <v>670</v>
      </c>
      <c r="J3575" s="60">
        <v>50000</v>
      </c>
      <c r="K3575" s="52">
        <v>50000</v>
      </c>
      <c r="L3575" s="56" t="str">
        <f>_xlfn.CONCAT(NFM3External!$B3575,"_",NFM3External!$C3575,"_",NFM3External!$E3575,"_",NFM3External!$G3575)</f>
        <v>Tunisia_HIV_European Union/European Commision_2022</v>
      </c>
    </row>
    <row r="3576" spans="1:12" x14ac:dyDescent="0.25">
      <c r="A3576" s="48" t="s">
        <v>2183</v>
      </c>
      <c r="B3576" s="49" t="s">
        <v>1258</v>
      </c>
      <c r="C3576" s="49" t="s">
        <v>1645</v>
      </c>
      <c r="D3576" s="49" t="s">
        <v>1634</v>
      </c>
      <c r="E3576" s="49" t="s">
        <v>772</v>
      </c>
      <c r="F3576" s="49" t="s">
        <v>2184</v>
      </c>
      <c r="G3576" s="49">
        <v>2023</v>
      </c>
      <c r="H3576" s="49" t="s">
        <v>361</v>
      </c>
      <c r="I3576" s="49" t="s">
        <v>670</v>
      </c>
      <c r="J3576" s="59">
        <v>50000</v>
      </c>
      <c r="K3576" s="49">
        <v>50000</v>
      </c>
      <c r="L3576" s="55" t="str">
        <f>_xlfn.CONCAT(NFM3External!$B3576,"_",NFM3External!$C3576,"_",NFM3External!$E3576,"_",NFM3External!$G3576)</f>
        <v>Tunisia_HIV_European Union/European Commision_2023</v>
      </c>
    </row>
    <row r="3577" spans="1:12" x14ac:dyDescent="0.25">
      <c r="A3577" s="51" t="s">
        <v>2183</v>
      </c>
      <c r="B3577" s="52" t="s">
        <v>1258</v>
      </c>
      <c r="C3577" s="52" t="s">
        <v>1645</v>
      </c>
      <c r="D3577" s="52" t="s">
        <v>1634</v>
      </c>
      <c r="E3577" s="52" t="s">
        <v>772</v>
      </c>
      <c r="F3577" s="52" t="s">
        <v>2184</v>
      </c>
      <c r="G3577" s="52">
        <v>2024</v>
      </c>
      <c r="H3577" s="52" t="s">
        <v>361</v>
      </c>
      <c r="I3577" s="52" t="s">
        <v>670</v>
      </c>
      <c r="J3577" s="60">
        <v>50000</v>
      </c>
      <c r="K3577" s="52">
        <v>50000</v>
      </c>
      <c r="L3577" s="56" t="str">
        <f>_xlfn.CONCAT(NFM3External!$B3577,"_",NFM3External!$C3577,"_",NFM3External!$E3577,"_",NFM3External!$G3577)</f>
        <v>Tunisia_HIV_European Union/European Commision_2024</v>
      </c>
    </row>
    <row r="3578" spans="1:12" x14ac:dyDescent="0.25">
      <c r="A3578" s="48" t="s">
        <v>2183</v>
      </c>
      <c r="B3578" s="49" t="s">
        <v>1258</v>
      </c>
      <c r="C3578" s="49" t="s">
        <v>1645</v>
      </c>
      <c r="D3578" s="49" t="s">
        <v>1634</v>
      </c>
      <c r="E3578" s="49" t="s">
        <v>772</v>
      </c>
      <c r="F3578" s="49" t="s">
        <v>2184</v>
      </c>
      <c r="G3578" s="49">
        <v>2025</v>
      </c>
      <c r="H3578" s="49" t="s">
        <v>361</v>
      </c>
      <c r="I3578" s="49" t="s">
        <v>670</v>
      </c>
      <c r="J3578" s="59">
        <v>50000</v>
      </c>
      <c r="K3578" s="49">
        <v>50000</v>
      </c>
      <c r="L3578" s="55" t="str">
        <f>_xlfn.CONCAT(NFM3External!$B3578,"_",NFM3External!$C3578,"_",NFM3External!$E3578,"_",NFM3External!$G3578)</f>
        <v>Tunisia_HIV_European Union/European Commision_2025</v>
      </c>
    </row>
    <row r="3579" spans="1:12" x14ac:dyDescent="0.25">
      <c r="A3579" s="51" t="s">
        <v>2183</v>
      </c>
      <c r="B3579" s="52" t="s">
        <v>1258</v>
      </c>
      <c r="C3579" s="52" t="s">
        <v>1645</v>
      </c>
      <c r="D3579" s="52" t="s">
        <v>1634</v>
      </c>
      <c r="E3579" s="52" t="s">
        <v>843</v>
      </c>
      <c r="F3579" s="52" t="s">
        <v>2185</v>
      </c>
      <c r="G3579" s="52">
        <v>2019</v>
      </c>
      <c r="H3579" s="52" t="s">
        <v>1635</v>
      </c>
      <c r="I3579" s="52" t="s">
        <v>670</v>
      </c>
      <c r="J3579" s="60">
        <v>120000</v>
      </c>
      <c r="K3579" s="52">
        <v>120000</v>
      </c>
      <c r="L3579" s="56" t="str">
        <f>_xlfn.CONCAT(NFM3External!$B3579,"_",NFM3External!$C3579,"_",NFM3External!$E3579,"_",NFM3External!$G3579)</f>
        <v>Tunisia_HIV_Joint United Nations Programme on HIV/AIDS (UNAIDS)_2019</v>
      </c>
    </row>
    <row r="3580" spans="1:12" x14ac:dyDescent="0.25">
      <c r="A3580" s="48" t="s">
        <v>2183</v>
      </c>
      <c r="B3580" s="49" t="s">
        <v>1258</v>
      </c>
      <c r="C3580" s="49" t="s">
        <v>1645</v>
      </c>
      <c r="D3580" s="49" t="s">
        <v>1634</v>
      </c>
      <c r="E3580" s="49" t="s">
        <v>843</v>
      </c>
      <c r="F3580" s="49" t="s">
        <v>2185</v>
      </c>
      <c r="G3580" s="49">
        <v>2020</v>
      </c>
      <c r="H3580" s="49" t="s">
        <v>1635</v>
      </c>
      <c r="I3580" s="49" t="s">
        <v>670</v>
      </c>
      <c r="J3580" s="59">
        <v>120000</v>
      </c>
      <c r="K3580" s="49">
        <v>120000</v>
      </c>
      <c r="L3580" s="55" t="str">
        <f>_xlfn.CONCAT(NFM3External!$B3580,"_",NFM3External!$C3580,"_",NFM3External!$E3580,"_",NFM3External!$G3580)</f>
        <v>Tunisia_HIV_Joint United Nations Programme on HIV/AIDS (UNAIDS)_2020</v>
      </c>
    </row>
    <row r="3581" spans="1:12" x14ac:dyDescent="0.25">
      <c r="A3581" s="51" t="s">
        <v>2183</v>
      </c>
      <c r="B3581" s="52" t="s">
        <v>1258</v>
      </c>
      <c r="C3581" s="52" t="s">
        <v>1645</v>
      </c>
      <c r="D3581" s="52" t="s">
        <v>1634</v>
      </c>
      <c r="E3581" s="52" t="s">
        <v>843</v>
      </c>
      <c r="F3581" s="52" t="s">
        <v>2185</v>
      </c>
      <c r="G3581" s="52">
        <v>2021</v>
      </c>
      <c r="H3581" s="52" t="s">
        <v>1635</v>
      </c>
      <c r="I3581" s="52" t="s">
        <v>670</v>
      </c>
      <c r="J3581" s="60">
        <v>120000</v>
      </c>
      <c r="K3581" s="52">
        <v>120000</v>
      </c>
      <c r="L3581" s="56" t="str">
        <f>_xlfn.CONCAT(NFM3External!$B3581,"_",NFM3External!$C3581,"_",NFM3External!$E3581,"_",NFM3External!$G3581)</f>
        <v>Tunisia_HIV_Joint United Nations Programme on HIV/AIDS (UNAIDS)_2021</v>
      </c>
    </row>
    <row r="3582" spans="1:12" x14ac:dyDescent="0.25">
      <c r="A3582" s="48" t="s">
        <v>2183</v>
      </c>
      <c r="B3582" s="49" t="s">
        <v>1258</v>
      </c>
      <c r="C3582" s="49" t="s">
        <v>1645</v>
      </c>
      <c r="D3582" s="49" t="s">
        <v>1634</v>
      </c>
      <c r="E3582" s="49" t="s">
        <v>843</v>
      </c>
      <c r="F3582" s="49" t="s">
        <v>2185</v>
      </c>
      <c r="G3582" s="49">
        <v>2022</v>
      </c>
      <c r="H3582" s="49" t="s">
        <v>361</v>
      </c>
      <c r="I3582" s="49" t="s">
        <v>670</v>
      </c>
      <c r="J3582" s="59">
        <v>120000</v>
      </c>
      <c r="K3582" s="49">
        <v>120000</v>
      </c>
      <c r="L3582" s="55" t="str">
        <f>_xlfn.CONCAT(NFM3External!$B3582,"_",NFM3External!$C3582,"_",NFM3External!$E3582,"_",NFM3External!$G3582)</f>
        <v>Tunisia_HIV_Joint United Nations Programme on HIV/AIDS (UNAIDS)_2022</v>
      </c>
    </row>
    <row r="3583" spans="1:12" x14ac:dyDescent="0.25">
      <c r="A3583" s="51" t="s">
        <v>2183</v>
      </c>
      <c r="B3583" s="52" t="s">
        <v>1258</v>
      </c>
      <c r="C3583" s="52" t="s">
        <v>1645</v>
      </c>
      <c r="D3583" s="52" t="s">
        <v>1634</v>
      </c>
      <c r="E3583" s="52" t="s">
        <v>843</v>
      </c>
      <c r="F3583" s="52" t="s">
        <v>2185</v>
      </c>
      <c r="G3583" s="52">
        <v>2023</v>
      </c>
      <c r="H3583" s="52" t="s">
        <v>361</v>
      </c>
      <c r="I3583" s="52" t="s">
        <v>670</v>
      </c>
      <c r="J3583" s="60">
        <v>120000</v>
      </c>
      <c r="K3583" s="52">
        <v>120000</v>
      </c>
      <c r="L3583" s="56" t="str">
        <f>_xlfn.CONCAT(NFM3External!$B3583,"_",NFM3External!$C3583,"_",NFM3External!$E3583,"_",NFM3External!$G3583)</f>
        <v>Tunisia_HIV_Joint United Nations Programme on HIV/AIDS (UNAIDS)_2023</v>
      </c>
    </row>
    <row r="3584" spans="1:12" x14ac:dyDescent="0.25">
      <c r="A3584" s="48" t="s">
        <v>2183</v>
      </c>
      <c r="B3584" s="49" t="s">
        <v>1258</v>
      </c>
      <c r="C3584" s="49" t="s">
        <v>1645</v>
      </c>
      <c r="D3584" s="49" t="s">
        <v>1634</v>
      </c>
      <c r="E3584" s="49" t="s">
        <v>843</v>
      </c>
      <c r="F3584" s="49" t="s">
        <v>2185</v>
      </c>
      <c r="G3584" s="49">
        <v>2024</v>
      </c>
      <c r="H3584" s="49" t="s">
        <v>361</v>
      </c>
      <c r="I3584" s="49" t="s">
        <v>670</v>
      </c>
      <c r="J3584" s="59">
        <v>120000</v>
      </c>
      <c r="K3584" s="49">
        <v>120000</v>
      </c>
      <c r="L3584" s="55" t="str">
        <f>_xlfn.CONCAT(NFM3External!$B3584,"_",NFM3External!$C3584,"_",NFM3External!$E3584,"_",NFM3External!$G3584)</f>
        <v>Tunisia_HIV_Joint United Nations Programme on HIV/AIDS (UNAIDS)_2024</v>
      </c>
    </row>
    <row r="3585" spans="1:12" x14ac:dyDescent="0.25">
      <c r="A3585" s="51" t="s">
        <v>2183</v>
      </c>
      <c r="B3585" s="52" t="s">
        <v>1258</v>
      </c>
      <c r="C3585" s="52" t="s">
        <v>1645</v>
      </c>
      <c r="D3585" s="52" t="s">
        <v>1634</v>
      </c>
      <c r="E3585" s="52" t="s">
        <v>843</v>
      </c>
      <c r="F3585" s="52" t="s">
        <v>2185</v>
      </c>
      <c r="G3585" s="52">
        <v>2025</v>
      </c>
      <c r="H3585" s="52" t="s">
        <v>361</v>
      </c>
      <c r="I3585" s="52" t="s">
        <v>670</v>
      </c>
      <c r="J3585" s="60">
        <v>120000</v>
      </c>
      <c r="K3585" s="52">
        <v>120000</v>
      </c>
      <c r="L3585" s="56" t="str">
        <f>_xlfn.CONCAT(NFM3External!$B3585,"_",NFM3External!$C3585,"_",NFM3External!$E3585,"_",NFM3External!$G3585)</f>
        <v>Tunisia_HIV_Joint United Nations Programme on HIV/AIDS (UNAIDS)_2025</v>
      </c>
    </row>
    <row r="3586" spans="1:12" x14ac:dyDescent="0.25">
      <c r="A3586" s="48" t="s">
        <v>2183</v>
      </c>
      <c r="B3586" s="49" t="s">
        <v>1258</v>
      </c>
      <c r="C3586" s="49" t="s">
        <v>1645</v>
      </c>
      <c r="D3586" s="49" t="s">
        <v>1634</v>
      </c>
      <c r="E3586" s="49" t="s">
        <v>843</v>
      </c>
      <c r="F3586" s="49" t="s">
        <v>2185</v>
      </c>
      <c r="G3586" s="49">
        <v>2026</v>
      </c>
      <c r="H3586" s="49" t="s">
        <v>361</v>
      </c>
      <c r="I3586" s="49" t="s">
        <v>670</v>
      </c>
      <c r="J3586" s="59">
        <v>120000</v>
      </c>
      <c r="K3586" s="49">
        <v>120000</v>
      </c>
      <c r="L3586" s="55" t="str">
        <f>_xlfn.CONCAT(NFM3External!$B3586,"_",NFM3External!$C3586,"_",NFM3External!$E3586,"_",NFM3External!$G3586)</f>
        <v>Tunisia_HIV_Joint United Nations Programme on HIV/AIDS (UNAIDS)_2026</v>
      </c>
    </row>
    <row r="3587" spans="1:12" x14ac:dyDescent="0.25">
      <c r="A3587" s="51" t="s">
        <v>2183</v>
      </c>
      <c r="B3587" s="52" t="s">
        <v>1258</v>
      </c>
      <c r="C3587" s="52" t="s">
        <v>1645</v>
      </c>
      <c r="D3587" s="52" t="s">
        <v>1634</v>
      </c>
      <c r="E3587" s="52" t="s">
        <v>918</v>
      </c>
      <c r="F3587" s="52" t="s">
        <v>2185</v>
      </c>
      <c r="G3587" s="52">
        <v>2019</v>
      </c>
      <c r="H3587" s="52" t="s">
        <v>1635</v>
      </c>
      <c r="I3587" s="52" t="s">
        <v>670</v>
      </c>
      <c r="J3587" s="60">
        <v>10000</v>
      </c>
      <c r="K3587" s="52">
        <v>10000</v>
      </c>
      <c r="L3587" s="56" t="str">
        <f>_xlfn.CONCAT(NFM3External!$B3587,"_",NFM3External!$C3587,"_",NFM3External!$E3587,"_",NFM3External!$G3587)</f>
        <v>Tunisia_HIV_United Nations Development Programme (UNDP)_2019</v>
      </c>
    </row>
    <row r="3588" spans="1:12" x14ac:dyDescent="0.25">
      <c r="A3588" s="48" t="s">
        <v>2183</v>
      </c>
      <c r="B3588" s="49" t="s">
        <v>1258</v>
      </c>
      <c r="C3588" s="49" t="s">
        <v>1645</v>
      </c>
      <c r="D3588" s="49" t="s">
        <v>1634</v>
      </c>
      <c r="E3588" s="49" t="s">
        <v>918</v>
      </c>
      <c r="F3588" s="49" t="s">
        <v>2185</v>
      </c>
      <c r="G3588" s="49">
        <v>2020</v>
      </c>
      <c r="H3588" s="49" t="s">
        <v>1635</v>
      </c>
      <c r="I3588" s="49" t="s">
        <v>670</v>
      </c>
      <c r="J3588" s="59">
        <v>10000</v>
      </c>
      <c r="K3588" s="49">
        <v>10000</v>
      </c>
      <c r="L3588" s="55" t="str">
        <f>_xlfn.CONCAT(NFM3External!$B3588,"_",NFM3External!$C3588,"_",NFM3External!$E3588,"_",NFM3External!$G3588)</f>
        <v>Tunisia_HIV_United Nations Development Programme (UNDP)_2020</v>
      </c>
    </row>
    <row r="3589" spans="1:12" x14ac:dyDescent="0.25">
      <c r="A3589" s="51" t="s">
        <v>2183</v>
      </c>
      <c r="B3589" s="52" t="s">
        <v>1258</v>
      </c>
      <c r="C3589" s="52" t="s">
        <v>1645</v>
      </c>
      <c r="D3589" s="52" t="s">
        <v>1634</v>
      </c>
      <c r="E3589" s="52" t="s">
        <v>918</v>
      </c>
      <c r="F3589" s="52" t="s">
        <v>2185</v>
      </c>
      <c r="G3589" s="52">
        <v>2021</v>
      </c>
      <c r="H3589" s="52" t="s">
        <v>1635</v>
      </c>
      <c r="I3589" s="52" t="s">
        <v>670</v>
      </c>
      <c r="J3589" s="60">
        <v>10000</v>
      </c>
      <c r="K3589" s="52">
        <v>10000</v>
      </c>
      <c r="L3589" s="56" t="str">
        <f>_xlfn.CONCAT(NFM3External!$B3589,"_",NFM3External!$C3589,"_",NFM3External!$E3589,"_",NFM3External!$G3589)</f>
        <v>Tunisia_HIV_United Nations Development Programme (UNDP)_2021</v>
      </c>
    </row>
    <row r="3590" spans="1:12" x14ac:dyDescent="0.25">
      <c r="A3590" s="48" t="s">
        <v>2183</v>
      </c>
      <c r="B3590" s="49" t="s">
        <v>1258</v>
      </c>
      <c r="C3590" s="49" t="s">
        <v>1645</v>
      </c>
      <c r="D3590" s="49" t="s">
        <v>1634</v>
      </c>
      <c r="E3590" s="49" t="s">
        <v>918</v>
      </c>
      <c r="F3590" s="49" t="s">
        <v>2185</v>
      </c>
      <c r="G3590" s="49">
        <v>2022</v>
      </c>
      <c r="H3590" s="49" t="s">
        <v>361</v>
      </c>
      <c r="I3590" s="49" t="s">
        <v>670</v>
      </c>
      <c r="J3590" s="59">
        <v>10000</v>
      </c>
      <c r="K3590" s="49">
        <v>10000</v>
      </c>
      <c r="L3590" s="55" t="str">
        <f>_xlfn.CONCAT(NFM3External!$B3590,"_",NFM3External!$C3590,"_",NFM3External!$E3590,"_",NFM3External!$G3590)</f>
        <v>Tunisia_HIV_United Nations Development Programme (UNDP)_2022</v>
      </c>
    </row>
    <row r="3591" spans="1:12" x14ac:dyDescent="0.25">
      <c r="A3591" s="51" t="s">
        <v>2183</v>
      </c>
      <c r="B3591" s="52" t="s">
        <v>1258</v>
      </c>
      <c r="C3591" s="52" t="s">
        <v>1645</v>
      </c>
      <c r="D3591" s="52" t="s">
        <v>1634</v>
      </c>
      <c r="E3591" s="52" t="s">
        <v>918</v>
      </c>
      <c r="F3591" s="52" t="s">
        <v>2185</v>
      </c>
      <c r="G3591" s="52">
        <v>2023</v>
      </c>
      <c r="H3591" s="52" t="s">
        <v>361</v>
      </c>
      <c r="I3591" s="52" t="s">
        <v>670</v>
      </c>
      <c r="J3591" s="60">
        <v>10000</v>
      </c>
      <c r="K3591" s="52">
        <v>10000</v>
      </c>
      <c r="L3591" s="56" t="str">
        <f>_xlfn.CONCAT(NFM3External!$B3591,"_",NFM3External!$C3591,"_",NFM3External!$E3591,"_",NFM3External!$G3591)</f>
        <v>Tunisia_HIV_United Nations Development Programme (UNDP)_2023</v>
      </c>
    </row>
    <row r="3592" spans="1:12" x14ac:dyDescent="0.25">
      <c r="A3592" s="48" t="s">
        <v>2183</v>
      </c>
      <c r="B3592" s="49" t="s">
        <v>1258</v>
      </c>
      <c r="C3592" s="49" t="s">
        <v>1645</v>
      </c>
      <c r="D3592" s="49" t="s">
        <v>1634</v>
      </c>
      <c r="E3592" s="49" t="s">
        <v>918</v>
      </c>
      <c r="F3592" s="49" t="s">
        <v>2185</v>
      </c>
      <c r="G3592" s="49">
        <v>2024</v>
      </c>
      <c r="H3592" s="49" t="s">
        <v>361</v>
      </c>
      <c r="I3592" s="49" t="s">
        <v>670</v>
      </c>
      <c r="J3592" s="59">
        <v>10000</v>
      </c>
      <c r="K3592" s="49">
        <v>10000</v>
      </c>
      <c r="L3592" s="55" t="str">
        <f>_xlfn.CONCAT(NFM3External!$B3592,"_",NFM3External!$C3592,"_",NFM3External!$E3592,"_",NFM3External!$G3592)</f>
        <v>Tunisia_HIV_United Nations Development Programme (UNDP)_2024</v>
      </c>
    </row>
    <row r="3593" spans="1:12" x14ac:dyDescent="0.25">
      <c r="A3593" s="51" t="s">
        <v>2183</v>
      </c>
      <c r="B3593" s="52" t="s">
        <v>1258</v>
      </c>
      <c r="C3593" s="52" t="s">
        <v>1645</v>
      </c>
      <c r="D3593" s="52" t="s">
        <v>1634</v>
      </c>
      <c r="E3593" s="52" t="s">
        <v>918</v>
      </c>
      <c r="F3593" s="52" t="s">
        <v>2185</v>
      </c>
      <c r="G3593" s="52">
        <v>2025</v>
      </c>
      <c r="H3593" s="52" t="s">
        <v>361</v>
      </c>
      <c r="I3593" s="52" t="s">
        <v>670</v>
      </c>
      <c r="J3593" s="60">
        <v>10000</v>
      </c>
      <c r="K3593" s="52">
        <v>10000</v>
      </c>
      <c r="L3593" s="56" t="str">
        <f>_xlfn.CONCAT(NFM3External!$B3593,"_",NFM3External!$C3593,"_",NFM3External!$E3593,"_",NFM3External!$G3593)</f>
        <v>Tunisia_HIV_United Nations Development Programme (UNDP)_2025</v>
      </c>
    </row>
    <row r="3594" spans="1:12" x14ac:dyDescent="0.25">
      <c r="A3594" s="48" t="s">
        <v>2183</v>
      </c>
      <c r="B3594" s="49" t="s">
        <v>1258</v>
      </c>
      <c r="C3594" s="49" t="s">
        <v>1645</v>
      </c>
      <c r="D3594" s="49" t="s">
        <v>1634</v>
      </c>
      <c r="E3594" s="49" t="s">
        <v>918</v>
      </c>
      <c r="F3594" s="49" t="s">
        <v>2185</v>
      </c>
      <c r="G3594" s="49">
        <v>2026</v>
      </c>
      <c r="H3594" s="49" t="s">
        <v>361</v>
      </c>
      <c r="I3594" s="49" t="s">
        <v>670</v>
      </c>
      <c r="J3594" s="59">
        <v>10000</v>
      </c>
      <c r="K3594" s="49">
        <v>10000</v>
      </c>
      <c r="L3594" s="55" t="str">
        <f>_xlfn.CONCAT(NFM3External!$B3594,"_",NFM3External!$C3594,"_",NFM3External!$E3594,"_",NFM3External!$G3594)</f>
        <v>Tunisia_HIV_United Nations Development Programme (UNDP)_2026</v>
      </c>
    </row>
    <row r="3595" spans="1:12" x14ac:dyDescent="0.25">
      <c r="A3595" s="51" t="s">
        <v>2183</v>
      </c>
      <c r="B3595" s="52" t="s">
        <v>1258</v>
      </c>
      <c r="C3595" s="52" t="s">
        <v>1645</v>
      </c>
      <c r="D3595" s="52" t="s">
        <v>1634</v>
      </c>
      <c r="E3595" s="52" t="s">
        <v>930</v>
      </c>
      <c r="F3595" s="52" t="s">
        <v>2186</v>
      </c>
      <c r="G3595" s="52">
        <v>2019</v>
      </c>
      <c r="H3595" s="52" t="s">
        <v>1635</v>
      </c>
      <c r="I3595" s="52" t="s">
        <v>670</v>
      </c>
      <c r="J3595" s="60">
        <v>40000</v>
      </c>
      <c r="K3595" s="52">
        <v>40000</v>
      </c>
      <c r="L3595" s="56" t="str">
        <f>_xlfn.CONCAT(NFM3External!$B3595,"_",NFM3External!$C3595,"_",NFM3External!$E3595,"_",NFM3External!$G3595)</f>
        <v>Tunisia_HIV_United Nations Population Fund (UNFPA)_2019</v>
      </c>
    </row>
    <row r="3596" spans="1:12" x14ac:dyDescent="0.25">
      <c r="A3596" s="48" t="s">
        <v>2183</v>
      </c>
      <c r="B3596" s="49" t="s">
        <v>1258</v>
      </c>
      <c r="C3596" s="49" t="s">
        <v>1645</v>
      </c>
      <c r="D3596" s="49" t="s">
        <v>1634</v>
      </c>
      <c r="E3596" s="49" t="s">
        <v>930</v>
      </c>
      <c r="F3596" s="49" t="s">
        <v>2186</v>
      </c>
      <c r="G3596" s="49">
        <v>2020</v>
      </c>
      <c r="H3596" s="49" t="s">
        <v>1635</v>
      </c>
      <c r="I3596" s="49" t="s">
        <v>670</v>
      </c>
      <c r="J3596" s="59">
        <v>35000</v>
      </c>
      <c r="K3596" s="49">
        <v>35000</v>
      </c>
      <c r="L3596" s="55" t="str">
        <f>_xlfn.CONCAT(NFM3External!$B3596,"_",NFM3External!$C3596,"_",NFM3External!$E3596,"_",NFM3External!$G3596)</f>
        <v>Tunisia_HIV_United Nations Population Fund (UNFPA)_2020</v>
      </c>
    </row>
    <row r="3597" spans="1:12" x14ac:dyDescent="0.25">
      <c r="A3597" s="51" t="s">
        <v>2183</v>
      </c>
      <c r="B3597" s="52" t="s">
        <v>1258</v>
      </c>
      <c r="C3597" s="52" t="s">
        <v>1645</v>
      </c>
      <c r="D3597" s="52" t="s">
        <v>1634</v>
      </c>
      <c r="E3597" s="52" t="s">
        <v>930</v>
      </c>
      <c r="F3597" s="52" t="s">
        <v>2186</v>
      </c>
      <c r="G3597" s="52">
        <v>2021</v>
      </c>
      <c r="H3597" s="52" t="s">
        <v>1635</v>
      </c>
      <c r="I3597" s="52" t="s">
        <v>670</v>
      </c>
      <c r="J3597" s="60">
        <v>35000</v>
      </c>
      <c r="K3597" s="52">
        <v>35000</v>
      </c>
      <c r="L3597" s="56" t="str">
        <f>_xlfn.CONCAT(NFM3External!$B3597,"_",NFM3External!$C3597,"_",NFM3External!$E3597,"_",NFM3External!$G3597)</f>
        <v>Tunisia_HIV_United Nations Population Fund (UNFPA)_2021</v>
      </c>
    </row>
    <row r="3598" spans="1:12" x14ac:dyDescent="0.25">
      <c r="A3598" s="48" t="s">
        <v>2183</v>
      </c>
      <c r="B3598" s="49" t="s">
        <v>1258</v>
      </c>
      <c r="C3598" s="49" t="s">
        <v>1645</v>
      </c>
      <c r="D3598" s="49" t="s">
        <v>1634</v>
      </c>
      <c r="E3598" s="49" t="s">
        <v>930</v>
      </c>
      <c r="F3598" s="49" t="s">
        <v>2186</v>
      </c>
      <c r="G3598" s="49">
        <v>2022</v>
      </c>
      <c r="H3598" s="49" t="s">
        <v>361</v>
      </c>
      <c r="I3598" s="49" t="s">
        <v>670</v>
      </c>
      <c r="J3598" s="59">
        <v>25000</v>
      </c>
      <c r="K3598" s="49">
        <v>25000</v>
      </c>
      <c r="L3598" s="55" t="str">
        <f>_xlfn.CONCAT(NFM3External!$B3598,"_",NFM3External!$C3598,"_",NFM3External!$E3598,"_",NFM3External!$G3598)</f>
        <v>Tunisia_HIV_United Nations Population Fund (UNFPA)_2022</v>
      </c>
    </row>
    <row r="3599" spans="1:12" x14ac:dyDescent="0.25">
      <c r="A3599" s="51" t="s">
        <v>2183</v>
      </c>
      <c r="B3599" s="52" t="s">
        <v>1258</v>
      </c>
      <c r="C3599" s="52" t="s">
        <v>1645</v>
      </c>
      <c r="D3599" s="52" t="s">
        <v>1634</v>
      </c>
      <c r="E3599" s="52" t="s">
        <v>930</v>
      </c>
      <c r="F3599" s="52" t="s">
        <v>2186</v>
      </c>
      <c r="G3599" s="52">
        <v>2023</v>
      </c>
      <c r="H3599" s="52" t="s">
        <v>361</v>
      </c>
      <c r="I3599" s="52" t="s">
        <v>670</v>
      </c>
      <c r="J3599" s="60">
        <v>25000</v>
      </c>
      <c r="K3599" s="52">
        <v>25000</v>
      </c>
      <c r="L3599" s="56" t="str">
        <f>_xlfn.CONCAT(NFM3External!$B3599,"_",NFM3External!$C3599,"_",NFM3External!$E3599,"_",NFM3External!$G3599)</f>
        <v>Tunisia_HIV_United Nations Population Fund (UNFPA)_2023</v>
      </c>
    </row>
    <row r="3600" spans="1:12" x14ac:dyDescent="0.25">
      <c r="A3600" s="48" t="s">
        <v>2183</v>
      </c>
      <c r="B3600" s="49" t="s">
        <v>1258</v>
      </c>
      <c r="C3600" s="49" t="s">
        <v>1645</v>
      </c>
      <c r="D3600" s="49" t="s">
        <v>1634</v>
      </c>
      <c r="E3600" s="49" t="s">
        <v>930</v>
      </c>
      <c r="F3600" s="49" t="s">
        <v>2186</v>
      </c>
      <c r="G3600" s="49">
        <v>2024</v>
      </c>
      <c r="H3600" s="49" t="s">
        <v>361</v>
      </c>
      <c r="I3600" s="49" t="s">
        <v>670</v>
      </c>
      <c r="J3600" s="59">
        <v>25000</v>
      </c>
      <c r="K3600" s="49">
        <v>25000</v>
      </c>
      <c r="L3600" s="55" t="str">
        <f>_xlfn.CONCAT(NFM3External!$B3600,"_",NFM3External!$C3600,"_",NFM3External!$E3600,"_",NFM3External!$G3600)</f>
        <v>Tunisia_HIV_United Nations Population Fund (UNFPA)_2024</v>
      </c>
    </row>
    <row r="3601" spans="1:12" x14ac:dyDescent="0.25">
      <c r="A3601" s="51" t="s">
        <v>2183</v>
      </c>
      <c r="B3601" s="52" t="s">
        <v>1258</v>
      </c>
      <c r="C3601" s="52" t="s">
        <v>1645</v>
      </c>
      <c r="D3601" s="52" t="s">
        <v>1634</v>
      </c>
      <c r="E3601" s="52" t="s">
        <v>930</v>
      </c>
      <c r="F3601" s="52" t="s">
        <v>2186</v>
      </c>
      <c r="G3601" s="52">
        <v>2025</v>
      </c>
      <c r="H3601" s="52" t="s">
        <v>361</v>
      </c>
      <c r="I3601" s="52" t="s">
        <v>670</v>
      </c>
      <c r="J3601" s="60">
        <v>25000</v>
      </c>
      <c r="K3601" s="52">
        <v>25000</v>
      </c>
      <c r="L3601" s="56" t="str">
        <f>_xlfn.CONCAT(NFM3External!$B3601,"_",NFM3External!$C3601,"_",NFM3External!$E3601,"_",NFM3External!$G3601)</f>
        <v>Tunisia_HIV_United Nations Population Fund (UNFPA)_2025</v>
      </c>
    </row>
    <row r="3602" spans="1:12" x14ac:dyDescent="0.25">
      <c r="A3602" s="48" t="s">
        <v>2183</v>
      </c>
      <c r="B3602" s="49" t="s">
        <v>1258</v>
      </c>
      <c r="C3602" s="49" t="s">
        <v>1645</v>
      </c>
      <c r="D3602" s="49" t="s">
        <v>1634</v>
      </c>
      <c r="E3602" s="49" t="s">
        <v>954</v>
      </c>
      <c r="F3602" s="49" t="s">
        <v>2187</v>
      </c>
      <c r="G3602" s="49">
        <v>2020</v>
      </c>
      <c r="H3602" s="49" t="s">
        <v>1635</v>
      </c>
      <c r="I3602" s="49" t="s">
        <v>670</v>
      </c>
      <c r="J3602" s="59">
        <v>101400</v>
      </c>
      <c r="K3602" s="49">
        <v>101400</v>
      </c>
      <c r="L3602" s="55" t="str">
        <f>_xlfn.CONCAT(NFM3External!$B3602,"_",NFM3External!$C3602,"_",NFM3External!$E3602,"_",NFM3External!$G3602)</f>
        <v>Tunisia_HIV_Unspecified - not disagregated by sources _2020</v>
      </c>
    </row>
    <row r="3603" spans="1:12" x14ac:dyDescent="0.25">
      <c r="A3603" s="51" t="s">
        <v>2183</v>
      </c>
      <c r="B3603" s="52" t="s">
        <v>1258</v>
      </c>
      <c r="C3603" s="52" t="s">
        <v>1645</v>
      </c>
      <c r="D3603" s="52" t="s">
        <v>1634</v>
      </c>
      <c r="E3603" s="52" t="s">
        <v>954</v>
      </c>
      <c r="F3603" s="52" t="s">
        <v>2187</v>
      </c>
      <c r="G3603" s="52">
        <v>2021</v>
      </c>
      <c r="H3603" s="52" t="s">
        <v>1635</v>
      </c>
      <c r="I3603" s="52" t="s">
        <v>670</v>
      </c>
      <c r="J3603" s="60">
        <v>104900</v>
      </c>
      <c r="K3603" s="52">
        <v>104900</v>
      </c>
      <c r="L3603" s="56" t="str">
        <f>_xlfn.CONCAT(NFM3External!$B3603,"_",NFM3External!$C3603,"_",NFM3External!$E3603,"_",NFM3External!$G3603)</f>
        <v>Tunisia_HIV_Unspecified - not disagregated by sources _2021</v>
      </c>
    </row>
    <row r="3604" spans="1:12" x14ac:dyDescent="0.25">
      <c r="A3604" s="48" t="s">
        <v>2183</v>
      </c>
      <c r="B3604" s="49" t="s">
        <v>1258</v>
      </c>
      <c r="C3604" s="49" t="s">
        <v>1645</v>
      </c>
      <c r="D3604" s="49" t="s">
        <v>1634</v>
      </c>
      <c r="E3604" s="49" t="s">
        <v>954</v>
      </c>
      <c r="F3604" s="49" t="s">
        <v>2187</v>
      </c>
      <c r="G3604" s="49">
        <v>2022</v>
      </c>
      <c r="H3604" s="49" t="s">
        <v>361</v>
      </c>
      <c r="I3604" s="49" t="s">
        <v>670</v>
      </c>
      <c r="J3604" s="59">
        <v>70000</v>
      </c>
      <c r="K3604" s="49">
        <v>70000</v>
      </c>
      <c r="L3604" s="55" t="str">
        <f>_xlfn.CONCAT(NFM3External!$B3604,"_",NFM3External!$C3604,"_",NFM3External!$E3604,"_",NFM3External!$G3604)</f>
        <v>Tunisia_HIV_Unspecified - not disagregated by sources _2022</v>
      </c>
    </row>
    <row r="3605" spans="1:12" x14ac:dyDescent="0.25">
      <c r="A3605" s="51" t="s">
        <v>2183</v>
      </c>
      <c r="B3605" s="52" t="s">
        <v>1258</v>
      </c>
      <c r="C3605" s="52" t="s">
        <v>1645</v>
      </c>
      <c r="D3605" s="52" t="s">
        <v>1634</v>
      </c>
      <c r="E3605" s="52" t="s">
        <v>945</v>
      </c>
      <c r="F3605" s="52" t="s">
        <v>2188</v>
      </c>
      <c r="G3605" s="52">
        <v>2020</v>
      </c>
      <c r="H3605" s="52" t="s">
        <v>1635</v>
      </c>
      <c r="I3605" s="52" t="s">
        <v>670</v>
      </c>
      <c r="J3605" s="60">
        <v>23325</v>
      </c>
      <c r="K3605" s="52">
        <v>23325</v>
      </c>
      <c r="L3605" s="56" t="str">
        <f>_xlfn.CONCAT(NFM3External!$B3605,"_",NFM3External!$C3605,"_",NFM3External!$E3605,"_",NFM3External!$G3605)</f>
        <v>Tunisia_HIV_World Food Programme (WFP)_2020</v>
      </c>
    </row>
    <row r="3606" spans="1:12" x14ac:dyDescent="0.25">
      <c r="A3606" s="48" t="s">
        <v>2183</v>
      </c>
      <c r="B3606" s="49" t="s">
        <v>1258</v>
      </c>
      <c r="C3606" s="49" t="s">
        <v>1645</v>
      </c>
      <c r="D3606" s="49" t="s">
        <v>1634</v>
      </c>
      <c r="E3606" s="49" t="s">
        <v>945</v>
      </c>
      <c r="F3606" s="49" t="s">
        <v>2188</v>
      </c>
      <c r="G3606" s="49">
        <v>2021</v>
      </c>
      <c r="H3606" s="49" t="s">
        <v>1635</v>
      </c>
      <c r="I3606" s="49" t="s">
        <v>670</v>
      </c>
      <c r="J3606" s="59">
        <v>30000</v>
      </c>
      <c r="K3606" s="49">
        <v>30000</v>
      </c>
      <c r="L3606" s="55" t="str">
        <f>_xlfn.CONCAT(NFM3External!$B3606,"_",NFM3External!$C3606,"_",NFM3External!$E3606,"_",NFM3External!$G3606)</f>
        <v>Tunisia_HIV_World Food Programme (WFP)_2021</v>
      </c>
    </row>
    <row r="3607" spans="1:12" x14ac:dyDescent="0.25">
      <c r="A3607" s="51" t="s">
        <v>2183</v>
      </c>
      <c r="B3607" s="52" t="s">
        <v>1258</v>
      </c>
      <c r="C3607" s="52" t="s">
        <v>1645</v>
      </c>
      <c r="D3607" s="52" t="s">
        <v>1634</v>
      </c>
      <c r="E3607" s="52" t="s">
        <v>945</v>
      </c>
      <c r="F3607" s="52" t="s">
        <v>2188</v>
      </c>
      <c r="G3607" s="52">
        <v>2022</v>
      </c>
      <c r="H3607" s="52" t="s">
        <v>361</v>
      </c>
      <c r="I3607" s="52" t="s">
        <v>670</v>
      </c>
      <c r="J3607" s="60">
        <v>50000</v>
      </c>
      <c r="K3607" s="52">
        <v>50000</v>
      </c>
      <c r="L3607" s="56" t="str">
        <f>_xlfn.CONCAT(NFM3External!$B3607,"_",NFM3External!$C3607,"_",NFM3External!$E3607,"_",NFM3External!$G3607)</f>
        <v>Tunisia_HIV_World Food Programme (WFP)_2022</v>
      </c>
    </row>
    <row r="3608" spans="1:12" x14ac:dyDescent="0.25">
      <c r="A3608" s="48" t="s">
        <v>2183</v>
      </c>
      <c r="B3608" s="49" t="s">
        <v>1258</v>
      </c>
      <c r="C3608" s="49" t="s">
        <v>1645</v>
      </c>
      <c r="D3608" s="49" t="s">
        <v>1634</v>
      </c>
      <c r="E3608" s="49" t="s">
        <v>945</v>
      </c>
      <c r="F3608" s="49" t="s">
        <v>2188</v>
      </c>
      <c r="G3608" s="49">
        <v>2023</v>
      </c>
      <c r="H3608" s="49" t="s">
        <v>361</v>
      </c>
      <c r="I3608" s="49" t="s">
        <v>670</v>
      </c>
      <c r="J3608" s="59">
        <v>50000</v>
      </c>
      <c r="K3608" s="49">
        <v>50000</v>
      </c>
      <c r="L3608" s="55" t="str">
        <f>_xlfn.CONCAT(NFM3External!$B3608,"_",NFM3External!$C3608,"_",NFM3External!$E3608,"_",NFM3External!$G3608)</f>
        <v>Tunisia_HIV_World Food Programme (WFP)_2023</v>
      </c>
    </row>
    <row r="3609" spans="1:12" x14ac:dyDescent="0.25">
      <c r="A3609" s="51" t="s">
        <v>2183</v>
      </c>
      <c r="B3609" s="52" t="s">
        <v>1258</v>
      </c>
      <c r="C3609" s="52" t="s">
        <v>1645</v>
      </c>
      <c r="D3609" s="52" t="s">
        <v>1634</v>
      </c>
      <c r="E3609" s="52" t="s">
        <v>945</v>
      </c>
      <c r="F3609" s="52" t="s">
        <v>2188</v>
      </c>
      <c r="G3609" s="52">
        <v>2024</v>
      </c>
      <c r="H3609" s="52" t="s">
        <v>361</v>
      </c>
      <c r="I3609" s="52" t="s">
        <v>670</v>
      </c>
      <c r="J3609" s="60">
        <v>35000</v>
      </c>
      <c r="K3609" s="52">
        <v>35000</v>
      </c>
      <c r="L3609" s="56" t="str">
        <f>_xlfn.CONCAT(NFM3External!$B3609,"_",NFM3External!$C3609,"_",NFM3External!$E3609,"_",NFM3External!$G3609)</f>
        <v>Tunisia_HIV_World Food Programme (WFP)_2024</v>
      </c>
    </row>
    <row r="3610" spans="1:12" x14ac:dyDescent="0.25">
      <c r="A3610" s="48" t="s">
        <v>2183</v>
      </c>
      <c r="B3610" s="49" t="s">
        <v>1258</v>
      </c>
      <c r="C3610" s="49" t="s">
        <v>1645</v>
      </c>
      <c r="D3610" s="49" t="s">
        <v>1634</v>
      </c>
      <c r="E3610" s="49" t="s">
        <v>945</v>
      </c>
      <c r="F3610" s="49" t="s">
        <v>2188</v>
      </c>
      <c r="G3610" s="49">
        <v>2025</v>
      </c>
      <c r="H3610" s="49" t="s">
        <v>361</v>
      </c>
      <c r="I3610" s="49" t="s">
        <v>670</v>
      </c>
      <c r="J3610" s="59">
        <v>50000</v>
      </c>
      <c r="K3610" s="49">
        <v>50000</v>
      </c>
      <c r="L3610" s="55" t="str">
        <f>_xlfn.CONCAT(NFM3External!$B3610,"_",NFM3External!$C3610,"_",NFM3External!$E3610,"_",NFM3External!$G3610)</f>
        <v>Tunisia_HIV_World Food Programme (WFP)_2025</v>
      </c>
    </row>
    <row r="3611" spans="1:12" x14ac:dyDescent="0.25">
      <c r="A3611" s="51" t="s">
        <v>2183</v>
      </c>
      <c r="B3611" s="52" t="s">
        <v>1258</v>
      </c>
      <c r="C3611" s="52" t="s">
        <v>1645</v>
      </c>
      <c r="D3611" s="52" t="s">
        <v>1634</v>
      </c>
      <c r="E3611" s="52" t="s">
        <v>945</v>
      </c>
      <c r="F3611" s="52" t="s">
        <v>2188</v>
      </c>
      <c r="G3611" s="52">
        <v>2026</v>
      </c>
      <c r="H3611" s="52" t="s">
        <v>361</v>
      </c>
      <c r="I3611" s="52" t="s">
        <v>670</v>
      </c>
      <c r="J3611" s="60">
        <v>35000</v>
      </c>
      <c r="K3611" s="52">
        <v>35000</v>
      </c>
      <c r="L3611" s="56" t="str">
        <f>_xlfn.CONCAT(NFM3External!$B3611,"_",NFM3External!$C3611,"_",NFM3External!$E3611,"_",NFM3External!$G3611)</f>
        <v>Tunisia_HIV_World Food Programme (WFP)_2026</v>
      </c>
    </row>
    <row r="3612" spans="1:12" x14ac:dyDescent="0.25">
      <c r="A3612" s="48" t="s">
        <v>2183</v>
      </c>
      <c r="B3612" s="49" t="s">
        <v>1258</v>
      </c>
      <c r="C3612" s="49" t="s">
        <v>1645</v>
      </c>
      <c r="D3612" s="49" t="s">
        <v>1634</v>
      </c>
      <c r="E3612" s="49" t="s">
        <v>949</v>
      </c>
      <c r="F3612" s="49" t="s">
        <v>2189</v>
      </c>
      <c r="G3612" s="49">
        <v>2019</v>
      </c>
      <c r="H3612" s="49" t="s">
        <v>1635</v>
      </c>
      <c r="I3612" s="49" t="s">
        <v>670</v>
      </c>
      <c r="J3612" s="59">
        <v>10000</v>
      </c>
      <c r="K3612" s="49">
        <v>10000</v>
      </c>
      <c r="L3612" s="55" t="str">
        <f>_xlfn.CONCAT(NFM3External!$B3612,"_",NFM3External!$C3612,"_",NFM3External!$E3612,"_",NFM3External!$G3612)</f>
        <v>Tunisia_HIV_World Health Organization (WHO)_2019</v>
      </c>
    </row>
    <row r="3613" spans="1:12" x14ac:dyDescent="0.25">
      <c r="A3613" s="51" t="s">
        <v>2183</v>
      </c>
      <c r="B3613" s="52" t="s">
        <v>1258</v>
      </c>
      <c r="C3613" s="52" t="s">
        <v>1645</v>
      </c>
      <c r="D3613" s="52" t="s">
        <v>1634</v>
      </c>
      <c r="E3613" s="52" t="s">
        <v>949</v>
      </c>
      <c r="F3613" s="52" t="s">
        <v>2189</v>
      </c>
      <c r="G3613" s="52">
        <v>2020</v>
      </c>
      <c r="H3613" s="52" t="s">
        <v>1635</v>
      </c>
      <c r="I3613" s="52" t="s">
        <v>670</v>
      </c>
      <c r="J3613" s="60">
        <v>10000</v>
      </c>
      <c r="K3613" s="52">
        <v>10000</v>
      </c>
      <c r="L3613" s="56" t="str">
        <f>_xlfn.CONCAT(NFM3External!$B3613,"_",NFM3External!$C3613,"_",NFM3External!$E3613,"_",NFM3External!$G3613)</f>
        <v>Tunisia_HIV_World Health Organization (WHO)_2020</v>
      </c>
    </row>
    <row r="3614" spans="1:12" x14ac:dyDescent="0.25">
      <c r="A3614" s="48" t="s">
        <v>2183</v>
      </c>
      <c r="B3614" s="49" t="s">
        <v>1258</v>
      </c>
      <c r="C3614" s="49" t="s">
        <v>1645</v>
      </c>
      <c r="D3614" s="49" t="s">
        <v>1634</v>
      </c>
      <c r="E3614" s="49" t="s">
        <v>949</v>
      </c>
      <c r="F3614" s="49" t="s">
        <v>2189</v>
      </c>
      <c r="G3614" s="49">
        <v>2021</v>
      </c>
      <c r="H3614" s="49" t="s">
        <v>1635</v>
      </c>
      <c r="I3614" s="49" t="s">
        <v>670</v>
      </c>
      <c r="J3614" s="59">
        <v>10000</v>
      </c>
      <c r="K3614" s="49">
        <v>10000</v>
      </c>
      <c r="L3614" s="55" t="str">
        <f>_xlfn.CONCAT(NFM3External!$B3614,"_",NFM3External!$C3614,"_",NFM3External!$E3614,"_",NFM3External!$G3614)</f>
        <v>Tunisia_HIV_World Health Organization (WHO)_2021</v>
      </c>
    </row>
    <row r="3615" spans="1:12" x14ac:dyDescent="0.25">
      <c r="A3615" s="51" t="s">
        <v>2183</v>
      </c>
      <c r="B3615" s="52" t="s">
        <v>1258</v>
      </c>
      <c r="C3615" s="52" t="s">
        <v>1645</v>
      </c>
      <c r="D3615" s="52" t="s">
        <v>1634</v>
      </c>
      <c r="E3615" s="52" t="s">
        <v>949</v>
      </c>
      <c r="F3615" s="52" t="s">
        <v>2189</v>
      </c>
      <c r="G3615" s="52">
        <v>2022</v>
      </c>
      <c r="H3615" s="52" t="s">
        <v>361</v>
      </c>
      <c r="I3615" s="52" t="s">
        <v>670</v>
      </c>
      <c r="J3615" s="60">
        <v>10000</v>
      </c>
      <c r="K3615" s="52">
        <v>10000</v>
      </c>
      <c r="L3615" s="56" t="str">
        <f>_xlfn.CONCAT(NFM3External!$B3615,"_",NFM3External!$C3615,"_",NFM3External!$E3615,"_",NFM3External!$G3615)</f>
        <v>Tunisia_HIV_World Health Organization (WHO)_2022</v>
      </c>
    </row>
    <row r="3616" spans="1:12" x14ac:dyDescent="0.25">
      <c r="A3616" s="48" t="s">
        <v>2183</v>
      </c>
      <c r="B3616" s="49" t="s">
        <v>1258</v>
      </c>
      <c r="C3616" s="49" t="s">
        <v>1645</v>
      </c>
      <c r="D3616" s="49" t="s">
        <v>1634</v>
      </c>
      <c r="E3616" s="49" t="s">
        <v>949</v>
      </c>
      <c r="F3616" s="49" t="s">
        <v>2189</v>
      </c>
      <c r="G3616" s="49">
        <v>2023</v>
      </c>
      <c r="H3616" s="49" t="s">
        <v>361</v>
      </c>
      <c r="I3616" s="49" t="s">
        <v>670</v>
      </c>
      <c r="J3616" s="59">
        <v>10000</v>
      </c>
      <c r="K3616" s="49">
        <v>10000</v>
      </c>
      <c r="L3616" s="55" t="str">
        <f>_xlfn.CONCAT(NFM3External!$B3616,"_",NFM3External!$C3616,"_",NFM3External!$E3616,"_",NFM3External!$G3616)</f>
        <v>Tunisia_HIV_World Health Organization (WHO)_2023</v>
      </c>
    </row>
    <row r="3617" spans="1:12" x14ac:dyDescent="0.25">
      <c r="A3617" s="51" t="s">
        <v>2183</v>
      </c>
      <c r="B3617" s="52" t="s">
        <v>1258</v>
      </c>
      <c r="C3617" s="52" t="s">
        <v>1645</v>
      </c>
      <c r="D3617" s="52" t="s">
        <v>1634</v>
      </c>
      <c r="E3617" s="52" t="s">
        <v>949</v>
      </c>
      <c r="F3617" s="52" t="s">
        <v>2189</v>
      </c>
      <c r="G3617" s="52">
        <v>2024</v>
      </c>
      <c r="H3617" s="52" t="s">
        <v>361</v>
      </c>
      <c r="I3617" s="52" t="s">
        <v>670</v>
      </c>
      <c r="J3617" s="60">
        <v>10000</v>
      </c>
      <c r="K3617" s="52">
        <v>10000</v>
      </c>
      <c r="L3617" s="56" t="str">
        <f>_xlfn.CONCAT(NFM3External!$B3617,"_",NFM3External!$C3617,"_",NFM3External!$E3617,"_",NFM3External!$G3617)</f>
        <v>Tunisia_HIV_World Health Organization (WHO)_2024</v>
      </c>
    </row>
    <row r="3618" spans="1:12" x14ac:dyDescent="0.25">
      <c r="A3618" s="48" t="s">
        <v>2183</v>
      </c>
      <c r="B3618" s="49" t="s">
        <v>1258</v>
      </c>
      <c r="C3618" s="49" t="s">
        <v>1645</v>
      </c>
      <c r="D3618" s="49" t="s">
        <v>1634</v>
      </c>
      <c r="E3618" s="49" t="s">
        <v>949</v>
      </c>
      <c r="F3618" s="49" t="s">
        <v>2189</v>
      </c>
      <c r="G3618" s="49">
        <v>2025</v>
      </c>
      <c r="H3618" s="49" t="s">
        <v>361</v>
      </c>
      <c r="I3618" s="49" t="s">
        <v>670</v>
      </c>
      <c r="J3618" s="59">
        <v>10000</v>
      </c>
      <c r="K3618" s="49">
        <v>10000</v>
      </c>
      <c r="L3618" s="55" t="str">
        <f>_xlfn.CONCAT(NFM3External!$B3618,"_",NFM3External!$C3618,"_",NFM3External!$E3618,"_",NFM3External!$G3618)</f>
        <v>Tunisia_HIV_World Health Organization (WHO)_2025</v>
      </c>
    </row>
    <row r="3619" spans="1:12" x14ac:dyDescent="0.25">
      <c r="A3619" s="51" t="s">
        <v>2183</v>
      </c>
      <c r="B3619" s="52" t="s">
        <v>1258</v>
      </c>
      <c r="C3619" s="52" t="s">
        <v>1645</v>
      </c>
      <c r="D3619" s="52" t="s">
        <v>1634</v>
      </c>
      <c r="E3619" s="52" t="s">
        <v>949</v>
      </c>
      <c r="F3619" s="52" t="s">
        <v>2189</v>
      </c>
      <c r="G3619" s="52">
        <v>2026</v>
      </c>
      <c r="H3619" s="52" t="s">
        <v>361</v>
      </c>
      <c r="I3619" s="52" t="s">
        <v>670</v>
      </c>
      <c r="J3619" s="60">
        <v>10000</v>
      </c>
      <c r="K3619" s="52">
        <v>10000</v>
      </c>
      <c r="L3619" s="56" t="str">
        <f>_xlfn.CONCAT(NFM3External!$B3619,"_",NFM3External!$C3619,"_",NFM3External!$E3619,"_",NFM3External!$G3619)</f>
        <v>Tunisia_HIV_World Health Organization (WHO)_2026</v>
      </c>
    </row>
    <row r="3620" spans="1:12" x14ac:dyDescent="0.25">
      <c r="A3620" s="48" t="s">
        <v>2190</v>
      </c>
      <c r="B3620" s="49" t="s">
        <v>1243</v>
      </c>
      <c r="C3620" s="49" t="s">
        <v>1645</v>
      </c>
      <c r="D3620" s="49" t="s">
        <v>1634</v>
      </c>
      <c r="E3620" s="49" t="s">
        <v>750</v>
      </c>
      <c r="F3620" s="49"/>
      <c r="G3620" s="49">
        <v>2018</v>
      </c>
      <c r="H3620" s="49" t="s">
        <v>1635</v>
      </c>
      <c r="I3620" s="49" t="s">
        <v>670</v>
      </c>
      <c r="J3620" s="59">
        <v>109302</v>
      </c>
      <c r="K3620" s="49">
        <v>109302</v>
      </c>
      <c r="L3620" s="55" t="str">
        <f>_xlfn.CONCAT(NFM3External!$B3620,"_",NFM3External!$C3620,"_",NFM3External!$E3620,"_",NFM3External!$G3620)</f>
        <v>Tanzania (United Republic)_HIV_Denmark_2018</v>
      </c>
    </row>
    <row r="3621" spans="1:12" x14ac:dyDescent="0.25">
      <c r="A3621" s="51" t="s">
        <v>2190</v>
      </c>
      <c r="B3621" s="52" t="s">
        <v>1243</v>
      </c>
      <c r="C3621" s="52" t="s">
        <v>1645</v>
      </c>
      <c r="D3621" s="52" t="s">
        <v>1634</v>
      </c>
      <c r="E3621" s="52" t="s">
        <v>750</v>
      </c>
      <c r="F3621" s="52"/>
      <c r="G3621" s="52">
        <v>2019</v>
      </c>
      <c r="H3621" s="52" t="s">
        <v>1635</v>
      </c>
      <c r="I3621" s="52" t="s">
        <v>670</v>
      </c>
      <c r="J3621" s="60">
        <v>111488</v>
      </c>
      <c r="K3621" s="52">
        <v>111488</v>
      </c>
      <c r="L3621" s="56" t="str">
        <f>_xlfn.CONCAT(NFM3External!$B3621,"_",NFM3External!$C3621,"_",NFM3External!$E3621,"_",NFM3External!$G3621)</f>
        <v>Tanzania (United Republic)_HIV_Denmark_2019</v>
      </c>
    </row>
    <row r="3622" spans="1:12" x14ac:dyDescent="0.25">
      <c r="A3622" s="48" t="s">
        <v>2190</v>
      </c>
      <c r="B3622" s="49" t="s">
        <v>1243</v>
      </c>
      <c r="C3622" s="49" t="s">
        <v>1645</v>
      </c>
      <c r="D3622" s="49" t="s">
        <v>1634</v>
      </c>
      <c r="E3622" s="49" t="s">
        <v>750</v>
      </c>
      <c r="F3622" s="49"/>
      <c r="G3622" s="49">
        <v>2020</v>
      </c>
      <c r="H3622" s="49" t="s">
        <v>1635</v>
      </c>
      <c r="I3622" s="49" t="s">
        <v>670</v>
      </c>
      <c r="J3622" s="59">
        <v>113718</v>
      </c>
      <c r="K3622" s="49">
        <v>113718</v>
      </c>
      <c r="L3622" s="55" t="str">
        <f>_xlfn.CONCAT(NFM3External!$B3622,"_",NFM3External!$C3622,"_",NFM3External!$E3622,"_",NFM3External!$G3622)</f>
        <v>Tanzania (United Republic)_HIV_Denmark_2020</v>
      </c>
    </row>
    <row r="3623" spans="1:12" x14ac:dyDescent="0.25">
      <c r="A3623" s="51" t="s">
        <v>2190</v>
      </c>
      <c r="B3623" s="52" t="s">
        <v>1243</v>
      </c>
      <c r="C3623" s="52" t="s">
        <v>1645</v>
      </c>
      <c r="D3623" s="52" t="s">
        <v>1634</v>
      </c>
      <c r="E3623" s="52" t="s">
        <v>798</v>
      </c>
      <c r="F3623" s="52"/>
      <c r="G3623" s="52">
        <v>2018</v>
      </c>
      <c r="H3623" s="52" t="s">
        <v>1635</v>
      </c>
      <c r="I3623" s="52" t="s">
        <v>670</v>
      </c>
      <c r="J3623" s="60">
        <v>8806</v>
      </c>
      <c r="K3623" s="52">
        <v>8806</v>
      </c>
      <c r="L3623" s="56" t="str">
        <f>_xlfn.CONCAT(NFM3External!$B3623,"_",NFM3External!$C3623,"_",NFM3External!$E3623,"_",NFM3External!$G3623)</f>
        <v>Tanzania (United Republic)_HIV_Germany_2018</v>
      </c>
    </row>
    <row r="3624" spans="1:12" x14ac:dyDescent="0.25">
      <c r="A3624" s="48" t="s">
        <v>2190</v>
      </c>
      <c r="B3624" s="49" t="s">
        <v>1243</v>
      </c>
      <c r="C3624" s="49" t="s">
        <v>1645</v>
      </c>
      <c r="D3624" s="49" t="s">
        <v>1634</v>
      </c>
      <c r="E3624" s="49" t="s">
        <v>798</v>
      </c>
      <c r="F3624" s="49"/>
      <c r="G3624" s="49">
        <v>2019</v>
      </c>
      <c r="H3624" s="49" t="s">
        <v>1635</v>
      </c>
      <c r="I3624" s="49" t="s">
        <v>670</v>
      </c>
      <c r="J3624" s="59">
        <v>8982</v>
      </c>
      <c r="K3624" s="49">
        <v>8982</v>
      </c>
      <c r="L3624" s="55" t="str">
        <f>_xlfn.CONCAT(NFM3External!$B3624,"_",NFM3External!$C3624,"_",NFM3External!$E3624,"_",NFM3External!$G3624)</f>
        <v>Tanzania (United Republic)_HIV_Germany_2019</v>
      </c>
    </row>
    <row r="3625" spans="1:12" x14ac:dyDescent="0.25">
      <c r="A3625" s="51" t="s">
        <v>2190</v>
      </c>
      <c r="B3625" s="52" t="s">
        <v>1243</v>
      </c>
      <c r="C3625" s="52" t="s">
        <v>1645</v>
      </c>
      <c r="D3625" s="52" t="s">
        <v>1634</v>
      </c>
      <c r="E3625" s="52" t="s">
        <v>798</v>
      </c>
      <c r="F3625" s="52"/>
      <c r="G3625" s="52">
        <v>2020</v>
      </c>
      <c r="H3625" s="52" t="s">
        <v>1635</v>
      </c>
      <c r="I3625" s="52" t="s">
        <v>670</v>
      </c>
      <c r="J3625" s="60">
        <v>9162</v>
      </c>
      <c r="K3625" s="52">
        <v>9162</v>
      </c>
      <c r="L3625" s="56" t="str">
        <f>_xlfn.CONCAT(NFM3External!$B3625,"_",NFM3External!$C3625,"_",NFM3External!$E3625,"_",NFM3External!$G3625)</f>
        <v>Tanzania (United Republic)_HIV_Germany_2020</v>
      </c>
    </row>
    <row r="3626" spans="1:12" x14ac:dyDescent="0.25">
      <c r="A3626" s="48" t="s">
        <v>2190</v>
      </c>
      <c r="B3626" s="49" t="s">
        <v>1243</v>
      </c>
      <c r="C3626" s="49" t="s">
        <v>1645</v>
      </c>
      <c r="D3626" s="49" t="s">
        <v>1634</v>
      </c>
      <c r="E3626" s="49" t="s">
        <v>815</v>
      </c>
      <c r="F3626" s="49"/>
      <c r="G3626" s="49">
        <v>2018</v>
      </c>
      <c r="H3626" s="49" t="s">
        <v>1635</v>
      </c>
      <c r="I3626" s="49" t="s">
        <v>670</v>
      </c>
      <c r="J3626" s="59">
        <v>94053</v>
      </c>
      <c r="K3626" s="49">
        <v>94053</v>
      </c>
      <c r="L3626" s="55" t="str">
        <f>_xlfn.CONCAT(NFM3External!$B3626,"_",NFM3External!$C3626,"_",NFM3External!$E3626,"_",NFM3External!$G3626)</f>
        <v>Tanzania (United Republic)_HIV_International Labor Organization (ILO)_2018</v>
      </c>
    </row>
    <row r="3627" spans="1:12" x14ac:dyDescent="0.25">
      <c r="A3627" s="51" t="s">
        <v>2190</v>
      </c>
      <c r="B3627" s="52" t="s">
        <v>1243</v>
      </c>
      <c r="C3627" s="52" t="s">
        <v>1645</v>
      </c>
      <c r="D3627" s="52" t="s">
        <v>1634</v>
      </c>
      <c r="E3627" s="52" t="s">
        <v>815</v>
      </c>
      <c r="F3627" s="52"/>
      <c r="G3627" s="52">
        <v>2019</v>
      </c>
      <c r="H3627" s="52" t="s">
        <v>1635</v>
      </c>
      <c r="I3627" s="52" t="s">
        <v>670</v>
      </c>
      <c r="J3627" s="60">
        <v>95934</v>
      </c>
      <c r="K3627" s="52">
        <v>95934</v>
      </c>
      <c r="L3627" s="56" t="str">
        <f>_xlfn.CONCAT(NFM3External!$B3627,"_",NFM3External!$C3627,"_",NFM3External!$E3627,"_",NFM3External!$G3627)</f>
        <v>Tanzania (United Republic)_HIV_International Labor Organization (ILO)_2019</v>
      </c>
    </row>
    <row r="3628" spans="1:12" x14ac:dyDescent="0.25">
      <c r="A3628" s="48" t="s">
        <v>2190</v>
      </c>
      <c r="B3628" s="49" t="s">
        <v>1243</v>
      </c>
      <c r="C3628" s="49" t="s">
        <v>1645</v>
      </c>
      <c r="D3628" s="49" t="s">
        <v>1634</v>
      </c>
      <c r="E3628" s="49" t="s">
        <v>815</v>
      </c>
      <c r="F3628" s="49"/>
      <c r="G3628" s="49">
        <v>2020</v>
      </c>
      <c r="H3628" s="49" t="s">
        <v>1635</v>
      </c>
      <c r="I3628" s="49" t="s">
        <v>670</v>
      </c>
      <c r="J3628" s="59">
        <v>97852</v>
      </c>
      <c r="K3628" s="49">
        <v>97852</v>
      </c>
      <c r="L3628" s="55" t="str">
        <f>_xlfn.CONCAT(NFM3External!$B3628,"_",NFM3External!$C3628,"_",NFM3External!$E3628,"_",NFM3External!$G3628)</f>
        <v>Tanzania (United Republic)_HIV_International Labor Organization (ILO)_2020</v>
      </c>
    </row>
    <row r="3629" spans="1:12" x14ac:dyDescent="0.25">
      <c r="A3629" s="51" t="s">
        <v>2190</v>
      </c>
      <c r="B3629" s="52" t="s">
        <v>1243</v>
      </c>
      <c r="C3629" s="52" t="s">
        <v>1645</v>
      </c>
      <c r="D3629" s="52" t="s">
        <v>1634</v>
      </c>
      <c r="E3629" s="52" t="s">
        <v>843</v>
      </c>
      <c r="F3629" s="52"/>
      <c r="G3629" s="52">
        <v>2018</v>
      </c>
      <c r="H3629" s="52" t="s">
        <v>1635</v>
      </c>
      <c r="I3629" s="52" t="s">
        <v>670</v>
      </c>
      <c r="J3629" s="60">
        <v>135263</v>
      </c>
      <c r="K3629" s="52">
        <v>135263</v>
      </c>
      <c r="L3629" s="56" t="str">
        <f>_xlfn.CONCAT(NFM3External!$B3629,"_",NFM3External!$C3629,"_",NFM3External!$E3629,"_",NFM3External!$G3629)</f>
        <v>Tanzania (United Republic)_HIV_Joint United Nations Programme on HIV/AIDS (UNAIDS)_2018</v>
      </c>
    </row>
    <row r="3630" spans="1:12" x14ac:dyDescent="0.25">
      <c r="A3630" s="48" t="s">
        <v>2190</v>
      </c>
      <c r="B3630" s="49" t="s">
        <v>1243</v>
      </c>
      <c r="C3630" s="49" t="s">
        <v>1645</v>
      </c>
      <c r="D3630" s="49" t="s">
        <v>1634</v>
      </c>
      <c r="E3630" s="49" t="s">
        <v>843</v>
      </c>
      <c r="F3630" s="49"/>
      <c r="G3630" s="49">
        <v>2019</v>
      </c>
      <c r="H3630" s="49" t="s">
        <v>1635</v>
      </c>
      <c r="I3630" s="49" t="s">
        <v>670</v>
      </c>
      <c r="J3630" s="59">
        <v>137969</v>
      </c>
      <c r="K3630" s="49">
        <v>137969</v>
      </c>
      <c r="L3630" s="55" t="str">
        <f>_xlfn.CONCAT(NFM3External!$B3630,"_",NFM3External!$C3630,"_",NFM3External!$E3630,"_",NFM3External!$G3630)</f>
        <v>Tanzania (United Republic)_HIV_Joint United Nations Programme on HIV/AIDS (UNAIDS)_2019</v>
      </c>
    </row>
    <row r="3631" spans="1:12" x14ac:dyDescent="0.25">
      <c r="A3631" s="51" t="s">
        <v>2190</v>
      </c>
      <c r="B3631" s="52" t="s">
        <v>1243</v>
      </c>
      <c r="C3631" s="52" t="s">
        <v>1645</v>
      </c>
      <c r="D3631" s="52" t="s">
        <v>1634</v>
      </c>
      <c r="E3631" s="52" t="s">
        <v>843</v>
      </c>
      <c r="F3631" s="52"/>
      <c r="G3631" s="52">
        <v>2020</v>
      </c>
      <c r="H3631" s="52" t="s">
        <v>1635</v>
      </c>
      <c r="I3631" s="52" t="s">
        <v>670</v>
      </c>
      <c r="J3631" s="60">
        <v>140728</v>
      </c>
      <c r="K3631" s="52">
        <v>140728</v>
      </c>
      <c r="L3631" s="56" t="str">
        <f>_xlfn.CONCAT(NFM3External!$B3631,"_",NFM3External!$C3631,"_",NFM3External!$E3631,"_",NFM3External!$G3631)</f>
        <v>Tanzania (United Republic)_HIV_Joint United Nations Programme on HIV/AIDS (UNAIDS)_2020</v>
      </c>
    </row>
    <row r="3632" spans="1:12" x14ac:dyDescent="0.25">
      <c r="A3632" s="48" t="s">
        <v>2190</v>
      </c>
      <c r="B3632" s="49" t="s">
        <v>1243</v>
      </c>
      <c r="C3632" s="49" t="s">
        <v>1645</v>
      </c>
      <c r="D3632" s="49" t="s">
        <v>1634</v>
      </c>
      <c r="E3632" s="49" t="s">
        <v>875</v>
      </c>
      <c r="F3632" s="49"/>
      <c r="G3632" s="49">
        <v>2018</v>
      </c>
      <c r="H3632" s="49" t="s">
        <v>1635</v>
      </c>
      <c r="I3632" s="49" t="s">
        <v>670</v>
      </c>
      <c r="J3632" s="59">
        <v>27672</v>
      </c>
      <c r="K3632" s="49">
        <v>27672</v>
      </c>
      <c r="L3632" s="55" t="str">
        <f>_xlfn.CONCAT(NFM3External!$B3632,"_",NFM3External!$C3632,"_",NFM3External!$E3632,"_",NFM3External!$G3632)</f>
        <v>Tanzania (United Republic)_HIV_Norway_2018</v>
      </c>
    </row>
    <row r="3633" spans="1:12" x14ac:dyDescent="0.25">
      <c r="A3633" s="51" t="s">
        <v>2190</v>
      </c>
      <c r="B3633" s="52" t="s">
        <v>1243</v>
      </c>
      <c r="C3633" s="52" t="s">
        <v>1645</v>
      </c>
      <c r="D3633" s="52" t="s">
        <v>1634</v>
      </c>
      <c r="E3633" s="52" t="s">
        <v>875</v>
      </c>
      <c r="F3633" s="52"/>
      <c r="G3633" s="52">
        <v>2019</v>
      </c>
      <c r="H3633" s="52" t="s">
        <v>1635</v>
      </c>
      <c r="I3633" s="52" t="s">
        <v>670</v>
      </c>
      <c r="J3633" s="60">
        <v>28226</v>
      </c>
      <c r="K3633" s="52">
        <v>28226</v>
      </c>
      <c r="L3633" s="56" t="str">
        <f>_xlfn.CONCAT(NFM3External!$B3633,"_",NFM3External!$C3633,"_",NFM3External!$E3633,"_",NFM3External!$G3633)</f>
        <v>Tanzania (United Republic)_HIV_Norway_2019</v>
      </c>
    </row>
    <row r="3634" spans="1:12" x14ac:dyDescent="0.25">
      <c r="A3634" s="48" t="s">
        <v>2190</v>
      </c>
      <c r="B3634" s="49" t="s">
        <v>1243</v>
      </c>
      <c r="C3634" s="49" t="s">
        <v>1645</v>
      </c>
      <c r="D3634" s="49" t="s">
        <v>1634</v>
      </c>
      <c r="E3634" s="49" t="s">
        <v>893</v>
      </c>
      <c r="F3634" s="49"/>
      <c r="G3634" s="49">
        <v>2018</v>
      </c>
      <c r="H3634" s="49" t="s">
        <v>1635</v>
      </c>
      <c r="I3634" s="49" t="s">
        <v>670</v>
      </c>
      <c r="J3634" s="59">
        <v>176911</v>
      </c>
      <c r="K3634" s="49">
        <v>176911</v>
      </c>
      <c r="L3634" s="55" t="str">
        <f>_xlfn.CONCAT(NFM3External!$B3634,"_",NFM3External!$C3634,"_",NFM3External!$E3634,"_",NFM3External!$G3634)</f>
        <v>Tanzania (United Republic)_HIV_Sweden_2018</v>
      </c>
    </row>
    <row r="3635" spans="1:12" x14ac:dyDescent="0.25">
      <c r="A3635" s="51" t="s">
        <v>2190</v>
      </c>
      <c r="B3635" s="52" t="s">
        <v>1243</v>
      </c>
      <c r="C3635" s="52" t="s">
        <v>1645</v>
      </c>
      <c r="D3635" s="52" t="s">
        <v>1634</v>
      </c>
      <c r="E3635" s="52" t="s">
        <v>893</v>
      </c>
      <c r="F3635" s="52"/>
      <c r="G3635" s="52">
        <v>2019</v>
      </c>
      <c r="H3635" s="52" t="s">
        <v>1635</v>
      </c>
      <c r="I3635" s="52" t="s">
        <v>670</v>
      </c>
      <c r="J3635" s="60">
        <v>180450</v>
      </c>
      <c r="K3635" s="52">
        <v>180450</v>
      </c>
      <c r="L3635" s="56" t="str">
        <f>_xlfn.CONCAT(NFM3External!$B3635,"_",NFM3External!$C3635,"_",NFM3External!$E3635,"_",NFM3External!$G3635)</f>
        <v>Tanzania (United Republic)_HIV_Sweden_2019</v>
      </c>
    </row>
    <row r="3636" spans="1:12" x14ac:dyDescent="0.25">
      <c r="A3636" s="48" t="s">
        <v>2190</v>
      </c>
      <c r="B3636" s="49" t="s">
        <v>1243</v>
      </c>
      <c r="C3636" s="49" t="s">
        <v>1645</v>
      </c>
      <c r="D3636" s="49" t="s">
        <v>1634</v>
      </c>
      <c r="E3636" s="49" t="s">
        <v>893</v>
      </c>
      <c r="F3636" s="49"/>
      <c r="G3636" s="49">
        <v>2020</v>
      </c>
      <c r="H3636" s="49" t="s">
        <v>1635</v>
      </c>
      <c r="I3636" s="49" t="s">
        <v>670</v>
      </c>
      <c r="J3636" s="59">
        <v>184059</v>
      </c>
      <c r="K3636" s="49">
        <v>184059</v>
      </c>
      <c r="L3636" s="55" t="str">
        <f>_xlfn.CONCAT(NFM3External!$B3636,"_",NFM3External!$C3636,"_",NFM3External!$E3636,"_",NFM3External!$G3636)</f>
        <v>Tanzania (United Republic)_HIV_Sweden_2020</v>
      </c>
    </row>
    <row r="3637" spans="1:12" x14ac:dyDescent="0.25">
      <c r="A3637" s="51" t="s">
        <v>2190</v>
      </c>
      <c r="B3637" s="52" t="s">
        <v>1243</v>
      </c>
      <c r="C3637" s="52" t="s">
        <v>1645</v>
      </c>
      <c r="D3637" s="52" t="s">
        <v>1634</v>
      </c>
      <c r="E3637" s="52" t="s">
        <v>898</v>
      </c>
      <c r="F3637" s="52"/>
      <c r="G3637" s="52">
        <v>2018</v>
      </c>
      <c r="H3637" s="52" t="s">
        <v>1635</v>
      </c>
      <c r="I3637" s="52" t="s">
        <v>670</v>
      </c>
      <c r="J3637" s="60">
        <v>37590</v>
      </c>
      <c r="K3637" s="52">
        <v>37590</v>
      </c>
      <c r="L3637" s="56" t="str">
        <f>_xlfn.CONCAT(NFM3External!$B3637,"_",NFM3External!$C3637,"_",NFM3External!$E3637,"_",NFM3External!$G3637)</f>
        <v>Tanzania (United Republic)_HIV_Switzerland_2018</v>
      </c>
    </row>
    <row r="3638" spans="1:12" x14ac:dyDescent="0.25">
      <c r="A3638" s="48" t="s">
        <v>2190</v>
      </c>
      <c r="B3638" s="49" t="s">
        <v>1243</v>
      </c>
      <c r="C3638" s="49" t="s">
        <v>1645</v>
      </c>
      <c r="D3638" s="49" t="s">
        <v>1634</v>
      </c>
      <c r="E3638" s="49" t="s">
        <v>898</v>
      </c>
      <c r="F3638" s="49"/>
      <c r="G3638" s="49">
        <v>2019</v>
      </c>
      <c r="H3638" s="49" t="s">
        <v>1635</v>
      </c>
      <c r="I3638" s="49" t="s">
        <v>670</v>
      </c>
      <c r="J3638" s="59">
        <v>38342</v>
      </c>
      <c r="K3638" s="49">
        <v>38342</v>
      </c>
      <c r="L3638" s="55" t="str">
        <f>_xlfn.CONCAT(NFM3External!$B3638,"_",NFM3External!$C3638,"_",NFM3External!$E3638,"_",NFM3External!$G3638)</f>
        <v>Tanzania (United Republic)_HIV_Switzerland_2019</v>
      </c>
    </row>
    <row r="3639" spans="1:12" x14ac:dyDescent="0.25">
      <c r="A3639" s="51" t="s">
        <v>2190</v>
      </c>
      <c r="B3639" s="52" t="s">
        <v>1243</v>
      </c>
      <c r="C3639" s="52" t="s">
        <v>1645</v>
      </c>
      <c r="D3639" s="52" t="s">
        <v>1634</v>
      </c>
      <c r="E3639" s="52" t="s">
        <v>898</v>
      </c>
      <c r="F3639" s="52"/>
      <c r="G3639" s="52">
        <v>2020</v>
      </c>
      <c r="H3639" s="52" t="s">
        <v>1635</v>
      </c>
      <c r="I3639" s="52" t="s">
        <v>670</v>
      </c>
      <c r="J3639" s="60">
        <v>39109</v>
      </c>
      <c r="K3639" s="52">
        <v>39109</v>
      </c>
      <c r="L3639" s="56" t="str">
        <f>_xlfn.CONCAT(NFM3External!$B3639,"_",NFM3External!$C3639,"_",NFM3External!$E3639,"_",NFM3External!$G3639)</f>
        <v>Tanzania (United Republic)_HIV_Switzerland_2020</v>
      </c>
    </row>
    <row r="3640" spans="1:12" x14ac:dyDescent="0.25">
      <c r="A3640" s="48" t="s">
        <v>2190</v>
      </c>
      <c r="B3640" s="49" t="s">
        <v>1243</v>
      </c>
      <c r="C3640" s="49" t="s">
        <v>1645</v>
      </c>
      <c r="D3640" s="49" t="s">
        <v>1634</v>
      </c>
      <c r="E3640" s="49" t="s">
        <v>901</v>
      </c>
      <c r="F3640" s="49"/>
      <c r="G3640" s="49">
        <v>2018</v>
      </c>
      <c r="H3640" s="49" t="s">
        <v>1635</v>
      </c>
      <c r="I3640" s="49" t="s">
        <v>670</v>
      </c>
      <c r="J3640" s="59">
        <v>227015</v>
      </c>
      <c r="K3640" s="49">
        <v>227015</v>
      </c>
      <c r="L3640" s="55" t="str">
        <f>_xlfn.CONCAT(NFM3External!$B3640,"_",NFM3External!$C3640,"_",NFM3External!$E3640,"_",NFM3External!$G3640)</f>
        <v>Tanzania (United Republic)_HIV_The United Nations Children's Fund (UNICEF)_2018</v>
      </c>
    </row>
    <row r="3641" spans="1:12" x14ac:dyDescent="0.25">
      <c r="A3641" s="51" t="s">
        <v>2190</v>
      </c>
      <c r="B3641" s="52" t="s">
        <v>1243</v>
      </c>
      <c r="C3641" s="52" t="s">
        <v>1645</v>
      </c>
      <c r="D3641" s="52" t="s">
        <v>1634</v>
      </c>
      <c r="E3641" s="52" t="s">
        <v>901</v>
      </c>
      <c r="F3641" s="52"/>
      <c r="G3641" s="52">
        <v>2019</v>
      </c>
      <c r="H3641" s="52" t="s">
        <v>1635</v>
      </c>
      <c r="I3641" s="52" t="s">
        <v>670</v>
      </c>
      <c r="J3641" s="60">
        <v>231555</v>
      </c>
      <c r="K3641" s="52">
        <v>231555</v>
      </c>
      <c r="L3641" s="56" t="str">
        <f>_xlfn.CONCAT(NFM3External!$B3641,"_",NFM3External!$C3641,"_",NFM3External!$E3641,"_",NFM3External!$G3641)</f>
        <v>Tanzania (United Republic)_HIV_The United Nations Children's Fund (UNICEF)_2019</v>
      </c>
    </row>
    <row r="3642" spans="1:12" x14ac:dyDescent="0.25">
      <c r="A3642" s="48" t="s">
        <v>2190</v>
      </c>
      <c r="B3642" s="49" t="s">
        <v>1243</v>
      </c>
      <c r="C3642" s="49" t="s">
        <v>1645</v>
      </c>
      <c r="D3642" s="49" t="s">
        <v>1634</v>
      </c>
      <c r="E3642" s="49" t="s">
        <v>901</v>
      </c>
      <c r="F3642" s="49"/>
      <c r="G3642" s="49">
        <v>2020</v>
      </c>
      <c r="H3642" s="49" t="s">
        <v>1635</v>
      </c>
      <c r="I3642" s="49" t="s">
        <v>670</v>
      </c>
      <c r="J3642" s="59">
        <v>236186</v>
      </c>
      <c r="K3642" s="49">
        <v>236186</v>
      </c>
      <c r="L3642" s="55" t="str">
        <f>_xlfn.CONCAT(NFM3External!$B3642,"_",NFM3External!$C3642,"_",NFM3External!$E3642,"_",NFM3External!$G3642)</f>
        <v>Tanzania (United Republic)_HIV_The United Nations Children's Fund (UNICEF)_2020</v>
      </c>
    </row>
    <row r="3643" spans="1:12" x14ac:dyDescent="0.25">
      <c r="A3643" s="51" t="s">
        <v>2190</v>
      </c>
      <c r="B3643" s="52" t="s">
        <v>1243</v>
      </c>
      <c r="C3643" s="52" t="s">
        <v>1645</v>
      </c>
      <c r="D3643" s="52" t="s">
        <v>1634</v>
      </c>
      <c r="E3643" s="52" t="s">
        <v>906</v>
      </c>
      <c r="F3643" s="52"/>
      <c r="G3643" s="52">
        <v>2018</v>
      </c>
      <c r="H3643" s="52" t="s">
        <v>1635</v>
      </c>
      <c r="I3643" s="52" t="s">
        <v>670</v>
      </c>
      <c r="J3643" s="60">
        <v>275010</v>
      </c>
      <c r="K3643" s="52">
        <v>275010</v>
      </c>
      <c r="L3643" s="56" t="str">
        <f>_xlfn.CONCAT(NFM3External!$B3643,"_",NFM3External!$C3643,"_",NFM3External!$E3643,"_",NFM3External!$G3643)</f>
        <v>Tanzania (United Republic)_HIV_United Kingdom_2018</v>
      </c>
    </row>
    <row r="3644" spans="1:12" x14ac:dyDescent="0.25">
      <c r="A3644" s="48" t="s">
        <v>2190</v>
      </c>
      <c r="B3644" s="49" t="s">
        <v>1243</v>
      </c>
      <c r="C3644" s="49" t="s">
        <v>1645</v>
      </c>
      <c r="D3644" s="49" t="s">
        <v>1634</v>
      </c>
      <c r="E3644" s="49" t="s">
        <v>906</v>
      </c>
      <c r="F3644" s="49"/>
      <c r="G3644" s="49">
        <v>2019</v>
      </c>
      <c r="H3644" s="49" t="s">
        <v>1635</v>
      </c>
      <c r="I3644" s="49" t="s">
        <v>670</v>
      </c>
      <c r="J3644" s="59">
        <v>280510</v>
      </c>
      <c r="K3644" s="49">
        <v>280510</v>
      </c>
      <c r="L3644" s="55" t="str">
        <f>_xlfn.CONCAT(NFM3External!$B3644,"_",NFM3External!$C3644,"_",NFM3External!$E3644,"_",NFM3External!$G3644)</f>
        <v>Tanzania (United Republic)_HIV_United Kingdom_2019</v>
      </c>
    </row>
    <row r="3645" spans="1:12" x14ac:dyDescent="0.25">
      <c r="A3645" s="51" t="s">
        <v>2190</v>
      </c>
      <c r="B3645" s="52" t="s">
        <v>1243</v>
      </c>
      <c r="C3645" s="52" t="s">
        <v>1645</v>
      </c>
      <c r="D3645" s="52" t="s">
        <v>1634</v>
      </c>
      <c r="E3645" s="52" t="s">
        <v>906</v>
      </c>
      <c r="F3645" s="52"/>
      <c r="G3645" s="52">
        <v>2020</v>
      </c>
      <c r="H3645" s="52" t="s">
        <v>1635</v>
      </c>
      <c r="I3645" s="52" t="s">
        <v>670</v>
      </c>
      <c r="J3645" s="60">
        <v>286120</v>
      </c>
      <c r="K3645" s="52">
        <v>286120</v>
      </c>
      <c r="L3645" s="56" t="str">
        <f>_xlfn.CONCAT(NFM3External!$B3645,"_",NFM3External!$C3645,"_",NFM3External!$E3645,"_",NFM3External!$G3645)</f>
        <v>Tanzania (United Republic)_HIV_United Kingdom_2020</v>
      </c>
    </row>
    <row r="3646" spans="1:12" x14ac:dyDescent="0.25">
      <c r="A3646" s="48" t="s">
        <v>2190</v>
      </c>
      <c r="B3646" s="49" t="s">
        <v>1243</v>
      </c>
      <c r="C3646" s="49" t="s">
        <v>1645</v>
      </c>
      <c r="D3646" s="49" t="s">
        <v>1634</v>
      </c>
      <c r="E3646" s="49" t="s">
        <v>913</v>
      </c>
      <c r="F3646" s="49"/>
      <c r="G3646" s="49">
        <v>2018</v>
      </c>
      <c r="H3646" s="49" t="s">
        <v>1635</v>
      </c>
      <c r="I3646" s="49" t="s">
        <v>670</v>
      </c>
      <c r="J3646" s="59">
        <v>14493</v>
      </c>
      <c r="K3646" s="49">
        <v>14493</v>
      </c>
      <c r="L3646" s="55" t="str">
        <f>_xlfn.CONCAT(NFM3External!$B3646,"_",NFM3External!$C3646,"_",NFM3External!$E3646,"_",NFM3External!$G3646)</f>
        <v>Tanzania (United Republic)_HIV_United Nations Development Fund for Women (UNIFEM)_2018</v>
      </c>
    </row>
    <row r="3647" spans="1:12" x14ac:dyDescent="0.25">
      <c r="A3647" s="51" t="s">
        <v>2190</v>
      </c>
      <c r="B3647" s="52" t="s">
        <v>1243</v>
      </c>
      <c r="C3647" s="52" t="s">
        <v>1645</v>
      </c>
      <c r="D3647" s="52" t="s">
        <v>1634</v>
      </c>
      <c r="E3647" s="52" t="s">
        <v>913</v>
      </c>
      <c r="F3647" s="52"/>
      <c r="G3647" s="52">
        <v>2019</v>
      </c>
      <c r="H3647" s="52" t="s">
        <v>1635</v>
      </c>
      <c r="I3647" s="52" t="s">
        <v>670</v>
      </c>
      <c r="J3647" s="60">
        <v>14783</v>
      </c>
      <c r="K3647" s="52">
        <v>14783</v>
      </c>
      <c r="L3647" s="56" t="str">
        <f>_xlfn.CONCAT(NFM3External!$B3647,"_",NFM3External!$C3647,"_",NFM3External!$E3647,"_",NFM3External!$G3647)</f>
        <v>Tanzania (United Republic)_HIV_United Nations Development Fund for Women (UNIFEM)_2019</v>
      </c>
    </row>
    <row r="3648" spans="1:12" x14ac:dyDescent="0.25">
      <c r="A3648" s="48" t="s">
        <v>2190</v>
      </c>
      <c r="B3648" s="49" t="s">
        <v>1243</v>
      </c>
      <c r="C3648" s="49" t="s">
        <v>1645</v>
      </c>
      <c r="D3648" s="49" t="s">
        <v>1634</v>
      </c>
      <c r="E3648" s="49" t="s">
        <v>913</v>
      </c>
      <c r="F3648" s="49"/>
      <c r="G3648" s="49">
        <v>2020</v>
      </c>
      <c r="H3648" s="49" t="s">
        <v>1635</v>
      </c>
      <c r="I3648" s="49" t="s">
        <v>670</v>
      </c>
      <c r="J3648" s="59">
        <v>15078</v>
      </c>
      <c r="K3648" s="49">
        <v>15078</v>
      </c>
      <c r="L3648" s="55" t="str">
        <f>_xlfn.CONCAT(NFM3External!$B3648,"_",NFM3External!$C3648,"_",NFM3External!$E3648,"_",NFM3External!$G3648)</f>
        <v>Tanzania (United Republic)_HIV_United Nations Development Fund for Women (UNIFEM)_2020</v>
      </c>
    </row>
    <row r="3649" spans="1:12" x14ac:dyDescent="0.25">
      <c r="A3649" s="51" t="s">
        <v>2190</v>
      </c>
      <c r="B3649" s="52" t="s">
        <v>1243</v>
      </c>
      <c r="C3649" s="52" t="s">
        <v>1645</v>
      </c>
      <c r="D3649" s="52" t="s">
        <v>1634</v>
      </c>
      <c r="E3649" s="52" t="s">
        <v>954</v>
      </c>
      <c r="F3649" s="52"/>
      <c r="G3649" s="52">
        <v>2018</v>
      </c>
      <c r="H3649" s="52" t="s">
        <v>1635</v>
      </c>
      <c r="I3649" s="52" t="s">
        <v>670</v>
      </c>
      <c r="J3649" s="60">
        <v>368140926</v>
      </c>
      <c r="K3649" s="52">
        <v>368140926</v>
      </c>
      <c r="L3649" s="56" t="str">
        <f>_xlfn.CONCAT(NFM3External!$B3649,"_",NFM3External!$C3649,"_",NFM3External!$E3649,"_",NFM3External!$G3649)</f>
        <v>Tanzania (United Republic)_HIV_Unspecified - not disagregated by sources _2018</v>
      </c>
    </row>
    <row r="3650" spans="1:12" x14ac:dyDescent="0.25">
      <c r="A3650" s="48" t="s">
        <v>2190</v>
      </c>
      <c r="B3650" s="49" t="s">
        <v>1243</v>
      </c>
      <c r="C3650" s="49" t="s">
        <v>1645</v>
      </c>
      <c r="D3650" s="49" t="s">
        <v>1634</v>
      </c>
      <c r="E3650" s="49" t="s">
        <v>954</v>
      </c>
      <c r="F3650" s="49"/>
      <c r="G3650" s="49">
        <v>2018</v>
      </c>
      <c r="H3650" s="49" t="s">
        <v>1635</v>
      </c>
      <c r="I3650" s="49" t="s">
        <v>670</v>
      </c>
      <c r="J3650" s="59">
        <v>4383931</v>
      </c>
      <c r="K3650" s="49">
        <v>4383931</v>
      </c>
      <c r="L3650" s="55" t="str">
        <f>_xlfn.CONCAT(NFM3External!$B3650,"_",NFM3External!$C3650,"_",NFM3External!$E3650,"_",NFM3External!$G3650)</f>
        <v>Tanzania (United Republic)_HIV_Unspecified - not disagregated by sources _2018</v>
      </c>
    </row>
    <row r="3651" spans="1:12" x14ac:dyDescent="0.25">
      <c r="A3651" s="51" t="s">
        <v>2190</v>
      </c>
      <c r="B3651" s="52" t="s">
        <v>1243</v>
      </c>
      <c r="C3651" s="52" t="s">
        <v>1645</v>
      </c>
      <c r="D3651" s="52" t="s">
        <v>1634</v>
      </c>
      <c r="E3651" s="52" t="s">
        <v>954</v>
      </c>
      <c r="F3651" s="52"/>
      <c r="G3651" s="52">
        <v>2019</v>
      </c>
      <c r="H3651" s="52" t="s">
        <v>1635</v>
      </c>
      <c r="I3651" s="52" t="s">
        <v>670</v>
      </c>
      <c r="J3651" s="60">
        <v>368140926</v>
      </c>
      <c r="K3651" s="52">
        <v>368140926</v>
      </c>
      <c r="L3651" s="56" t="str">
        <f>_xlfn.CONCAT(NFM3External!$B3651,"_",NFM3External!$C3651,"_",NFM3External!$E3651,"_",NFM3External!$G3651)</f>
        <v>Tanzania (United Republic)_HIV_Unspecified - not disagregated by sources _2019</v>
      </c>
    </row>
    <row r="3652" spans="1:12" x14ac:dyDescent="0.25">
      <c r="A3652" s="48" t="s">
        <v>2190</v>
      </c>
      <c r="B3652" s="49" t="s">
        <v>1243</v>
      </c>
      <c r="C3652" s="49" t="s">
        <v>1645</v>
      </c>
      <c r="D3652" s="49" t="s">
        <v>1634</v>
      </c>
      <c r="E3652" s="49" t="s">
        <v>954</v>
      </c>
      <c r="F3652" s="49"/>
      <c r="G3652" s="49">
        <v>2019</v>
      </c>
      <c r="H3652" s="49" t="s">
        <v>1635</v>
      </c>
      <c r="I3652" s="49" t="s">
        <v>670</v>
      </c>
      <c r="J3652" s="59">
        <v>4471610</v>
      </c>
      <c r="K3652" s="49">
        <v>4471610</v>
      </c>
      <c r="L3652" s="55" t="str">
        <f>_xlfn.CONCAT(NFM3External!$B3652,"_",NFM3External!$C3652,"_",NFM3External!$E3652,"_",NFM3External!$G3652)</f>
        <v>Tanzania (United Republic)_HIV_Unspecified - not disagregated by sources _2019</v>
      </c>
    </row>
    <row r="3653" spans="1:12" x14ac:dyDescent="0.25">
      <c r="A3653" s="51" t="s">
        <v>2190</v>
      </c>
      <c r="B3653" s="52" t="s">
        <v>1243</v>
      </c>
      <c r="C3653" s="52" t="s">
        <v>1645</v>
      </c>
      <c r="D3653" s="52" t="s">
        <v>1634</v>
      </c>
      <c r="E3653" s="52" t="s">
        <v>954</v>
      </c>
      <c r="F3653" s="52"/>
      <c r="G3653" s="52">
        <v>2020</v>
      </c>
      <c r="H3653" s="52" t="s">
        <v>1635</v>
      </c>
      <c r="I3653" s="52" t="s">
        <v>670</v>
      </c>
      <c r="J3653" s="60">
        <v>368140926</v>
      </c>
      <c r="K3653" s="52">
        <v>368140926</v>
      </c>
      <c r="L3653" s="56" t="str">
        <f>_xlfn.CONCAT(NFM3External!$B3653,"_",NFM3External!$C3653,"_",NFM3External!$E3653,"_",NFM3External!$G3653)</f>
        <v>Tanzania (United Republic)_HIV_Unspecified - not disagregated by sources _2020</v>
      </c>
    </row>
    <row r="3654" spans="1:12" x14ac:dyDescent="0.25">
      <c r="A3654" s="48" t="s">
        <v>2190</v>
      </c>
      <c r="B3654" s="49" t="s">
        <v>1243</v>
      </c>
      <c r="C3654" s="49" t="s">
        <v>1645</v>
      </c>
      <c r="D3654" s="49" t="s">
        <v>1634</v>
      </c>
      <c r="E3654" s="49" t="s">
        <v>954</v>
      </c>
      <c r="F3654" s="49"/>
      <c r="G3654" s="49">
        <v>2020</v>
      </c>
      <c r="H3654" s="49" t="s">
        <v>1635</v>
      </c>
      <c r="I3654" s="49" t="s">
        <v>670</v>
      </c>
      <c r="J3654" s="59">
        <v>4561042</v>
      </c>
      <c r="K3654" s="49">
        <v>4561042</v>
      </c>
      <c r="L3654" s="55" t="str">
        <f>_xlfn.CONCAT(NFM3External!$B3654,"_",NFM3External!$C3654,"_",NFM3External!$E3654,"_",NFM3External!$G3654)</f>
        <v>Tanzania (United Republic)_HIV_Unspecified - not disagregated by sources _2020</v>
      </c>
    </row>
    <row r="3655" spans="1:12" x14ac:dyDescent="0.25">
      <c r="A3655" s="51" t="s">
        <v>2190</v>
      </c>
      <c r="B3655" s="52" t="s">
        <v>1243</v>
      </c>
      <c r="C3655" s="52" t="s">
        <v>1645</v>
      </c>
      <c r="D3655" s="52" t="s">
        <v>1634</v>
      </c>
      <c r="E3655" s="52" t="s">
        <v>954</v>
      </c>
      <c r="F3655" s="52"/>
      <c r="G3655" s="52">
        <v>2021</v>
      </c>
      <c r="H3655" s="52" t="s">
        <v>361</v>
      </c>
      <c r="I3655" s="52" t="s">
        <v>670</v>
      </c>
      <c r="J3655" s="60">
        <v>360591000</v>
      </c>
      <c r="K3655" s="52">
        <v>360591000</v>
      </c>
      <c r="L3655" s="56" t="str">
        <f>_xlfn.CONCAT(NFM3External!$B3655,"_",NFM3External!$C3655,"_",NFM3External!$E3655,"_",NFM3External!$G3655)</f>
        <v>Tanzania (United Republic)_HIV_Unspecified - not disagregated by sources _2021</v>
      </c>
    </row>
    <row r="3656" spans="1:12" x14ac:dyDescent="0.25">
      <c r="A3656" s="48" t="s">
        <v>2190</v>
      </c>
      <c r="B3656" s="49" t="s">
        <v>1243</v>
      </c>
      <c r="C3656" s="49" t="s">
        <v>1645</v>
      </c>
      <c r="D3656" s="49" t="s">
        <v>1634</v>
      </c>
      <c r="E3656" s="49" t="s">
        <v>954</v>
      </c>
      <c r="F3656" s="49"/>
      <c r="G3656" s="49">
        <v>2021</v>
      </c>
      <c r="H3656" s="49" t="s">
        <v>361</v>
      </c>
      <c r="I3656" s="49" t="s">
        <v>670</v>
      </c>
      <c r="J3656" s="59">
        <v>5700000</v>
      </c>
      <c r="K3656" s="49">
        <v>5700000</v>
      </c>
      <c r="L3656" s="55" t="str">
        <f>_xlfn.CONCAT(NFM3External!$B3656,"_",NFM3External!$C3656,"_",NFM3External!$E3656,"_",NFM3External!$G3656)</f>
        <v>Tanzania (United Republic)_HIV_Unspecified - not disagregated by sources _2021</v>
      </c>
    </row>
    <row r="3657" spans="1:12" x14ac:dyDescent="0.25">
      <c r="A3657" s="51" t="s">
        <v>2190</v>
      </c>
      <c r="B3657" s="52" t="s">
        <v>1243</v>
      </c>
      <c r="C3657" s="52" t="s">
        <v>1645</v>
      </c>
      <c r="D3657" s="52" t="s">
        <v>1634</v>
      </c>
      <c r="E3657" s="52" t="s">
        <v>954</v>
      </c>
      <c r="F3657" s="52"/>
      <c r="G3657" s="52">
        <v>2022</v>
      </c>
      <c r="H3657" s="52" t="s">
        <v>361</v>
      </c>
      <c r="I3657" s="52" t="s">
        <v>670</v>
      </c>
      <c r="J3657" s="60">
        <v>277655070</v>
      </c>
      <c r="K3657" s="52">
        <v>277655070</v>
      </c>
      <c r="L3657" s="56" t="str">
        <f>_xlfn.CONCAT(NFM3External!$B3657,"_",NFM3External!$C3657,"_",NFM3External!$E3657,"_",NFM3External!$G3657)</f>
        <v>Tanzania (United Republic)_HIV_Unspecified - not disagregated by sources _2022</v>
      </c>
    </row>
    <row r="3658" spans="1:12" x14ac:dyDescent="0.25">
      <c r="A3658" s="48" t="s">
        <v>2190</v>
      </c>
      <c r="B3658" s="49" t="s">
        <v>1243</v>
      </c>
      <c r="C3658" s="49" t="s">
        <v>1645</v>
      </c>
      <c r="D3658" s="49" t="s">
        <v>1634</v>
      </c>
      <c r="E3658" s="49" t="s">
        <v>954</v>
      </c>
      <c r="F3658" s="49"/>
      <c r="G3658" s="49">
        <v>2022</v>
      </c>
      <c r="H3658" s="49" t="s">
        <v>361</v>
      </c>
      <c r="I3658" s="49" t="s">
        <v>670</v>
      </c>
      <c r="J3658" s="59">
        <v>5700000</v>
      </c>
      <c r="K3658" s="49">
        <v>5700000</v>
      </c>
      <c r="L3658" s="55" t="str">
        <f>_xlfn.CONCAT(NFM3External!$B3658,"_",NFM3External!$C3658,"_",NFM3External!$E3658,"_",NFM3External!$G3658)</f>
        <v>Tanzania (United Republic)_HIV_Unspecified - not disagregated by sources _2022</v>
      </c>
    </row>
    <row r="3659" spans="1:12" x14ac:dyDescent="0.25">
      <c r="A3659" s="51" t="s">
        <v>2190</v>
      </c>
      <c r="B3659" s="52" t="s">
        <v>1243</v>
      </c>
      <c r="C3659" s="52" t="s">
        <v>1645</v>
      </c>
      <c r="D3659" s="52" t="s">
        <v>1634</v>
      </c>
      <c r="E3659" s="52" t="s">
        <v>954</v>
      </c>
      <c r="F3659" s="52"/>
      <c r="G3659" s="52">
        <v>2023</v>
      </c>
      <c r="H3659" s="52" t="s">
        <v>361</v>
      </c>
      <c r="I3659" s="52" t="s">
        <v>670</v>
      </c>
      <c r="J3659" s="60">
        <v>213794404</v>
      </c>
      <c r="K3659" s="52">
        <v>213794404</v>
      </c>
      <c r="L3659" s="56" t="str">
        <f>_xlfn.CONCAT(NFM3External!$B3659,"_",NFM3External!$C3659,"_",NFM3External!$E3659,"_",NFM3External!$G3659)</f>
        <v>Tanzania (United Republic)_HIV_Unspecified - not disagregated by sources _2023</v>
      </c>
    </row>
    <row r="3660" spans="1:12" x14ac:dyDescent="0.25">
      <c r="A3660" s="48" t="s">
        <v>2190</v>
      </c>
      <c r="B3660" s="49" t="s">
        <v>1243</v>
      </c>
      <c r="C3660" s="49" t="s">
        <v>1645</v>
      </c>
      <c r="D3660" s="49" t="s">
        <v>1634</v>
      </c>
      <c r="E3660" s="49" t="s">
        <v>954</v>
      </c>
      <c r="F3660" s="49"/>
      <c r="G3660" s="49">
        <v>2023</v>
      </c>
      <c r="H3660" s="49" t="s">
        <v>361</v>
      </c>
      <c r="I3660" s="49" t="s">
        <v>670</v>
      </c>
      <c r="J3660" s="59">
        <v>5700000</v>
      </c>
      <c r="K3660" s="49">
        <v>5700000</v>
      </c>
      <c r="L3660" s="55" t="str">
        <f>_xlfn.CONCAT(NFM3External!$B3660,"_",NFM3External!$C3660,"_",NFM3External!$E3660,"_",NFM3External!$G3660)</f>
        <v>Tanzania (United Republic)_HIV_Unspecified - not disagregated by sources _2023</v>
      </c>
    </row>
    <row r="3661" spans="1:12" x14ac:dyDescent="0.25">
      <c r="A3661" s="51" t="s">
        <v>2190</v>
      </c>
      <c r="B3661" s="52" t="s">
        <v>1243</v>
      </c>
      <c r="C3661" s="52" t="s">
        <v>308</v>
      </c>
      <c r="D3661" s="52" t="s">
        <v>1634</v>
      </c>
      <c r="E3661" s="52" t="s">
        <v>898</v>
      </c>
      <c r="F3661" s="52"/>
      <c r="G3661" s="52">
        <v>2018</v>
      </c>
      <c r="H3661" s="52" t="s">
        <v>1635</v>
      </c>
      <c r="I3661" s="52" t="s">
        <v>670</v>
      </c>
      <c r="J3661" s="60">
        <v>1000000</v>
      </c>
      <c r="K3661" s="52">
        <v>1000000</v>
      </c>
      <c r="L3661" s="56" t="str">
        <f>_xlfn.CONCAT(NFM3External!$B3661,"_",NFM3External!$C3661,"_",NFM3External!$E3661,"_",NFM3External!$G3661)</f>
        <v>Tanzania (United Republic)_Malaria_Switzerland_2018</v>
      </c>
    </row>
    <row r="3662" spans="1:12" x14ac:dyDescent="0.25">
      <c r="A3662" s="48" t="s">
        <v>2190</v>
      </c>
      <c r="B3662" s="49" t="s">
        <v>1243</v>
      </c>
      <c r="C3662" s="49" t="s">
        <v>308</v>
      </c>
      <c r="D3662" s="49" t="s">
        <v>1634</v>
      </c>
      <c r="E3662" s="49" t="s">
        <v>898</v>
      </c>
      <c r="F3662" s="49"/>
      <c r="G3662" s="49">
        <v>2019</v>
      </c>
      <c r="H3662" s="49" t="s">
        <v>1635</v>
      </c>
      <c r="I3662" s="49" t="s">
        <v>670</v>
      </c>
      <c r="J3662" s="59">
        <v>1000000</v>
      </c>
      <c r="K3662" s="49">
        <v>1000000</v>
      </c>
      <c r="L3662" s="55" t="str">
        <f>_xlfn.CONCAT(NFM3External!$B3662,"_",NFM3External!$C3662,"_",NFM3External!$E3662,"_",NFM3External!$G3662)</f>
        <v>Tanzania (United Republic)_Malaria_Switzerland_2019</v>
      </c>
    </row>
    <row r="3663" spans="1:12" x14ac:dyDescent="0.25">
      <c r="A3663" s="51" t="s">
        <v>2190</v>
      </c>
      <c r="B3663" s="52" t="s">
        <v>1243</v>
      </c>
      <c r="C3663" s="52" t="s">
        <v>308</v>
      </c>
      <c r="D3663" s="52" t="s">
        <v>1634</v>
      </c>
      <c r="E3663" s="52" t="s">
        <v>898</v>
      </c>
      <c r="F3663" s="52"/>
      <c r="G3663" s="52">
        <v>2020</v>
      </c>
      <c r="H3663" s="52" t="s">
        <v>1635</v>
      </c>
      <c r="I3663" s="52" t="s">
        <v>670</v>
      </c>
      <c r="J3663" s="60">
        <v>990267</v>
      </c>
      <c r="K3663" s="52">
        <v>990267</v>
      </c>
      <c r="L3663" s="56" t="str">
        <f>_xlfn.CONCAT(NFM3External!$B3663,"_",NFM3External!$C3663,"_",NFM3External!$E3663,"_",NFM3External!$G3663)</f>
        <v>Tanzania (United Republic)_Malaria_Switzerland_2020</v>
      </c>
    </row>
    <row r="3664" spans="1:12" x14ac:dyDescent="0.25">
      <c r="A3664" s="48" t="s">
        <v>2190</v>
      </c>
      <c r="B3664" s="49" t="s">
        <v>1243</v>
      </c>
      <c r="C3664" s="49" t="s">
        <v>308</v>
      </c>
      <c r="D3664" s="49" t="s">
        <v>1634</v>
      </c>
      <c r="E3664" s="49" t="s">
        <v>898</v>
      </c>
      <c r="F3664" s="49"/>
      <c r="G3664" s="49">
        <v>2021</v>
      </c>
      <c r="H3664" s="49" t="s">
        <v>361</v>
      </c>
      <c r="I3664" s="49" t="s">
        <v>670</v>
      </c>
      <c r="J3664" s="59">
        <v>1392900</v>
      </c>
      <c r="K3664" s="49">
        <v>1392900</v>
      </c>
      <c r="L3664" s="55" t="str">
        <f>_xlfn.CONCAT(NFM3External!$B3664,"_",NFM3External!$C3664,"_",NFM3External!$E3664,"_",NFM3External!$G3664)</f>
        <v>Tanzania (United Republic)_Malaria_Switzerland_2021</v>
      </c>
    </row>
    <row r="3665" spans="1:12" x14ac:dyDescent="0.25">
      <c r="A3665" s="51" t="s">
        <v>2190</v>
      </c>
      <c r="B3665" s="52" t="s">
        <v>1243</v>
      </c>
      <c r="C3665" s="52" t="s">
        <v>308</v>
      </c>
      <c r="D3665" s="52" t="s">
        <v>1634</v>
      </c>
      <c r="E3665" s="52" t="s">
        <v>898</v>
      </c>
      <c r="F3665" s="52"/>
      <c r="G3665" s="52">
        <v>2022</v>
      </c>
      <c r="H3665" s="52" t="s">
        <v>361</v>
      </c>
      <c r="I3665" s="52" t="s">
        <v>670</v>
      </c>
      <c r="J3665" s="60">
        <v>1456400</v>
      </c>
      <c r="K3665" s="52">
        <v>1456400</v>
      </c>
      <c r="L3665" s="56" t="str">
        <f>_xlfn.CONCAT(NFM3External!$B3665,"_",NFM3External!$C3665,"_",NFM3External!$E3665,"_",NFM3External!$G3665)</f>
        <v>Tanzania (United Republic)_Malaria_Switzerland_2022</v>
      </c>
    </row>
    <row r="3666" spans="1:12" x14ac:dyDescent="0.25">
      <c r="A3666" s="48" t="s">
        <v>2190</v>
      </c>
      <c r="B3666" s="49" t="s">
        <v>1243</v>
      </c>
      <c r="C3666" s="49" t="s">
        <v>308</v>
      </c>
      <c r="D3666" s="49" t="s">
        <v>1634</v>
      </c>
      <c r="E3666" s="49" t="s">
        <v>898</v>
      </c>
      <c r="F3666" s="49"/>
      <c r="G3666" s="49">
        <v>2023</v>
      </c>
      <c r="H3666" s="49" t="s">
        <v>361</v>
      </c>
      <c r="I3666" s="49" t="s">
        <v>670</v>
      </c>
      <c r="J3666" s="59">
        <v>1371400</v>
      </c>
      <c r="K3666" s="49">
        <v>1371400</v>
      </c>
      <c r="L3666" s="55" t="str">
        <f>_xlfn.CONCAT(NFM3External!$B3666,"_",NFM3External!$C3666,"_",NFM3External!$E3666,"_",NFM3External!$G3666)</f>
        <v>Tanzania (United Republic)_Malaria_Switzerland_2023</v>
      </c>
    </row>
    <row r="3667" spans="1:12" x14ac:dyDescent="0.25">
      <c r="A3667" s="51" t="s">
        <v>2190</v>
      </c>
      <c r="B3667" s="52" t="s">
        <v>1243</v>
      </c>
      <c r="C3667" s="52" t="s">
        <v>308</v>
      </c>
      <c r="D3667" s="52" t="s">
        <v>1634</v>
      </c>
      <c r="E3667" s="52" t="s">
        <v>898</v>
      </c>
      <c r="F3667" s="52"/>
      <c r="G3667" s="52">
        <v>2024</v>
      </c>
      <c r="H3667" s="52" t="s">
        <v>361</v>
      </c>
      <c r="I3667" s="52" t="s">
        <v>670</v>
      </c>
      <c r="J3667" s="60">
        <v>1442800</v>
      </c>
      <c r="K3667" s="52">
        <v>1442800</v>
      </c>
      <c r="L3667" s="56" t="str">
        <f>_xlfn.CONCAT(NFM3External!$B3667,"_",NFM3External!$C3667,"_",NFM3External!$E3667,"_",NFM3External!$G3667)</f>
        <v>Tanzania (United Republic)_Malaria_Switzerland_2024</v>
      </c>
    </row>
    <row r="3668" spans="1:12" x14ac:dyDescent="0.25">
      <c r="A3668" s="48" t="s">
        <v>2190</v>
      </c>
      <c r="B3668" s="49" t="s">
        <v>1243</v>
      </c>
      <c r="C3668" s="49" t="s">
        <v>308</v>
      </c>
      <c r="D3668" s="49" t="s">
        <v>1634</v>
      </c>
      <c r="E3668" s="49" t="s">
        <v>898</v>
      </c>
      <c r="F3668" s="49"/>
      <c r="G3668" s="49">
        <v>2025</v>
      </c>
      <c r="H3668" s="49" t="s">
        <v>361</v>
      </c>
      <c r="I3668" s="49" t="s">
        <v>670</v>
      </c>
      <c r="J3668" s="59">
        <v>0</v>
      </c>
      <c r="K3668" s="49">
        <v>0</v>
      </c>
      <c r="L3668" s="55" t="str">
        <f>_xlfn.CONCAT(NFM3External!$B3668,"_",NFM3External!$C3668,"_",NFM3External!$E3668,"_",NFM3External!$G3668)</f>
        <v>Tanzania (United Republic)_Malaria_Switzerland_2025</v>
      </c>
    </row>
    <row r="3669" spans="1:12" x14ac:dyDescent="0.25">
      <c r="A3669" s="51" t="s">
        <v>2190</v>
      </c>
      <c r="B3669" s="52" t="s">
        <v>1243</v>
      </c>
      <c r="C3669" s="52" t="s">
        <v>308</v>
      </c>
      <c r="D3669" s="52" t="s">
        <v>1634</v>
      </c>
      <c r="E3669" s="52" t="s">
        <v>934</v>
      </c>
      <c r="F3669" s="52" t="s">
        <v>2191</v>
      </c>
      <c r="G3669" s="52">
        <v>2018</v>
      </c>
      <c r="H3669" s="52" t="s">
        <v>1635</v>
      </c>
      <c r="I3669" s="52" t="s">
        <v>670</v>
      </c>
      <c r="J3669" s="60">
        <v>40223700</v>
      </c>
      <c r="K3669" s="52">
        <v>40223700</v>
      </c>
      <c r="L3669" s="56" t="str">
        <f>_xlfn.CONCAT(NFM3External!$B3669,"_",NFM3External!$C3669,"_",NFM3External!$E3669,"_",NFM3External!$G3669)</f>
        <v>Tanzania (United Republic)_Malaria_United States Government (USG)_2018</v>
      </c>
    </row>
    <row r="3670" spans="1:12" x14ac:dyDescent="0.25">
      <c r="A3670" s="48" t="s">
        <v>2190</v>
      </c>
      <c r="B3670" s="49" t="s">
        <v>1243</v>
      </c>
      <c r="C3670" s="49" t="s">
        <v>308</v>
      </c>
      <c r="D3670" s="49" t="s">
        <v>1634</v>
      </c>
      <c r="E3670" s="49" t="s">
        <v>934</v>
      </c>
      <c r="F3670" s="49" t="s">
        <v>2191</v>
      </c>
      <c r="G3670" s="49">
        <v>2019</v>
      </c>
      <c r="H3670" s="49" t="s">
        <v>1635</v>
      </c>
      <c r="I3670" s="49" t="s">
        <v>670</v>
      </c>
      <c r="J3670" s="59">
        <v>40790000</v>
      </c>
      <c r="K3670" s="49">
        <v>40790000</v>
      </c>
      <c r="L3670" s="55" t="str">
        <f>_xlfn.CONCAT(NFM3External!$B3670,"_",NFM3External!$C3670,"_",NFM3External!$E3670,"_",NFM3External!$G3670)</f>
        <v>Tanzania (United Republic)_Malaria_United States Government (USG)_2019</v>
      </c>
    </row>
    <row r="3671" spans="1:12" x14ac:dyDescent="0.25">
      <c r="A3671" s="51" t="s">
        <v>2190</v>
      </c>
      <c r="B3671" s="52" t="s">
        <v>1243</v>
      </c>
      <c r="C3671" s="52" t="s">
        <v>308</v>
      </c>
      <c r="D3671" s="52" t="s">
        <v>1634</v>
      </c>
      <c r="E3671" s="52" t="s">
        <v>934</v>
      </c>
      <c r="F3671" s="52" t="s">
        <v>2191</v>
      </c>
      <c r="G3671" s="52">
        <v>2020</v>
      </c>
      <c r="H3671" s="52" t="s">
        <v>1635</v>
      </c>
      <c r="I3671" s="52" t="s">
        <v>670</v>
      </c>
      <c r="J3671" s="60">
        <v>39297340</v>
      </c>
      <c r="K3671" s="52">
        <v>39297340</v>
      </c>
      <c r="L3671" s="56" t="str">
        <f>_xlfn.CONCAT(NFM3External!$B3671,"_",NFM3External!$C3671,"_",NFM3External!$E3671,"_",NFM3External!$G3671)</f>
        <v>Tanzania (United Republic)_Malaria_United States Government (USG)_2020</v>
      </c>
    </row>
    <row r="3672" spans="1:12" x14ac:dyDescent="0.25">
      <c r="A3672" s="48" t="s">
        <v>2190</v>
      </c>
      <c r="B3672" s="49" t="s">
        <v>1243</v>
      </c>
      <c r="C3672" s="49" t="s">
        <v>308</v>
      </c>
      <c r="D3672" s="49" t="s">
        <v>1634</v>
      </c>
      <c r="E3672" s="49" t="s">
        <v>934</v>
      </c>
      <c r="F3672" s="49" t="s">
        <v>2191</v>
      </c>
      <c r="G3672" s="49">
        <v>2021</v>
      </c>
      <c r="H3672" s="49" t="s">
        <v>361</v>
      </c>
      <c r="I3672" s="49" t="s">
        <v>670</v>
      </c>
      <c r="J3672" s="59">
        <v>39278464</v>
      </c>
      <c r="K3672" s="49">
        <v>39278464</v>
      </c>
      <c r="L3672" s="55" t="str">
        <f>_xlfn.CONCAT(NFM3External!$B3672,"_",NFM3External!$C3672,"_",NFM3External!$E3672,"_",NFM3External!$G3672)</f>
        <v>Tanzania (United Republic)_Malaria_United States Government (USG)_2021</v>
      </c>
    </row>
    <row r="3673" spans="1:12" x14ac:dyDescent="0.25">
      <c r="A3673" s="51" t="s">
        <v>2190</v>
      </c>
      <c r="B3673" s="52" t="s">
        <v>1243</v>
      </c>
      <c r="C3673" s="52" t="s">
        <v>308</v>
      </c>
      <c r="D3673" s="52" t="s">
        <v>1634</v>
      </c>
      <c r="E3673" s="52" t="s">
        <v>934</v>
      </c>
      <c r="F3673" s="52" t="s">
        <v>2191</v>
      </c>
      <c r="G3673" s="52">
        <v>2022</v>
      </c>
      <c r="H3673" s="52" t="s">
        <v>361</v>
      </c>
      <c r="I3673" s="52" t="s">
        <v>670</v>
      </c>
      <c r="J3673" s="60">
        <v>39353554</v>
      </c>
      <c r="K3673" s="52">
        <v>39353554</v>
      </c>
      <c r="L3673" s="56" t="str">
        <f>_xlfn.CONCAT(NFM3External!$B3673,"_",NFM3External!$C3673,"_",NFM3External!$E3673,"_",NFM3External!$G3673)</f>
        <v>Tanzania (United Republic)_Malaria_United States Government (USG)_2022</v>
      </c>
    </row>
    <row r="3674" spans="1:12" x14ac:dyDescent="0.25">
      <c r="A3674" s="48" t="s">
        <v>2190</v>
      </c>
      <c r="B3674" s="49" t="s">
        <v>1243</v>
      </c>
      <c r="C3674" s="49" t="s">
        <v>308</v>
      </c>
      <c r="D3674" s="49" t="s">
        <v>1634</v>
      </c>
      <c r="E3674" s="49" t="s">
        <v>934</v>
      </c>
      <c r="F3674" s="49" t="s">
        <v>2191</v>
      </c>
      <c r="G3674" s="49">
        <v>2023</v>
      </c>
      <c r="H3674" s="49" t="s">
        <v>361</v>
      </c>
      <c r="I3674" s="49" t="s">
        <v>670</v>
      </c>
      <c r="J3674" s="59">
        <v>39822320</v>
      </c>
      <c r="K3674" s="49">
        <v>39822320</v>
      </c>
      <c r="L3674" s="55" t="str">
        <f>_xlfn.CONCAT(NFM3External!$B3674,"_",NFM3External!$C3674,"_",NFM3External!$E3674,"_",NFM3External!$G3674)</f>
        <v>Tanzania (United Republic)_Malaria_United States Government (USG)_2023</v>
      </c>
    </row>
    <row r="3675" spans="1:12" x14ac:dyDescent="0.25">
      <c r="A3675" s="51" t="s">
        <v>2190</v>
      </c>
      <c r="B3675" s="52" t="s">
        <v>1243</v>
      </c>
      <c r="C3675" s="52" t="s">
        <v>308</v>
      </c>
      <c r="D3675" s="52" t="s">
        <v>1634</v>
      </c>
      <c r="E3675" s="52" t="s">
        <v>934</v>
      </c>
      <c r="F3675" s="52" t="s">
        <v>2191</v>
      </c>
      <c r="G3675" s="52">
        <v>2024</v>
      </c>
      <c r="H3675" s="52" t="s">
        <v>361</v>
      </c>
      <c r="I3675" s="52" t="s">
        <v>670</v>
      </c>
      <c r="J3675" s="60">
        <v>39947193</v>
      </c>
      <c r="K3675" s="52">
        <v>39947193</v>
      </c>
      <c r="L3675" s="56" t="str">
        <f>_xlfn.CONCAT(NFM3External!$B3675,"_",NFM3External!$C3675,"_",NFM3External!$E3675,"_",NFM3External!$G3675)</f>
        <v>Tanzania (United Republic)_Malaria_United States Government (USG)_2024</v>
      </c>
    </row>
    <row r="3676" spans="1:12" x14ac:dyDescent="0.25">
      <c r="A3676" s="48" t="s">
        <v>2190</v>
      </c>
      <c r="B3676" s="49" t="s">
        <v>1243</v>
      </c>
      <c r="C3676" s="49" t="s">
        <v>308</v>
      </c>
      <c r="D3676" s="49" t="s">
        <v>1634</v>
      </c>
      <c r="E3676" s="49" t="s">
        <v>934</v>
      </c>
      <c r="F3676" s="49" t="s">
        <v>2191</v>
      </c>
      <c r="G3676" s="49">
        <v>2025</v>
      </c>
      <c r="H3676" s="49" t="s">
        <v>361</v>
      </c>
      <c r="I3676" s="49" t="s">
        <v>670</v>
      </c>
      <c r="J3676" s="59">
        <v>40381015</v>
      </c>
      <c r="K3676" s="49">
        <v>40381015</v>
      </c>
      <c r="L3676" s="55" t="str">
        <f>_xlfn.CONCAT(NFM3External!$B3676,"_",NFM3External!$C3676,"_",NFM3External!$E3676,"_",NFM3External!$G3676)</f>
        <v>Tanzania (United Republic)_Malaria_United States Government (USG)_2025</v>
      </c>
    </row>
    <row r="3677" spans="1:12" x14ac:dyDescent="0.25">
      <c r="A3677" s="51" t="s">
        <v>2190</v>
      </c>
      <c r="B3677" s="52" t="s">
        <v>1243</v>
      </c>
      <c r="C3677" s="52" t="s">
        <v>308</v>
      </c>
      <c r="D3677" s="52" t="s">
        <v>1634</v>
      </c>
      <c r="E3677" s="52" t="s">
        <v>949</v>
      </c>
      <c r="F3677" s="52"/>
      <c r="G3677" s="52">
        <v>2018</v>
      </c>
      <c r="H3677" s="52" t="s">
        <v>1635</v>
      </c>
      <c r="I3677" s="52" t="s">
        <v>670</v>
      </c>
      <c r="J3677" s="60">
        <v>30000</v>
      </c>
      <c r="K3677" s="52">
        <v>30000</v>
      </c>
      <c r="L3677" s="56" t="str">
        <f>_xlfn.CONCAT(NFM3External!$B3677,"_",NFM3External!$C3677,"_",NFM3External!$E3677,"_",NFM3External!$G3677)</f>
        <v>Tanzania (United Republic)_Malaria_World Health Organization (WHO)_2018</v>
      </c>
    </row>
    <row r="3678" spans="1:12" x14ac:dyDescent="0.25">
      <c r="A3678" s="48" t="s">
        <v>2190</v>
      </c>
      <c r="B3678" s="49" t="s">
        <v>1243</v>
      </c>
      <c r="C3678" s="49" t="s">
        <v>308</v>
      </c>
      <c r="D3678" s="49" t="s">
        <v>1634</v>
      </c>
      <c r="E3678" s="49" t="s">
        <v>949</v>
      </c>
      <c r="F3678" s="49"/>
      <c r="G3678" s="49">
        <v>2019</v>
      </c>
      <c r="H3678" s="49" t="s">
        <v>1635</v>
      </c>
      <c r="I3678" s="49" t="s">
        <v>670</v>
      </c>
      <c r="J3678" s="59">
        <v>57875</v>
      </c>
      <c r="K3678" s="49">
        <v>57875</v>
      </c>
      <c r="L3678" s="55" t="str">
        <f>_xlfn.CONCAT(NFM3External!$B3678,"_",NFM3External!$C3678,"_",NFM3External!$E3678,"_",NFM3External!$G3678)</f>
        <v>Tanzania (United Republic)_Malaria_World Health Organization (WHO)_2019</v>
      </c>
    </row>
    <row r="3679" spans="1:12" x14ac:dyDescent="0.25">
      <c r="A3679" s="51" t="s">
        <v>2190</v>
      </c>
      <c r="B3679" s="52" t="s">
        <v>1243</v>
      </c>
      <c r="C3679" s="52" t="s">
        <v>308</v>
      </c>
      <c r="D3679" s="52" t="s">
        <v>1634</v>
      </c>
      <c r="E3679" s="52" t="s">
        <v>949</v>
      </c>
      <c r="F3679" s="52"/>
      <c r="G3679" s="52">
        <v>2020</v>
      </c>
      <c r="H3679" s="52" t="s">
        <v>1635</v>
      </c>
      <c r="I3679" s="52" t="s">
        <v>670</v>
      </c>
      <c r="J3679" s="60">
        <v>70000</v>
      </c>
      <c r="K3679" s="52">
        <v>70000</v>
      </c>
      <c r="L3679" s="56" t="str">
        <f>_xlfn.CONCAT(NFM3External!$B3679,"_",NFM3External!$C3679,"_",NFM3External!$E3679,"_",NFM3External!$G3679)</f>
        <v>Tanzania (United Republic)_Malaria_World Health Organization (WHO)_2020</v>
      </c>
    </row>
    <row r="3680" spans="1:12" x14ac:dyDescent="0.25">
      <c r="A3680" s="48" t="s">
        <v>2190</v>
      </c>
      <c r="B3680" s="49" t="s">
        <v>1243</v>
      </c>
      <c r="C3680" s="49" t="s">
        <v>308</v>
      </c>
      <c r="D3680" s="49" t="s">
        <v>1634</v>
      </c>
      <c r="E3680" s="49" t="s">
        <v>949</v>
      </c>
      <c r="F3680" s="49"/>
      <c r="G3680" s="49">
        <v>2021</v>
      </c>
      <c r="H3680" s="49" t="s">
        <v>361</v>
      </c>
      <c r="I3680" s="49" t="s">
        <v>670</v>
      </c>
      <c r="J3680" s="59">
        <v>132350</v>
      </c>
      <c r="K3680" s="49">
        <v>132350</v>
      </c>
      <c r="L3680" s="55" t="str">
        <f>_xlfn.CONCAT(NFM3External!$B3680,"_",NFM3External!$C3680,"_",NFM3External!$E3680,"_",NFM3External!$G3680)</f>
        <v>Tanzania (United Republic)_Malaria_World Health Organization (WHO)_2021</v>
      </c>
    </row>
    <row r="3681" spans="1:12" x14ac:dyDescent="0.25">
      <c r="A3681" s="51" t="s">
        <v>2190</v>
      </c>
      <c r="B3681" s="52" t="s">
        <v>1243</v>
      </c>
      <c r="C3681" s="52" t="s">
        <v>308</v>
      </c>
      <c r="D3681" s="52" t="s">
        <v>1634</v>
      </c>
      <c r="E3681" s="52" t="s">
        <v>949</v>
      </c>
      <c r="F3681" s="52"/>
      <c r="G3681" s="52">
        <v>2022</v>
      </c>
      <c r="H3681" s="52" t="s">
        <v>361</v>
      </c>
      <c r="I3681" s="52" t="s">
        <v>670</v>
      </c>
      <c r="J3681" s="60">
        <v>133850</v>
      </c>
      <c r="K3681" s="52">
        <v>133850</v>
      </c>
      <c r="L3681" s="56" t="str">
        <f>_xlfn.CONCAT(NFM3External!$B3681,"_",NFM3External!$C3681,"_",NFM3External!$E3681,"_",NFM3External!$G3681)</f>
        <v>Tanzania (United Republic)_Malaria_World Health Organization (WHO)_2022</v>
      </c>
    </row>
    <row r="3682" spans="1:12" x14ac:dyDescent="0.25">
      <c r="A3682" s="48" t="s">
        <v>2190</v>
      </c>
      <c r="B3682" s="49" t="s">
        <v>1243</v>
      </c>
      <c r="C3682" s="49" t="s">
        <v>308</v>
      </c>
      <c r="D3682" s="49" t="s">
        <v>1634</v>
      </c>
      <c r="E3682" s="49" t="s">
        <v>949</v>
      </c>
      <c r="F3682" s="49"/>
      <c r="G3682" s="49">
        <v>2023</v>
      </c>
      <c r="H3682" s="49" t="s">
        <v>361</v>
      </c>
      <c r="I3682" s="49" t="s">
        <v>670</v>
      </c>
      <c r="J3682" s="59">
        <v>183800</v>
      </c>
      <c r="K3682" s="49">
        <v>183800</v>
      </c>
      <c r="L3682" s="55" t="str">
        <f>_xlfn.CONCAT(NFM3External!$B3682,"_",NFM3External!$C3682,"_",NFM3External!$E3682,"_",NFM3External!$G3682)</f>
        <v>Tanzania (United Republic)_Malaria_World Health Organization (WHO)_2023</v>
      </c>
    </row>
    <row r="3683" spans="1:12" x14ac:dyDescent="0.25">
      <c r="A3683" s="51" t="s">
        <v>2190</v>
      </c>
      <c r="B3683" s="52" t="s">
        <v>1243</v>
      </c>
      <c r="C3683" s="52" t="s">
        <v>305</v>
      </c>
      <c r="D3683" s="52" t="s">
        <v>1634</v>
      </c>
      <c r="E3683" s="52" t="s">
        <v>934</v>
      </c>
      <c r="F3683" s="52" t="s">
        <v>2192</v>
      </c>
      <c r="G3683" s="52">
        <v>2018</v>
      </c>
      <c r="H3683" s="52" t="s">
        <v>1635</v>
      </c>
      <c r="I3683" s="52" t="s">
        <v>670</v>
      </c>
      <c r="J3683" s="60">
        <v>14025953</v>
      </c>
      <c r="K3683" s="52">
        <v>14025953</v>
      </c>
      <c r="L3683" s="56" t="str">
        <f>_xlfn.CONCAT(NFM3External!$B3683,"_",NFM3External!$C3683,"_",NFM3External!$E3683,"_",NFM3External!$G3683)</f>
        <v>Tanzania (United Republic)_TB_United States Government (USG)_2018</v>
      </c>
    </row>
    <row r="3684" spans="1:12" x14ac:dyDescent="0.25">
      <c r="A3684" s="48" t="s">
        <v>2190</v>
      </c>
      <c r="B3684" s="49" t="s">
        <v>1243</v>
      </c>
      <c r="C3684" s="49" t="s">
        <v>305</v>
      </c>
      <c r="D3684" s="49" t="s">
        <v>1634</v>
      </c>
      <c r="E3684" s="49" t="s">
        <v>934</v>
      </c>
      <c r="F3684" s="49" t="s">
        <v>2192</v>
      </c>
      <c r="G3684" s="49">
        <v>2019</v>
      </c>
      <c r="H3684" s="49" t="s">
        <v>1635</v>
      </c>
      <c r="I3684" s="49" t="s">
        <v>670</v>
      </c>
      <c r="J3684" s="59">
        <v>14727251</v>
      </c>
      <c r="K3684" s="49">
        <v>14727251</v>
      </c>
      <c r="L3684" s="55" t="str">
        <f>_xlfn.CONCAT(NFM3External!$B3684,"_",NFM3External!$C3684,"_",NFM3External!$E3684,"_",NFM3External!$G3684)</f>
        <v>Tanzania (United Republic)_TB_United States Government (USG)_2019</v>
      </c>
    </row>
    <row r="3685" spans="1:12" x14ac:dyDescent="0.25">
      <c r="A3685" s="51" t="s">
        <v>2190</v>
      </c>
      <c r="B3685" s="52" t="s">
        <v>1243</v>
      </c>
      <c r="C3685" s="52" t="s">
        <v>305</v>
      </c>
      <c r="D3685" s="52" t="s">
        <v>1634</v>
      </c>
      <c r="E3685" s="52" t="s">
        <v>934</v>
      </c>
      <c r="F3685" s="52" t="s">
        <v>2192</v>
      </c>
      <c r="G3685" s="52">
        <v>2020</v>
      </c>
      <c r="H3685" s="52" t="s">
        <v>1635</v>
      </c>
      <c r="I3685" s="52" t="s">
        <v>670</v>
      </c>
      <c r="J3685" s="60">
        <v>12330140</v>
      </c>
      <c r="K3685" s="52">
        <v>12330140</v>
      </c>
      <c r="L3685" s="56" t="str">
        <f>_xlfn.CONCAT(NFM3External!$B3685,"_",NFM3External!$C3685,"_",NFM3External!$E3685,"_",NFM3External!$G3685)</f>
        <v>Tanzania (United Republic)_TB_United States Government (USG)_2020</v>
      </c>
    </row>
    <row r="3686" spans="1:12" x14ac:dyDescent="0.25">
      <c r="A3686" s="48" t="s">
        <v>2190</v>
      </c>
      <c r="B3686" s="49" t="s">
        <v>1243</v>
      </c>
      <c r="C3686" s="49" t="s">
        <v>305</v>
      </c>
      <c r="D3686" s="49" t="s">
        <v>1634</v>
      </c>
      <c r="E3686" s="49" t="s">
        <v>934</v>
      </c>
      <c r="F3686" s="49" t="s">
        <v>2192</v>
      </c>
      <c r="G3686" s="49">
        <v>2021</v>
      </c>
      <c r="H3686" s="49" t="s">
        <v>361</v>
      </c>
      <c r="I3686" s="49" t="s">
        <v>670</v>
      </c>
      <c r="J3686" s="59">
        <v>12330140</v>
      </c>
      <c r="K3686" s="49">
        <v>12330140</v>
      </c>
      <c r="L3686" s="55" t="str">
        <f>_xlfn.CONCAT(NFM3External!$B3686,"_",NFM3External!$C3686,"_",NFM3External!$E3686,"_",NFM3External!$G3686)</f>
        <v>Tanzania (United Republic)_TB_United States Government (USG)_2021</v>
      </c>
    </row>
    <row r="3687" spans="1:12" x14ac:dyDescent="0.25">
      <c r="A3687" s="51" t="s">
        <v>2190</v>
      </c>
      <c r="B3687" s="52" t="s">
        <v>1243</v>
      </c>
      <c r="C3687" s="52" t="s">
        <v>305</v>
      </c>
      <c r="D3687" s="52" t="s">
        <v>1634</v>
      </c>
      <c r="E3687" s="52" t="s">
        <v>934</v>
      </c>
      <c r="F3687" s="52" t="s">
        <v>2192</v>
      </c>
      <c r="G3687" s="52">
        <v>2022</v>
      </c>
      <c r="H3687" s="52" t="s">
        <v>361</v>
      </c>
      <c r="I3687" s="52" t="s">
        <v>670</v>
      </c>
      <c r="J3687" s="60">
        <v>12330140</v>
      </c>
      <c r="K3687" s="52">
        <v>12330140</v>
      </c>
      <c r="L3687" s="56" t="str">
        <f>_xlfn.CONCAT(NFM3External!$B3687,"_",NFM3External!$C3687,"_",NFM3External!$E3687,"_",NFM3External!$G3687)</f>
        <v>Tanzania (United Republic)_TB_United States Government (USG)_2022</v>
      </c>
    </row>
    <row r="3688" spans="1:12" x14ac:dyDescent="0.25">
      <c r="A3688" s="48" t="s">
        <v>2190</v>
      </c>
      <c r="B3688" s="49" t="s">
        <v>1243</v>
      </c>
      <c r="C3688" s="49" t="s">
        <v>305</v>
      </c>
      <c r="D3688" s="49" t="s">
        <v>1634</v>
      </c>
      <c r="E3688" s="49" t="s">
        <v>934</v>
      </c>
      <c r="F3688" s="49" t="s">
        <v>2192</v>
      </c>
      <c r="G3688" s="49">
        <v>2023</v>
      </c>
      <c r="H3688" s="49" t="s">
        <v>361</v>
      </c>
      <c r="I3688" s="49" t="s">
        <v>670</v>
      </c>
      <c r="J3688" s="59">
        <v>12330140</v>
      </c>
      <c r="K3688" s="49">
        <v>12330140</v>
      </c>
      <c r="L3688" s="55" t="str">
        <f>_xlfn.CONCAT(NFM3External!$B3688,"_",NFM3External!$C3688,"_",NFM3External!$E3688,"_",NFM3External!$G3688)</f>
        <v>Tanzania (United Republic)_TB_United States Government (USG)_2023</v>
      </c>
    </row>
    <row r="3689" spans="1:12" x14ac:dyDescent="0.25">
      <c r="A3689" s="51" t="s">
        <v>2193</v>
      </c>
      <c r="B3689" s="52" t="s">
        <v>1268</v>
      </c>
      <c r="C3689" s="52" t="s">
        <v>1645</v>
      </c>
      <c r="D3689" s="52" t="s">
        <v>1634</v>
      </c>
      <c r="E3689" s="52" t="s">
        <v>738</v>
      </c>
      <c r="F3689" s="52" t="s">
        <v>2194</v>
      </c>
      <c r="G3689" s="52">
        <v>2018</v>
      </c>
      <c r="H3689" s="52" t="s">
        <v>1635</v>
      </c>
      <c r="I3689" s="52" t="s">
        <v>670</v>
      </c>
      <c r="J3689" s="60">
        <v>1687333</v>
      </c>
      <c r="K3689" s="52">
        <v>1687333</v>
      </c>
      <c r="L3689" s="56" t="str">
        <f>_xlfn.CONCAT(NFM3External!$B3689,"_",NFM3External!$C3689,"_",NFM3External!$E3689,"_",NFM3External!$G3689)</f>
        <v>Uganda_HIV_Clinton Foundation_2018</v>
      </c>
    </row>
    <row r="3690" spans="1:12" x14ac:dyDescent="0.25">
      <c r="A3690" s="48" t="s">
        <v>2193</v>
      </c>
      <c r="B3690" s="49" t="s">
        <v>1268</v>
      </c>
      <c r="C3690" s="49" t="s">
        <v>1645</v>
      </c>
      <c r="D3690" s="49" t="s">
        <v>1634</v>
      </c>
      <c r="E3690" s="49" t="s">
        <v>738</v>
      </c>
      <c r="F3690" s="49" t="s">
        <v>2194</v>
      </c>
      <c r="G3690" s="49">
        <v>2019</v>
      </c>
      <c r="H3690" s="49" t="s">
        <v>1635</v>
      </c>
      <c r="I3690" s="49" t="s">
        <v>670</v>
      </c>
      <c r="J3690" s="59">
        <v>1265223</v>
      </c>
      <c r="K3690" s="49">
        <v>1265223</v>
      </c>
      <c r="L3690" s="55" t="str">
        <f>_xlfn.CONCAT(NFM3External!$B3690,"_",NFM3External!$C3690,"_",NFM3External!$E3690,"_",NFM3External!$G3690)</f>
        <v>Uganda_HIV_Clinton Foundation_2019</v>
      </c>
    </row>
    <row r="3691" spans="1:12" x14ac:dyDescent="0.25">
      <c r="A3691" s="51" t="s">
        <v>2193</v>
      </c>
      <c r="B3691" s="52" t="s">
        <v>1268</v>
      </c>
      <c r="C3691" s="52" t="s">
        <v>1645</v>
      </c>
      <c r="D3691" s="52" t="s">
        <v>1634</v>
      </c>
      <c r="E3691" s="52" t="s">
        <v>738</v>
      </c>
      <c r="F3691" s="52" t="s">
        <v>2194</v>
      </c>
      <c r="G3691" s="52">
        <v>2020</v>
      </c>
      <c r="H3691" s="52" t="s">
        <v>1635</v>
      </c>
      <c r="I3691" s="52" t="s">
        <v>670</v>
      </c>
      <c r="J3691" s="60">
        <v>1303779</v>
      </c>
      <c r="K3691" s="52">
        <v>1303779</v>
      </c>
      <c r="L3691" s="56" t="str">
        <f>_xlfn.CONCAT(NFM3External!$B3691,"_",NFM3External!$C3691,"_",NFM3External!$E3691,"_",NFM3External!$G3691)</f>
        <v>Uganda_HIV_Clinton Foundation_2020</v>
      </c>
    </row>
    <row r="3692" spans="1:12" x14ac:dyDescent="0.25">
      <c r="A3692" s="48" t="s">
        <v>2193</v>
      </c>
      <c r="B3692" s="49" t="s">
        <v>1268</v>
      </c>
      <c r="C3692" s="49" t="s">
        <v>1645</v>
      </c>
      <c r="D3692" s="49" t="s">
        <v>1634</v>
      </c>
      <c r="E3692" s="49" t="s">
        <v>738</v>
      </c>
      <c r="F3692" s="49" t="s">
        <v>2194</v>
      </c>
      <c r="G3692" s="49">
        <v>2021</v>
      </c>
      <c r="H3692" s="49" t="s">
        <v>361</v>
      </c>
      <c r="I3692" s="49" t="s">
        <v>670</v>
      </c>
      <c r="J3692" s="59">
        <v>1166499</v>
      </c>
      <c r="K3692" s="49">
        <v>1166499</v>
      </c>
      <c r="L3692" s="55" t="str">
        <f>_xlfn.CONCAT(NFM3External!$B3692,"_",NFM3External!$C3692,"_",NFM3External!$E3692,"_",NFM3External!$G3692)</f>
        <v>Uganda_HIV_Clinton Foundation_2021</v>
      </c>
    </row>
    <row r="3693" spans="1:12" x14ac:dyDescent="0.25">
      <c r="A3693" s="51" t="s">
        <v>2193</v>
      </c>
      <c r="B3693" s="52" t="s">
        <v>1268</v>
      </c>
      <c r="C3693" s="52" t="s">
        <v>1645</v>
      </c>
      <c r="D3693" s="52" t="s">
        <v>1634</v>
      </c>
      <c r="E3693" s="52" t="s">
        <v>738</v>
      </c>
      <c r="F3693" s="52" t="s">
        <v>2194</v>
      </c>
      <c r="G3693" s="52">
        <v>2022</v>
      </c>
      <c r="H3693" s="52" t="s">
        <v>361</v>
      </c>
      <c r="I3693" s="52" t="s">
        <v>670</v>
      </c>
      <c r="J3693" s="60">
        <v>230027</v>
      </c>
      <c r="K3693" s="52">
        <v>230027</v>
      </c>
      <c r="L3693" s="56" t="str">
        <f>_xlfn.CONCAT(NFM3External!$B3693,"_",NFM3External!$C3693,"_",NFM3External!$E3693,"_",NFM3External!$G3693)</f>
        <v>Uganda_HIV_Clinton Foundation_2022</v>
      </c>
    </row>
    <row r="3694" spans="1:12" x14ac:dyDescent="0.25">
      <c r="A3694" s="48" t="s">
        <v>2193</v>
      </c>
      <c r="B3694" s="49" t="s">
        <v>1268</v>
      </c>
      <c r="C3694" s="49" t="s">
        <v>1645</v>
      </c>
      <c r="D3694" s="49" t="s">
        <v>1634</v>
      </c>
      <c r="E3694" s="49" t="s">
        <v>826</v>
      </c>
      <c r="F3694" s="49"/>
      <c r="G3694" s="49">
        <v>2018</v>
      </c>
      <c r="H3694" s="49" t="s">
        <v>1635</v>
      </c>
      <c r="I3694" s="49" t="s">
        <v>670</v>
      </c>
      <c r="J3694" s="59">
        <v>4850000</v>
      </c>
      <c r="K3694" s="49">
        <v>4850000</v>
      </c>
      <c r="L3694" s="55" t="str">
        <f>_xlfn.CONCAT(NFM3External!$B3694,"_",NFM3External!$C3694,"_",NFM3External!$E3694,"_",NFM3External!$G3694)</f>
        <v>Uganda_HIV_Ireland_2018</v>
      </c>
    </row>
    <row r="3695" spans="1:12" x14ac:dyDescent="0.25">
      <c r="A3695" s="51" t="s">
        <v>2193</v>
      </c>
      <c r="B3695" s="52" t="s">
        <v>1268</v>
      </c>
      <c r="C3695" s="52" t="s">
        <v>1645</v>
      </c>
      <c r="D3695" s="52" t="s">
        <v>1634</v>
      </c>
      <c r="E3695" s="52" t="s">
        <v>826</v>
      </c>
      <c r="F3695" s="52"/>
      <c r="G3695" s="52">
        <v>2019</v>
      </c>
      <c r="H3695" s="52" t="s">
        <v>1635</v>
      </c>
      <c r="I3695" s="52" t="s">
        <v>670</v>
      </c>
      <c r="J3695" s="60">
        <v>4150000</v>
      </c>
      <c r="K3695" s="52">
        <v>4150000</v>
      </c>
      <c r="L3695" s="56" t="str">
        <f>_xlfn.CONCAT(NFM3External!$B3695,"_",NFM3External!$C3695,"_",NFM3External!$E3695,"_",NFM3External!$G3695)</f>
        <v>Uganda_HIV_Ireland_2019</v>
      </c>
    </row>
    <row r="3696" spans="1:12" x14ac:dyDescent="0.25">
      <c r="A3696" s="48" t="s">
        <v>2193</v>
      </c>
      <c r="B3696" s="49" t="s">
        <v>1268</v>
      </c>
      <c r="C3696" s="49" t="s">
        <v>1645</v>
      </c>
      <c r="D3696" s="49" t="s">
        <v>1634</v>
      </c>
      <c r="E3696" s="49" t="s">
        <v>826</v>
      </c>
      <c r="F3696" s="49"/>
      <c r="G3696" s="49">
        <v>2020</v>
      </c>
      <c r="H3696" s="49" t="s">
        <v>1635</v>
      </c>
      <c r="I3696" s="49" t="s">
        <v>670</v>
      </c>
      <c r="J3696" s="59">
        <v>4170000</v>
      </c>
      <c r="K3696" s="49">
        <v>4170000</v>
      </c>
      <c r="L3696" s="55" t="str">
        <f>_xlfn.CONCAT(NFM3External!$B3696,"_",NFM3External!$C3696,"_",NFM3External!$E3696,"_",NFM3External!$G3696)</f>
        <v>Uganda_HIV_Ireland_2020</v>
      </c>
    </row>
    <row r="3697" spans="1:12" x14ac:dyDescent="0.25">
      <c r="A3697" s="51" t="s">
        <v>2193</v>
      </c>
      <c r="B3697" s="52" t="s">
        <v>1268</v>
      </c>
      <c r="C3697" s="52" t="s">
        <v>1645</v>
      </c>
      <c r="D3697" s="52" t="s">
        <v>1634</v>
      </c>
      <c r="E3697" s="52" t="s">
        <v>901</v>
      </c>
      <c r="F3697" s="52" t="s">
        <v>2195</v>
      </c>
      <c r="G3697" s="52">
        <v>2018</v>
      </c>
      <c r="H3697" s="52" t="s">
        <v>1635</v>
      </c>
      <c r="I3697" s="52" t="s">
        <v>670</v>
      </c>
      <c r="J3697" s="60">
        <v>3841600</v>
      </c>
      <c r="K3697" s="52">
        <v>3841600</v>
      </c>
      <c r="L3697" s="56" t="str">
        <f>_xlfn.CONCAT(NFM3External!$B3697,"_",NFM3External!$C3697,"_",NFM3External!$E3697,"_",NFM3External!$G3697)</f>
        <v>Uganda_HIV_The United Nations Children's Fund (UNICEF)_2018</v>
      </c>
    </row>
    <row r="3698" spans="1:12" x14ac:dyDescent="0.25">
      <c r="A3698" s="48" t="s">
        <v>2193</v>
      </c>
      <c r="B3698" s="49" t="s">
        <v>1268</v>
      </c>
      <c r="C3698" s="49" t="s">
        <v>1645</v>
      </c>
      <c r="D3698" s="49" t="s">
        <v>1634</v>
      </c>
      <c r="E3698" s="49" t="s">
        <v>901</v>
      </c>
      <c r="F3698" s="49" t="s">
        <v>2195</v>
      </c>
      <c r="G3698" s="49">
        <v>2019</v>
      </c>
      <c r="H3698" s="49" t="s">
        <v>1635</v>
      </c>
      <c r="I3698" s="49" t="s">
        <v>670</v>
      </c>
      <c r="J3698" s="59">
        <v>3291300</v>
      </c>
      <c r="K3698" s="49">
        <v>3291300</v>
      </c>
      <c r="L3698" s="55" t="str">
        <f>_xlfn.CONCAT(NFM3External!$B3698,"_",NFM3External!$C3698,"_",NFM3External!$E3698,"_",NFM3External!$G3698)</f>
        <v>Uganda_HIV_The United Nations Children's Fund (UNICEF)_2019</v>
      </c>
    </row>
    <row r="3699" spans="1:12" x14ac:dyDescent="0.25">
      <c r="A3699" s="51" t="s">
        <v>2193</v>
      </c>
      <c r="B3699" s="52" t="s">
        <v>1268</v>
      </c>
      <c r="C3699" s="52" t="s">
        <v>1645</v>
      </c>
      <c r="D3699" s="52" t="s">
        <v>1634</v>
      </c>
      <c r="E3699" s="52" t="s">
        <v>901</v>
      </c>
      <c r="F3699" s="52" t="s">
        <v>2195</v>
      </c>
      <c r="G3699" s="52">
        <v>2020</v>
      </c>
      <c r="H3699" s="52" t="s">
        <v>1635</v>
      </c>
      <c r="I3699" s="52" t="s">
        <v>670</v>
      </c>
      <c r="J3699" s="60">
        <v>2586800</v>
      </c>
      <c r="K3699" s="52">
        <v>2586800</v>
      </c>
      <c r="L3699" s="56" t="str">
        <f>_xlfn.CONCAT(NFM3External!$B3699,"_",NFM3External!$C3699,"_",NFM3External!$E3699,"_",NFM3External!$G3699)</f>
        <v>Uganda_HIV_The United Nations Children's Fund (UNICEF)_2020</v>
      </c>
    </row>
    <row r="3700" spans="1:12" x14ac:dyDescent="0.25">
      <c r="A3700" s="48" t="s">
        <v>2193</v>
      </c>
      <c r="B3700" s="49" t="s">
        <v>1268</v>
      </c>
      <c r="C3700" s="49" t="s">
        <v>1645</v>
      </c>
      <c r="D3700" s="49" t="s">
        <v>1634</v>
      </c>
      <c r="E3700" s="49" t="s">
        <v>901</v>
      </c>
      <c r="F3700" s="49" t="s">
        <v>2195</v>
      </c>
      <c r="G3700" s="49">
        <v>2021</v>
      </c>
      <c r="H3700" s="49" t="s">
        <v>361</v>
      </c>
      <c r="I3700" s="49" t="s">
        <v>670</v>
      </c>
      <c r="J3700" s="59">
        <v>4631127</v>
      </c>
      <c r="K3700" s="49">
        <v>4631127</v>
      </c>
      <c r="L3700" s="55" t="str">
        <f>_xlfn.CONCAT(NFM3External!$B3700,"_",NFM3External!$C3700,"_",NFM3External!$E3700,"_",NFM3External!$G3700)</f>
        <v>Uganda_HIV_The United Nations Children's Fund (UNICEF)_2021</v>
      </c>
    </row>
    <row r="3701" spans="1:12" x14ac:dyDescent="0.25">
      <c r="A3701" s="51" t="s">
        <v>2193</v>
      </c>
      <c r="B3701" s="52" t="s">
        <v>1268</v>
      </c>
      <c r="C3701" s="52" t="s">
        <v>1645</v>
      </c>
      <c r="D3701" s="52" t="s">
        <v>1634</v>
      </c>
      <c r="E3701" s="52" t="s">
        <v>901</v>
      </c>
      <c r="F3701" s="52" t="s">
        <v>2195</v>
      </c>
      <c r="G3701" s="52">
        <v>2022</v>
      </c>
      <c r="H3701" s="52" t="s">
        <v>361</v>
      </c>
      <c r="I3701" s="52" t="s">
        <v>670</v>
      </c>
      <c r="J3701" s="60">
        <v>4609478</v>
      </c>
      <c r="K3701" s="52">
        <v>4609478</v>
      </c>
      <c r="L3701" s="56" t="str">
        <f>_xlfn.CONCAT(NFM3External!$B3701,"_",NFM3External!$C3701,"_",NFM3External!$E3701,"_",NFM3External!$G3701)</f>
        <v>Uganda_HIV_The United Nations Children's Fund (UNICEF)_2022</v>
      </c>
    </row>
    <row r="3702" spans="1:12" x14ac:dyDescent="0.25">
      <c r="A3702" s="48" t="s">
        <v>2193</v>
      </c>
      <c r="B3702" s="49" t="s">
        <v>1268</v>
      </c>
      <c r="C3702" s="49" t="s">
        <v>1645</v>
      </c>
      <c r="D3702" s="49" t="s">
        <v>1634</v>
      </c>
      <c r="E3702" s="49" t="s">
        <v>901</v>
      </c>
      <c r="F3702" s="49" t="s">
        <v>2195</v>
      </c>
      <c r="G3702" s="49">
        <v>2023</v>
      </c>
      <c r="H3702" s="49" t="s">
        <v>361</v>
      </c>
      <c r="I3702" s="49" t="s">
        <v>670</v>
      </c>
      <c r="J3702" s="59">
        <v>4379004</v>
      </c>
      <c r="K3702" s="49">
        <v>4379004</v>
      </c>
      <c r="L3702" s="55" t="str">
        <f>_xlfn.CONCAT(NFM3External!$B3702,"_",NFM3External!$C3702,"_",NFM3External!$E3702,"_",NFM3External!$G3702)</f>
        <v>Uganda_HIV_The United Nations Children's Fund (UNICEF)_2023</v>
      </c>
    </row>
    <row r="3703" spans="1:12" x14ac:dyDescent="0.25">
      <c r="A3703" s="51" t="s">
        <v>2193</v>
      </c>
      <c r="B3703" s="52" t="s">
        <v>1268</v>
      </c>
      <c r="C3703" s="52" t="s">
        <v>1645</v>
      </c>
      <c r="D3703" s="52" t="s">
        <v>1634</v>
      </c>
      <c r="E3703" s="52" t="s">
        <v>901</v>
      </c>
      <c r="F3703" s="52" t="s">
        <v>2195</v>
      </c>
      <c r="G3703" s="52">
        <v>2024</v>
      </c>
      <c r="H3703" s="52" t="s">
        <v>361</v>
      </c>
      <c r="I3703" s="52" t="s">
        <v>670</v>
      </c>
      <c r="J3703" s="60">
        <v>4160054</v>
      </c>
      <c r="K3703" s="52">
        <v>4160054</v>
      </c>
      <c r="L3703" s="56" t="str">
        <f>_xlfn.CONCAT(NFM3External!$B3703,"_",NFM3External!$C3703,"_",NFM3External!$E3703,"_",NFM3External!$G3703)</f>
        <v>Uganda_HIV_The United Nations Children's Fund (UNICEF)_2024</v>
      </c>
    </row>
    <row r="3704" spans="1:12" x14ac:dyDescent="0.25">
      <c r="A3704" s="48" t="s">
        <v>2193</v>
      </c>
      <c r="B3704" s="49" t="s">
        <v>1268</v>
      </c>
      <c r="C3704" s="49" t="s">
        <v>1645</v>
      </c>
      <c r="D3704" s="49" t="s">
        <v>1634</v>
      </c>
      <c r="E3704" s="49" t="s">
        <v>901</v>
      </c>
      <c r="F3704" s="49" t="s">
        <v>2195</v>
      </c>
      <c r="G3704" s="49">
        <v>2025</v>
      </c>
      <c r="H3704" s="49" t="s">
        <v>361</v>
      </c>
      <c r="I3704" s="49" t="s">
        <v>670</v>
      </c>
      <c r="J3704" s="59">
        <v>3952051</v>
      </c>
      <c r="K3704" s="49">
        <v>3952051</v>
      </c>
      <c r="L3704" s="55" t="str">
        <f>_xlfn.CONCAT(NFM3External!$B3704,"_",NFM3External!$C3704,"_",NFM3External!$E3704,"_",NFM3External!$G3704)</f>
        <v>Uganda_HIV_The United Nations Children's Fund (UNICEF)_2025</v>
      </c>
    </row>
    <row r="3705" spans="1:12" x14ac:dyDescent="0.25">
      <c r="A3705" s="51" t="s">
        <v>2193</v>
      </c>
      <c r="B3705" s="52" t="s">
        <v>1268</v>
      </c>
      <c r="C3705" s="52" t="s">
        <v>1645</v>
      </c>
      <c r="D3705" s="52" t="s">
        <v>1634</v>
      </c>
      <c r="E3705" s="52" t="s">
        <v>934</v>
      </c>
      <c r="F3705" s="52" t="s">
        <v>2196</v>
      </c>
      <c r="G3705" s="52">
        <v>2018</v>
      </c>
      <c r="H3705" s="52" t="s">
        <v>1635</v>
      </c>
      <c r="I3705" s="52" t="s">
        <v>670</v>
      </c>
      <c r="J3705" s="60">
        <v>402391755</v>
      </c>
      <c r="K3705" s="52">
        <v>402391755</v>
      </c>
      <c r="L3705" s="56" t="str">
        <f>_xlfn.CONCAT(NFM3External!$B3705,"_",NFM3External!$C3705,"_",NFM3External!$E3705,"_",NFM3External!$G3705)</f>
        <v>Uganda_HIV_United States Government (USG)_2018</v>
      </c>
    </row>
    <row r="3706" spans="1:12" x14ac:dyDescent="0.25">
      <c r="A3706" s="48" t="s">
        <v>2193</v>
      </c>
      <c r="B3706" s="49" t="s">
        <v>1268</v>
      </c>
      <c r="C3706" s="49" t="s">
        <v>1645</v>
      </c>
      <c r="D3706" s="49" t="s">
        <v>1634</v>
      </c>
      <c r="E3706" s="49" t="s">
        <v>934</v>
      </c>
      <c r="F3706" s="49" t="s">
        <v>2196</v>
      </c>
      <c r="G3706" s="49">
        <v>2019</v>
      </c>
      <c r="H3706" s="49" t="s">
        <v>1635</v>
      </c>
      <c r="I3706" s="49" t="s">
        <v>670</v>
      </c>
      <c r="J3706" s="59">
        <v>408048750</v>
      </c>
      <c r="K3706" s="49">
        <v>408048750</v>
      </c>
      <c r="L3706" s="55" t="str">
        <f>_xlfn.CONCAT(NFM3External!$B3706,"_",NFM3External!$C3706,"_",NFM3External!$E3706,"_",NFM3External!$G3706)</f>
        <v>Uganda_HIV_United States Government (USG)_2019</v>
      </c>
    </row>
    <row r="3707" spans="1:12" x14ac:dyDescent="0.25">
      <c r="A3707" s="51" t="s">
        <v>2193</v>
      </c>
      <c r="B3707" s="52" t="s">
        <v>1268</v>
      </c>
      <c r="C3707" s="52" t="s">
        <v>1645</v>
      </c>
      <c r="D3707" s="52" t="s">
        <v>1634</v>
      </c>
      <c r="E3707" s="52" t="s">
        <v>934</v>
      </c>
      <c r="F3707" s="52" t="s">
        <v>2196</v>
      </c>
      <c r="G3707" s="52">
        <v>2020</v>
      </c>
      <c r="H3707" s="52" t="s">
        <v>1635</v>
      </c>
      <c r="I3707" s="52" t="s">
        <v>670</v>
      </c>
      <c r="J3707" s="60">
        <v>410000000</v>
      </c>
      <c r="K3707" s="52">
        <v>410000000</v>
      </c>
      <c r="L3707" s="56" t="str">
        <f>_xlfn.CONCAT(NFM3External!$B3707,"_",NFM3External!$C3707,"_",NFM3External!$E3707,"_",NFM3External!$G3707)</f>
        <v>Uganda_HIV_United States Government (USG)_2020</v>
      </c>
    </row>
    <row r="3708" spans="1:12" x14ac:dyDescent="0.25">
      <c r="A3708" s="48" t="s">
        <v>2193</v>
      </c>
      <c r="B3708" s="49" t="s">
        <v>1268</v>
      </c>
      <c r="C3708" s="49" t="s">
        <v>1645</v>
      </c>
      <c r="D3708" s="49" t="s">
        <v>1634</v>
      </c>
      <c r="E3708" s="49" t="s">
        <v>934</v>
      </c>
      <c r="F3708" s="49" t="s">
        <v>2196</v>
      </c>
      <c r="G3708" s="49">
        <v>2021</v>
      </c>
      <c r="H3708" s="49" t="s">
        <v>361</v>
      </c>
      <c r="I3708" s="49" t="s">
        <v>670</v>
      </c>
      <c r="J3708" s="59">
        <v>402600000</v>
      </c>
      <c r="K3708" s="49">
        <v>402600000</v>
      </c>
      <c r="L3708" s="55" t="str">
        <f>_xlfn.CONCAT(NFM3External!$B3708,"_",NFM3External!$C3708,"_",NFM3External!$E3708,"_",NFM3External!$G3708)</f>
        <v>Uganda_HIV_United States Government (USG)_2021</v>
      </c>
    </row>
    <row r="3709" spans="1:12" x14ac:dyDescent="0.25">
      <c r="A3709" s="51" t="s">
        <v>2193</v>
      </c>
      <c r="B3709" s="52" t="s">
        <v>1268</v>
      </c>
      <c r="C3709" s="52" t="s">
        <v>1645</v>
      </c>
      <c r="D3709" s="52" t="s">
        <v>1634</v>
      </c>
      <c r="E3709" s="52" t="s">
        <v>934</v>
      </c>
      <c r="F3709" s="52" t="s">
        <v>2196</v>
      </c>
      <c r="G3709" s="52">
        <v>2022</v>
      </c>
      <c r="H3709" s="52" t="s">
        <v>361</v>
      </c>
      <c r="I3709" s="52" t="s">
        <v>670</v>
      </c>
      <c r="J3709" s="60">
        <v>402600000</v>
      </c>
      <c r="K3709" s="52">
        <v>402600000</v>
      </c>
      <c r="L3709" s="56" t="str">
        <f>_xlfn.CONCAT(NFM3External!$B3709,"_",NFM3External!$C3709,"_",NFM3External!$E3709,"_",NFM3External!$G3709)</f>
        <v>Uganda_HIV_United States Government (USG)_2022</v>
      </c>
    </row>
    <row r="3710" spans="1:12" x14ac:dyDescent="0.25">
      <c r="A3710" s="48" t="s">
        <v>2193</v>
      </c>
      <c r="B3710" s="49" t="s">
        <v>1268</v>
      </c>
      <c r="C3710" s="49" t="s">
        <v>1645</v>
      </c>
      <c r="D3710" s="49" t="s">
        <v>1634</v>
      </c>
      <c r="E3710" s="49" t="s">
        <v>934</v>
      </c>
      <c r="F3710" s="49" t="s">
        <v>2196</v>
      </c>
      <c r="G3710" s="49">
        <v>2023</v>
      </c>
      <c r="H3710" s="49" t="s">
        <v>361</v>
      </c>
      <c r="I3710" s="49" t="s">
        <v>670</v>
      </c>
      <c r="J3710" s="59">
        <v>402600000</v>
      </c>
      <c r="K3710" s="49">
        <v>402600000</v>
      </c>
      <c r="L3710" s="55" t="str">
        <f>_xlfn.CONCAT(NFM3External!$B3710,"_",NFM3External!$C3710,"_",NFM3External!$E3710,"_",NFM3External!$G3710)</f>
        <v>Uganda_HIV_United States Government (USG)_2023</v>
      </c>
    </row>
    <row r="3711" spans="1:12" x14ac:dyDescent="0.25">
      <c r="A3711" s="51" t="s">
        <v>2193</v>
      </c>
      <c r="B3711" s="52" t="s">
        <v>1268</v>
      </c>
      <c r="C3711" s="52" t="s">
        <v>1645</v>
      </c>
      <c r="D3711" s="52" t="s">
        <v>1634</v>
      </c>
      <c r="E3711" s="52" t="s">
        <v>934</v>
      </c>
      <c r="F3711" s="52" t="s">
        <v>2196</v>
      </c>
      <c r="G3711" s="52">
        <v>2024</v>
      </c>
      <c r="H3711" s="52" t="s">
        <v>361</v>
      </c>
      <c r="I3711" s="52" t="s">
        <v>670</v>
      </c>
      <c r="J3711" s="60">
        <v>402600000</v>
      </c>
      <c r="K3711" s="52">
        <v>402600000</v>
      </c>
      <c r="L3711" s="56" t="str">
        <f>_xlfn.CONCAT(NFM3External!$B3711,"_",NFM3External!$C3711,"_",NFM3External!$E3711,"_",NFM3External!$G3711)</f>
        <v>Uganda_HIV_United States Government (USG)_2024</v>
      </c>
    </row>
    <row r="3712" spans="1:12" x14ac:dyDescent="0.25">
      <c r="A3712" s="48" t="s">
        <v>2193</v>
      </c>
      <c r="B3712" s="49" t="s">
        <v>1268</v>
      </c>
      <c r="C3712" s="49" t="s">
        <v>1645</v>
      </c>
      <c r="D3712" s="49" t="s">
        <v>1634</v>
      </c>
      <c r="E3712" s="49" t="s">
        <v>934</v>
      </c>
      <c r="F3712" s="49" t="s">
        <v>2196</v>
      </c>
      <c r="G3712" s="49">
        <v>2025</v>
      </c>
      <c r="H3712" s="49" t="s">
        <v>361</v>
      </c>
      <c r="I3712" s="49" t="s">
        <v>670</v>
      </c>
      <c r="J3712" s="59">
        <v>402600000</v>
      </c>
      <c r="K3712" s="49">
        <v>402600000</v>
      </c>
      <c r="L3712" s="55" t="str">
        <f>_xlfn.CONCAT(NFM3External!$B3712,"_",NFM3External!$C3712,"_",NFM3External!$E3712,"_",NFM3External!$G3712)</f>
        <v>Uganda_HIV_United States Government (USG)_2025</v>
      </c>
    </row>
    <row r="3713" spans="1:12" x14ac:dyDescent="0.25">
      <c r="A3713" s="51" t="s">
        <v>2193</v>
      </c>
      <c r="B3713" s="52" t="s">
        <v>1268</v>
      </c>
      <c r="C3713" s="52" t="s">
        <v>308</v>
      </c>
      <c r="D3713" s="52" t="s">
        <v>1634</v>
      </c>
      <c r="E3713" s="52" t="s">
        <v>738</v>
      </c>
      <c r="F3713" s="52"/>
      <c r="G3713" s="52">
        <v>2018</v>
      </c>
      <c r="H3713" s="52" t="s">
        <v>1635</v>
      </c>
      <c r="I3713" s="52" t="s">
        <v>670</v>
      </c>
      <c r="J3713" s="60">
        <v>544523</v>
      </c>
      <c r="K3713" s="52">
        <v>544523</v>
      </c>
      <c r="L3713" s="56" t="str">
        <f>_xlfn.CONCAT(NFM3External!$B3713,"_",NFM3External!$C3713,"_",NFM3External!$E3713,"_",NFM3External!$G3713)</f>
        <v>Uganda_Malaria_Clinton Foundation_2018</v>
      </c>
    </row>
    <row r="3714" spans="1:12" x14ac:dyDescent="0.25">
      <c r="A3714" s="48" t="s">
        <v>2193</v>
      </c>
      <c r="B3714" s="49" t="s">
        <v>1268</v>
      </c>
      <c r="C3714" s="49" t="s">
        <v>308</v>
      </c>
      <c r="D3714" s="49" t="s">
        <v>1634</v>
      </c>
      <c r="E3714" s="49" t="s">
        <v>738</v>
      </c>
      <c r="F3714" s="49"/>
      <c r="G3714" s="49">
        <v>2019</v>
      </c>
      <c r="H3714" s="49" t="s">
        <v>1635</v>
      </c>
      <c r="I3714" s="49" t="s">
        <v>670</v>
      </c>
      <c r="J3714" s="59">
        <v>705940</v>
      </c>
      <c r="K3714" s="49">
        <v>705940</v>
      </c>
      <c r="L3714" s="55" t="str">
        <f>_xlfn.CONCAT(NFM3External!$B3714,"_",NFM3External!$C3714,"_",NFM3External!$E3714,"_",NFM3External!$G3714)</f>
        <v>Uganda_Malaria_Clinton Foundation_2019</v>
      </c>
    </row>
    <row r="3715" spans="1:12" x14ac:dyDescent="0.25">
      <c r="A3715" s="51" t="s">
        <v>2193</v>
      </c>
      <c r="B3715" s="52" t="s">
        <v>1268</v>
      </c>
      <c r="C3715" s="52" t="s">
        <v>308</v>
      </c>
      <c r="D3715" s="52" t="s">
        <v>1634</v>
      </c>
      <c r="E3715" s="52" t="s">
        <v>738</v>
      </c>
      <c r="F3715" s="52"/>
      <c r="G3715" s="52">
        <v>2020</v>
      </c>
      <c r="H3715" s="52" t="s">
        <v>1635</v>
      </c>
      <c r="I3715" s="52" t="s">
        <v>670</v>
      </c>
      <c r="J3715" s="60">
        <v>346601</v>
      </c>
      <c r="K3715" s="52">
        <v>346601</v>
      </c>
      <c r="L3715" s="56" t="str">
        <f>_xlfn.CONCAT(NFM3External!$B3715,"_",NFM3External!$C3715,"_",NFM3External!$E3715,"_",NFM3External!$G3715)</f>
        <v>Uganda_Malaria_Clinton Foundation_2020</v>
      </c>
    </row>
    <row r="3716" spans="1:12" x14ac:dyDescent="0.25">
      <c r="A3716" s="48" t="s">
        <v>2193</v>
      </c>
      <c r="B3716" s="49" t="s">
        <v>1268</v>
      </c>
      <c r="C3716" s="49" t="s">
        <v>308</v>
      </c>
      <c r="D3716" s="49" t="s">
        <v>1634</v>
      </c>
      <c r="E3716" s="49" t="s">
        <v>738</v>
      </c>
      <c r="F3716" s="49"/>
      <c r="G3716" s="49">
        <v>2021</v>
      </c>
      <c r="H3716" s="49" t="s">
        <v>361</v>
      </c>
      <c r="I3716" s="49" t="s">
        <v>670</v>
      </c>
      <c r="J3716" s="59">
        <v>361692</v>
      </c>
      <c r="K3716" s="49">
        <v>361692</v>
      </c>
      <c r="L3716" s="55" t="str">
        <f>_xlfn.CONCAT(NFM3External!$B3716,"_",NFM3External!$C3716,"_",NFM3External!$E3716,"_",NFM3External!$G3716)</f>
        <v>Uganda_Malaria_Clinton Foundation_2021</v>
      </c>
    </row>
    <row r="3717" spans="1:12" x14ac:dyDescent="0.25">
      <c r="A3717" s="51" t="s">
        <v>2193</v>
      </c>
      <c r="B3717" s="52" t="s">
        <v>1268</v>
      </c>
      <c r="C3717" s="52" t="s">
        <v>308</v>
      </c>
      <c r="D3717" s="52" t="s">
        <v>1634</v>
      </c>
      <c r="E3717" s="52" t="s">
        <v>826</v>
      </c>
      <c r="F3717" s="52"/>
      <c r="G3717" s="52">
        <v>2018</v>
      </c>
      <c r="H3717" s="52" t="s">
        <v>1635</v>
      </c>
      <c r="I3717" s="52" t="s">
        <v>670</v>
      </c>
      <c r="J3717" s="60">
        <v>11838926</v>
      </c>
      <c r="K3717" s="52">
        <v>11838926</v>
      </c>
      <c r="L3717" s="56" t="str">
        <f>_xlfn.CONCAT(NFM3External!$B3717,"_",NFM3External!$C3717,"_",NFM3External!$E3717,"_",NFM3External!$G3717)</f>
        <v>Uganda_Malaria_Ireland_2018</v>
      </c>
    </row>
    <row r="3718" spans="1:12" x14ac:dyDescent="0.25">
      <c r="A3718" s="48" t="s">
        <v>2193</v>
      </c>
      <c r="B3718" s="49" t="s">
        <v>1268</v>
      </c>
      <c r="C3718" s="49" t="s">
        <v>308</v>
      </c>
      <c r="D3718" s="49" t="s">
        <v>1634</v>
      </c>
      <c r="E3718" s="49" t="s">
        <v>826</v>
      </c>
      <c r="F3718" s="49"/>
      <c r="G3718" s="49">
        <v>2019</v>
      </c>
      <c r="H3718" s="49" t="s">
        <v>1635</v>
      </c>
      <c r="I3718" s="49" t="s">
        <v>670</v>
      </c>
      <c r="J3718" s="59">
        <v>14389262</v>
      </c>
      <c r="K3718" s="49">
        <v>14389262</v>
      </c>
      <c r="L3718" s="55" t="str">
        <f>_xlfn.CONCAT(NFM3External!$B3718,"_",NFM3External!$C3718,"_",NFM3External!$E3718,"_",NFM3External!$G3718)</f>
        <v>Uganda_Malaria_Ireland_2019</v>
      </c>
    </row>
    <row r="3719" spans="1:12" x14ac:dyDescent="0.25">
      <c r="A3719" s="51" t="s">
        <v>2193</v>
      </c>
      <c r="B3719" s="52" t="s">
        <v>1268</v>
      </c>
      <c r="C3719" s="52" t="s">
        <v>308</v>
      </c>
      <c r="D3719" s="52" t="s">
        <v>1634</v>
      </c>
      <c r="E3719" s="52" t="s">
        <v>826</v>
      </c>
      <c r="F3719" s="52"/>
      <c r="G3719" s="52">
        <v>2020</v>
      </c>
      <c r="H3719" s="52" t="s">
        <v>1635</v>
      </c>
      <c r="I3719" s="52" t="s">
        <v>670</v>
      </c>
      <c r="J3719" s="60">
        <v>12912752</v>
      </c>
      <c r="K3719" s="52">
        <v>12912752</v>
      </c>
      <c r="L3719" s="56" t="str">
        <f>_xlfn.CONCAT(NFM3External!$B3719,"_",NFM3External!$C3719,"_",NFM3External!$E3719,"_",NFM3External!$G3719)</f>
        <v>Uganda_Malaria_Ireland_2020</v>
      </c>
    </row>
    <row r="3720" spans="1:12" x14ac:dyDescent="0.25">
      <c r="A3720" s="48" t="s">
        <v>2193</v>
      </c>
      <c r="B3720" s="49" t="s">
        <v>1268</v>
      </c>
      <c r="C3720" s="49" t="s">
        <v>308</v>
      </c>
      <c r="D3720" s="49" t="s">
        <v>1634</v>
      </c>
      <c r="E3720" s="49" t="s">
        <v>901</v>
      </c>
      <c r="F3720" s="49"/>
      <c r="G3720" s="49">
        <v>2018</v>
      </c>
      <c r="H3720" s="49" t="s">
        <v>1635</v>
      </c>
      <c r="I3720" s="49" t="s">
        <v>670</v>
      </c>
      <c r="J3720" s="59">
        <v>1109715</v>
      </c>
      <c r="K3720" s="49">
        <v>1109715</v>
      </c>
      <c r="L3720" s="55" t="str">
        <f>_xlfn.CONCAT(NFM3External!$B3720,"_",NFM3External!$C3720,"_",NFM3External!$E3720,"_",NFM3External!$G3720)</f>
        <v>Uganda_Malaria_The United Nations Children's Fund (UNICEF)_2018</v>
      </c>
    </row>
    <row r="3721" spans="1:12" x14ac:dyDescent="0.25">
      <c r="A3721" s="51" t="s">
        <v>2193</v>
      </c>
      <c r="B3721" s="52" t="s">
        <v>1268</v>
      </c>
      <c r="C3721" s="52" t="s">
        <v>308</v>
      </c>
      <c r="D3721" s="52" t="s">
        <v>1634</v>
      </c>
      <c r="E3721" s="52" t="s">
        <v>901</v>
      </c>
      <c r="F3721" s="52"/>
      <c r="G3721" s="52">
        <v>2019</v>
      </c>
      <c r="H3721" s="52" t="s">
        <v>1635</v>
      </c>
      <c r="I3721" s="52" t="s">
        <v>670</v>
      </c>
      <c r="J3721" s="60">
        <v>1254438</v>
      </c>
      <c r="K3721" s="52">
        <v>1254438</v>
      </c>
      <c r="L3721" s="56" t="str">
        <f>_xlfn.CONCAT(NFM3External!$B3721,"_",NFM3External!$C3721,"_",NFM3External!$E3721,"_",NFM3External!$G3721)</f>
        <v>Uganda_Malaria_The United Nations Children's Fund (UNICEF)_2019</v>
      </c>
    </row>
    <row r="3722" spans="1:12" x14ac:dyDescent="0.25">
      <c r="A3722" s="48" t="s">
        <v>2193</v>
      </c>
      <c r="B3722" s="49" t="s">
        <v>1268</v>
      </c>
      <c r="C3722" s="49" t="s">
        <v>308</v>
      </c>
      <c r="D3722" s="49" t="s">
        <v>1634</v>
      </c>
      <c r="E3722" s="49" t="s">
        <v>901</v>
      </c>
      <c r="F3722" s="49"/>
      <c r="G3722" s="49">
        <v>2020</v>
      </c>
      <c r="H3722" s="49" t="s">
        <v>1635</v>
      </c>
      <c r="I3722" s="49" t="s">
        <v>670</v>
      </c>
      <c r="J3722" s="59">
        <v>1102012</v>
      </c>
      <c r="K3722" s="49">
        <v>1102012</v>
      </c>
      <c r="L3722" s="55" t="str">
        <f>_xlfn.CONCAT(NFM3External!$B3722,"_",NFM3External!$C3722,"_",NFM3External!$E3722,"_",NFM3External!$G3722)</f>
        <v>Uganda_Malaria_The United Nations Children's Fund (UNICEF)_2020</v>
      </c>
    </row>
    <row r="3723" spans="1:12" x14ac:dyDescent="0.25">
      <c r="A3723" s="51" t="s">
        <v>2193</v>
      </c>
      <c r="B3723" s="52" t="s">
        <v>1268</v>
      </c>
      <c r="C3723" s="52" t="s">
        <v>308</v>
      </c>
      <c r="D3723" s="52" t="s">
        <v>1634</v>
      </c>
      <c r="E3723" s="52" t="s">
        <v>934</v>
      </c>
      <c r="F3723" s="52"/>
      <c r="G3723" s="52">
        <v>2018</v>
      </c>
      <c r="H3723" s="52" t="s">
        <v>1635</v>
      </c>
      <c r="I3723" s="52" t="s">
        <v>670</v>
      </c>
      <c r="J3723" s="60">
        <v>33000000</v>
      </c>
      <c r="K3723" s="52">
        <v>33000000</v>
      </c>
      <c r="L3723" s="56" t="str">
        <f>_xlfn.CONCAT(NFM3External!$B3723,"_",NFM3External!$C3723,"_",NFM3External!$E3723,"_",NFM3External!$G3723)</f>
        <v>Uganda_Malaria_United States Government (USG)_2018</v>
      </c>
    </row>
    <row r="3724" spans="1:12" x14ac:dyDescent="0.25">
      <c r="A3724" s="48" t="s">
        <v>2193</v>
      </c>
      <c r="B3724" s="49" t="s">
        <v>1268</v>
      </c>
      <c r="C3724" s="49" t="s">
        <v>308</v>
      </c>
      <c r="D3724" s="49" t="s">
        <v>1634</v>
      </c>
      <c r="E3724" s="49" t="s">
        <v>934</v>
      </c>
      <c r="F3724" s="49"/>
      <c r="G3724" s="49">
        <v>2019</v>
      </c>
      <c r="H3724" s="49" t="s">
        <v>1635</v>
      </c>
      <c r="I3724" s="49" t="s">
        <v>670</v>
      </c>
      <c r="J3724" s="59">
        <v>3300000</v>
      </c>
      <c r="K3724" s="49">
        <v>3300000</v>
      </c>
      <c r="L3724" s="55" t="str">
        <f>_xlfn.CONCAT(NFM3External!$B3724,"_",NFM3External!$C3724,"_",NFM3External!$E3724,"_",NFM3External!$G3724)</f>
        <v>Uganda_Malaria_United States Government (USG)_2019</v>
      </c>
    </row>
    <row r="3725" spans="1:12" x14ac:dyDescent="0.25">
      <c r="A3725" s="51" t="s">
        <v>2193</v>
      </c>
      <c r="B3725" s="52" t="s">
        <v>1268</v>
      </c>
      <c r="C3725" s="52" t="s">
        <v>308</v>
      </c>
      <c r="D3725" s="52" t="s">
        <v>1634</v>
      </c>
      <c r="E3725" s="52" t="s">
        <v>934</v>
      </c>
      <c r="F3725" s="52"/>
      <c r="G3725" s="52">
        <v>2020</v>
      </c>
      <c r="H3725" s="52" t="s">
        <v>1635</v>
      </c>
      <c r="I3725" s="52" t="s">
        <v>670</v>
      </c>
      <c r="J3725" s="60">
        <v>33000000</v>
      </c>
      <c r="K3725" s="52">
        <v>33000000</v>
      </c>
      <c r="L3725" s="56" t="str">
        <f>_xlfn.CONCAT(NFM3External!$B3725,"_",NFM3External!$C3725,"_",NFM3External!$E3725,"_",NFM3External!$G3725)</f>
        <v>Uganda_Malaria_United States Government (USG)_2020</v>
      </c>
    </row>
    <row r="3726" spans="1:12" x14ac:dyDescent="0.25">
      <c r="A3726" s="48" t="s">
        <v>2193</v>
      </c>
      <c r="B3726" s="49" t="s">
        <v>1268</v>
      </c>
      <c r="C3726" s="49" t="s">
        <v>308</v>
      </c>
      <c r="D3726" s="49" t="s">
        <v>1634</v>
      </c>
      <c r="E3726" s="49" t="s">
        <v>934</v>
      </c>
      <c r="F3726" s="49"/>
      <c r="G3726" s="49">
        <v>2021</v>
      </c>
      <c r="H3726" s="49" t="s">
        <v>361</v>
      </c>
      <c r="I3726" s="49" t="s">
        <v>670</v>
      </c>
      <c r="J3726" s="59">
        <v>33000000</v>
      </c>
      <c r="K3726" s="49">
        <v>33000000</v>
      </c>
      <c r="L3726" s="55" t="str">
        <f>_xlfn.CONCAT(NFM3External!$B3726,"_",NFM3External!$C3726,"_",NFM3External!$E3726,"_",NFM3External!$G3726)</f>
        <v>Uganda_Malaria_United States Government (USG)_2021</v>
      </c>
    </row>
    <row r="3727" spans="1:12" x14ac:dyDescent="0.25">
      <c r="A3727" s="51" t="s">
        <v>2193</v>
      </c>
      <c r="B3727" s="52" t="s">
        <v>1268</v>
      </c>
      <c r="C3727" s="52" t="s">
        <v>308</v>
      </c>
      <c r="D3727" s="52" t="s">
        <v>1634</v>
      </c>
      <c r="E3727" s="52" t="s">
        <v>934</v>
      </c>
      <c r="F3727" s="52"/>
      <c r="G3727" s="52">
        <v>2022</v>
      </c>
      <c r="H3727" s="52" t="s">
        <v>361</v>
      </c>
      <c r="I3727" s="52" t="s">
        <v>670</v>
      </c>
      <c r="J3727" s="60">
        <v>32000000</v>
      </c>
      <c r="K3727" s="52">
        <v>32000000</v>
      </c>
      <c r="L3727" s="56" t="str">
        <f>_xlfn.CONCAT(NFM3External!$B3727,"_",NFM3External!$C3727,"_",NFM3External!$E3727,"_",NFM3External!$G3727)</f>
        <v>Uganda_Malaria_United States Government (USG)_2022</v>
      </c>
    </row>
    <row r="3728" spans="1:12" x14ac:dyDescent="0.25">
      <c r="A3728" s="48" t="s">
        <v>2193</v>
      </c>
      <c r="B3728" s="49" t="s">
        <v>1268</v>
      </c>
      <c r="C3728" s="49" t="s">
        <v>308</v>
      </c>
      <c r="D3728" s="49" t="s">
        <v>1634</v>
      </c>
      <c r="E3728" s="49" t="s">
        <v>934</v>
      </c>
      <c r="F3728" s="49"/>
      <c r="G3728" s="49">
        <v>2023</v>
      </c>
      <c r="H3728" s="49" t="s">
        <v>361</v>
      </c>
      <c r="I3728" s="49" t="s">
        <v>670</v>
      </c>
      <c r="J3728" s="59">
        <v>32000000</v>
      </c>
      <c r="K3728" s="49">
        <v>32000000</v>
      </c>
      <c r="L3728" s="55" t="str">
        <f>_xlfn.CONCAT(NFM3External!$B3728,"_",NFM3External!$C3728,"_",NFM3External!$E3728,"_",NFM3External!$G3728)</f>
        <v>Uganda_Malaria_United States Government (USG)_2023</v>
      </c>
    </row>
    <row r="3729" spans="1:12" x14ac:dyDescent="0.25">
      <c r="A3729" s="51" t="s">
        <v>2193</v>
      </c>
      <c r="B3729" s="52" t="s">
        <v>1268</v>
      </c>
      <c r="C3729" s="52" t="s">
        <v>305</v>
      </c>
      <c r="D3729" s="52" t="s">
        <v>1634</v>
      </c>
      <c r="E3729" s="52" t="s">
        <v>798</v>
      </c>
      <c r="F3729" s="52" t="s">
        <v>2197</v>
      </c>
      <c r="G3729" s="52">
        <v>2018</v>
      </c>
      <c r="H3729" s="52" t="s">
        <v>1635</v>
      </c>
      <c r="I3729" s="52" t="s">
        <v>670</v>
      </c>
      <c r="J3729" s="60">
        <v>325802</v>
      </c>
      <c r="K3729" s="52">
        <v>325802</v>
      </c>
      <c r="L3729" s="56" t="str">
        <f>_xlfn.CONCAT(NFM3External!$B3729,"_",NFM3External!$C3729,"_",NFM3External!$E3729,"_",NFM3External!$G3729)</f>
        <v>Uganda_TB_Germany_2018</v>
      </c>
    </row>
    <row r="3730" spans="1:12" x14ac:dyDescent="0.25">
      <c r="A3730" s="48" t="s">
        <v>2193</v>
      </c>
      <c r="B3730" s="49" t="s">
        <v>1268</v>
      </c>
      <c r="C3730" s="49" t="s">
        <v>305</v>
      </c>
      <c r="D3730" s="49" t="s">
        <v>1634</v>
      </c>
      <c r="E3730" s="49" t="s">
        <v>798</v>
      </c>
      <c r="F3730" s="49" t="s">
        <v>2197</v>
      </c>
      <c r="G3730" s="49">
        <v>2019</v>
      </c>
      <c r="H3730" s="49" t="s">
        <v>1635</v>
      </c>
      <c r="I3730" s="49" t="s">
        <v>670</v>
      </c>
      <c r="J3730" s="59">
        <v>342950</v>
      </c>
      <c r="K3730" s="49">
        <v>342950</v>
      </c>
      <c r="L3730" s="55" t="str">
        <f>_xlfn.CONCAT(NFM3External!$B3730,"_",NFM3External!$C3730,"_",NFM3External!$E3730,"_",NFM3External!$G3730)</f>
        <v>Uganda_TB_Germany_2019</v>
      </c>
    </row>
    <row r="3731" spans="1:12" x14ac:dyDescent="0.25">
      <c r="A3731" s="51" t="s">
        <v>2193</v>
      </c>
      <c r="B3731" s="52" t="s">
        <v>1268</v>
      </c>
      <c r="C3731" s="52" t="s">
        <v>305</v>
      </c>
      <c r="D3731" s="52" t="s">
        <v>1634</v>
      </c>
      <c r="E3731" s="52" t="s">
        <v>798</v>
      </c>
      <c r="F3731" s="52" t="s">
        <v>2197</v>
      </c>
      <c r="G3731" s="52">
        <v>2020</v>
      </c>
      <c r="H3731" s="52" t="s">
        <v>1635</v>
      </c>
      <c r="I3731" s="52" t="s">
        <v>670</v>
      </c>
      <c r="J3731" s="60">
        <v>361000</v>
      </c>
      <c r="K3731" s="52">
        <v>361000</v>
      </c>
      <c r="L3731" s="56" t="str">
        <f>_xlfn.CONCAT(NFM3External!$B3731,"_",NFM3External!$C3731,"_",NFM3External!$E3731,"_",NFM3External!$G3731)</f>
        <v>Uganda_TB_Germany_2020</v>
      </c>
    </row>
    <row r="3732" spans="1:12" x14ac:dyDescent="0.25">
      <c r="A3732" s="48" t="s">
        <v>2193</v>
      </c>
      <c r="B3732" s="49" t="s">
        <v>1268</v>
      </c>
      <c r="C3732" s="49" t="s">
        <v>305</v>
      </c>
      <c r="D3732" s="49" t="s">
        <v>1634</v>
      </c>
      <c r="E3732" s="49" t="s">
        <v>798</v>
      </c>
      <c r="F3732" s="49" t="s">
        <v>2197</v>
      </c>
      <c r="G3732" s="49">
        <v>2021</v>
      </c>
      <c r="H3732" s="49" t="s">
        <v>361</v>
      </c>
      <c r="I3732" s="49" t="s">
        <v>670</v>
      </c>
      <c r="J3732" s="59">
        <v>380000</v>
      </c>
      <c r="K3732" s="49">
        <v>380000</v>
      </c>
      <c r="L3732" s="55" t="str">
        <f>_xlfn.CONCAT(NFM3External!$B3732,"_",NFM3External!$C3732,"_",NFM3External!$E3732,"_",NFM3External!$G3732)</f>
        <v>Uganda_TB_Germany_2021</v>
      </c>
    </row>
    <row r="3733" spans="1:12" x14ac:dyDescent="0.25">
      <c r="A3733" s="51" t="s">
        <v>2193</v>
      </c>
      <c r="B3733" s="52" t="s">
        <v>1268</v>
      </c>
      <c r="C3733" s="52" t="s">
        <v>305</v>
      </c>
      <c r="D3733" s="52" t="s">
        <v>1634</v>
      </c>
      <c r="E3733" s="52" t="s">
        <v>798</v>
      </c>
      <c r="F3733" s="52" t="s">
        <v>2197</v>
      </c>
      <c r="G3733" s="52">
        <v>2022</v>
      </c>
      <c r="H3733" s="52" t="s">
        <v>361</v>
      </c>
      <c r="I3733" s="52" t="s">
        <v>670</v>
      </c>
      <c r="J3733" s="60">
        <v>383800</v>
      </c>
      <c r="K3733" s="52">
        <v>383800</v>
      </c>
      <c r="L3733" s="56" t="str">
        <f>_xlfn.CONCAT(NFM3External!$B3733,"_",NFM3External!$C3733,"_",NFM3External!$E3733,"_",NFM3External!$G3733)</f>
        <v>Uganda_TB_Germany_2022</v>
      </c>
    </row>
    <row r="3734" spans="1:12" x14ac:dyDescent="0.25">
      <c r="A3734" s="48" t="s">
        <v>2193</v>
      </c>
      <c r="B3734" s="49" t="s">
        <v>1268</v>
      </c>
      <c r="C3734" s="49" t="s">
        <v>305</v>
      </c>
      <c r="D3734" s="49" t="s">
        <v>1634</v>
      </c>
      <c r="E3734" s="49" t="s">
        <v>798</v>
      </c>
      <c r="F3734" s="49" t="s">
        <v>2197</v>
      </c>
      <c r="G3734" s="49">
        <v>2023</v>
      </c>
      <c r="H3734" s="49" t="s">
        <v>361</v>
      </c>
      <c r="I3734" s="49" t="s">
        <v>670</v>
      </c>
      <c r="J3734" s="59">
        <v>387638</v>
      </c>
      <c r="K3734" s="49">
        <v>387638</v>
      </c>
      <c r="L3734" s="55" t="str">
        <f>_xlfn.CONCAT(NFM3External!$B3734,"_",NFM3External!$C3734,"_",NFM3External!$E3734,"_",NFM3External!$G3734)</f>
        <v>Uganda_TB_Germany_2023</v>
      </c>
    </row>
    <row r="3735" spans="1:12" x14ac:dyDescent="0.25">
      <c r="A3735" s="51" t="s">
        <v>2193</v>
      </c>
      <c r="B3735" s="52" t="s">
        <v>1268</v>
      </c>
      <c r="C3735" s="52" t="s">
        <v>305</v>
      </c>
      <c r="D3735" s="52" t="s">
        <v>1634</v>
      </c>
      <c r="E3735" s="52" t="s">
        <v>798</v>
      </c>
      <c r="F3735" s="52" t="s">
        <v>2197</v>
      </c>
      <c r="G3735" s="52">
        <v>2024</v>
      </c>
      <c r="H3735" s="52" t="s">
        <v>361</v>
      </c>
      <c r="I3735" s="52" t="s">
        <v>670</v>
      </c>
      <c r="J3735" s="60">
        <v>391514</v>
      </c>
      <c r="K3735" s="52">
        <v>391514</v>
      </c>
      <c r="L3735" s="56" t="str">
        <f>_xlfn.CONCAT(NFM3External!$B3735,"_",NFM3External!$C3735,"_",NFM3External!$E3735,"_",NFM3External!$G3735)</f>
        <v>Uganda_TB_Germany_2024</v>
      </c>
    </row>
    <row r="3736" spans="1:12" x14ac:dyDescent="0.25">
      <c r="A3736" s="48" t="s">
        <v>2193</v>
      </c>
      <c r="B3736" s="49" t="s">
        <v>1268</v>
      </c>
      <c r="C3736" s="49" t="s">
        <v>305</v>
      </c>
      <c r="D3736" s="49" t="s">
        <v>1634</v>
      </c>
      <c r="E3736" s="49" t="s">
        <v>798</v>
      </c>
      <c r="F3736" s="49" t="s">
        <v>2197</v>
      </c>
      <c r="G3736" s="49">
        <v>2025</v>
      </c>
      <c r="H3736" s="49" t="s">
        <v>361</v>
      </c>
      <c r="I3736" s="49" t="s">
        <v>670</v>
      </c>
      <c r="J3736" s="59">
        <v>395430</v>
      </c>
      <c r="K3736" s="49">
        <v>395430</v>
      </c>
      <c r="L3736" s="55" t="str">
        <f>_xlfn.CONCAT(NFM3External!$B3736,"_",NFM3External!$C3736,"_",NFM3External!$E3736,"_",NFM3External!$G3736)</f>
        <v>Uganda_TB_Germany_2025</v>
      </c>
    </row>
    <row r="3737" spans="1:12" x14ac:dyDescent="0.25">
      <c r="A3737" s="51" t="s">
        <v>2193</v>
      </c>
      <c r="B3737" s="52" t="s">
        <v>1268</v>
      </c>
      <c r="C3737" s="52" t="s">
        <v>305</v>
      </c>
      <c r="D3737" s="52" t="s">
        <v>1634</v>
      </c>
      <c r="E3737" s="52" t="s">
        <v>934</v>
      </c>
      <c r="F3737" s="52" t="s">
        <v>2198</v>
      </c>
      <c r="G3737" s="52">
        <v>2018</v>
      </c>
      <c r="H3737" s="52" t="s">
        <v>1635</v>
      </c>
      <c r="I3737" s="52" t="s">
        <v>670</v>
      </c>
      <c r="J3737" s="60">
        <v>10000000</v>
      </c>
      <c r="K3737" s="52">
        <v>10000000</v>
      </c>
      <c r="L3737" s="56" t="str">
        <f>_xlfn.CONCAT(NFM3External!$B3737,"_",NFM3External!$C3737,"_",NFM3External!$E3737,"_",NFM3External!$G3737)</f>
        <v>Uganda_TB_United States Government (USG)_2018</v>
      </c>
    </row>
    <row r="3738" spans="1:12" x14ac:dyDescent="0.25">
      <c r="A3738" s="48" t="s">
        <v>2193</v>
      </c>
      <c r="B3738" s="49" t="s">
        <v>1268</v>
      </c>
      <c r="C3738" s="49" t="s">
        <v>305</v>
      </c>
      <c r="D3738" s="49" t="s">
        <v>1634</v>
      </c>
      <c r="E3738" s="49" t="s">
        <v>934</v>
      </c>
      <c r="F3738" s="49" t="s">
        <v>2198</v>
      </c>
      <c r="G3738" s="49">
        <v>2019</v>
      </c>
      <c r="H3738" s="49" t="s">
        <v>1635</v>
      </c>
      <c r="I3738" s="49" t="s">
        <v>670</v>
      </c>
      <c r="J3738" s="59">
        <v>10000000</v>
      </c>
      <c r="K3738" s="49">
        <v>10000000</v>
      </c>
      <c r="L3738" s="55" t="str">
        <f>_xlfn.CONCAT(NFM3External!$B3738,"_",NFM3External!$C3738,"_",NFM3External!$E3738,"_",NFM3External!$G3738)</f>
        <v>Uganda_TB_United States Government (USG)_2019</v>
      </c>
    </row>
    <row r="3739" spans="1:12" x14ac:dyDescent="0.25">
      <c r="A3739" s="51" t="s">
        <v>2193</v>
      </c>
      <c r="B3739" s="52" t="s">
        <v>1268</v>
      </c>
      <c r="C3739" s="52" t="s">
        <v>305</v>
      </c>
      <c r="D3739" s="52" t="s">
        <v>1634</v>
      </c>
      <c r="E3739" s="52" t="s">
        <v>934</v>
      </c>
      <c r="F3739" s="52" t="s">
        <v>2198</v>
      </c>
      <c r="G3739" s="52">
        <v>2020</v>
      </c>
      <c r="H3739" s="52" t="s">
        <v>1635</v>
      </c>
      <c r="I3739" s="52" t="s">
        <v>670</v>
      </c>
      <c r="J3739" s="60">
        <v>10000000</v>
      </c>
      <c r="K3739" s="52">
        <v>10000000</v>
      </c>
      <c r="L3739" s="56" t="str">
        <f>_xlfn.CONCAT(NFM3External!$B3739,"_",NFM3External!$C3739,"_",NFM3External!$E3739,"_",NFM3External!$G3739)</f>
        <v>Uganda_TB_United States Government (USG)_2020</v>
      </c>
    </row>
    <row r="3740" spans="1:12" x14ac:dyDescent="0.25">
      <c r="A3740" s="48" t="s">
        <v>2193</v>
      </c>
      <c r="B3740" s="49" t="s">
        <v>1268</v>
      </c>
      <c r="C3740" s="49" t="s">
        <v>305</v>
      </c>
      <c r="D3740" s="49" t="s">
        <v>1634</v>
      </c>
      <c r="E3740" s="49" t="s">
        <v>934</v>
      </c>
      <c r="F3740" s="49" t="s">
        <v>2198</v>
      </c>
      <c r="G3740" s="49">
        <v>2021</v>
      </c>
      <c r="H3740" s="49" t="s">
        <v>361</v>
      </c>
      <c r="I3740" s="49" t="s">
        <v>670</v>
      </c>
      <c r="J3740" s="59">
        <v>10000000</v>
      </c>
      <c r="K3740" s="49">
        <v>10000000</v>
      </c>
      <c r="L3740" s="55" t="str">
        <f>_xlfn.CONCAT(NFM3External!$B3740,"_",NFM3External!$C3740,"_",NFM3External!$E3740,"_",NFM3External!$G3740)</f>
        <v>Uganda_TB_United States Government (USG)_2021</v>
      </c>
    </row>
    <row r="3741" spans="1:12" x14ac:dyDescent="0.25">
      <c r="A3741" s="51" t="s">
        <v>2193</v>
      </c>
      <c r="B3741" s="52" t="s">
        <v>1268</v>
      </c>
      <c r="C3741" s="52" t="s">
        <v>305</v>
      </c>
      <c r="D3741" s="52" t="s">
        <v>1634</v>
      </c>
      <c r="E3741" s="52" t="s">
        <v>934</v>
      </c>
      <c r="F3741" s="52" t="s">
        <v>2198</v>
      </c>
      <c r="G3741" s="52">
        <v>2022</v>
      </c>
      <c r="H3741" s="52" t="s">
        <v>361</v>
      </c>
      <c r="I3741" s="52" t="s">
        <v>670</v>
      </c>
      <c r="J3741" s="60">
        <v>10200000</v>
      </c>
      <c r="K3741" s="52">
        <v>10200000</v>
      </c>
      <c r="L3741" s="56" t="str">
        <f>_xlfn.CONCAT(NFM3External!$B3741,"_",NFM3External!$C3741,"_",NFM3External!$E3741,"_",NFM3External!$G3741)</f>
        <v>Uganda_TB_United States Government (USG)_2022</v>
      </c>
    </row>
    <row r="3742" spans="1:12" x14ac:dyDescent="0.25">
      <c r="A3742" s="48" t="s">
        <v>2193</v>
      </c>
      <c r="B3742" s="49" t="s">
        <v>1268</v>
      </c>
      <c r="C3742" s="49" t="s">
        <v>305</v>
      </c>
      <c r="D3742" s="49" t="s">
        <v>1634</v>
      </c>
      <c r="E3742" s="49" t="s">
        <v>934</v>
      </c>
      <c r="F3742" s="49" t="s">
        <v>2198</v>
      </c>
      <c r="G3742" s="49">
        <v>2023</v>
      </c>
      <c r="H3742" s="49" t="s">
        <v>361</v>
      </c>
      <c r="I3742" s="49" t="s">
        <v>670</v>
      </c>
      <c r="J3742" s="59">
        <v>10200000</v>
      </c>
      <c r="K3742" s="49">
        <v>10200000</v>
      </c>
      <c r="L3742" s="55" t="str">
        <f>_xlfn.CONCAT(NFM3External!$B3742,"_",NFM3External!$C3742,"_",NFM3External!$E3742,"_",NFM3External!$G3742)</f>
        <v>Uganda_TB_United States Government (USG)_2023</v>
      </c>
    </row>
    <row r="3743" spans="1:12" x14ac:dyDescent="0.25">
      <c r="A3743" s="51" t="s">
        <v>2193</v>
      </c>
      <c r="B3743" s="52" t="s">
        <v>1268</v>
      </c>
      <c r="C3743" s="52" t="s">
        <v>305</v>
      </c>
      <c r="D3743" s="52" t="s">
        <v>1634</v>
      </c>
      <c r="E3743" s="52" t="s">
        <v>934</v>
      </c>
      <c r="F3743" s="52" t="s">
        <v>2198</v>
      </c>
      <c r="G3743" s="52">
        <v>2024</v>
      </c>
      <c r="H3743" s="52" t="s">
        <v>361</v>
      </c>
      <c r="I3743" s="52" t="s">
        <v>670</v>
      </c>
      <c r="J3743" s="60">
        <v>10200000</v>
      </c>
      <c r="K3743" s="52">
        <v>10200000</v>
      </c>
      <c r="L3743" s="56" t="str">
        <f>_xlfn.CONCAT(NFM3External!$B3743,"_",NFM3External!$C3743,"_",NFM3External!$E3743,"_",NFM3External!$G3743)</f>
        <v>Uganda_TB_United States Government (USG)_2024</v>
      </c>
    </row>
    <row r="3744" spans="1:12" x14ac:dyDescent="0.25">
      <c r="A3744" s="48" t="s">
        <v>2193</v>
      </c>
      <c r="B3744" s="49" t="s">
        <v>1268</v>
      </c>
      <c r="C3744" s="49" t="s">
        <v>305</v>
      </c>
      <c r="D3744" s="49" t="s">
        <v>1634</v>
      </c>
      <c r="E3744" s="49" t="s">
        <v>934</v>
      </c>
      <c r="F3744" s="49" t="s">
        <v>2198</v>
      </c>
      <c r="G3744" s="49">
        <v>2025</v>
      </c>
      <c r="H3744" s="49" t="s">
        <v>361</v>
      </c>
      <c r="I3744" s="49" t="s">
        <v>670</v>
      </c>
      <c r="J3744" s="59">
        <v>10200000</v>
      </c>
      <c r="K3744" s="49">
        <v>10200000</v>
      </c>
      <c r="L3744" s="55" t="str">
        <f>_xlfn.CONCAT(NFM3External!$B3744,"_",NFM3External!$C3744,"_",NFM3External!$E3744,"_",NFM3External!$G3744)</f>
        <v>Uganda_TB_United States Government (USG)_2025</v>
      </c>
    </row>
    <row r="3745" spans="1:12" x14ac:dyDescent="0.25">
      <c r="A3745" s="51" t="s">
        <v>2199</v>
      </c>
      <c r="B3745" s="52" t="s">
        <v>1270</v>
      </c>
      <c r="C3745" s="52" t="s">
        <v>1645</v>
      </c>
      <c r="D3745" s="52" t="s">
        <v>1634</v>
      </c>
      <c r="E3745" s="52" t="s">
        <v>793</v>
      </c>
      <c r="F3745" s="52" t="s">
        <v>2200</v>
      </c>
      <c r="G3745" s="52">
        <v>2018</v>
      </c>
      <c r="H3745" s="52" t="s">
        <v>1635</v>
      </c>
      <c r="I3745" s="52" t="s">
        <v>670</v>
      </c>
      <c r="J3745" s="60">
        <v>746381</v>
      </c>
      <c r="K3745" s="52">
        <v>746381</v>
      </c>
      <c r="L3745" s="56" t="str">
        <f>_xlfn.CONCAT(NFM3External!$B3745,"_",NFM3External!$C3745,"_",NFM3External!$E3745,"_",NFM3External!$G3745)</f>
        <v>Ukraine_HIV_France_2018</v>
      </c>
    </row>
    <row r="3746" spans="1:12" x14ac:dyDescent="0.25">
      <c r="A3746" s="48" t="s">
        <v>2199</v>
      </c>
      <c r="B3746" s="49" t="s">
        <v>1270</v>
      </c>
      <c r="C3746" s="49" t="s">
        <v>1645</v>
      </c>
      <c r="D3746" s="49" t="s">
        <v>1634</v>
      </c>
      <c r="E3746" s="49" t="s">
        <v>793</v>
      </c>
      <c r="F3746" s="49" t="s">
        <v>2200</v>
      </c>
      <c r="G3746" s="49">
        <v>2019</v>
      </c>
      <c r="H3746" s="49" t="s">
        <v>1635</v>
      </c>
      <c r="I3746" s="49" t="s">
        <v>670</v>
      </c>
      <c r="J3746" s="59">
        <v>554775</v>
      </c>
      <c r="K3746" s="49">
        <v>554775</v>
      </c>
      <c r="L3746" s="55" t="str">
        <f>_xlfn.CONCAT(NFM3External!$B3746,"_",NFM3External!$C3746,"_",NFM3External!$E3746,"_",NFM3External!$G3746)</f>
        <v>Ukraine_HIV_France_2019</v>
      </c>
    </row>
    <row r="3747" spans="1:12" x14ac:dyDescent="0.25">
      <c r="A3747" s="51" t="s">
        <v>2199</v>
      </c>
      <c r="B3747" s="52" t="s">
        <v>1270</v>
      </c>
      <c r="C3747" s="52" t="s">
        <v>1645</v>
      </c>
      <c r="D3747" s="52" t="s">
        <v>1634</v>
      </c>
      <c r="E3747" s="52" t="s">
        <v>793</v>
      </c>
      <c r="F3747" s="52" t="s">
        <v>2200</v>
      </c>
      <c r="G3747" s="52">
        <v>2020</v>
      </c>
      <c r="H3747" s="52" t="s">
        <v>1635</v>
      </c>
      <c r="I3747" s="52" t="s">
        <v>670</v>
      </c>
      <c r="J3747" s="60">
        <v>464347</v>
      </c>
      <c r="K3747" s="52">
        <v>464347</v>
      </c>
      <c r="L3747" s="56" t="str">
        <f>_xlfn.CONCAT(NFM3External!$B3747,"_",NFM3External!$C3747,"_",NFM3External!$E3747,"_",NFM3External!$G3747)</f>
        <v>Ukraine_HIV_France_2020</v>
      </c>
    </row>
    <row r="3748" spans="1:12" x14ac:dyDescent="0.25">
      <c r="A3748" s="48" t="s">
        <v>2199</v>
      </c>
      <c r="B3748" s="49" t="s">
        <v>1270</v>
      </c>
      <c r="C3748" s="49" t="s">
        <v>1645</v>
      </c>
      <c r="D3748" s="49" t="s">
        <v>1634</v>
      </c>
      <c r="E3748" s="49" t="s">
        <v>809</v>
      </c>
      <c r="F3748" s="49" t="s">
        <v>2201</v>
      </c>
      <c r="G3748" s="49">
        <v>2018</v>
      </c>
      <c r="H3748" s="49" t="s">
        <v>1635</v>
      </c>
      <c r="I3748" s="49" t="s">
        <v>670</v>
      </c>
      <c r="J3748" s="59">
        <v>69822</v>
      </c>
      <c r="K3748" s="49">
        <v>69822</v>
      </c>
      <c r="L3748" s="55" t="str">
        <f>_xlfn.CONCAT(NFM3External!$B3748,"_",NFM3External!$C3748,"_",NFM3External!$E3748,"_",NFM3External!$G3748)</f>
        <v>Ukraine_HIV_International Drug Purchase Facility (UNITAID)_2018</v>
      </c>
    </row>
    <row r="3749" spans="1:12" x14ac:dyDescent="0.25">
      <c r="A3749" s="51" t="s">
        <v>2199</v>
      </c>
      <c r="B3749" s="52" t="s">
        <v>1270</v>
      </c>
      <c r="C3749" s="52" t="s">
        <v>1645</v>
      </c>
      <c r="D3749" s="52" t="s">
        <v>1634</v>
      </c>
      <c r="E3749" s="52" t="s">
        <v>809</v>
      </c>
      <c r="F3749" s="52" t="s">
        <v>2201</v>
      </c>
      <c r="G3749" s="52">
        <v>2019</v>
      </c>
      <c r="H3749" s="52" t="s">
        <v>1635</v>
      </c>
      <c r="I3749" s="52" t="s">
        <v>670</v>
      </c>
      <c r="J3749" s="60">
        <v>153072</v>
      </c>
      <c r="K3749" s="52">
        <v>153072</v>
      </c>
      <c r="L3749" s="56" t="str">
        <f>_xlfn.CONCAT(NFM3External!$B3749,"_",NFM3External!$C3749,"_",NFM3External!$E3749,"_",NFM3External!$G3749)</f>
        <v>Ukraine_HIV_International Drug Purchase Facility (UNITAID)_2019</v>
      </c>
    </row>
    <row r="3750" spans="1:12" x14ac:dyDescent="0.25">
      <c r="A3750" s="48" t="s">
        <v>2199</v>
      </c>
      <c r="B3750" s="49" t="s">
        <v>1270</v>
      </c>
      <c r="C3750" s="49" t="s">
        <v>1645</v>
      </c>
      <c r="D3750" s="49" t="s">
        <v>1634</v>
      </c>
      <c r="E3750" s="49" t="s">
        <v>809</v>
      </c>
      <c r="F3750" s="49" t="s">
        <v>2201</v>
      </c>
      <c r="G3750" s="49">
        <v>2020</v>
      </c>
      <c r="H3750" s="49" t="s">
        <v>1635</v>
      </c>
      <c r="I3750" s="49" t="s">
        <v>670</v>
      </c>
      <c r="J3750" s="59">
        <v>123946</v>
      </c>
      <c r="K3750" s="49">
        <v>123946</v>
      </c>
      <c r="L3750" s="55" t="str">
        <f>_xlfn.CONCAT(NFM3External!$B3750,"_",NFM3External!$C3750,"_",NFM3External!$E3750,"_",NFM3External!$G3750)</f>
        <v>Ukraine_HIV_International Drug Purchase Facility (UNITAID)_2020</v>
      </c>
    </row>
    <row r="3751" spans="1:12" x14ac:dyDescent="0.25">
      <c r="A3751" s="51" t="s">
        <v>2199</v>
      </c>
      <c r="B3751" s="52" t="s">
        <v>1270</v>
      </c>
      <c r="C3751" s="52" t="s">
        <v>1645</v>
      </c>
      <c r="D3751" s="52" t="s">
        <v>1634</v>
      </c>
      <c r="E3751" s="52" t="s">
        <v>809</v>
      </c>
      <c r="F3751" s="52" t="s">
        <v>2201</v>
      </c>
      <c r="G3751" s="52">
        <v>2021</v>
      </c>
      <c r="H3751" s="52" t="s">
        <v>361</v>
      </c>
      <c r="I3751" s="52" t="s">
        <v>670</v>
      </c>
      <c r="J3751" s="60">
        <v>46808</v>
      </c>
      <c r="K3751" s="52">
        <v>46808</v>
      </c>
      <c r="L3751" s="56" t="str">
        <f>_xlfn.CONCAT(NFM3External!$B3751,"_",NFM3External!$C3751,"_",NFM3External!$E3751,"_",NFM3External!$G3751)</f>
        <v>Ukraine_HIV_International Drug Purchase Facility (UNITAID)_2021</v>
      </c>
    </row>
    <row r="3752" spans="1:12" x14ac:dyDescent="0.25">
      <c r="A3752" s="48" t="s">
        <v>2199</v>
      </c>
      <c r="B3752" s="49" t="s">
        <v>1270</v>
      </c>
      <c r="C3752" s="49" t="s">
        <v>1645</v>
      </c>
      <c r="D3752" s="49" t="s">
        <v>1634</v>
      </c>
      <c r="E3752" s="49" t="s">
        <v>843</v>
      </c>
      <c r="F3752" s="49" t="s">
        <v>2202</v>
      </c>
      <c r="G3752" s="49">
        <v>2018</v>
      </c>
      <c r="H3752" s="49" t="s">
        <v>1635</v>
      </c>
      <c r="I3752" s="49" t="s">
        <v>670</v>
      </c>
      <c r="J3752" s="59">
        <v>54597</v>
      </c>
      <c r="K3752" s="49">
        <v>54597</v>
      </c>
      <c r="L3752" s="55" t="str">
        <f>_xlfn.CONCAT(NFM3External!$B3752,"_",NFM3External!$C3752,"_",NFM3External!$E3752,"_",NFM3External!$G3752)</f>
        <v>Ukraine_HIV_Joint United Nations Programme on HIV/AIDS (UNAIDS)_2018</v>
      </c>
    </row>
    <row r="3753" spans="1:12" x14ac:dyDescent="0.25">
      <c r="A3753" s="51" t="s">
        <v>2199</v>
      </c>
      <c r="B3753" s="52" t="s">
        <v>1270</v>
      </c>
      <c r="C3753" s="52" t="s">
        <v>1645</v>
      </c>
      <c r="D3753" s="52" t="s">
        <v>1634</v>
      </c>
      <c r="E3753" s="52" t="s">
        <v>843</v>
      </c>
      <c r="F3753" s="52" t="s">
        <v>2202</v>
      </c>
      <c r="G3753" s="52">
        <v>2019</v>
      </c>
      <c r="H3753" s="52" t="s">
        <v>1635</v>
      </c>
      <c r="I3753" s="52" t="s">
        <v>670</v>
      </c>
      <c r="J3753" s="60">
        <v>104861</v>
      </c>
      <c r="K3753" s="52">
        <v>104861</v>
      </c>
      <c r="L3753" s="56" t="str">
        <f>_xlfn.CONCAT(NFM3External!$B3753,"_",NFM3External!$C3753,"_",NFM3External!$E3753,"_",NFM3External!$G3753)</f>
        <v>Ukraine_HIV_Joint United Nations Programme on HIV/AIDS (UNAIDS)_2019</v>
      </c>
    </row>
    <row r="3754" spans="1:12" x14ac:dyDescent="0.25">
      <c r="A3754" s="48" t="s">
        <v>2199</v>
      </c>
      <c r="B3754" s="49" t="s">
        <v>1270</v>
      </c>
      <c r="C3754" s="49" t="s">
        <v>1645</v>
      </c>
      <c r="D3754" s="49" t="s">
        <v>1634</v>
      </c>
      <c r="E3754" s="49" t="s">
        <v>843</v>
      </c>
      <c r="F3754" s="49" t="s">
        <v>2202</v>
      </c>
      <c r="G3754" s="49">
        <v>2020</v>
      </c>
      <c r="H3754" s="49" t="s">
        <v>1635</v>
      </c>
      <c r="I3754" s="49" t="s">
        <v>670</v>
      </c>
      <c r="J3754" s="59">
        <v>148500</v>
      </c>
      <c r="K3754" s="49">
        <v>148500</v>
      </c>
      <c r="L3754" s="55" t="str">
        <f>_xlfn.CONCAT(NFM3External!$B3754,"_",NFM3External!$C3754,"_",NFM3External!$E3754,"_",NFM3External!$G3754)</f>
        <v>Ukraine_HIV_Joint United Nations Programme on HIV/AIDS (UNAIDS)_2020</v>
      </c>
    </row>
    <row r="3755" spans="1:12" x14ac:dyDescent="0.25">
      <c r="A3755" s="51" t="s">
        <v>2199</v>
      </c>
      <c r="B3755" s="52" t="s">
        <v>1270</v>
      </c>
      <c r="C3755" s="52" t="s">
        <v>1645</v>
      </c>
      <c r="D3755" s="52" t="s">
        <v>1634</v>
      </c>
      <c r="E3755" s="52" t="s">
        <v>843</v>
      </c>
      <c r="F3755" s="52" t="s">
        <v>2202</v>
      </c>
      <c r="G3755" s="52">
        <v>2021</v>
      </c>
      <c r="H3755" s="52" t="s">
        <v>361</v>
      </c>
      <c r="I3755" s="52" t="s">
        <v>670</v>
      </c>
      <c r="J3755" s="60">
        <v>492500</v>
      </c>
      <c r="K3755" s="52">
        <v>492500</v>
      </c>
      <c r="L3755" s="56" t="str">
        <f>_xlfn.CONCAT(NFM3External!$B3755,"_",NFM3External!$C3755,"_",NFM3External!$E3755,"_",NFM3External!$G3755)</f>
        <v>Ukraine_HIV_Joint United Nations Programme on HIV/AIDS (UNAIDS)_2021</v>
      </c>
    </row>
    <row r="3756" spans="1:12" x14ac:dyDescent="0.25">
      <c r="A3756" s="48" t="s">
        <v>2199</v>
      </c>
      <c r="B3756" s="49" t="s">
        <v>1270</v>
      </c>
      <c r="C3756" s="49" t="s">
        <v>1645</v>
      </c>
      <c r="D3756" s="49" t="s">
        <v>1634</v>
      </c>
      <c r="E3756" s="49" t="s">
        <v>843</v>
      </c>
      <c r="F3756" s="49" t="s">
        <v>2202</v>
      </c>
      <c r="G3756" s="49">
        <v>2022</v>
      </c>
      <c r="H3756" s="49" t="s">
        <v>361</v>
      </c>
      <c r="I3756" s="49" t="s">
        <v>670</v>
      </c>
      <c r="J3756" s="59">
        <v>362500</v>
      </c>
      <c r="K3756" s="49">
        <v>362500</v>
      </c>
      <c r="L3756" s="55" t="str">
        <f>_xlfn.CONCAT(NFM3External!$B3756,"_",NFM3External!$C3756,"_",NFM3External!$E3756,"_",NFM3External!$G3756)</f>
        <v>Ukraine_HIV_Joint United Nations Programme on HIV/AIDS (UNAIDS)_2022</v>
      </c>
    </row>
    <row r="3757" spans="1:12" x14ac:dyDescent="0.25">
      <c r="A3757" s="51" t="s">
        <v>2199</v>
      </c>
      <c r="B3757" s="52" t="s">
        <v>1270</v>
      </c>
      <c r="C3757" s="52" t="s">
        <v>1645</v>
      </c>
      <c r="D3757" s="52" t="s">
        <v>1634</v>
      </c>
      <c r="E3757" s="52" t="s">
        <v>843</v>
      </c>
      <c r="F3757" s="52" t="s">
        <v>2202</v>
      </c>
      <c r="G3757" s="52">
        <v>2023</v>
      </c>
      <c r="H3757" s="52" t="s">
        <v>361</v>
      </c>
      <c r="I3757" s="52" t="s">
        <v>670</v>
      </c>
      <c r="J3757" s="60">
        <v>362500</v>
      </c>
      <c r="K3757" s="52">
        <v>362500</v>
      </c>
      <c r="L3757" s="56" t="str">
        <f>_xlfn.CONCAT(NFM3External!$B3757,"_",NFM3External!$C3757,"_",NFM3External!$E3757,"_",NFM3External!$G3757)</f>
        <v>Ukraine_HIV_Joint United Nations Programme on HIV/AIDS (UNAIDS)_2023</v>
      </c>
    </row>
    <row r="3758" spans="1:12" x14ac:dyDescent="0.25">
      <c r="A3758" s="48" t="s">
        <v>2199</v>
      </c>
      <c r="B3758" s="49" t="s">
        <v>1270</v>
      </c>
      <c r="C3758" s="49" t="s">
        <v>1645</v>
      </c>
      <c r="D3758" s="49" t="s">
        <v>1634</v>
      </c>
      <c r="E3758" s="49" t="s">
        <v>898</v>
      </c>
      <c r="F3758" s="49" t="s">
        <v>2203</v>
      </c>
      <c r="G3758" s="49">
        <v>2020</v>
      </c>
      <c r="H3758" s="49" t="s">
        <v>1635</v>
      </c>
      <c r="I3758" s="49" t="s">
        <v>670</v>
      </c>
      <c r="J3758" s="59">
        <v>75300</v>
      </c>
      <c r="K3758" s="49">
        <v>75300</v>
      </c>
      <c r="L3758" s="55" t="str">
        <f>_xlfn.CONCAT(NFM3External!$B3758,"_",NFM3External!$C3758,"_",NFM3External!$E3758,"_",NFM3External!$G3758)</f>
        <v>Ukraine_HIV_Switzerland_2020</v>
      </c>
    </row>
    <row r="3759" spans="1:12" x14ac:dyDescent="0.25">
      <c r="A3759" s="51" t="s">
        <v>2199</v>
      </c>
      <c r="B3759" s="52" t="s">
        <v>1270</v>
      </c>
      <c r="C3759" s="52" t="s">
        <v>1645</v>
      </c>
      <c r="D3759" s="52" t="s">
        <v>1634</v>
      </c>
      <c r="E3759" s="52" t="s">
        <v>901</v>
      </c>
      <c r="F3759" s="52"/>
      <c r="G3759" s="52">
        <v>2018</v>
      </c>
      <c r="H3759" s="52" t="s">
        <v>1635</v>
      </c>
      <c r="I3759" s="52" t="s">
        <v>670</v>
      </c>
      <c r="J3759" s="60">
        <v>2808000</v>
      </c>
      <c r="K3759" s="52">
        <v>2808000</v>
      </c>
      <c r="L3759" s="56" t="str">
        <f>_xlfn.CONCAT(NFM3External!$B3759,"_",NFM3External!$C3759,"_",NFM3External!$E3759,"_",NFM3External!$G3759)</f>
        <v>Ukraine_HIV_The United Nations Children's Fund (UNICEF)_2018</v>
      </c>
    </row>
    <row r="3760" spans="1:12" x14ac:dyDescent="0.25">
      <c r="A3760" s="48" t="s">
        <v>2199</v>
      </c>
      <c r="B3760" s="49" t="s">
        <v>1270</v>
      </c>
      <c r="C3760" s="49" t="s">
        <v>1645</v>
      </c>
      <c r="D3760" s="49" t="s">
        <v>1634</v>
      </c>
      <c r="E3760" s="49" t="s">
        <v>901</v>
      </c>
      <c r="F3760" s="49"/>
      <c r="G3760" s="49">
        <v>2019</v>
      </c>
      <c r="H3760" s="49" t="s">
        <v>1635</v>
      </c>
      <c r="I3760" s="49" t="s">
        <v>670</v>
      </c>
      <c r="J3760" s="59">
        <v>421580</v>
      </c>
      <c r="K3760" s="49">
        <v>421580</v>
      </c>
      <c r="L3760" s="55" t="str">
        <f>_xlfn.CONCAT(NFM3External!$B3760,"_",NFM3External!$C3760,"_",NFM3External!$E3760,"_",NFM3External!$G3760)</f>
        <v>Ukraine_HIV_The United Nations Children's Fund (UNICEF)_2019</v>
      </c>
    </row>
    <row r="3761" spans="1:12" x14ac:dyDescent="0.25">
      <c r="A3761" s="51" t="s">
        <v>2199</v>
      </c>
      <c r="B3761" s="52" t="s">
        <v>1270</v>
      </c>
      <c r="C3761" s="52" t="s">
        <v>1645</v>
      </c>
      <c r="D3761" s="52" t="s">
        <v>1634</v>
      </c>
      <c r="E3761" s="52" t="s">
        <v>901</v>
      </c>
      <c r="F3761" s="52"/>
      <c r="G3761" s="52">
        <v>2020</v>
      </c>
      <c r="H3761" s="52" t="s">
        <v>1635</v>
      </c>
      <c r="I3761" s="52" t="s">
        <v>670</v>
      </c>
      <c r="J3761" s="60">
        <v>327420</v>
      </c>
      <c r="K3761" s="52">
        <v>327420</v>
      </c>
      <c r="L3761" s="56" t="str">
        <f>_xlfn.CONCAT(NFM3External!$B3761,"_",NFM3External!$C3761,"_",NFM3External!$E3761,"_",NFM3External!$G3761)</f>
        <v>Ukraine_HIV_The United Nations Children's Fund (UNICEF)_2020</v>
      </c>
    </row>
    <row r="3762" spans="1:12" x14ac:dyDescent="0.25">
      <c r="A3762" s="48" t="s">
        <v>2199</v>
      </c>
      <c r="B3762" s="49" t="s">
        <v>1270</v>
      </c>
      <c r="C3762" s="49" t="s">
        <v>1645</v>
      </c>
      <c r="D3762" s="49" t="s">
        <v>1634</v>
      </c>
      <c r="E3762" s="49" t="s">
        <v>901</v>
      </c>
      <c r="F3762" s="49"/>
      <c r="G3762" s="49">
        <v>2021</v>
      </c>
      <c r="H3762" s="49" t="s">
        <v>361</v>
      </c>
      <c r="I3762" s="49" t="s">
        <v>670</v>
      </c>
      <c r="J3762" s="59">
        <v>267500</v>
      </c>
      <c r="K3762" s="49">
        <v>267500</v>
      </c>
      <c r="L3762" s="55" t="str">
        <f>_xlfn.CONCAT(NFM3External!$B3762,"_",NFM3External!$C3762,"_",NFM3External!$E3762,"_",NFM3External!$G3762)</f>
        <v>Ukraine_HIV_The United Nations Children's Fund (UNICEF)_2021</v>
      </c>
    </row>
    <row r="3763" spans="1:12" x14ac:dyDescent="0.25">
      <c r="A3763" s="51" t="s">
        <v>2199</v>
      </c>
      <c r="B3763" s="52" t="s">
        <v>1270</v>
      </c>
      <c r="C3763" s="52" t="s">
        <v>1645</v>
      </c>
      <c r="D3763" s="52" t="s">
        <v>1634</v>
      </c>
      <c r="E3763" s="52" t="s">
        <v>901</v>
      </c>
      <c r="F3763" s="52"/>
      <c r="G3763" s="52">
        <v>2022</v>
      </c>
      <c r="H3763" s="52" t="s">
        <v>361</v>
      </c>
      <c r="I3763" s="52" t="s">
        <v>670</v>
      </c>
      <c r="J3763" s="60">
        <v>246100</v>
      </c>
      <c r="K3763" s="52">
        <v>246100</v>
      </c>
      <c r="L3763" s="56" t="str">
        <f>_xlfn.CONCAT(NFM3External!$B3763,"_",NFM3External!$C3763,"_",NFM3External!$E3763,"_",NFM3External!$G3763)</f>
        <v>Ukraine_HIV_The United Nations Children's Fund (UNICEF)_2022</v>
      </c>
    </row>
    <row r="3764" spans="1:12" x14ac:dyDescent="0.25">
      <c r="A3764" s="48" t="s">
        <v>2199</v>
      </c>
      <c r="B3764" s="49" t="s">
        <v>1270</v>
      </c>
      <c r="C3764" s="49" t="s">
        <v>1645</v>
      </c>
      <c r="D3764" s="49" t="s">
        <v>1634</v>
      </c>
      <c r="E3764" s="49" t="s">
        <v>906</v>
      </c>
      <c r="F3764" s="49" t="s">
        <v>2204</v>
      </c>
      <c r="G3764" s="49">
        <v>2018</v>
      </c>
      <c r="H3764" s="49" t="s">
        <v>1635</v>
      </c>
      <c r="I3764" s="49" t="s">
        <v>670</v>
      </c>
      <c r="J3764" s="59">
        <v>326802</v>
      </c>
      <c r="K3764" s="49">
        <v>326802</v>
      </c>
      <c r="L3764" s="55" t="str">
        <f>_xlfn.CONCAT(NFM3External!$B3764,"_",NFM3External!$C3764,"_",NFM3External!$E3764,"_",NFM3External!$G3764)</f>
        <v>Ukraine_HIV_United Kingdom_2018</v>
      </c>
    </row>
    <row r="3765" spans="1:12" x14ac:dyDescent="0.25">
      <c r="A3765" s="51" t="s">
        <v>2199</v>
      </c>
      <c r="B3765" s="52" t="s">
        <v>1270</v>
      </c>
      <c r="C3765" s="52" t="s">
        <v>1645</v>
      </c>
      <c r="D3765" s="52" t="s">
        <v>1634</v>
      </c>
      <c r="E3765" s="52" t="s">
        <v>906</v>
      </c>
      <c r="F3765" s="52" t="s">
        <v>2204</v>
      </c>
      <c r="G3765" s="52">
        <v>2019</v>
      </c>
      <c r="H3765" s="52" t="s">
        <v>1635</v>
      </c>
      <c r="I3765" s="52" t="s">
        <v>670</v>
      </c>
      <c r="J3765" s="60">
        <v>407794</v>
      </c>
      <c r="K3765" s="52">
        <v>407794</v>
      </c>
      <c r="L3765" s="56" t="str">
        <f>_xlfn.CONCAT(NFM3External!$B3765,"_",NFM3External!$C3765,"_",NFM3External!$E3765,"_",NFM3External!$G3765)</f>
        <v>Ukraine_HIV_United Kingdom_2019</v>
      </c>
    </row>
    <row r="3766" spans="1:12" x14ac:dyDescent="0.25">
      <c r="A3766" s="48" t="s">
        <v>2199</v>
      </c>
      <c r="B3766" s="49" t="s">
        <v>1270</v>
      </c>
      <c r="C3766" s="49" t="s">
        <v>1645</v>
      </c>
      <c r="D3766" s="49" t="s">
        <v>1634</v>
      </c>
      <c r="E3766" s="49" t="s">
        <v>906</v>
      </c>
      <c r="F3766" s="49" t="s">
        <v>2204</v>
      </c>
      <c r="G3766" s="49">
        <v>2020</v>
      </c>
      <c r="H3766" s="49" t="s">
        <v>1635</v>
      </c>
      <c r="I3766" s="49" t="s">
        <v>670</v>
      </c>
      <c r="J3766" s="59">
        <v>303750</v>
      </c>
      <c r="K3766" s="49">
        <v>303750</v>
      </c>
      <c r="L3766" s="55" t="str">
        <f>_xlfn.CONCAT(NFM3External!$B3766,"_",NFM3External!$C3766,"_",NFM3External!$E3766,"_",NFM3External!$G3766)</f>
        <v>Ukraine_HIV_United Kingdom_2020</v>
      </c>
    </row>
    <row r="3767" spans="1:12" x14ac:dyDescent="0.25">
      <c r="A3767" s="51" t="s">
        <v>2199</v>
      </c>
      <c r="B3767" s="52" t="s">
        <v>1270</v>
      </c>
      <c r="C3767" s="52" t="s">
        <v>1645</v>
      </c>
      <c r="D3767" s="52" t="s">
        <v>1634</v>
      </c>
      <c r="E3767" s="52" t="s">
        <v>913</v>
      </c>
      <c r="F3767" s="52"/>
      <c r="G3767" s="52">
        <v>2018</v>
      </c>
      <c r="H3767" s="52" t="s">
        <v>1635</v>
      </c>
      <c r="I3767" s="52" t="s">
        <v>670</v>
      </c>
      <c r="J3767" s="60">
        <v>4000</v>
      </c>
      <c r="K3767" s="52">
        <v>4000</v>
      </c>
      <c r="L3767" s="56" t="str">
        <f>_xlfn.CONCAT(NFM3External!$B3767,"_",NFM3External!$C3767,"_",NFM3External!$E3767,"_",NFM3External!$G3767)</f>
        <v>Ukraine_HIV_United Nations Development Fund for Women (UNIFEM)_2018</v>
      </c>
    </row>
    <row r="3768" spans="1:12" x14ac:dyDescent="0.25">
      <c r="A3768" s="48" t="s">
        <v>2199</v>
      </c>
      <c r="B3768" s="49" t="s">
        <v>1270</v>
      </c>
      <c r="C3768" s="49" t="s">
        <v>1645</v>
      </c>
      <c r="D3768" s="49" t="s">
        <v>1634</v>
      </c>
      <c r="E3768" s="49" t="s">
        <v>913</v>
      </c>
      <c r="F3768" s="49"/>
      <c r="G3768" s="49">
        <v>2019</v>
      </c>
      <c r="H3768" s="49" t="s">
        <v>1635</v>
      </c>
      <c r="I3768" s="49" t="s">
        <v>670</v>
      </c>
      <c r="J3768" s="59">
        <v>4000</v>
      </c>
      <c r="K3768" s="49">
        <v>4000</v>
      </c>
      <c r="L3768" s="55" t="str">
        <f>_xlfn.CONCAT(NFM3External!$B3768,"_",NFM3External!$C3768,"_",NFM3External!$E3768,"_",NFM3External!$G3768)</f>
        <v>Ukraine_HIV_United Nations Development Fund for Women (UNIFEM)_2019</v>
      </c>
    </row>
    <row r="3769" spans="1:12" x14ac:dyDescent="0.25">
      <c r="A3769" s="51" t="s">
        <v>2199</v>
      </c>
      <c r="B3769" s="52" t="s">
        <v>1270</v>
      </c>
      <c r="C3769" s="52" t="s">
        <v>1645</v>
      </c>
      <c r="D3769" s="52" t="s">
        <v>1634</v>
      </c>
      <c r="E3769" s="52" t="s">
        <v>913</v>
      </c>
      <c r="F3769" s="52"/>
      <c r="G3769" s="52">
        <v>2020</v>
      </c>
      <c r="H3769" s="52" t="s">
        <v>1635</v>
      </c>
      <c r="I3769" s="52" t="s">
        <v>670</v>
      </c>
      <c r="J3769" s="60">
        <v>25350</v>
      </c>
      <c r="K3769" s="52">
        <v>25350</v>
      </c>
      <c r="L3769" s="56" t="str">
        <f>_xlfn.CONCAT(NFM3External!$B3769,"_",NFM3External!$C3769,"_",NFM3External!$E3769,"_",NFM3External!$G3769)</f>
        <v>Ukraine_HIV_United Nations Development Fund for Women (UNIFEM)_2020</v>
      </c>
    </row>
    <row r="3770" spans="1:12" x14ac:dyDescent="0.25">
      <c r="A3770" s="48" t="s">
        <v>2199</v>
      </c>
      <c r="B3770" s="49" t="s">
        <v>1270</v>
      </c>
      <c r="C3770" s="49" t="s">
        <v>1645</v>
      </c>
      <c r="D3770" s="49" t="s">
        <v>1634</v>
      </c>
      <c r="E3770" s="49" t="s">
        <v>913</v>
      </c>
      <c r="F3770" s="49"/>
      <c r="G3770" s="49">
        <v>2021</v>
      </c>
      <c r="H3770" s="49" t="s">
        <v>361</v>
      </c>
      <c r="I3770" s="49" t="s">
        <v>670</v>
      </c>
      <c r="J3770" s="59">
        <v>25000</v>
      </c>
      <c r="K3770" s="49">
        <v>25000</v>
      </c>
      <c r="L3770" s="55" t="str">
        <f>_xlfn.CONCAT(NFM3External!$B3770,"_",NFM3External!$C3770,"_",NFM3External!$E3770,"_",NFM3External!$G3770)</f>
        <v>Ukraine_HIV_United Nations Development Fund for Women (UNIFEM)_2021</v>
      </c>
    </row>
    <row r="3771" spans="1:12" x14ac:dyDescent="0.25">
      <c r="A3771" s="51" t="s">
        <v>2199</v>
      </c>
      <c r="B3771" s="52" t="s">
        <v>1270</v>
      </c>
      <c r="C3771" s="52" t="s">
        <v>1645</v>
      </c>
      <c r="D3771" s="52" t="s">
        <v>1634</v>
      </c>
      <c r="E3771" s="52" t="s">
        <v>918</v>
      </c>
      <c r="F3771" s="52"/>
      <c r="G3771" s="52">
        <v>2018</v>
      </c>
      <c r="H3771" s="52" t="s">
        <v>1635</v>
      </c>
      <c r="I3771" s="52" t="s">
        <v>670</v>
      </c>
      <c r="J3771" s="60">
        <v>28900</v>
      </c>
      <c r="K3771" s="52">
        <v>28900</v>
      </c>
      <c r="L3771" s="56" t="str">
        <f>_xlfn.CONCAT(NFM3External!$B3771,"_",NFM3External!$C3771,"_",NFM3External!$E3771,"_",NFM3External!$G3771)</f>
        <v>Ukraine_HIV_United Nations Development Programme (UNDP)_2018</v>
      </c>
    </row>
    <row r="3772" spans="1:12" x14ac:dyDescent="0.25">
      <c r="A3772" s="48" t="s">
        <v>2199</v>
      </c>
      <c r="B3772" s="49" t="s">
        <v>1270</v>
      </c>
      <c r="C3772" s="49" t="s">
        <v>1645</v>
      </c>
      <c r="D3772" s="49" t="s">
        <v>1634</v>
      </c>
      <c r="E3772" s="49" t="s">
        <v>918</v>
      </c>
      <c r="F3772" s="49"/>
      <c r="G3772" s="49">
        <v>2019</v>
      </c>
      <c r="H3772" s="49" t="s">
        <v>1635</v>
      </c>
      <c r="I3772" s="49" t="s">
        <v>670</v>
      </c>
      <c r="J3772" s="59">
        <v>47498</v>
      </c>
      <c r="K3772" s="49">
        <v>47498</v>
      </c>
      <c r="L3772" s="55" t="str">
        <f>_xlfn.CONCAT(NFM3External!$B3772,"_",NFM3External!$C3772,"_",NFM3External!$E3772,"_",NFM3External!$G3772)</f>
        <v>Ukraine_HIV_United Nations Development Programme (UNDP)_2019</v>
      </c>
    </row>
    <row r="3773" spans="1:12" x14ac:dyDescent="0.25">
      <c r="A3773" s="51" t="s">
        <v>2199</v>
      </c>
      <c r="B3773" s="52" t="s">
        <v>1270</v>
      </c>
      <c r="C3773" s="52" t="s">
        <v>1645</v>
      </c>
      <c r="D3773" s="52" t="s">
        <v>1634</v>
      </c>
      <c r="E3773" s="52" t="s">
        <v>918</v>
      </c>
      <c r="F3773" s="52"/>
      <c r="G3773" s="52">
        <v>2020</v>
      </c>
      <c r="H3773" s="52" t="s">
        <v>1635</v>
      </c>
      <c r="I3773" s="52" t="s">
        <v>670</v>
      </c>
      <c r="J3773" s="60">
        <v>96809</v>
      </c>
      <c r="K3773" s="52">
        <v>96809</v>
      </c>
      <c r="L3773" s="56" t="str">
        <f>_xlfn.CONCAT(NFM3External!$B3773,"_",NFM3External!$C3773,"_",NFM3External!$E3773,"_",NFM3External!$G3773)</f>
        <v>Ukraine_HIV_United Nations Development Programme (UNDP)_2020</v>
      </c>
    </row>
    <row r="3774" spans="1:12" x14ac:dyDescent="0.25">
      <c r="A3774" s="48" t="s">
        <v>2199</v>
      </c>
      <c r="B3774" s="49" t="s">
        <v>1270</v>
      </c>
      <c r="C3774" s="49" t="s">
        <v>1645</v>
      </c>
      <c r="D3774" s="49" t="s">
        <v>1634</v>
      </c>
      <c r="E3774" s="49" t="s">
        <v>930</v>
      </c>
      <c r="F3774" s="49"/>
      <c r="G3774" s="49">
        <v>2018</v>
      </c>
      <c r="H3774" s="49" t="s">
        <v>1635</v>
      </c>
      <c r="I3774" s="49" t="s">
        <v>670</v>
      </c>
      <c r="J3774" s="59">
        <v>54820</v>
      </c>
      <c r="K3774" s="49">
        <v>54820</v>
      </c>
      <c r="L3774" s="55" t="str">
        <f>_xlfn.CONCAT(NFM3External!$B3774,"_",NFM3External!$C3774,"_",NFM3External!$E3774,"_",NFM3External!$G3774)</f>
        <v>Ukraine_HIV_United Nations Population Fund (UNFPA)_2018</v>
      </c>
    </row>
    <row r="3775" spans="1:12" x14ac:dyDescent="0.25">
      <c r="A3775" s="51" t="s">
        <v>2199</v>
      </c>
      <c r="B3775" s="52" t="s">
        <v>1270</v>
      </c>
      <c r="C3775" s="52" t="s">
        <v>1645</v>
      </c>
      <c r="D3775" s="52" t="s">
        <v>1634</v>
      </c>
      <c r="E3775" s="52" t="s">
        <v>930</v>
      </c>
      <c r="F3775" s="52"/>
      <c r="G3775" s="52">
        <v>2019</v>
      </c>
      <c r="H3775" s="52" t="s">
        <v>1635</v>
      </c>
      <c r="I3775" s="52" t="s">
        <v>670</v>
      </c>
      <c r="J3775" s="60">
        <v>146021</v>
      </c>
      <c r="K3775" s="52">
        <v>146021</v>
      </c>
      <c r="L3775" s="56" t="str">
        <f>_xlfn.CONCAT(NFM3External!$B3775,"_",NFM3External!$C3775,"_",NFM3External!$E3775,"_",NFM3External!$G3775)</f>
        <v>Ukraine_HIV_United Nations Population Fund (UNFPA)_2019</v>
      </c>
    </row>
    <row r="3776" spans="1:12" x14ac:dyDescent="0.25">
      <c r="A3776" s="48" t="s">
        <v>2199</v>
      </c>
      <c r="B3776" s="49" t="s">
        <v>1270</v>
      </c>
      <c r="C3776" s="49" t="s">
        <v>1645</v>
      </c>
      <c r="D3776" s="49" t="s">
        <v>1634</v>
      </c>
      <c r="E3776" s="49" t="s">
        <v>930</v>
      </c>
      <c r="F3776" s="49"/>
      <c r="G3776" s="49">
        <v>2020</v>
      </c>
      <c r="H3776" s="49" t="s">
        <v>1635</v>
      </c>
      <c r="I3776" s="49" t="s">
        <v>670</v>
      </c>
      <c r="J3776" s="59">
        <v>39863</v>
      </c>
      <c r="K3776" s="49">
        <v>39863</v>
      </c>
      <c r="L3776" s="55" t="str">
        <f>_xlfn.CONCAT(NFM3External!$B3776,"_",NFM3External!$C3776,"_",NFM3External!$E3776,"_",NFM3External!$G3776)</f>
        <v>Ukraine_HIV_United Nations Population Fund (UNFPA)_2020</v>
      </c>
    </row>
    <row r="3777" spans="1:12" x14ac:dyDescent="0.25">
      <c r="A3777" s="51" t="s">
        <v>2199</v>
      </c>
      <c r="B3777" s="52" t="s">
        <v>1270</v>
      </c>
      <c r="C3777" s="52" t="s">
        <v>1645</v>
      </c>
      <c r="D3777" s="52" t="s">
        <v>1634</v>
      </c>
      <c r="E3777" s="52" t="s">
        <v>934</v>
      </c>
      <c r="F3777" s="52" t="s">
        <v>2205</v>
      </c>
      <c r="G3777" s="52">
        <v>2018</v>
      </c>
      <c r="H3777" s="52" t="s">
        <v>1635</v>
      </c>
      <c r="I3777" s="52" t="s">
        <v>670</v>
      </c>
      <c r="J3777" s="60">
        <v>32468833</v>
      </c>
      <c r="K3777" s="52">
        <v>32468833</v>
      </c>
      <c r="L3777" s="56" t="str">
        <f>_xlfn.CONCAT(NFM3External!$B3777,"_",NFM3External!$C3777,"_",NFM3External!$E3777,"_",NFM3External!$G3777)</f>
        <v>Ukraine_HIV_United States Government (USG)_2018</v>
      </c>
    </row>
    <row r="3778" spans="1:12" x14ac:dyDescent="0.25">
      <c r="A3778" s="48" t="s">
        <v>2199</v>
      </c>
      <c r="B3778" s="49" t="s">
        <v>1270</v>
      </c>
      <c r="C3778" s="49" t="s">
        <v>1645</v>
      </c>
      <c r="D3778" s="49" t="s">
        <v>1634</v>
      </c>
      <c r="E3778" s="49" t="s">
        <v>934</v>
      </c>
      <c r="F3778" s="49" t="s">
        <v>2205</v>
      </c>
      <c r="G3778" s="49">
        <v>2019</v>
      </c>
      <c r="H3778" s="49" t="s">
        <v>1635</v>
      </c>
      <c r="I3778" s="49" t="s">
        <v>670</v>
      </c>
      <c r="J3778" s="59">
        <v>21643743</v>
      </c>
      <c r="K3778" s="49">
        <v>21643743</v>
      </c>
      <c r="L3778" s="55" t="str">
        <f>_xlfn.CONCAT(NFM3External!$B3778,"_",NFM3External!$C3778,"_",NFM3External!$E3778,"_",NFM3External!$G3778)</f>
        <v>Ukraine_HIV_United States Government (USG)_2019</v>
      </c>
    </row>
    <row r="3779" spans="1:12" x14ac:dyDescent="0.25">
      <c r="A3779" s="51" t="s">
        <v>2199</v>
      </c>
      <c r="B3779" s="52" t="s">
        <v>1270</v>
      </c>
      <c r="C3779" s="52" t="s">
        <v>1645</v>
      </c>
      <c r="D3779" s="52" t="s">
        <v>1634</v>
      </c>
      <c r="E3779" s="52" t="s">
        <v>934</v>
      </c>
      <c r="F3779" s="52" t="s">
        <v>2205</v>
      </c>
      <c r="G3779" s="52">
        <v>2020</v>
      </c>
      <c r="H3779" s="52" t="s">
        <v>1635</v>
      </c>
      <c r="I3779" s="52" t="s">
        <v>670</v>
      </c>
      <c r="J3779" s="60">
        <v>24098247</v>
      </c>
      <c r="K3779" s="52">
        <v>24098247</v>
      </c>
      <c r="L3779" s="56" t="str">
        <f>_xlfn.CONCAT(NFM3External!$B3779,"_",NFM3External!$C3779,"_",NFM3External!$E3779,"_",NFM3External!$G3779)</f>
        <v>Ukraine_HIV_United States Government (USG)_2020</v>
      </c>
    </row>
    <row r="3780" spans="1:12" x14ac:dyDescent="0.25">
      <c r="A3780" s="48" t="s">
        <v>2199</v>
      </c>
      <c r="B3780" s="49" t="s">
        <v>1270</v>
      </c>
      <c r="C3780" s="49" t="s">
        <v>1645</v>
      </c>
      <c r="D3780" s="49" t="s">
        <v>1634</v>
      </c>
      <c r="E3780" s="49" t="s">
        <v>934</v>
      </c>
      <c r="F3780" s="49" t="s">
        <v>2205</v>
      </c>
      <c r="G3780" s="49">
        <v>2021</v>
      </c>
      <c r="H3780" s="49" t="s">
        <v>361</v>
      </c>
      <c r="I3780" s="49" t="s">
        <v>670</v>
      </c>
      <c r="J3780" s="59">
        <v>31569514</v>
      </c>
      <c r="K3780" s="49">
        <v>31569514</v>
      </c>
      <c r="L3780" s="55" t="str">
        <f>_xlfn.CONCAT(NFM3External!$B3780,"_",NFM3External!$C3780,"_",NFM3External!$E3780,"_",NFM3External!$G3780)</f>
        <v>Ukraine_HIV_United States Government (USG)_2021</v>
      </c>
    </row>
    <row r="3781" spans="1:12" x14ac:dyDescent="0.25">
      <c r="A3781" s="51" t="s">
        <v>2199</v>
      </c>
      <c r="B3781" s="52" t="s">
        <v>1270</v>
      </c>
      <c r="C3781" s="52" t="s">
        <v>1645</v>
      </c>
      <c r="D3781" s="52" t="s">
        <v>1634</v>
      </c>
      <c r="E3781" s="52" t="s">
        <v>954</v>
      </c>
      <c r="F3781" s="52" t="s">
        <v>2206</v>
      </c>
      <c r="G3781" s="52">
        <v>2018</v>
      </c>
      <c r="H3781" s="52" t="s">
        <v>1635</v>
      </c>
      <c r="I3781" s="52" t="s">
        <v>670</v>
      </c>
      <c r="J3781" s="60">
        <v>141846</v>
      </c>
      <c r="K3781" s="52">
        <v>141846</v>
      </c>
      <c r="L3781" s="56" t="str">
        <f>_xlfn.CONCAT(NFM3External!$B3781,"_",NFM3External!$C3781,"_",NFM3External!$E3781,"_",NFM3External!$G3781)</f>
        <v>Ukraine_HIV_Unspecified - not disagregated by sources _2018</v>
      </c>
    </row>
    <row r="3782" spans="1:12" x14ac:dyDescent="0.25">
      <c r="A3782" s="48" t="s">
        <v>2199</v>
      </c>
      <c r="B3782" s="49" t="s">
        <v>1270</v>
      </c>
      <c r="C3782" s="49" t="s">
        <v>1645</v>
      </c>
      <c r="D3782" s="49" t="s">
        <v>1634</v>
      </c>
      <c r="E3782" s="49" t="s">
        <v>954</v>
      </c>
      <c r="F3782" s="49" t="s">
        <v>2207</v>
      </c>
      <c r="G3782" s="49">
        <v>2018</v>
      </c>
      <c r="H3782" s="49" t="s">
        <v>1635</v>
      </c>
      <c r="I3782" s="49" t="s">
        <v>670</v>
      </c>
      <c r="J3782" s="59">
        <v>150588</v>
      </c>
      <c r="K3782" s="49">
        <v>150588</v>
      </c>
      <c r="L3782" s="55" t="str">
        <f>_xlfn.CONCAT(NFM3External!$B3782,"_",NFM3External!$C3782,"_",NFM3External!$E3782,"_",NFM3External!$G3782)</f>
        <v>Ukraine_HIV_Unspecified - not disagregated by sources _2018</v>
      </c>
    </row>
    <row r="3783" spans="1:12" x14ac:dyDescent="0.25">
      <c r="A3783" s="51" t="s">
        <v>2199</v>
      </c>
      <c r="B3783" s="52" t="s">
        <v>1270</v>
      </c>
      <c r="C3783" s="52" t="s">
        <v>1645</v>
      </c>
      <c r="D3783" s="52" t="s">
        <v>1634</v>
      </c>
      <c r="E3783" s="52" t="s">
        <v>954</v>
      </c>
      <c r="F3783" s="52" t="s">
        <v>2207</v>
      </c>
      <c r="G3783" s="52">
        <v>2019</v>
      </c>
      <c r="H3783" s="52" t="s">
        <v>1635</v>
      </c>
      <c r="I3783" s="52" t="s">
        <v>670</v>
      </c>
      <c r="J3783" s="60">
        <v>85215</v>
      </c>
      <c r="K3783" s="52">
        <v>85215</v>
      </c>
      <c r="L3783" s="56" t="str">
        <f>_xlfn.CONCAT(NFM3External!$B3783,"_",NFM3External!$C3783,"_",NFM3External!$E3783,"_",NFM3External!$G3783)</f>
        <v>Ukraine_HIV_Unspecified - not disagregated by sources _2019</v>
      </c>
    </row>
    <row r="3784" spans="1:12" x14ac:dyDescent="0.25">
      <c r="A3784" s="48" t="s">
        <v>2199</v>
      </c>
      <c r="B3784" s="49" t="s">
        <v>1270</v>
      </c>
      <c r="C3784" s="49" t="s">
        <v>1645</v>
      </c>
      <c r="D3784" s="49" t="s">
        <v>1634</v>
      </c>
      <c r="E3784" s="49" t="s">
        <v>954</v>
      </c>
      <c r="F3784" s="49" t="s">
        <v>2207</v>
      </c>
      <c r="G3784" s="49">
        <v>2020</v>
      </c>
      <c r="H3784" s="49" t="s">
        <v>1635</v>
      </c>
      <c r="I3784" s="49" t="s">
        <v>670</v>
      </c>
      <c r="J3784" s="59">
        <v>216915</v>
      </c>
      <c r="K3784" s="49">
        <v>216915</v>
      </c>
      <c r="L3784" s="55" t="str">
        <f>_xlfn.CONCAT(NFM3External!$B3784,"_",NFM3External!$C3784,"_",NFM3External!$E3784,"_",NFM3External!$G3784)</f>
        <v>Ukraine_HIV_Unspecified - not disagregated by sources _2020</v>
      </c>
    </row>
    <row r="3785" spans="1:12" x14ac:dyDescent="0.25">
      <c r="A3785" s="51" t="s">
        <v>2199</v>
      </c>
      <c r="B3785" s="52" t="s">
        <v>1270</v>
      </c>
      <c r="C3785" s="52" t="s">
        <v>1645</v>
      </c>
      <c r="D3785" s="52" t="s">
        <v>1634</v>
      </c>
      <c r="E3785" s="52" t="s">
        <v>954</v>
      </c>
      <c r="F3785" s="52" t="s">
        <v>2207</v>
      </c>
      <c r="G3785" s="52">
        <v>2021</v>
      </c>
      <c r="H3785" s="52" t="s">
        <v>361</v>
      </c>
      <c r="I3785" s="52" t="s">
        <v>670</v>
      </c>
      <c r="J3785" s="60">
        <v>196000</v>
      </c>
      <c r="K3785" s="52">
        <v>196000</v>
      </c>
      <c r="L3785" s="56" t="str">
        <f>_xlfn.CONCAT(NFM3External!$B3785,"_",NFM3External!$C3785,"_",NFM3External!$E3785,"_",NFM3External!$G3785)</f>
        <v>Ukraine_HIV_Unspecified - not disagregated by sources _2021</v>
      </c>
    </row>
    <row r="3786" spans="1:12" x14ac:dyDescent="0.25">
      <c r="A3786" s="48" t="s">
        <v>2199</v>
      </c>
      <c r="B3786" s="49" t="s">
        <v>1270</v>
      </c>
      <c r="C3786" s="49" t="s">
        <v>1645</v>
      </c>
      <c r="D3786" s="49" t="s">
        <v>1634</v>
      </c>
      <c r="E3786" s="49" t="s">
        <v>945</v>
      </c>
      <c r="F3786" s="49"/>
      <c r="G3786" s="49">
        <v>2018</v>
      </c>
      <c r="H3786" s="49" t="s">
        <v>1635</v>
      </c>
      <c r="I3786" s="49" t="s">
        <v>670</v>
      </c>
      <c r="J3786" s="59">
        <v>383629</v>
      </c>
      <c r="K3786" s="49">
        <v>383629</v>
      </c>
      <c r="L3786" s="55" t="str">
        <f>_xlfn.CONCAT(NFM3External!$B3786,"_",NFM3External!$C3786,"_",NFM3External!$E3786,"_",NFM3External!$G3786)</f>
        <v>Ukraine_HIV_World Food Programme (WFP)_2018</v>
      </c>
    </row>
    <row r="3787" spans="1:12" x14ac:dyDescent="0.25">
      <c r="A3787" s="51" t="s">
        <v>2199</v>
      </c>
      <c r="B3787" s="52" t="s">
        <v>1270</v>
      </c>
      <c r="C3787" s="52" t="s">
        <v>305</v>
      </c>
      <c r="D3787" s="52" t="s">
        <v>1634</v>
      </c>
      <c r="E3787" s="52" t="s">
        <v>918</v>
      </c>
      <c r="F3787" s="52"/>
      <c r="G3787" s="52">
        <v>2018</v>
      </c>
      <c r="H3787" s="52" t="s">
        <v>1635</v>
      </c>
      <c r="I3787" s="52" t="s">
        <v>670</v>
      </c>
      <c r="J3787" s="60">
        <v>64200</v>
      </c>
      <c r="K3787" s="52">
        <v>64200</v>
      </c>
      <c r="L3787" s="56" t="str">
        <f>_xlfn.CONCAT(NFM3External!$B3787,"_",NFM3External!$C3787,"_",NFM3External!$E3787,"_",NFM3External!$G3787)</f>
        <v>Ukraine_TB_United Nations Development Programme (UNDP)_2018</v>
      </c>
    </row>
    <row r="3788" spans="1:12" x14ac:dyDescent="0.25">
      <c r="A3788" s="48" t="s">
        <v>2199</v>
      </c>
      <c r="B3788" s="49" t="s">
        <v>1270</v>
      </c>
      <c r="C3788" s="49" t="s">
        <v>305</v>
      </c>
      <c r="D3788" s="49" t="s">
        <v>1634</v>
      </c>
      <c r="E3788" s="49" t="s">
        <v>934</v>
      </c>
      <c r="F3788" s="49" t="s">
        <v>2208</v>
      </c>
      <c r="G3788" s="49">
        <v>2018</v>
      </c>
      <c r="H3788" s="49" t="s">
        <v>1635</v>
      </c>
      <c r="I3788" s="49" t="s">
        <v>670</v>
      </c>
      <c r="J3788" s="59">
        <v>338038</v>
      </c>
      <c r="K3788" s="49">
        <v>338038</v>
      </c>
      <c r="L3788" s="55" t="str">
        <f>_xlfn.CONCAT(NFM3External!$B3788,"_",NFM3External!$C3788,"_",NFM3External!$E3788,"_",NFM3External!$G3788)</f>
        <v>Ukraine_TB_United States Government (USG)_2018</v>
      </c>
    </row>
    <row r="3789" spans="1:12" x14ac:dyDescent="0.25">
      <c r="A3789" s="51" t="s">
        <v>2199</v>
      </c>
      <c r="B3789" s="52" t="s">
        <v>1270</v>
      </c>
      <c r="C3789" s="52" t="s">
        <v>305</v>
      </c>
      <c r="D3789" s="52" t="s">
        <v>1634</v>
      </c>
      <c r="E3789" s="52" t="s">
        <v>934</v>
      </c>
      <c r="F3789" s="52" t="s">
        <v>2208</v>
      </c>
      <c r="G3789" s="52">
        <v>2019</v>
      </c>
      <c r="H3789" s="52" t="s">
        <v>1635</v>
      </c>
      <c r="I3789" s="52" t="s">
        <v>670</v>
      </c>
      <c r="J3789" s="60">
        <v>724303</v>
      </c>
      <c r="K3789" s="52">
        <v>724303</v>
      </c>
      <c r="L3789" s="56" t="str">
        <f>_xlfn.CONCAT(NFM3External!$B3789,"_",NFM3External!$C3789,"_",NFM3External!$E3789,"_",NFM3External!$G3789)</f>
        <v>Ukraine_TB_United States Government (USG)_2019</v>
      </c>
    </row>
    <row r="3790" spans="1:12" x14ac:dyDescent="0.25">
      <c r="A3790" s="48" t="s">
        <v>2199</v>
      </c>
      <c r="B3790" s="49" t="s">
        <v>1270</v>
      </c>
      <c r="C3790" s="49" t="s">
        <v>305</v>
      </c>
      <c r="D3790" s="49" t="s">
        <v>1634</v>
      </c>
      <c r="E3790" s="49" t="s">
        <v>934</v>
      </c>
      <c r="F3790" s="49" t="s">
        <v>2208</v>
      </c>
      <c r="G3790" s="49">
        <v>2020</v>
      </c>
      <c r="H3790" s="49" t="s">
        <v>1635</v>
      </c>
      <c r="I3790" s="49" t="s">
        <v>670</v>
      </c>
      <c r="J3790" s="59">
        <v>2281945</v>
      </c>
      <c r="K3790" s="49">
        <v>2281945</v>
      </c>
      <c r="L3790" s="55" t="str">
        <f>_xlfn.CONCAT(NFM3External!$B3790,"_",NFM3External!$C3790,"_",NFM3External!$E3790,"_",NFM3External!$G3790)</f>
        <v>Ukraine_TB_United States Government (USG)_2020</v>
      </c>
    </row>
    <row r="3791" spans="1:12" x14ac:dyDescent="0.25">
      <c r="A3791" s="51" t="s">
        <v>2199</v>
      </c>
      <c r="B3791" s="52" t="s">
        <v>1270</v>
      </c>
      <c r="C3791" s="52" t="s">
        <v>305</v>
      </c>
      <c r="D3791" s="52" t="s">
        <v>1634</v>
      </c>
      <c r="E3791" s="52" t="s">
        <v>934</v>
      </c>
      <c r="F3791" s="52" t="s">
        <v>2208</v>
      </c>
      <c r="G3791" s="52">
        <v>2021</v>
      </c>
      <c r="H3791" s="52" t="s">
        <v>361</v>
      </c>
      <c r="I3791" s="52" t="s">
        <v>670</v>
      </c>
      <c r="J3791" s="60">
        <v>4880037</v>
      </c>
      <c r="K3791" s="52">
        <v>4880037</v>
      </c>
      <c r="L3791" s="56" t="str">
        <f>_xlfn.CONCAT(NFM3External!$B3791,"_",NFM3External!$C3791,"_",NFM3External!$E3791,"_",NFM3External!$G3791)</f>
        <v>Ukraine_TB_United States Government (USG)_2021</v>
      </c>
    </row>
    <row r="3792" spans="1:12" x14ac:dyDescent="0.25">
      <c r="A3792" s="48" t="s">
        <v>2209</v>
      </c>
      <c r="B3792" s="49" t="s">
        <v>1279</v>
      </c>
      <c r="C3792" s="49" t="s">
        <v>1645</v>
      </c>
      <c r="D3792" s="49" t="s">
        <v>1634</v>
      </c>
      <c r="E3792" s="49" t="s">
        <v>843</v>
      </c>
      <c r="F3792" s="49"/>
      <c r="G3792" s="49">
        <v>2018</v>
      </c>
      <c r="H3792" s="49" t="s">
        <v>1635</v>
      </c>
      <c r="I3792" s="49" t="s">
        <v>670</v>
      </c>
      <c r="J3792" s="59">
        <v>150000</v>
      </c>
      <c r="K3792" s="49">
        <v>150000</v>
      </c>
      <c r="L3792" s="55" t="str">
        <f>_xlfn.CONCAT(NFM3External!$B3792,"_",NFM3External!$C3792,"_",NFM3External!$E3792,"_",NFM3External!$G3792)</f>
        <v>Uzbekistan_HIV_Joint United Nations Programme on HIV/AIDS (UNAIDS)_2018</v>
      </c>
    </row>
    <row r="3793" spans="1:12" x14ac:dyDescent="0.25">
      <c r="A3793" s="51" t="s">
        <v>2209</v>
      </c>
      <c r="B3793" s="52" t="s">
        <v>1279</v>
      </c>
      <c r="C3793" s="52" t="s">
        <v>1645</v>
      </c>
      <c r="D3793" s="52" t="s">
        <v>1634</v>
      </c>
      <c r="E3793" s="52" t="s">
        <v>843</v>
      </c>
      <c r="F3793" s="52"/>
      <c r="G3793" s="52">
        <v>2019</v>
      </c>
      <c r="H3793" s="52" t="s">
        <v>1635</v>
      </c>
      <c r="I3793" s="52" t="s">
        <v>670</v>
      </c>
      <c r="J3793" s="60">
        <v>150000</v>
      </c>
      <c r="K3793" s="52">
        <v>150000</v>
      </c>
      <c r="L3793" s="56" t="str">
        <f>_xlfn.CONCAT(NFM3External!$B3793,"_",NFM3External!$C3793,"_",NFM3External!$E3793,"_",NFM3External!$G3793)</f>
        <v>Uzbekistan_HIV_Joint United Nations Programme on HIV/AIDS (UNAIDS)_2019</v>
      </c>
    </row>
    <row r="3794" spans="1:12" x14ac:dyDescent="0.25">
      <c r="A3794" s="48" t="s">
        <v>2209</v>
      </c>
      <c r="B3794" s="49" t="s">
        <v>1279</v>
      </c>
      <c r="C3794" s="49" t="s">
        <v>1645</v>
      </c>
      <c r="D3794" s="49" t="s">
        <v>1634</v>
      </c>
      <c r="E3794" s="49" t="s">
        <v>843</v>
      </c>
      <c r="F3794" s="49"/>
      <c r="G3794" s="49">
        <v>2020</v>
      </c>
      <c r="H3794" s="49" t="s">
        <v>1635</v>
      </c>
      <c r="I3794" s="49" t="s">
        <v>670</v>
      </c>
      <c r="J3794" s="59">
        <v>500000</v>
      </c>
      <c r="K3794" s="49">
        <v>500000</v>
      </c>
      <c r="L3794" s="55" t="str">
        <f>_xlfn.CONCAT(NFM3External!$B3794,"_",NFM3External!$C3794,"_",NFM3External!$E3794,"_",NFM3External!$G3794)</f>
        <v>Uzbekistan_HIV_Joint United Nations Programme on HIV/AIDS (UNAIDS)_2020</v>
      </c>
    </row>
    <row r="3795" spans="1:12" x14ac:dyDescent="0.25">
      <c r="A3795" s="51" t="s">
        <v>2209</v>
      </c>
      <c r="B3795" s="52" t="s">
        <v>1279</v>
      </c>
      <c r="C3795" s="52" t="s">
        <v>1645</v>
      </c>
      <c r="D3795" s="52" t="s">
        <v>1634</v>
      </c>
      <c r="E3795" s="52" t="s">
        <v>843</v>
      </c>
      <c r="F3795" s="52"/>
      <c r="G3795" s="52">
        <v>2021</v>
      </c>
      <c r="H3795" s="52" t="s">
        <v>361</v>
      </c>
      <c r="I3795" s="52" t="s">
        <v>670</v>
      </c>
      <c r="J3795" s="60">
        <v>800000</v>
      </c>
      <c r="K3795" s="52">
        <v>800000</v>
      </c>
      <c r="L3795" s="56" t="str">
        <f>_xlfn.CONCAT(NFM3External!$B3795,"_",NFM3External!$C3795,"_",NFM3External!$E3795,"_",NFM3External!$G3795)</f>
        <v>Uzbekistan_HIV_Joint United Nations Programme on HIV/AIDS (UNAIDS)_2021</v>
      </c>
    </row>
    <row r="3796" spans="1:12" x14ac:dyDescent="0.25">
      <c r="A3796" s="48" t="s">
        <v>2209</v>
      </c>
      <c r="B3796" s="49" t="s">
        <v>1279</v>
      </c>
      <c r="C3796" s="49" t="s">
        <v>1645</v>
      </c>
      <c r="D3796" s="49" t="s">
        <v>1634</v>
      </c>
      <c r="E3796" s="49" t="s">
        <v>843</v>
      </c>
      <c r="F3796" s="49"/>
      <c r="G3796" s="49">
        <v>2022</v>
      </c>
      <c r="H3796" s="49" t="s">
        <v>361</v>
      </c>
      <c r="I3796" s="49" t="s">
        <v>670</v>
      </c>
      <c r="J3796" s="59">
        <v>0</v>
      </c>
      <c r="K3796" s="49">
        <v>0</v>
      </c>
      <c r="L3796" s="55" t="str">
        <f>_xlfn.CONCAT(NFM3External!$B3796,"_",NFM3External!$C3796,"_",NFM3External!$E3796,"_",NFM3External!$G3796)</f>
        <v>Uzbekistan_HIV_Joint United Nations Programme on HIV/AIDS (UNAIDS)_2022</v>
      </c>
    </row>
    <row r="3797" spans="1:12" x14ac:dyDescent="0.25">
      <c r="A3797" s="51" t="s">
        <v>2209</v>
      </c>
      <c r="B3797" s="52" t="s">
        <v>1279</v>
      </c>
      <c r="C3797" s="52" t="s">
        <v>1645</v>
      </c>
      <c r="D3797" s="52" t="s">
        <v>1634</v>
      </c>
      <c r="E3797" s="52" t="s">
        <v>843</v>
      </c>
      <c r="F3797" s="52"/>
      <c r="G3797" s="52">
        <v>2023</v>
      </c>
      <c r="H3797" s="52" t="s">
        <v>361</v>
      </c>
      <c r="I3797" s="52" t="s">
        <v>670</v>
      </c>
      <c r="J3797" s="60">
        <v>0</v>
      </c>
      <c r="K3797" s="52">
        <v>0</v>
      </c>
      <c r="L3797" s="56" t="str">
        <f>_xlfn.CONCAT(NFM3External!$B3797,"_",NFM3External!$C3797,"_",NFM3External!$E3797,"_",NFM3External!$G3797)</f>
        <v>Uzbekistan_HIV_Joint United Nations Programme on HIV/AIDS (UNAIDS)_2023</v>
      </c>
    </row>
    <row r="3798" spans="1:12" x14ac:dyDescent="0.25">
      <c r="A3798" s="48" t="s">
        <v>2209</v>
      </c>
      <c r="B3798" s="49" t="s">
        <v>1279</v>
      </c>
      <c r="C3798" s="49" t="s">
        <v>1645</v>
      </c>
      <c r="D3798" s="49" t="s">
        <v>1634</v>
      </c>
      <c r="E3798" s="49" t="s">
        <v>843</v>
      </c>
      <c r="F3798" s="49"/>
      <c r="G3798" s="49">
        <v>2024</v>
      </c>
      <c r="H3798" s="49" t="s">
        <v>361</v>
      </c>
      <c r="I3798" s="49" t="s">
        <v>670</v>
      </c>
      <c r="J3798" s="59">
        <v>0</v>
      </c>
      <c r="K3798" s="49">
        <v>0</v>
      </c>
      <c r="L3798" s="55" t="str">
        <f>_xlfn.CONCAT(NFM3External!$B3798,"_",NFM3External!$C3798,"_",NFM3External!$E3798,"_",NFM3External!$G3798)</f>
        <v>Uzbekistan_HIV_Joint United Nations Programme on HIV/AIDS (UNAIDS)_2024</v>
      </c>
    </row>
    <row r="3799" spans="1:12" x14ac:dyDescent="0.25">
      <c r="A3799" s="51" t="s">
        <v>2209</v>
      </c>
      <c r="B3799" s="52" t="s">
        <v>1279</v>
      </c>
      <c r="C3799" s="52" t="s">
        <v>1645</v>
      </c>
      <c r="D3799" s="52" t="s">
        <v>1634</v>
      </c>
      <c r="E3799" s="52" t="s">
        <v>843</v>
      </c>
      <c r="F3799" s="52"/>
      <c r="G3799" s="52">
        <v>2025</v>
      </c>
      <c r="H3799" s="52" t="s">
        <v>361</v>
      </c>
      <c r="I3799" s="52" t="s">
        <v>670</v>
      </c>
      <c r="J3799" s="60">
        <v>0</v>
      </c>
      <c r="K3799" s="52">
        <v>0</v>
      </c>
      <c r="L3799" s="56" t="str">
        <f>_xlfn.CONCAT(NFM3External!$B3799,"_",NFM3External!$C3799,"_",NFM3External!$E3799,"_",NFM3External!$G3799)</f>
        <v>Uzbekistan_HIV_Joint United Nations Programme on HIV/AIDS (UNAIDS)_2025</v>
      </c>
    </row>
    <row r="3800" spans="1:12" x14ac:dyDescent="0.25">
      <c r="A3800" s="48" t="s">
        <v>2209</v>
      </c>
      <c r="B3800" s="49" t="s">
        <v>1279</v>
      </c>
      <c r="C3800" s="49" t="s">
        <v>1645</v>
      </c>
      <c r="D3800" s="49" t="s">
        <v>1634</v>
      </c>
      <c r="E3800" s="49" t="s">
        <v>860</v>
      </c>
      <c r="F3800" s="49"/>
      <c r="G3800" s="49">
        <v>2018</v>
      </c>
      <c r="H3800" s="49" t="s">
        <v>1635</v>
      </c>
      <c r="I3800" s="49" t="s">
        <v>670</v>
      </c>
      <c r="J3800" s="59">
        <v>953373</v>
      </c>
      <c r="K3800" s="49">
        <v>953373</v>
      </c>
      <c r="L3800" s="55" t="str">
        <f>_xlfn.CONCAT(NFM3External!$B3800,"_",NFM3External!$C3800,"_",NFM3External!$E3800,"_",NFM3External!$G3800)</f>
        <v>Uzbekistan_HIV_Medicins Sans Frontiers (MSF)_2018</v>
      </c>
    </row>
    <row r="3801" spans="1:12" x14ac:dyDescent="0.25">
      <c r="A3801" s="51" t="s">
        <v>2209</v>
      </c>
      <c r="B3801" s="52" t="s">
        <v>1279</v>
      </c>
      <c r="C3801" s="52" t="s">
        <v>1645</v>
      </c>
      <c r="D3801" s="52" t="s">
        <v>1634</v>
      </c>
      <c r="E3801" s="52" t="s">
        <v>860</v>
      </c>
      <c r="F3801" s="52"/>
      <c r="G3801" s="52">
        <v>2019</v>
      </c>
      <c r="H3801" s="52" t="s">
        <v>1635</v>
      </c>
      <c r="I3801" s="52" t="s">
        <v>670</v>
      </c>
      <c r="J3801" s="60">
        <v>1045754</v>
      </c>
      <c r="K3801" s="52">
        <v>1045754</v>
      </c>
      <c r="L3801" s="56" t="str">
        <f>_xlfn.CONCAT(NFM3External!$B3801,"_",NFM3External!$C3801,"_",NFM3External!$E3801,"_",NFM3External!$G3801)</f>
        <v>Uzbekistan_HIV_Medicins Sans Frontiers (MSF)_2019</v>
      </c>
    </row>
    <row r="3802" spans="1:12" x14ac:dyDescent="0.25">
      <c r="A3802" s="48" t="s">
        <v>2209</v>
      </c>
      <c r="B3802" s="49" t="s">
        <v>1279</v>
      </c>
      <c r="C3802" s="49" t="s">
        <v>1645</v>
      </c>
      <c r="D3802" s="49" t="s">
        <v>1634</v>
      </c>
      <c r="E3802" s="49" t="s">
        <v>860</v>
      </c>
      <c r="F3802" s="49"/>
      <c r="G3802" s="49">
        <v>2020</v>
      </c>
      <c r="H3802" s="49" t="s">
        <v>1635</v>
      </c>
      <c r="I3802" s="49" t="s">
        <v>670</v>
      </c>
      <c r="J3802" s="59">
        <v>589209</v>
      </c>
      <c r="K3802" s="49">
        <v>589209</v>
      </c>
      <c r="L3802" s="55" t="str">
        <f>_xlfn.CONCAT(NFM3External!$B3802,"_",NFM3External!$C3802,"_",NFM3External!$E3802,"_",NFM3External!$G3802)</f>
        <v>Uzbekistan_HIV_Medicins Sans Frontiers (MSF)_2020</v>
      </c>
    </row>
    <row r="3803" spans="1:12" x14ac:dyDescent="0.25">
      <c r="A3803" s="51" t="s">
        <v>2209</v>
      </c>
      <c r="B3803" s="52" t="s">
        <v>1279</v>
      </c>
      <c r="C3803" s="52" t="s">
        <v>1645</v>
      </c>
      <c r="D3803" s="52" t="s">
        <v>1634</v>
      </c>
      <c r="E3803" s="52" t="s">
        <v>860</v>
      </c>
      <c r="F3803" s="52"/>
      <c r="G3803" s="52">
        <v>2021</v>
      </c>
      <c r="H3803" s="52" t="s">
        <v>361</v>
      </c>
      <c r="I3803" s="52" t="s">
        <v>670</v>
      </c>
      <c r="J3803" s="60">
        <v>592000</v>
      </c>
      <c r="K3803" s="52">
        <v>592000</v>
      </c>
      <c r="L3803" s="56" t="str">
        <f>_xlfn.CONCAT(NFM3External!$B3803,"_",NFM3External!$C3803,"_",NFM3External!$E3803,"_",NFM3External!$G3803)</f>
        <v>Uzbekistan_HIV_Medicins Sans Frontiers (MSF)_2021</v>
      </c>
    </row>
    <row r="3804" spans="1:12" x14ac:dyDescent="0.25">
      <c r="A3804" s="48" t="s">
        <v>2209</v>
      </c>
      <c r="B3804" s="49" t="s">
        <v>1279</v>
      </c>
      <c r="C3804" s="49" t="s">
        <v>1645</v>
      </c>
      <c r="D3804" s="49" t="s">
        <v>1634</v>
      </c>
      <c r="E3804" s="49" t="s">
        <v>860</v>
      </c>
      <c r="F3804" s="49"/>
      <c r="G3804" s="49">
        <v>2022</v>
      </c>
      <c r="H3804" s="49" t="s">
        <v>361</v>
      </c>
      <c r="I3804" s="49" t="s">
        <v>670</v>
      </c>
      <c r="J3804" s="59">
        <v>592000</v>
      </c>
      <c r="K3804" s="49">
        <v>592000</v>
      </c>
      <c r="L3804" s="55" t="str">
        <f>_xlfn.CONCAT(NFM3External!$B3804,"_",NFM3External!$C3804,"_",NFM3External!$E3804,"_",NFM3External!$G3804)</f>
        <v>Uzbekistan_HIV_Medicins Sans Frontiers (MSF)_2022</v>
      </c>
    </row>
    <row r="3805" spans="1:12" x14ac:dyDescent="0.25">
      <c r="A3805" s="51" t="s">
        <v>2209</v>
      </c>
      <c r="B3805" s="52" t="s">
        <v>1279</v>
      </c>
      <c r="C3805" s="52" t="s">
        <v>1645</v>
      </c>
      <c r="D3805" s="52" t="s">
        <v>1634</v>
      </c>
      <c r="E3805" s="52" t="s">
        <v>860</v>
      </c>
      <c r="F3805" s="52"/>
      <c r="G3805" s="52">
        <v>2023</v>
      </c>
      <c r="H3805" s="52" t="s">
        <v>361</v>
      </c>
      <c r="I3805" s="52" t="s">
        <v>670</v>
      </c>
      <c r="J3805" s="60">
        <v>592000</v>
      </c>
      <c r="K3805" s="52">
        <v>592000</v>
      </c>
      <c r="L3805" s="56" t="str">
        <f>_xlfn.CONCAT(NFM3External!$B3805,"_",NFM3External!$C3805,"_",NFM3External!$E3805,"_",NFM3External!$G3805)</f>
        <v>Uzbekistan_HIV_Medicins Sans Frontiers (MSF)_2023</v>
      </c>
    </row>
    <row r="3806" spans="1:12" x14ac:dyDescent="0.25">
      <c r="A3806" s="48" t="s">
        <v>2209</v>
      </c>
      <c r="B3806" s="49" t="s">
        <v>1279</v>
      </c>
      <c r="C3806" s="49" t="s">
        <v>1645</v>
      </c>
      <c r="D3806" s="49" t="s">
        <v>1634</v>
      </c>
      <c r="E3806" s="49" t="s">
        <v>860</v>
      </c>
      <c r="F3806" s="49"/>
      <c r="G3806" s="49">
        <v>2024</v>
      </c>
      <c r="H3806" s="49" t="s">
        <v>361</v>
      </c>
      <c r="I3806" s="49" t="s">
        <v>670</v>
      </c>
      <c r="J3806" s="59">
        <v>592000</v>
      </c>
      <c r="K3806" s="49">
        <v>592000</v>
      </c>
      <c r="L3806" s="55" t="str">
        <f>_xlfn.CONCAT(NFM3External!$B3806,"_",NFM3External!$C3806,"_",NFM3External!$E3806,"_",NFM3External!$G3806)</f>
        <v>Uzbekistan_HIV_Medicins Sans Frontiers (MSF)_2024</v>
      </c>
    </row>
    <row r="3807" spans="1:12" x14ac:dyDescent="0.25">
      <c r="A3807" s="51" t="s">
        <v>2209</v>
      </c>
      <c r="B3807" s="52" t="s">
        <v>1279</v>
      </c>
      <c r="C3807" s="52" t="s">
        <v>1645</v>
      </c>
      <c r="D3807" s="52" t="s">
        <v>1634</v>
      </c>
      <c r="E3807" s="52" t="s">
        <v>860</v>
      </c>
      <c r="F3807" s="52"/>
      <c r="G3807" s="52">
        <v>2025</v>
      </c>
      <c r="H3807" s="52" t="s">
        <v>361</v>
      </c>
      <c r="I3807" s="52" t="s">
        <v>670</v>
      </c>
      <c r="J3807" s="60">
        <v>0</v>
      </c>
      <c r="K3807" s="52">
        <v>0</v>
      </c>
      <c r="L3807" s="56" t="str">
        <f>_xlfn.CONCAT(NFM3External!$B3807,"_",NFM3External!$C3807,"_",NFM3External!$E3807,"_",NFM3External!$G3807)</f>
        <v>Uzbekistan_HIV_Medicins Sans Frontiers (MSF)_2025</v>
      </c>
    </row>
    <row r="3808" spans="1:12" x14ac:dyDescent="0.25">
      <c r="A3808" s="48" t="s">
        <v>2209</v>
      </c>
      <c r="B3808" s="49" t="s">
        <v>1279</v>
      </c>
      <c r="C3808" s="49" t="s">
        <v>1645</v>
      </c>
      <c r="D3808" s="49" t="s">
        <v>1634</v>
      </c>
      <c r="E3808" s="49" t="s">
        <v>901</v>
      </c>
      <c r="F3808" s="49"/>
      <c r="G3808" s="49">
        <v>2018</v>
      </c>
      <c r="H3808" s="49" t="s">
        <v>1635</v>
      </c>
      <c r="I3808" s="49" t="s">
        <v>670</v>
      </c>
      <c r="J3808" s="59">
        <v>159672</v>
      </c>
      <c r="K3808" s="49">
        <v>159672</v>
      </c>
      <c r="L3808" s="55" t="str">
        <f>_xlfn.CONCAT(NFM3External!$B3808,"_",NFM3External!$C3808,"_",NFM3External!$E3808,"_",NFM3External!$G3808)</f>
        <v>Uzbekistan_HIV_The United Nations Children's Fund (UNICEF)_2018</v>
      </c>
    </row>
    <row r="3809" spans="1:12" x14ac:dyDescent="0.25">
      <c r="A3809" s="51" t="s">
        <v>2209</v>
      </c>
      <c r="B3809" s="52" t="s">
        <v>1279</v>
      </c>
      <c r="C3809" s="52" t="s">
        <v>1645</v>
      </c>
      <c r="D3809" s="52" t="s">
        <v>1634</v>
      </c>
      <c r="E3809" s="52" t="s">
        <v>901</v>
      </c>
      <c r="F3809" s="52"/>
      <c r="G3809" s="52">
        <v>2019</v>
      </c>
      <c r="H3809" s="52" t="s">
        <v>1635</v>
      </c>
      <c r="I3809" s="52" t="s">
        <v>670</v>
      </c>
      <c r="J3809" s="60">
        <v>81296</v>
      </c>
      <c r="K3809" s="52">
        <v>81296</v>
      </c>
      <c r="L3809" s="56" t="str">
        <f>_xlfn.CONCAT(NFM3External!$B3809,"_",NFM3External!$C3809,"_",NFM3External!$E3809,"_",NFM3External!$G3809)</f>
        <v>Uzbekistan_HIV_The United Nations Children's Fund (UNICEF)_2019</v>
      </c>
    </row>
    <row r="3810" spans="1:12" x14ac:dyDescent="0.25">
      <c r="A3810" s="48" t="s">
        <v>2209</v>
      </c>
      <c r="B3810" s="49" t="s">
        <v>1279</v>
      </c>
      <c r="C3810" s="49" t="s">
        <v>1645</v>
      </c>
      <c r="D3810" s="49" t="s">
        <v>1634</v>
      </c>
      <c r="E3810" s="49" t="s">
        <v>901</v>
      </c>
      <c r="F3810" s="49"/>
      <c r="G3810" s="49">
        <v>2020</v>
      </c>
      <c r="H3810" s="49" t="s">
        <v>1635</v>
      </c>
      <c r="I3810" s="49" t="s">
        <v>670</v>
      </c>
      <c r="J3810" s="59">
        <v>168500</v>
      </c>
      <c r="K3810" s="49">
        <v>168500</v>
      </c>
      <c r="L3810" s="55" t="str">
        <f>_xlfn.CONCAT(NFM3External!$B3810,"_",NFM3External!$C3810,"_",NFM3External!$E3810,"_",NFM3External!$G3810)</f>
        <v>Uzbekistan_HIV_The United Nations Children's Fund (UNICEF)_2020</v>
      </c>
    </row>
    <row r="3811" spans="1:12" x14ac:dyDescent="0.25">
      <c r="A3811" s="51" t="s">
        <v>2209</v>
      </c>
      <c r="B3811" s="52" t="s">
        <v>1279</v>
      </c>
      <c r="C3811" s="52" t="s">
        <v>1645</v>
      </c>
      <c r="D3811" s="52" t="s">
        <v>1634</v>
      </c>
      <c r="E3811" s="52" t="s">
        <v>901</v>
      </c>
      <c r="F3811" s="52"/>
      <c r="G3811" s="52">
        <v>2021</v>
      </c>
      <c r="H3811" s="52" t="s">
        <v>361</v>
      </c>
      <c r="I3811" s="52" t="s">
        <v>670</v>
      </c>
      <c r="J3811" s="60">
        <v>211185</v>
      </c>
      <c r="K3811" s="52">
        <v>211185</v>
      </c>
      <c r="L3811" s="56" t="str">
        <f>_xlfn.CONCAT(NFM3External!$B3811,"_",NFM3External!$C3811,"_",NFM3External!$E3811,"_",NFM3External!$G3811)</f>
        <v>Uzbekistan_HIV_The United Nations Children's Fund (UNICEF)_2021</v>
      </c>
    </row>
    <row r="3812" spans="1:12" x14ac:dyDescent="0.25">
      <c r="A3812" s="48" t="s">
        <v>2209</v>
      </c>
      <c r="B3812" s="49" t="s">
        <v>1279</v>
      </c>
      <c r="C3812" s="49" t="s">
        <v>1645</v>
      </c>
      <c r="D3812" s="49" t="s">
        <v>1634</v>
      </c>
      <c r="E3812" s="49" t="s">
        <v>901</v>
      </c>
      <c r="F3812" s="49"/>
      <c r="G3812" s="49">
        <v>2022</v>
      </c>
      <c r="H3812" s="49" t="s">
        <v>361</v>
      </c>
      <c r="I3812" s="49" t="s">
        <v>670</v>
      </c>
      <c r="J3812" s="59">
        <v>0</v>
      </c>
      <c r="K3812" s="49">
        <v>0</v>
      </c>
      <c r="L3812" s="55" t="str">
        <f>_xlfn.CONCAT(NFM3External!$B3812,"_",NFM3External!$C3812,"_",NFM3External!$E3812,"_",NFM3External!$G3812)</f>
        <v>Uzbekistan_HIV_The United Nations Children's Fund (UNICEF)_2022</v>
      </c>
    </row>
    <row r="3813" spans="1:12" x14ac:dyDescent="0.25">
      <c r="A3813" s="51" t="s">
        <v>2209</v>
      </c>
      <c r="B3813" s="52" t="s">
        <v>1279</v>
      </c>
      <c r="C3813" s="52" t="s">
        <v>1645</v>
      </c>
      <c r="D3813" s="52" t="s">
        <v>1634</v>
      </c>
      <c r="E3813" s="52" t="s">
        <v>901</v>
      </c>
      <c r="F3813" s="52"/>
      <c r="G3813" s="52">
        <v>2023</v>
      </c>
      <c r="H3813" s="52" t="s">
        <v>361</v>
      </c>
      <c r="I3813" s="52" t="s">
        <v>670</v>
      </c>
      <c r="J3813" s="60">
        <v>0</v>
      </c>
      <c r="K3813" s="52">
        <v>0</v>
      </c>
      <c r="L3813" s="56" t="str">
        <f>_xlfn.CONCAT(NFM3External!$B3813,"_",NFM3External!$C3813,"_",NFM3External!$E3813,"_",NFM3External!$G3813)</f>
        <v>Uzbekistan_HIV_The United Nations Children's Fund (UNICEF)_2023</v>
      </c>
    </row>
    <row r="3814" spans="1:12" x14ac:dyDescent="0.25">
      <c r="A3814" s="48" t="s">
        <v>2209</v>
      </c>
      <c r="B3814" s="49" t="s">
        <v>1279</v>
      </c>
      <c r="C3814" s="49" t="s">
        <v>1645</v>
      </c>
      <c r="D3814" s="49" t="s">
        <v>1634</v>
      </c>
      <c r="E3814" s="49" t="s">
        <v>901</v>
      </c>
      <c r="F3814" s="49"/>
      <c r="G3814" s="49">
        <v>2024</v>
      </c>
      <c r="H3814" s="49" t="s">
        <v>361</v>
      </c>
      <c r="I3814" s="49" t="s">
        <v>670</v>
      </c>
      <c r="J3814" s="59">
        <v>0</v>
      </c>
      <c r="K3814" s="49">
        <v>0</v>
      </c>
      <c r="L3814" s="55" t="str">
        <f>_xlfn.CONCAT(NFM3External!$B3814,"_",NFM3External!$C3814,"_",NFM3External!$E3814,"_",NFM3External!$G3814)</f>
        <v>Uzbekistan_HIV_The United Nations Children's Fund (UNICEF)_2024</v>
      </c>
    </row>
    <row r="3815" spans="1:12" x14ac:dyDescent="0.25">
      <c r="A3815" s="51" t="s">
        <v>2209</v>
      </c>
      <c r="B3815" s="52" t="s">
        <v>1279</v>
      </c>
      <c r="C3815" s="52" t="s">
        <v>1645</v>
      </c>
      <c r="D3815" s="52" t="s">
        <v>1634</v>
      </c>
      <c r="E3815" s="52" t="s">
        <v>901</v>
      </c>
      <c r="F3815" s="52"/>
      <c r="G3815" s="52">
        <v>2025</v>
      </c>
      <c r="H3815" s="52" t="s">
        <v>361</v>
      </c>
      <c r="I3815" s="52" t="s">
        <v>670</v>
      </c>
      <c r="J3815" s="60">
        <v>0</v>
      </c>
      <c r="K3815" s="52">
        <v>0</v>
      </c>
      <c r="L3815" s="56" t="str">
        <f>_xlfn.CONCAT(NFM3External!$B3815,"_",NFM3External!$C3815,"_",NFM3External!$E3815,"_",NFM3External!$G3815)</f>
        <v>Uzbekistan_HIV_The United Nations Children's Fund (UNICEF)_2025</v>
      </c>
    </row>
    <row r="3816" spans="1:12" x14ac:dyDescent="0.25">
      <c r="A3816" s="48" t="s">
        <v>2209</v>
      </c>
      <c r="B3816" s="49" t="s">
        <v>1279</v>
      </c>
      <c r="C3816" s="49" t="s">
        <v>1645</v>
      </c>
      <c r="D3816" s="49" t="s">
        <v>1634</v>
      </c>
      <c r="E3816" s="49" t="s">
        <v>930</v>
      </c>
      <c r="F3816" s="49"/>
      <c r="G3816" s="49">
        <v>2018</v>
      </c>
      <c r="H3816" s="49" t="s">
        <v>1635</v>
      </c>
      <c r="I3816" s="49" t="s">
        <v>670</v>
      </c>
      <c r="J3816" s="59">
        <v>57154</v>
      </c>
      <c r="K3816" s="49">
        <v>57154</v>
      </c>
      <c r="L3816" s="55" t="str">
        <f>_xlfn.CONCAT(NFM3External!$B3816,"_",NFM3External!$C3816,"_",NFM3External!$E3816,"_",NFM3External!$G3816)</f>
        <v>Uzbekistan_HIV_United Nations Population Fund (UNFPA)_2018</v>
      </c>
    </row>
    <row r="3817" spans="1:12" x14ac:dyDescent="0.25">
      <c r="A3817" s="51" t="s">
        <v>2209</v>
      </c>
      <c r="B3817" s="52" t="s">
        <v>1279</v>
      </c>
      <c r="C3817" s="52" t="s">
        <v>1645</v>
      </c>
      <c r="D3817" s="52" t="s">
        <v>1634</v>
      </c>
      <c r="E3817" s="52" t="s">
        <v>930</v>
      </c>
      <c r="F3817" s="52"/>
      <c r="G3817" s="52">
        <v>2019</v>
      </c>
      <c r="H3817" s="52" t="s">
        <v>1635</v>
      </c>
      <c r="I3817" s="52" t="s">
        <v>670</v>
      </c>
      <c r="J3817" s="60">
        <v>29600</v>
      </c>
      <c r="K3817" s="52">
        <v>29600</v>
      </c>
      <c r="L3817" s="56" t="str">
        <f>_xlfn.CONCAT(NFM3External!$B3817,"_",NFM3External!$C3817,"_",NFM3External!$E3817,"_",NFM3External!$G3817)</f>
        <v>Uzbekistan_HIV_United Nations Population Fund (UNFPA)_2019</v>
      </c>
    </row>
    <row r="3818" spans="1:12" x14ac:dyDescent="0.25">
      <c r="A3818" s="48" t="s">
        <v>2209</v>
      </c>
      <c r="B3818" s="49" t="s">
        <v>1279</v>
      </c>
      <c r="C3818" s="49" t="s">
        <v>1645</v>
      </c>
      <c r="D3818" s="49" t="s">
        <v>1634</v>
      </c>
      <c r="E3818" s="49" t="s">
        <v>930</v>
      </c>
      <c r="F3818" s="49"/>
      <c r="G3818" s="49">
        <v>2020</v>
      </c>
      <c r="H3818" s="49" t="s">
        <v>1635</v>
      </c>
      <c r="I3818" s="49" t="s">
        <v>670</v>
      </c>
      <c r="J3818" s="59">
        <v>13750</v>
      </c>
      <c r="K3818" s="49">
        <v>13750</v>
      </c>
      <c r="L3818" s="55" t="str">
        <f>_xlfn.CONCAT(NFM3External!$B3818,"_",NFM3External!$C3818,"_",NFM3External!$E3818,"_",NFM3External!$G3818)</f>
        <v>Uzbekistan_HIV_United Nations Population Fund (UNFPA)_2020</v>
      </c>
    </row>
    <row r="3819" spans="1:12" x14ac:dyDescent="0.25">
      <c r="A3819" s="51" t="s">
        <v>2209</v>
      </c>
      <c r="B3819" s="52" t="s">
        <v>1279</v>
      </c>
      <c r="C3819" s="52" t="s">
        <v>1645</v>
      </c>
      <c r="D3819" s="52" t="s">
        <v>1634</v>
      </c>
      <c r="E3819" s="52" t="s">
        <v>930</v>
      </c>
      <c r="F3819" s="52"/>
      <c r="G3819" s="52">
        <v>2021</v>
      </c>
      <c r="H3819" s="52" t="s">
        <v>361</v>
      </c>
      <c r="I3819" s="52" t="s">
        <v>670</v>
      </c>
      <c r="J3819" s="60">
        <v>3750</v>
      </c>
      <c r="K3819" s="52">
        <v>3750</v>
      </c>
      <c r="L3819" s="56" t="str">
        <f>_xlfn.CONCAT(NFM3External!$B3819,"_",NFM3External!$C3819,"_",NFM3External!$E3819,"_",NFM3External!$G3819)</f>
        <v>Uzbekistan_HIV_United Nations Population Fund (UNFPA)_2021</v>
      </c>
    </row>
    <row r="3820" spans="1:12" x14ac:dyDescent="0.25">
      <c r="A3820" s="48" t="s">
        <v>2209</v>
      </c>
      <c r="B3820" s="49" t="s">
        <v>1279</v>
      </c>
      <c r="C3820" s="49" t="s">
        <v>1645</v>
      </c>
      <c r="D3820" s="49" t="s">
        <v>1634</v>
      </c>
      <c r="E3820" s="49" t="s">
        <v>930</v>
      </c>
      <c r="F3820" s="49"/>
      <c r="G3820" s="49">
        <v>2022</v>
      </c>
      <c r="H3820" s="49" t="s">
        <v>361</v>
      </c>
      <c r="I3820" s="49" t="s">
        <v>670</v>
      </c>
      <c r="J3820" s="59">
        <v>0</v>
      </c>
      <c r="K3820" s="49">
        <v>0</v>
      </c>
      <c r="L3820" s="55" t="str">
        <f>_xlfn.CONCAT(NFM3External!$B3820,"_",NFM3External!$C3820,"_",NFM3External!$E3820,"_",NFM3External!$G3820)</f>
        <v>Uzbekistan_HIV_United Nations Population Fund (UNFPA)_2022</v>
      </c>
    </row>
    <row r="3821" spans="1:12" x14ac:dyDescent="0.25">
      <c r="A3821" s="51" t="s">
        <v>2209</v>
      </c>
      <c r="B3821" s="52" t="s">
        <v>1279</v>
      </c>
      <c r="C3821" s="52" t="s">
        <v>1645</v>
      </c>
      <c r="D3821" s="52" t="s">
        <v>1634</v>
      </c>
      <c r="E3821" s="52" t="s">
        <v>930</v>
      </c>
      <c r="F3821" s="52"/>
      <c r="G3821" s="52">
        <v>2023</v>
      </c>
      <c r="H3821" s="52" t="s">
        <v>361</v>
      </c>
      <c r="I3821" s="52" t="s">
        <v>670</v>
      </c>
      <c r="J3821" s="60">
        <v>0</v>
      </c>
      <c r="K3821" s="52">
        <v>0</v>
      </c>
      <c r="L3821" s="56" t="str">
        <f>_xlfn.CONCAT(NFM3External!$B3821,"_",NFM3External!$C3821,"_",NFM3External!$E3821,"_",NFM3External!$G3821)</f>
        <v>Uzbekistan_HIV_United Nations Population Fund (UNFPA)_2023</v>
      </c>
    </row>
    <row r="3822" spans="1:12" x14ac:dyDescent="0.25">
      <c r="A3822" s="48" t="s">
        <v>2209</v>
      </c>
      <c r="B3822" s="49" t="s">
        <v>1279</v>
      </c>
      <c r="C3822" s="49" t="s">
        <v>1645</v>
      </c>
      <c r="D3822" s="49" t="s">
        <v>1634</v>
      </c>
      <c r="E3822" s="49" t="s">
        <v>930</v>
      </c>
      <c r="F3822" s="49"/>
      <c r="G3822" s="49">
        <v>2024</v>
      </c>
      <c r="H3822" s="49" t="s">
        <v>361</v>
      </c>
      <c r="I3822" s="49" t="s">
        <v>670</v>
      </c>
      <c r="J3822" s="59">
        <v>0</v>
      </c>
      <c r="K3822" s="49">
        <v>0</v>
      </c>
      <c r="L3822" s="55" t="str">
        <f>_xlfn.CONCAT(NFM3External!$B3822,"_",NFM3External!$C3822,"_",NFM3External!$E3822,"_",NFM3External!$G3822)</f>
        <v>Uzbekistan_HIV_United Nations Population Fund (UNFPA)_2024</v>
      </c>
    </row>
    <row r="3823" spans="1:12" x14ac:dyDescent="0.25">
      <c r="A3823" s="51" t="s">
        <v>2209</v>
      </c>
      <c r="B3823" s="52" t="s">
        <v>1279</v>
      </c>
      <c r="C3823" s="52" t="s">
        <v>1645</v>
      </c>
      <c r="D3823" s="52" t="s">
        <v>1634</v>
      </c>
      <c r="E3823" s="52" t="s">
        <v>930</v>
      </c>
      <c r="F3823" s="52"/>
      <c r="G3823" s="52">
        <v>2025</v>
      </c>
      <c r="H3823" s="52" t="s">
        <v>361</v>
      </c>
      <c r="I3823" s="52" t="s">
        <v>670</v>
      </c>
      <c r="J3823" s="60">
        <v>0</v>
      </c>
      <c r="K3823" s="52">
        <v>0</v>
      </c>
      <c r="L3823" s="56" t="str">
        <f>_xlfn.CONCAT(NFM3External!$B3823,"_",NFM3External!$C3823,"_",NFM3External!$E3823,"_",NFM3External!$G3823)</f>
        <v>Uzbekistan_HIV_United Nations Population Fund (UNFPA)_2025</v>
      </c>
    </row>
    <row r="3824" spans="1:12" x14ac:dyDescent="0.25">
      <c r="A3824" s="48" t="s">
        <v>2209</v>
      </c>
      <c r="B3824" s="49" t="s">
        <v>1279</v>
      </c>
      <c r="C3824" s="49" t="s">
        <v>305</v>
      </c>
      <c r="D3824" s="49" t="s">
        <v>1634</v>
      </c>
      <c r="E3824" s="49" t="s">
        <v>860</v>
      </c>
      <c r="F3824" s="49"/>
      <c r="G3824" s="49">
        <v>2018</v>
      </c>
      <c r="H3824" s="49" t="s">
        <v>1635</v>
      </c>
      <c r="I3824" s="49" t="s">
        <v>670</v>
      </c>
      <c r="J3824" s="59">
        <v>2645149</v>
      </c>
      <c r="K3824" s="49">
        <v>2645149</v>
      </c>
      <c r="L3824" s="55" t="str">
        <f>_xlfn.CONCAT(NFM3External!$B3824,"_",NFM3External!$C3824,"_",NFM3External!$E3824,"_",NFM3External!$G3824)</f>
        <v>Uzbekistan_TB_Medicins Sans Frontiers (MSF)_2018</v>
      </c>
    </row>
    <row r="3825" spans="1:12" x14ac:dyDescent="0.25">
      <c r="A3825" s="51" t="s">
        <v>2209</v>
      </c>
      <c r="B3825" s="52" t="s">
        <v>1279</v>
      </c>
      <c r="C3825" s="52" t="s">
        <v>305</v>
      </c>
      <c r="D3825" s="52" t="s">
        <v>1634</v>
      </c>
      <c r="E3825" s="52" t="s">
        <v>860</v>
      </c>
      <c r="F3825" s="52"/>
      <c r="G3825" s="52">
        <v>2019</v>
      </c>
      <c r="H3825" s="52" t="s">
        <v>1635</v>
      </c>
      <c r="I3825" s="52" t="s">
        <v>670</v>
      </c>
      <c r="J3825" s="60">
        <v>2999764</v>
      </c>
      <c r="K3825" s="52">
        <v>2999764</v>
      </c>
      <c r="L3825" s="56" t="str">
        <f>_xlfn.CONCAT(NFM3External!$B3825,"_",NFM3External!$C3825,"_",NFM3External!$E3825,"_",NFM3External!$G3825)</f>
        <v>Uzbekistan_TB_Medicins Sans Frontiers (MSF)_2019</v>
      </c>
    </row>
    <row r="3826" spans="1:12" x14ac:dyDescent="0.25">
      <c r="A3826" s="48" t="s">
        <v>2209</v>
      </c>
      <c r="B3826" s="49" t="s">
        <v>1279</v>
      </c>
      <c r="C3826" s="49" t="s">
        <v>305</v>
      </c>
      <c r="D3826" s="49" t="s">
        <v>1634</v>
      </c>
      <c r="E3826" s="49" t="s">
        <v>860</v>
      </c>
      <c r="F3826" s="49"/>
      <c r="G3826" s="49">
        <v>2020</v>
      </c>
      <c r="H3826" s="49" t="s">
        <v>1635</v>
      </c>
      <c r="I3826" s="49" t="s">
        <v>670</v>
      </c>
      <c r="J3826" s="59">
        <v>3201293</v>
      </c>
      <c r="K3826" s="49">
        <v>3201293</v>
      </c>
      <c r="L3826" s="55" t="str">
        <f>_xlfn.CONCAT(NFM3External!$B3826,"_",NFM3External!$C3826,"_",NFM3External!$E3826,"_",NFM3External!$G3826)</f>
        <v>Uzbekistan_TB_Medicins Sans Frontiers (MSF)_2020</v>
      </c>
    </row>
    <row r="3827" spans="1:12" x14ac:dyDescent="0.25">
      <c r="A3827" s="51" t="s">
        <v>2209</v>
      </c>
      <c r="B3827" s="52" t="s">
        <v>1279</v>
      </c>
      <c r="C3827" s="52" t="s">
        <v>305</v>
      </c>
      <c r="D3827" s="52" t="s">
        <v>1634</v>
      </c>
      <c r="E3827" s="52" t="s">
        <v>860</v>
      </c>
      <c r="F3827" s="52"/>
      <c r="G3827" s="52">
        <v>2021</v>
      </c>
      <c r="H3827" s="52" t="s">
        <v>361</v>
      </c>
      <c r="I3827" s="52" t="s">
        <v>670</v>
      </c>
      <c r="J3827" s="60">
        <v>0</v>
      </c>
      <c r="K3827" s="52">
        <v>0</v>
      </c>
      <c r="L3827" s="56" t="str">
        <f>_xlfn.CONCAT(NFM3External!$B3827,"_",NFM3External!$C3827,"_",NFM3External!$E3827,"_",NFM3External!$G3827)</f>
        <v>Uzbekistan_TB_Medicins Sans Frontiers (MSF)_2021</v>
      </c>
    </row>
    <row r="3828" spans="1:12" x14ac:dyDescent="0.25">
      <c r="A3828" s="48" t="s">
        <v>2209</v>
      </c>
      <c r="B3828" s="49" t="s">
        <v>1279</v>
      </c>
      <c r="C3828" s="49" t="s">
        <v>305</v>
      </c>
      <c r="D3828" s="49" t="s">
        <v>1634</v>
      </c>
      <c r="E3828" s="49" t="s">
        <v>954</v>
      </c>
      <c r="F3828" s="49"/>
      <c r="G3828" s="49">
        <v>2018</v>
      </c>
      <c r="H3828" s="49" t="s">
        <v>1635</v>
      </c>
      <c r="I3828" s="49" t="s">
        <v>670</v>
      </c>
      <c r="J3828" s="59">
        <v>601061</v>
      </c>
      <c r="K3828" s="49">
        <v>601061</v>
      </c>
      <c r="L3828" s="55" t="str">
        <f>_xlfn.CONCAT(NFM3External!$B3828,"_",NFM3External!$C3828,"_",NFM3External!$E3828,"_",NFM3External!$G3828)</f>
        <v>Uzbekistan_TB_Unspecified - not disagregated by sources _2018</v>
      </c>
    </row>
    <row r="3829" spans="1:12" x14ac:dyDescent="0.25">
      <c r="A3829" s="51" t="s">
        <v>2209</v>
      </c>
      <c r="B3829" s="52" t="s">
        <v>1279</v>
      </c>
      <c r="C3829" s="52" t="s">
        <v>305</v>
      </c>
      <c r="D3829" s="52" t="s">
        <v>1634</v>
      </c>
      <c r="E3829" s="52" t="s">
        <v>954</v>
      </c>
      <c r="F3829" s="52"/>
      <c r="G3829" s="52">
        <v>2019</v>
      </c>
      <c r="H3829" s="52" t="s">
        <v>1635</v>
      </c>
      <c r="I3829" s="52" t="s">
        <v>670</v>
      </c>
      <c r="J3829" s="60">
        <v>4300000</v>
      </c>
      <c r="K3829" s="52">
        <v>4300000</v>
      </c>
      <c r="L3829" s="56" t="str">
        <f>_xlfn.CONCAT(NFM3External!$B3829,"_",NFM3External!$C3829,"_",NFM3External!$E3829,"_",NFM3External!$G3829)</f>
        <v>Uzbekistan_TB_Unspecified - not disagregated by sources _2019</v>
      </c>
    </row>
    <row r="3830" spans="1:12" x14ac:dyDescent="0.25">
      <c r="A3830" s="48" t="s">
        <v>2209</v>
      </c>
      <c r="B3830" s="49" t="s">
        <v>1279</v>
      </c>
      <c r="C3830" s="49" t="s">
        <v>305</v>
      </c>
      <c r="D3830" s="49" t="s">
        <v>1634</v>
      </c>
      <c r="E3830" s="49" t="s">
        <v>954</v>
      </c>
      <c r="F3830" s="49"/>
      <c r="G3830" s="49">
        <v>2020</v>
      </c>
      <c r="H3830" s="49" t="s">
        <v>1635</v>
      </c>
      <c r="I3830" s="49" t="s">
        <v>670</v>
      </c>
      <c r="J3830" s="59">
        <v>5200000</v>
      </c>
      <c r="K3830" s="49">
        <v>5200000</v>
      </c>
      <c r="L3830" s="55" t="str">
        <f>_xlfn.CONCAT(NFM3External!$B3830,"_",NFM3External!$C3830,"_",NFM3External!$E3830,"_",NFM3External!$G3830)</f>
        <v>Uzbekistan_TB_Unspecified - not disagregated by sources _2020</v>
      </c>
    </row>
    <row r="3831" spans="1:12" x14ac:dyDescent="0.25">
      <c r="A3831" s="51" t="s">
        <v>2209</v>
      </c>
      <c r="B3831" s="52" t="s">
        <v>1279</v>
      </c>
      <c r="C3831" s="52" t="s">
        <v>305</v>
      </c>
      <c r="D3831" s="52" t="s">
        <v>1634</v>
      </c>
      <c r="E3831" s="52" t="s">
        <v>954</v>
      </c>
      <c r="F3831" s="52"/>
      <c r="G3831" s="52">
        <v>2021</v>
      </c>
      <c r="H3831" s="52" t="s">
        <v>361</v>
      </c>
      <c r="I3831" s="52" t="s">
        <v>670</v>
      </c>
      <c r="J3831" s="60">
        <v>5200000</v>
      </c>
      <c r="K3831" s="52">
        <v>5200000</v>
      </c>
      <c r="L3831" s="56" t="str">
        <f>_xlfn.CONCAT(NFM3External!$B3831,"_",NFM3External!$C3831,"_",NFM3External!$E3831,"_",NFM3External!$G3831)</f>
        <v>Uzbekistan_TB_Unspecified - not disagregated by sources _2021</v>
      </c>
    </row>
    <row r="3832" spans="1:12" x14ac:dyDescent="0.25">
      <c r="A3832" s="48" t="s">
        <v>2209</v>
      </c>
      <c r="B3832" s="49" t="s">
        <v>1279</v>
      </c>
      <c r="C3832" s="49" t="s">
        <v>305</v>
      </c>
      <c r="D3832" s="49" t="s">
        <v>1634</v>
      </c>
      <c r="E3832" s="49" t="s">
        <v>954</v>
      </c>
      <c r="F3832" s="49"/>
      <c r="G3832" s="49">
        <v>2022</v>
      </c>
      <c r="H3832" s="49" t="s">
        <v>361</v>
      </c>
      <c r="I3832" s="49" t="s">
        <v>670</v>
      </c>
      <c r="J3832" s="59">
        <v>5200000</v>
      </c>
      <c r="K3832" s="49">
        <v>5200000</v>
      </c>
      <c r="L3832" s="55" t="str">
        <f>_xlfn.CONCAT(NFM3External!$B3832,"_",NFM3External!$C3832,"_",NFM3External!$E3832,"_",NFM3External!$G3832)</f>
        <v>Uzbekistan_TB_Unspecified - not disagregated by sources _2022</v>
      </c>
    </row>
    <row r="3833" spans="1:12" x14ac:dyDescent="0.25">
      <c r="A3833" s="51" t="s">
        <v>2209</v>
      </c>
      <c r="B3833" s="52" t="s">
        <v>1279</v>
      </c>
      <c r="C3833" s="52" t="s">
        <v>305</v>
      </c>
      <c r="D3833" s="52" t="s">
        <v>1634</v>
      </c>
      <c r="E3833" s="52" t="s">
        <v>954</v>
      </c>
      <c r="F3833" s="52"/>
      <c r="G3833" s="52">
        <v>2023</v>
      </c>
      <c r="H3833" s="52" t="s">
        <v>361</v>
      </c>
      <c r="I3833" s="52" t="s">
        <v>670</v>
      </c>
      <c r="J3833" s="60">
        <v>5200000</v>
      </c>
      <c r="K3833" s="52">
        <v>5200000</v>
      </c>
      <c r="L3833" s="56" t="str">
        <f>_xlfn.CONCAT(NFM3External!$B3833,"_",NFM3External!$C3833,"_",NFM3External!$E3833,"_",NFM3External!$G3833)</f>
        <v>Uzbekistan_TB_Unspecified - not disagregated by sources _2023</v>
      </c>
    </row>
    <row r="3834" spans="1:12" x14ac:dyDescent="0.25">
      <c r="A3834" s="48" t="s">
        <v>2209</v>
      </c>
      <c r="B3834" s="49" t="s">
        <v>1279</v>
      </c>
      <c r="C3834" s="49" t="s">
        <v>305</v>
      </c>
      <c r="D3834" s="49" t="s">
        <v>1634</v>
      </c>
      <c r="E3834" s="49" t="s">
        <v>949</v>
      </c>
      <c r="F3834" s="49"/>
      <c r="G3834" s="49">
        <v>2018</v>
      </c>
      <c r="H3834" s="49" t="s">
        <v>1635</v>
      </c>
      <c r="I3834" s="49" t="s">
        <v>670</v>
      </c>
      <c r="J3834" s="59">
        <v>413000</v>
      </c>
      <c r="K3834" s="49">
        <v>413000</v>
      </c>
      <c r="L3834" s="55" t="str">
        <f>_xlfn.CONCAT(NFM3External!$B3834,"_",NFM3External!$C3834,"_",NFM3External!$E3834,"_",NFM3External!$G3834)</f>
        <v>Uzbekistan_TB_World Health Organization (WHO)_2018</v>
      </c>
    </row>
    <row r="3835" spans="1:12" x14ac:dyDescent="0.25">
      <c r="A3835" s="51" t="s">
        <v>2209</v>
      </c>
      <c r="B3835" s="52" t="s">
        <v>1279</v>
      </c>
      <c r="C3835" s="52" t="s">
        <v>305</v>
      </c>
      <c r="D3835" s="52" t="s">
        <v>1634</v>
      </c>
      <c r="E3835" s="52" t="s">
        <v>949</v>
      </c>
      <c r="F3835" s="52"/>
      <c r="G3835" s="52">
        <v>2019</v>
      </c>
      <c r="H3835" s="52" t="s">
        <v>1635</v>
      </c>
      <c r="I3835" s="52" t="s">
        <v>670</v>
      </c>
      <c r="J3835" s="60">
        <v>413000</v>
      </c>
      <c r="K3835" s="52">
        <v>413000</v>
      </c>
      <c r="L3835" s="56" t="str">
        <f>_xlfn.CONCAT(NFM3External!$B3835,"_",NFM3External!$C3835,"_",NFM3External!$E3835,"_",NFM3External!$G3835)</f>
        <v>Uzbekistan_TB_World Health Organization (WHO)_2019</v>
      </c>
    </row>
    <row r="3836" spans="1:12" x14ac:dyDescent="0.25">
      <c r="A3836" s="48" t="s">
        <v>2209</v>
      </c>
      <c r="B3836" s="49" t="s">
        <v>1279</v>
      </c>
      <c r="C3836" s="49" t="s">
        <v>305</v>
      </c>
      <c r="D3836" s="49" t="s">
        <v>1634</v>
      </c>
      <c r="E3836" s="49" t="s">
        <v>949</v>
      </c>
      <c r="F3836" s="49"/>
      <c r="G3836" s="49">
        <v>2020</v>
      </c>
      <c r="H3836" s="49" t="s">
        <v>1635</v>
      </c>
      <c r="I3836" s="49" t="s">
        <v>670</v>
      </c>
      <c r="J3836" s="59">
        <v>413000</v>
      </c>
      <c r="K3836" s="49">
        <v>413000</v>
      </c>
      <c r="L3836" s="55" t="str">
        <f>_xlfn.CONCAT(NFM3External!$B3836,"_",NFM3External!$C3836,"_",NFM3External!$E3836,"_",NFM3External!$G3836)</f>
        <v>Uzbekistan_TB_World Health Organization (WHO)_2020</v>
      </c>
    </row>
    <row r="3837" spans="1:12" x14ac:dyDescent="0.25">
      <c r="A3837" s="51" t="s">
        <v>2210</v>
      </c>
      <c r="B3837" s="52" t="s">
        <v>1283</v>
      </c>
      <c r="C3837" s="52" t="s">
        <v>308</v>
      </c>
      <c r="D3837" s="52" t="s">
        <v>1634</v>
      </c>
      <c r="E3837" s="52" t="s">
        <v>860</v>
      </c>
      <c r="F3837" s="52" t="s">
        <v>2211</v>
      </c>
      <c r="G3837" s="52">
        <v>2021</v>
      </c>
      <c r="H3837" s="52" t="s">
        <v>361</v>
      </c>
      <c r="I3837" s="52" t="s">
        <v>670</v>
      </c>
      <c r="J3837" s="60">
        <v>412249</v>
      </c>
      <c r="K3837" s="52">
        <v>412249</v>
      </c>
      <c r="L3837" s="56" t="str">
        <f>_xlfn.CONCAT(NFM3External!$B3837,"_",NFM3External!$C3837,"_",NFM3External!$E3837,"_",NFM3External!$G3837)</f>
        <v>Venezuela_Malaria_Medicins Sans Frontiers (MSF)_2021</v>
      </c>
    </row>
    <row r="3838" spans="1:12" x14ac:dyDescent="0.25">
      <c r="A3838" s="48" t="s">
        <v>2210</v>
      </c>
      <c r="B3838" s="49" t="s">
        <v>1283</v>
      </c>
      <c r="C3838" s="49" t="s">
        <v>308</v>
      </c>
      <c r="D3838" s="49" t="s">
        <v>1634</v>
      </c>
      <c r="E3838" s="49" t="s">
        <v>949</v>
      </c>
      <c r="F3838" s="49" t="s">
        <v>2212</v>
      </c>
      <c r="G3838" s="49">
        <v>2018</v>
      </c>
      <c r="H3838" s="49" t="s">
        <v>1635</v>
      </c>
      <c r="I3838" s="49" t="s">
        <v>670</v>
      </c>
      <c r="J3838" s="59">
        <v>1197000</v>
      </c>
      <c r="K3838" s="49">
        <v>1197000</v>
      </c>
      <c r="L3838" s="55" t="str">
        <f>_xlfn.CONCAT(NFM3External!$B3838,"_",NFM3External!$C3838,"_",NFM3External!$E3838,"_",NFM3External!$G3838)</f>
        <v>Venezuela_Malaria_World Health Organization (WHO)_2018</v>
      </c>
    </row>
    <row r="3839" spans="1:12" x14ac:dyDescent="0.25">
      <c r="A3839" s="51" t="s">
        <v>2210</v>
      </c>
      <c r="B3839" s="52" t="s">
        <v>1283</v>
      </c>
      <c r="C3839" s="52" t="s">
        <v>308</v>
      </c>
      <c r="D3839" s="52" t="s">
        <v>1634</v>
      </c>
      <c r="E3839" s="52" t="s">
        <v>949</v>
      </c>
      <c r="F3839" s="52" t="s">
        <v>2212</v>
      </c>
      <c r="G3839" s="52">
        <v>2019</v>
      </c>
      <c r="H3839" s="52" t="s">
        <v>1635</v>
      </c>
      <c r="I3839" s="52" t="s">
        <v>670</v>
      </c>
      <c r="J3839" s="60">
        <v>2740000</v>
      </c>
      <c r="K3839" s="52">
        <v>2740000</v>
      </c>
      <c r="L3839" s="56" t="str">
        <f>_xlfn.CONCAT(NFM3External!$B3839,"_",NFM3External!$C3839,"_",NFM3External!$E3839,"_",NFM3External!$G3839)</f>
        <v>Venezuela_Malaria_World Health Organization (WHO)_2019</v>
      </c>
    </row>
    <row r="3840" spans="1:12" x14ac:dyDescent="0.25">
      <c r="A3840" s="48" t="s">
        <v>2210</v>
      </c>
      <c r="B3840" s="49" t="s">
        <v>1283</v>
      </c>
      <c r="C3840" s="49" t="s">
        <v>308</v>
      </c>
      <c r="D3840" s="49" t="s">
        <v>1634</v>
      </c>
      <c r="E3840" s="49" t="s">
        <v>949</v>
      </c>
      <c r="F3840" s="49" t="s">
        <v>2212</v>
      </c>
      <c r="G3840" s="49">
        <v>2020</v>
      </c>
      <c r="H3840" s="49" t="s">
        <v>1635</v>
      </c>
      <c r="I3840" s="49" t="s">
        <v>670</v>
      </c>
      <c r="J3840" s="59">
        <v>429600</v>
      </c>
      <c r="K3840" s="49">
        <v>429600</v>
      </c>
      <c r="L3840" s="55" t="str">
        <f>_xlfn.CONCAT(NFM3External!$B3840,"_",NFM3External!$C3840,"_",NFM3External!$E3840,"_",NFM3External!$G3840)</f>
        <v>Venezuela_Malaria_World Health Organization (WHO)_2020</v>
      </c>
    </row>
    <row r="3841" spans="1:12" x14ac:dyDescent="0.25">
      <c r="A3841" s="51" t="s">
        <v>2213</v>
      </c>
      <c r="B3841" s="52" t="s">
        <v>1284</v>
      </c>
      <c r="C3841" s="52" t="s">
        <v>1645</v>
      </c>
      <c r="D3841" s="52" t="s">
        <v>1634</v>
      </c>
      <c r="E3841" s="52" t="s">
        <v>738</v>
      </c>
      <c r="F3841" s="52"/>
      <c r="G3841" s="52">
        <v>2018</v>
      </c>
      <c r="H3841" s="52" t="s">
        <v>1635</v>
      </c>
      <c r="I3841" s="52" t="s">
        <v>670</v>
      </c>
      <c r="J3841" s="60">
        <v>0</v>
      </c>
      <c r="K3841" s="52">
        <v>0</v>
      </c>
      <c r="L3841" s="56" t="str">
        <f>_xlfn.CONCAT(NFM3External!$B3841,"_",NFM3External!$C3841,"_",NFM3External!$E3841,"_",NFM3External!$G3841)</f>
        <v>Viet Nam_HIV_Clinton Foundation_2018</v>
      </c>
    </row>
    <row r="3842" spans="1:12" x14ac:dyDescent="0.25">
      <c r="A3842" s="48" t="s">
        <v>2213</v>
      </c>
      <c r="B3842" s="49" t="s">
        <v>1284</v>
      </c>
      <c r="C3842" s="49" t="s">
        <v>1645</v>
      </c>
      <c r="D3842" s="49" t="s">
        <v>1634</v>
      </c>
      <c r="E3842" s="49" t="s">
        <v>738</v>
      </c>
      <c r="F3842" s="49"/>
      <c r="G3842" s="49">
        <v>2019</v>
      </c>
      <c r="H3842" s="49" t="s">
        <v>1635</v>
      </c>
      <c r="I3842" s="49" t="s">
        <v>670</v>
      </c>
      <c r="J3842" s="59">
        <v>0</v>
      </c>
      <c r="K3842" s="49">
        <v>0</v>
      </c>
      <c r="L3842" s="55" t="str">
        <f>_xlfn.CONCAT(NFM3External!$B3842,"_",NFM3External!$C3842,"_",NFM3External!$E3842,"_",NFM3External!$G3842)</f>
        <v>Viet Nam_HIV_Clinton Foundation_2019</v>
      </c>
    </row>
    <row r="3843" spans="1:12" x14ac:dyDescent="0.25">
      <c r="A3843" s="51" t="s">
        <v>2213</v>
      </c>
      <c r="B3843" s="52" t="s">
        <v>1284</v>
      </c>
      <c r="C3843" s="52" t="s">
        <v>1645</v>
      </c>
      <c r="D3843" s="52" t="s">
        <v>1634</v>
      </c>
      <c r="E3843" s="52" t="s">
        <v>738</v>
      </c>
      <c r="F3843" s="52"/>
      <c r="G3843" s="52">
        <v>2020</v>
      </c>
      <c r="H3843" s="52" t="s">
        <v>1635</v>
      </c>
      <c r="I3843" s="52" t="s">
        <v>670</v>
      </c>
      <c r="J3843" s="60">
        <v>0</v>
      </c>
      <c r="K3843" s="52">
        <v>0</v>
      </c>
      <c r="L3843" s="56" t="str">
        <f>_xlfn.CONCAT(NFM3External!$B3843,"_",NFM3External!$C3843,"_",NFM3External!$E3843,"_",NFM3External!$G3843)</f>
        <v>Viet Nam_HIV_Clinton Foundation_2020</v>
      </c>
    </row>
    <row r="3844" spans="1:12" x14ac:dyDescent="0.25">
      <c r="A3844" s="48" t="s">
        <v>2213</v>
      </c>
      <c r="B3844" s="49" t="s">
        <v>1284</v>
      </c>
      <c r="C3844" s="49" t="s">
        <v>1645</v>
      </c>
      <c r="D3844" s="49" t="s">
        <v>1634</v>
      </c>
      <c r="E3844" s="49" t="s">
        <v>843</v>
      </c>
      <c r="F3844" s="49" t="s">
        <v>2063</v>
      </c>
      <c r="G3844" s="49">
        <v>2018</v>
      </c>
      <c r="H3844" s="49" t="s">
        <v>1635</v>
      </c>
      <c r="I3844" s="49" t="s">
        <v>670</v>
      </c>
      <c r="J3844" s="59">
        <v>259791</v>
      </c>
      <c r="K3844" s="49">
        <v>259791</v>
      </c>
      <c r="L3844" s="55" t="str">
        <f>_xlfn.CONCAT(NFM3External!$B3844,"_",NFM3External!$C3844,"_",NFM3External!$E3844,"_",NFM3External!$G3844)</f>
        <v>Viet Nam_HIV_Joint United Nations Programme on HIV/AIDS (UNAIDS)_2018</v>
      </c>
    </row>
    <row r="3845" spans="1:12" x14ac:dyDescent="0.25">
      <c r="A3845" s="51" t="s">
        <v>2213</v>
      </c>
      <c r="B3845" s="52" t="s">
        <v>1284</v>
      </c>
      <c r="C3845" s="52" t="s">
        <v>1645</v>
      </c>
      <c r="D3845" s="52" t="s">
        <v>1634</v>
      </c>
      <c r="E3845" s="52" t="s">
        <v>843</v>
      </c>
      <c r="F3845" s="52" t="s">
        <v>2063</v>
      </c>
      <c r="G3845" s="52">
        <v>2019</v>
      </c>
      <c r="H3845" s="52" t="s">
        <v>1635</v>
      </c>
      <c r="I3845" s="52" t="s">
        <v>670</v>
      </c>
      <c r="J3845" s="60">
        <v>275962</v>
      </c>
      <c r="K3845" s="52">
        <v>275962</v>
      </c>
      <c r="L3845" s="56" t="str">
        <f>_xlfn.CONCAT(NFM3External!$B3845,"_",NFM3External!$C3845,"_",NFM3External!$E3845,"_",NFM3External!$G3845)</f>
        <v>Viet Nam_HIV_Joint United Nations Programme on HIV/AIDS (UNAIDS)_2019</v>
      </c>
    </row>
    <row r="3846" spans="1:12" x14ac:dyDescent="0.25">
      <c r="A3846" s="48" t="s">
        <v>2213</v>
      </c>
      <c r="B3846" s="49" t="s">
        <v>1284</v>
      </c>
      <c r="C3846" s="49" t="s">
        <v>1645</v>
      </c>
      <c r="D3846" s="49" t="s">
        <v>1634</v>
      </c>
      <c r="E3846" s="49" t="s">
        <v>843</v>
      </c>
      <c r="F3846" s="49" t="s">
        <v>2063</v>
      </c>
      <c r="G3846" s="49">
        <v>2020</v>
      </c>
      <c r="H3846" s="49" t="s">
        <v>1635</v>
      </c>
      <c r="I3846" s="49" t="s">
        <v>670</v>
      </c>
      <c r="J3846" s="59">
        <v>0</v>
      </c>
      <c r="K3846" s="49">
        <v>0</v>
      </c>
      <c r="L3846" s="55" t="str">
        <f>_xlfn.CONCAT(NFM3External!$B3846,"_",NFM3External!$C3846,"_",NFM3External!$E3846,"_",NFM3External!$G3846)</f>
        <v>Viet Nam_HIV_Joint United Nations Programme on HIV/AIDS (UNAIDS)_2020</v>
      </c>
    </row>
    <row r="3847" spans="1:12" x14ac:dyDescent="0.25">
      <c r="A3847" s="51" t="s">
        <v>2213</v>
      </c>
      <c r="B3847" s="52" t="s">
        <v>1284</v>
      </c>
      <c r="C3847" s="52" t="s">
        <v>1645</v>
      </c>
      <c r="D3847" s="52" t="s">
        <v>1634</v>
      </c>
      <c r="E3847" s="52" t="s">
        <v>843</v>
      </c>
      <c r="F3847" s="52" t="s">
        <v>2063</v>
      </c>
      <c r="G3847" s="52">
        <v>2021</v>
      </c>
      <c r="H3847" s="52" t="s">
        <v>361</v>
      </c>
      <c r="I3847" s="52" t="s">
        <v>670</v>
      </c>
      <c r="J3847" s="60">
        <v>1700000</v>
      </c>
      <c r="K3847" s="52">
        <v>1700000</v>
      </c>
      <c r="L3847" s="56" t="str">
        <f>_xlfn.CONCAT(NFM3External!$B3847,"_",NFM3External!$C3847,"_",NFM3External!$E3847,"_",NFM3External!$G3847)</f>
        <v>Viet Nam_HIV_Joint United Nations Programme on HIV/AIDS (UNAIDS)_2021</v>
      </c>
    </row>
    <row r="3848" spans="1:12" x14ac:dyDescent="0.25">
      <c r="A3848" s="48" t="s">
        <v>2213</v>
      </c>
      <c r="B3848" s="49" t="s">
        <v>1284</v>
      </c>
      <c r="C3848" s="49" t="s">
        <v>1645</v>
      </c>
      <c r="D3848" s="49" t="s">
        <v>1634</v>
      </c>
      <c r="E3848" s="49" t="s">
        <v>843</v>
      </c>
      <c r="F3848" s="49" t="s">
        <v>2063</v>
      </c>
      <c r="G3848" s="49">
        <v>2022</v>
      </c>
      <c r="H3848" s="49" t="s">
        <v>361</v>
      </c>
      <c r="I3848" s="49" t="s">
        <v>670</v>
      </c>
      <c r="J3848" s="59">
        <v>1700000</v>
      </c>
      <c r="K3848" s="49">
        <v>1700000</v>
      </c>
      <c r="L3848" s="55" t="str">
        <f>_xlfn.CONCAT(NFM3External!$B3848,"_",NFM3External!$C3848,"_",NFM3External!$E3848,"_",NFM3External!$G3848)</f>
        <v>Viet Nam_HIV_Joint United Nations Programme on HIV/AIDS (UNAIDS)_2022</v>
      </c>
    </row>
    <row r="3849" spans="1:12" x14ac:dyDescent="0.25">
      <c r="A3849" s="51" t="s">
        <v>2213</v>
      </c>
      <c r="B3849" s="52" t="s">
        <v>1284</v>
      </c>
      <c r="C3849" s="52" t="s">
        <v>1645</v>
      </c>
      <c r="D3849" s="52" t="s">
        <v>1634</v>
      </c>
      <c r="E3849" s="52" t="s">
        <v>843</v>
      </c>
      <c r="F3849" s="52" t="s">
        <v>2063</v>
      </c>
      <c r="G3849" s="52">
        <v>2023</v>
      </c>
      <c r="H3849" s="52" t="s">
        <v>361</v>
      </c>
      <c r="I3849" s="52" t="s">
        <v>670</v>
      </c>
      <c r="J3849" s="60">
        <v>1700000</v>
      </c>
      <c r="K3849" s="52">
        <v>1700000</v>
      </c>
      <c r="L3849" s="56" t="str">
        <f>_xlfn.CONCAT(NFM3External!$B3849,"_",NFM3External!$C3849,"_",NFM3External!$E3849,"_",NFM3External!$G3849)</f>
        <v>Viet Nam_HIV_Joint United Nations Programme on HIV/AIDS (UNAIDS)_2023</v>
      </c>
    </row>
    <row r="3850" spans="1:12" x14ac:dyDescent="0.25">
      <c r="A3850" s="48" t="s">
        <v>2213</v>
      </c>
      <c r="B3850" s="49" t="s">
        <v>1284</v>
      </c>
      <c r="C3850" s="49" t="s">
        <v>1645</v>
      </c>
      <c r="D3850" s="49" t="s">
        <v>1634</v>
      </c>
      <c r="E3850" s="49" t="s">
        <v>901</v>
      </c>
      <c r="F3850" s="49"/>
      <c r="G3850" s="49">
        <v>2018</v>
      </c>
      <c r="H3850" s="49" t="s">
        <v>1635</v>
      </c>
      <c r="I3850" s="49" t="s">
        <v>670</v>
      </c>
      <c r="J3850" s="59">
        <v>0</v>
      </c>
      <c r="K3850" s="49">
        <v>0</v>
      </c>
      <c r="L3850" s="55" t="str">
        <f>_xlfn.CONCAT(NFM3External!$B3850,"_",NFM3External!$C3850,"_",NFM3External!$E3850,"_",NFM3External!$G3850)</f>
        <v>Viet Nam_HIV_The United Nations Children's Fund (UNICEF)_2018</v>
      </c>
    </row>
    <row r="3851" spans="1:12" x14ac:dyDescent="0.25">
      <c r="A3851" s="51" t="s">
        <v>2213</v>
      </c>
      <c r="B3851" s="52" t="s">
        <v>1284</v>
      </c>
      <c r="C3851" s="52" t="s">
        <v>1645</v>
      </c>
      <c r="D3851" s="52" t="s">
        <v>1634</v>
      </c>
      <c r="E3851" s="52" t="s">
        <v>901</v>
      </c>
      <c r="F3851" s="52"/>
      <c r="G3851" s="52">
        <v>2019</v>
      </c>
      <c r="H3851" s="52" t="s">
        <v>1635</v>
      </c>
      <c r="I3851" s="52" t="s">
        <v>670</v>
      </c>
      <c r="J3851" s="60">
        <v>0</v>
      </c>
      <c r="K3851" s="52">
        <v>0</v>
      </c>
      <c r="L3851" s="56" t="str">
        <f>_xlfn.CONCAT(NFM3External!$B3851,"_",NFM3External!$C3851,"_",NFM3External!$E3851,"_",NFM3External!$G3851)</f>
        <v>Viet Nam_HIV_The United Nations Children's Fund (UNICEF)_2019</v>
      </c>
    </row>
    <row r="3852" spans="1:12" x14ac:dyDescent="0.25">
      <c r="A3852" s="48" t="s">
        <v>2213</v>
      </c>
      <c r="B3852" s="49" t="s">
        <v>1284</v>
      </c>
      <c r="C3852" s="49" t="s">
        <v>1645</v>
      </c>
      <c r="D3852" s="49" t="s">
        <v>1634</v>
      </c>
      <c r="E3852" s="49" t="s">
        <v>901</v>
      </c>
      <c r="F3852" s="49"/>
      <c r="G3852" s="49">
        <v>2020</v>
      </c>
      <c r="H3852" s="49" t="s">
        <v>1635</v>
      </c>
      <c r="I3852" s="49" t="s">
        <v>670</v>
      </c>
      <c r="J3852" s="59">
        <v>0</v>
      </c>
      <c r="K3852" s="49">
        <v>0</v>
      </c>
      <c r="L3852" s="55" t="str">
        <f>_xlfn.CONCAT(NFM3External!$B3852,"_",NFM3External!$C3852,"_",NFM3External!$E3852,"_",NFM3External!$G3852)</f>
        <v>Viet Nam_HIV_The United Nations Children's Fund (UNICEF)_2020</v>
      </c>
    </row>
    <row r="3853" spans="1:12" x14ac:dyDescent="0.25">
      <c r="A3853" s="51" t="s">
        <v>2213</v>
      </c>
      <c r="B3853" s="52" t="s">
        <v>1284</v>
      </c>
      <c r="C3853" s="52" t="s">
        <v>1645</v>
      </c>
      <c r="D3853" s="52" t="s">
        <v>1634</v>
      </c>
      <c r="E3853" s="52" t="s">
        <v>930</v>
      </c>
      <c r="F3853" s="52"/>
      <c r="G3853" s="52">
        <v>2018</v>
      </c>
      <c r="H3853" s="52" t="s">
        <v>1635</v>
      </c>
      <c r="I3853" s="52" t="s">
        <v>670</v>
      </c>
      <c r="J3853" s="60">
        <v>0</v>
      </c>
      <c r="K3853" s="52">
        <v>0</v>
      </c>
      <c r="L3853" s="56" t="str">
        <f>_xlfn.CONCAT(NFM3External!$B3853,"_",NFM3External!$C3853,"_",NFM3External!$E3853,"_",NFM3External!$G3853)</f>
        <v>Viet Nam_HIV_United Nations Population Fund (UNFPA)_2018</v>
      </c>
    </row>
    <row r="3854" spans="1:12" x14ac:dyDescent="0.25">
      <c r="A3854" s="48" t="s">
        <v>2213</v>
      </c>
      <c r="B3854" s="49" t="s">
        <v>1284</v>
      </c>
      <c r="C3854" s="49" t="s">
        <v>1645</v>
      </c>
      <c r="D3854" s="49" t="s">
        <v>1634</v>
      </c>
      <c r="E3854" s="49" t="s">
        <v>930</v>
      </c>
      <c r="F3854" s="49"/>
      <c r="G3854" s="49">
        <v>2019</v>
      </c>
      <c r="H3854" s="49" t="s">
        <v>1635</v>
      </c>
      <c r="I3854" s="49" t="s">
        <v>670</v>
      </c>
      <c r="J3854" s="59">
        <v>0</v>
      </c>
      <c r="K3854" s="49">
        <v>0</v>
      </c>
      <c r="L3854" s="55" t="str">
        <f>_xlfn.CONCAT(NFM3External!$B3854,"_",NFM3External!$C3854,"_",NFM3External!$E3854,"_",NFM3External!$G3854)</f>
        <v>Viet Nam_HIV_United Nations Population Fund (UNFPA)_2019</v>
      </c>
    </row>
    <row r="3855" spans="1:12" x14ac:dyDescent="0.25">
      <c r="A3855" s="51" t="s">
        <v>2213</v>
      </c>
      <c r="B3855" s="52" t="s">
        <v>1284</v>
      </c>
      <c r="C3855" s="52" t="s">
        <v>1645</v>
      </c>
      <c r="D3855" s="52" t="s">
        <v>1634</v>
      </c>
      <c r="E3855" s="52" t="s">
        <v>930</v>
      </c>
      <c r="F3855" s="52"/>
      <c r="G3855" s="52">
        <v>2020</v>
      </c>
      <c r="H3855" s="52" t="s">
        <v>1635</v>
      </c>
      <c r="I3855" s="52" t="s">
        <v>670</v>
      </c>
      <c r="J3855" s="60">
        <v>0</v>
      </c>
      <c r="K3855" s="52">
        <v>0</v>
      </c>
      <c r="L3855" s="56" t="str">
        <f>_xlfn.CONCAT(NFM3External!$B3855,"_",NFM3External!$C3855,"_",NFM3External!$E3855,"_",NFM3External!$G3855)</f>
        <v>Viet Nam_HIV_United Nations Population Fund (UNFPA)_2020</v>
      </c>
    </row>
    <row r="3856" spans="1:12" x14ac:dyDescent="0.25">
      <c r="A3856" s="48" t="s">
        <v>2213</v>
      </c>
      <c r="B3856" s="49" t="s">
        <v>1284</v>
      </c>
      <c r="C3856" s="49" t="s">
        <v>1645</v>
      </c>
      <c r="D3856" s="49" t="s">
        <v>1634</v>
      </c>
      <c r="E3856" s="49" t="s">
        <v>934</v>
      </c>
      <c r="F3856" s="49" t="s">
        <v>1911</v>
      </c>
      <c r="G3856" s="49">
        <v>2018</v>
      </c>
      <c r="H3856" s="49" t="s">
        <v>1635</v>
      </c>
      <c r="I3856" s="49" t="s">
        <v>670</v>
      </c>
      <c r="J3856" s="59">
        <v>32143269</v>
      </c>
      <c r="K3856" s="49">
        <v>32143269</v>
      </c>
      <c r="L3856" s="55" t="str">
        <f>_xlfn.CONCAT(NFM3External!$B3856,"_",NFM3External!$C3856,"_",NFM3External!$E3856,"_",NFM3External!$G3856)</f>
        <v>Viet Nam_HIV_United States Government (USG)_2018</v>
      </c>
    </row>
    <row r="3857" spans="1:12" x14ac:dyDescent="0.25">
      <c r="A3857" s="51" t="s">
        <v>2213</v>
      </c>
      <c r="B3857" s="52" t="s">
        <v>1284</v>
      </c>
      <c r="C3857" s="52" t="s">
        <v>1645</v>
      </c>
      <c r="D3857" s="52" t="s">
        <v>1634</v>
      </c>
      <c r="E3857" s="52" t="s">
        <v>934</v>
      </c>
      <c r="F3857" s="52" t="s">
        <v>1911</v>
      </c>
      <c r="G3857" s="52">
        <v>2019</v>
      </c>
      <c r="H3857" s="52" t="s">
        <v>1635</v>
      </c>
      <c r="I3857" s="52" t="s">
        <v>670</v>
      </c>
      <c r="J3857" s="60">
        <v>27514647</v>
      </c>
      <c r="K3857" s="52">
        <v>27514647</v>
      </c>
      <c r="L3857" s="56" t="str">
        <f>_xlfn.CONCAT(NFM3External!$B3857,"_",NFM3External!$C3857,"_",NFM3External!$E3857,"_",NFM3External!$G3857)</f>
        <v>Viet Nam_HIV_United States Government (USG)_2019</v>
      </c>
    </row>
    <row r="3858" spans="1:12" x14ac:dyDescent="0.25">
      <c r="A3858" s="48" t="s">
        <v>2213</v>
      </c>
      <c r="B3858" s="49" t="s">
        <v>1284</v>
      </c>
      <c r="C3858" s="49" t="s">
        <v>1645</v>
      </c>
      <c r="D3858" s="49" t="s">
        <v>1634</v>
      </c>
      <c r="E3858" s="49" t="s">
        <v>934</v>
      </c>
      <c r="F3858" s="49" t="s">
        <v>1911</v>
      </c>
      <c r="G3858" s="49">
        <v>2020</v>
      </c>
      <c r="H3858" s="49" t="s">
        <v>1635</v>
      </c>
      <c r="I3858" s="49" t="s">
        <v>670</v>
      </c>
      <c r="J3858" s="59">
        <v>28349038</v>
      </c>
      <c r="K3858" s="49">
        <v>28349038</v>
      </c>
      <c r="L3858" s="55" t="str">
        <f>_xlfn.CONCAT(NFM3External!$B3858,"_",NFM3External!$C3858,"_",NFM3External!$E3858,"_",NFM3External!$G3858)</f>
        <v>Viet Nam_HIV_United States Government (USG)_2020</v>
      </c>
    </row>
    <row r="3859" spans="1:12" x14ac:dyDescent="0.25">
      <c r="A3859" s="51" t="s">
        <v>2213</v>
      </c>
      <c r="B3859" s="52" t="s">
        <v>1284</v>
      </c>
      <c r="C3859" s="52" t="s">
        <v>1645</v>
      </c>
      <c r="D3859" s="52" t="s">
        <v>1634</v>
      </c>
      <c r="E3859" s="52" t="s">
        <v>934</v>
      </c>
      <c r="F3859" s="52" t="s">
        <v>1911</v>
      </c>
      <c r="G3859" s="52">
        <v>2021</v>
      </c>
      <c r="H3859" s="52" t="s">
        <v>361</v>
      </c>
      <c r="I3859" s="52" t="s">
        <v>670</v>
      </c>
      <c r="J3859" s="60">
        <v>6000000</v>
      </c>
      <c r="K3859" s="52">
        <v>6000000</v>
      </c>
      <c r="L3859" s="56" t="str">
        <f>_xlfn.CONCAT(NFM3External!$B3859,"_",NFM3External!$C3859,"_",NFM3External!$E3859,"_",NFM3External!$G3859)</f>
        <v>Viet Nam_HIV_United States Government (USG)_2021</v>
      </c>
    </row>
    <row r="3860" spans="1:12" x14ac:dyDescent="0.25">
      <c r="A3860" s="48" t="s">
        <v>2213</v>
      </c>
      <c r="B3860" s="49" t="s">
        <v>1284</v>
      </c>
      <c r="C3860" s="49" t="s">
        <v>1645</v>
      </c>
      <c r="D3860" s="49" t="s">
        <v>1634</v>
      </c>
      <c r="E3860" s="49" t="s">
        <v>934</v>
      </c>
      <c r="F3860" s="49" t="s">
        <v>1911</v>
      </c>
      <c r="G3860" s="49">
        <v>2022</v>
      </c>
      <c r="H3860" s="49" t="s">
        <v>361</v>
      </c>
      <c r="I3860" s="49" t="s">
        <v>670</v>
      </c>
      <c r="J3860" s="59">
        <v>6000000</v>
      </c>
      <c r="K3860" s="49">
        <v>6000000</v>
      </c>
      <c r="L3860" s="55" t="str">
        <f>_xlfn.CONCAT(NFM3External!$B3860,"_",NFM3External!$C3860,"_",NFM3External!$E3860,"_",NFM3External!$G3860)</f>
        <v>Viet Nam_HIV_United States Government (USG)_2022</v>
      </c>
    </row>
    <row r="3861" spans="1:12" x14ac:dyDescent="0.25">
      <c r="A3861" s="51" t="s">
        <v>2213</v>
      </c>
      <c r="B3861" s="52" t="s">
        <v>1284</v>
      </c>
      <c r="C3861" s="52" t="s">
        <v>1645</v>
      </c>
      <c r="D3861" s="52" t="s">
        <v>1634</v>
      </c>
      <c r="E3861" s="52" t="s">
        <v>934</v>
      </c>
      <c r="F3861" s="52" t="s">
        <v>1911</v>
      </c>
      <c r="G3861" s="52">
        <v>2023</v>
      </c>
      <c r="H3861" s="52" t="s">
        <v>361</v>
      </c>
      <c r="I3861" s="52" t="s">
        <v>670</v>
      </c>
      <c r="J3861" s="60">
        <v>6000000</v>
      </c>
      <c r="K3861" s="52">
        <v>6000000</v>
      </c>
      <c r="L3861" s="56" t="str">
        <f>_xlfn.CONCAT(NFM3External!$B3861,"_",NFM3External!$C3861,"_",NFM3External!$E3861,"_",NFM3External!$G3861)</f>
        <v>Viet Nam_HIV_United States Government (USG)_2023</v>
      </c>
    </row>
    <row r="3862" spans="1:12" x14ac:dyDescent="0.25">
      <c r="A3862" s="48" t="s">
        <v>2213</v>
      </c>
      <c r="B3862" s="49" t="s">
        <v>1284</v>
      </c>
      <c r="C3862" s="49" t="s">
        <v>1645</v>
      </c>
      <c r="D3862" s="49" t="s">
        <v>1634</v>
      </c>
      <c r="E3862" s="49" t="s">
        <v>954</v>
      </c>
      <c r="F3862" s="49"/>
      <c r="G3862" s="49">
        <v>2018</v>
      </c>
      <c r="H3862" s="49" t="s">
        <v>1635</v>
      </c>
      <c r="I3862" s="49" t="s">
        <v>670</v>
      </c>
      <c r="J3862" s="59">
        <v>82640</v>
      </c>
      <c r="K3862" s="49">
        <v>82640</v>
      </c>
      <c r="L3862" s="55" t="str">
        <f>_xlfn.CONCAT(NFM3External!$B3862,"_",NFM3External!$C3862,"_",NFM3External!$E3862,"_",NFM3External!$G3862)</f>
        <v>Viet Nam_HIV_Unspecified - not disagregated by sources _2018</v>
      </c>
    </row>
    <row r="3863" spans="1:12" x14ac:dyDescent="0.25">
      <c r="A3863" s="51" t="s">
        <v>2213</v>
      </c>
      <c r="B3863" s="52" t="s">
        <v>1284</v>
      </c>
      <c r="C3863" s="52" t="s">
        <v>1645</v>
      </c>
      <c r="D3863" s="52" t="s">
        <v>1634</v>
      </c>
      <c r="E3863" s="52" t="s">
        <v>954</v>
      </c>
      <c r="F3863" s="52"/>
      <c r="G3863" s="52">
        <v>2019</v>
      </c>
      <c r="H3863" s="52" t="s">
        <v>1635</v>
      </c>
      <c r="I3863" s="52" t="s">
        <v>670</v>
      </c>
      <c r="J3863" s="60">
        <v>0</v>
      </c>
      <c r="K3863" s="52">
        <v>0</v>
      </c>
      <c r="L3863" s="56" t="str">
        <f>_xlfn.CONCAT(NFM3External!$B3863,"_",NFM3External!$C3863,"_",NFM3External!$E3863,"_",NFM3External!$G3863)</f>
        <v>Viet Nam_HIV_Unspecified - not disagregated by sources _2019</v>
      </c>
    </row>
    <row r="3864" spans="1:12" x14ac:dyDescent="0.25">
      <c r="A3864" s="48" t="s">
        <v>2213</v>
      </c>
      <c r="B3864" s="49" t="s">
        <v>1284</v>
      </c>
      <c r="C3864" s="49" t="s">
        <v>1645</v>
      </c>
      <c r="D3864" s="49" t="s">
        <v>1634</v>
      </c>
      <c r="E3864" s="49" t="s">
        <v>954</v>
      </c>
      <c r="F3864" s="49"/>
      <c r="G3864" s="49">
        <v>2020</v>
      </c>
      <c r="H3864" s="49" t="s">
        <v>1635</v>
      </c>
      <c r="I3864" s="49" t="s">
        <v>670</v>
      </c>
      <c r="J3864" s="59">
        <v>0</v>
      </c>
      <c r="K3864" s="49">
        <v>0</v>
      </c>
      <c r="L3864" s="55" t="str">
        <f>_xlfn.CONCAT(NFM3External!$B3864,"_",NFM3External!$C3864,"_",NFM3External!$E3864,"_",NFM3External!$G3864)</f>
        <v>Viet Nam_HIV_Unspecified - not disagregated by sources _2020</v>
      </c>
    </row>
    <row r="3865" spans="1:12" x14ac:dyDescent="0.25">
      <c r="A3865" s="51" t="s">
        <v>2213</v>
      </c>
      <c r="B3865" s="52" t="s">
        <v>1284</v>
      </c>
      <c r="C3865" s="52" t="s">
        <v>1645</v>
      </c>
      <c r="D3865" s="52" t="s">
        <v>1634</v>
      </c>
      <c r="E3865" s="52" t="s">
        <v>949</v>
      </c>
      <c r="F3865" s="52"/>
      <c r="G3865" s="52">
        <v>2018</v>
      </c>
      <c r="H3865" s="52" t="s">
        <v>1635</v>
      </c>
      <c r="I3865" s="52" t="s">
        <v>670</v>
      </c>
      <c r="J3865" s="60">
        <v>456184</v>
      </c>
      <c r="K3865" s="52">
        <v>456184</v>
      </c>
      <c r="L3865" s="56" t="str">
        <f>_xlfn.CONCAT(NFM3External!$B3865,"_",NFM3External!$C3865,"_",NFM3External!$E3865,"_",NFM3External!$G3865)</f>
        <v>Viet Nam_HIV_World Health Organization (WHO)_2018</v>
      </c>
    </row>
    <row r="3866" spans="1:12" x14ac:dyDescent="0.25">
      <c r="A3866" s="48" t="s">
        <v>2213</v>
      </c>
      <c r="B3866" s="49" t="s">
        <v>1284</v>
      </c>
      <c r="C3866" s="49" t="s">
        <v>1645</v>
      </c>
      <c r="D3866" s="49" t="s">
        <v>1634</v>
      </c>
      <c r="E3866" s="49" t="s">
        <v>949</v>
      </c>
      <c r="F3866" s="49"/>
      <c r="G3866" s="49">
        <v>2019</v>
      </c>
      <c r="H3866" s="49" t="s">
        <v>1635</v>
      </c>
      <c r="I3866" s="49" t="s">
        <v>670</v>
      </c>
      <c r="J3866" s="59">
        <v>452940</v>
      </c>
      <c r="K3866" s="49">
        <v>452940</v>
      </c>
      <c r="L3866" s="55" t="str">
        <f>_xlfn.CONCAT(NFM3External!$B3866,"_",NFM3External!$C3866,"_",NFM3External!$E3866,"_",NFM3External!$G3866)</f>
        <v>Viet Nam_HIV_World Health Organization (WHO)_2019</v>
      </c>
    </row>
    <row r="3867" spans="1:12" x14ac:dyDescent="0.25">
      <c r="A3867" s="51" t="s">
        <v>2213</v>
      </c>
      <c r="B3867" s="52" t="s">
        <v>1284</v>
      </c>
      <c r="C3867" s="52" t="s">
        <v>1645</v>
      </c>
      <c r="D3867" s="52" t="s">
        <v>1634</v>
      </c>
      <c r="E3867" s="52" t="s">
        <v>949</v>
      </c>
      <c r="F3867" s="52"/>
      <c r="G3867" s="52">
        <v>2020</v>
      </c>
      <c r="H3867" s="52" t="s">
        <v>1635</v>
      </c>
      <c r="I3867" s="52" t="s">
        <v>670</v>
      </c>
      <c r="J3867" s="60">
        <v>442478</v>
      </c>
      <c r="K3867" s="52">
        <v>442478</v>
      </c>
      <c r="L3867" s="56" t="str">
        <f>_xlfn.CONCAT(NFM3External!$B3867,"_",NFM3External!$C3867,"_",NFM3External!$E3867,"_",NFM3External!$G3867)</f>
        <v>Viet Nam_HIV_World Health Organization (WHO)_2020</v>
      </c>
    </row>
    <row r="3868" spans="1:12" x14ac:dyDescent="0.25">
      <c r="A3868" s="48" t="s">
        <v>2213</v>
      </c>
      <c r="B3868" s="49" t="s">
        <v>1284</v>
      </c>
      <c r="C3868" s="49" t="s">
        <v>305</v>
      </c>
      <c r="D3868" s="49" t="s">
        <v>1634</v>
      </c>
      <c r="E3868" s="49" t="s">
        <v>738</v>
      </c>
      <c r="F3868" s="49"/>
      <c r="G3868" s="49">
        <v>2018</v>
      </c>
      <c r="H3868" s="49" t="s">
        <v>1635</v>
      </c>
      <c r="I3868" s="49" t="s">
        <v>670</v>
      </c>
      <c r="J3868" s="59">
        <v>57080</v>
      </c>
      <c r="K3868" s="49">
        <v>57080</v>
      </c>
      <c r="L3868" s="55" t="str">
        <f>_xlfn.CONCAT(NFM3External!$B3868,"_",NFM3External!$C3868,"_",NFM3External!$E3868,"_",NFM3External!$G3868)</f>
        <v>Viet Nam_TB_Clinton Foundation_2018</v>
      </c>
    </row>
    <row r="3869" spans="1:12" x14ac:dyDescent="0.25">
      <c r="A3869" s="51" t="s">
        <v>2213</v>
      </c>
      <c r="B3869" s="52" t="s">
        <v>1284</v>
      </c>
      <c r="C3869" s="52" t="s">
        <v>305</v>
      </c>
      <c r="D3869" s="52" t="s">
        <v>1634</v>
      </c>
      <c r="E3869" s="52" t="s">
        <v>738</v>
      </c>
      <c r="F3869" s="52"/>
      <c r="G3869" s="52">
        <v>2019</v>
      </c>
      <c r="H3869" s="52" t="s">
        <v>1635</v>
      </c>
      <c r="I3869" s="52" t="s">
        <v>670</v>
      </c>
      <c r="J3869" s="60">
        <v>58652</v>
      </c>
      <c r="K3869" s="52">
        <v>58652</v>
      </c>
      <c r="L3869" s="56" t="str">
        <f>_xlfn.CONCAT(NFM3External!$B3869,"_",NFM3External!$C3869,"_",NFM3External!$E3869,"_",NFM3External!$G3869)</f>
        <v>Viet Nam_TB_Clinton Foundation_2019</v>
      </c>
    </row>
    <row r="3870" spans="1:12" x14ac:dyDescent="0.25">
      <c r="A3870" s="48" t="s">
        <v>2213</v>
      </c>
      <c r="B3870" s="49" t="s">
        <v>1284</v>
      </c>
      <c r="C3870" s="49" t="s">
        <v>305</v>
      </c>
      <c r="D3870" s="49" t="s">
        <v>1634</v>
      </c>
      <c r="E3870" s="49" t="s">
        <v>934</v>
      </c>
      <c r="F3870" s="49">
        <v>1031927</v>
      </c>
      <c r="G3870" s="49">
        <v>2018</v>
      </c>
      <c r="H3870" s="49" t="s">
        <v>1635</v>
      </c>
      <c r="I3870" s="49" t="s">
        <v>670</v>
      </c>
      <c r="J3870" s="59">
        <v>1146291</v>
      </c>
      <c r="K3870" s="49">
        <v>1146291</v>
      </c>
      <c r="L3870" s="55" t="str">
        <f>_xlfn.CONCAT(NFM3External!$B3870,"_",NFM3External!$C3870,"_",NFM3External!$E3870,"_",NFM3External!$G3870)</f>
        <v>Viet Nam_TB_United States Government (USG)_2018</v>
      </c>
    </row>
    <row r="3871" spans="1:12" x14ac:dyDescent="0.25">
      <c r="A3871" s="51" t="s">
        <v>2213</v>
      </c>
      <c r="B3871" s="52" t="s">
        <v>1284</v>
      </c>
      <c r="C3871" s="52" t="s">
        <v>305</v>
      </c>
      <c r="D3871" s="52" t="s">
        <v>1634</v>
      </c>
      <c r="E3871" s="52" t="s">
        <v>934</v>
      </c>
      <c r="F3871" s="52">
        <v>1031927</v>
      </c>
      <c r="G3871" s="52">
        <v>2019</v>
      </c>
      <c r="H3871" s="52" t="s">
        <v>1635</v>
      </c>
      <c r="I3871" s="52" t="s">
        <v>670</v>
      </c>
      <c r="J3871" s="60">
        <v>1639672</v>
      </c>
      <c r="K3871" s="52">
        <v>1639672</v>
      </c>
      <c r="L3871" s="56" t="str">
        <f>_xlfn.CONCAT(NFM3External!$B3871,"_",NFM3External!$C3871,"_",NFM3External!$E3871,"_",NFM3External!$G3871)</f>
        <v>Viet Nam_TB_United States Government (USG)_2019</v>
      </c>
    </row>
    <row r="3872" spans="1:12" x14ac:dyDescent="0.25">
      <c r="A3872" s="48" t="s">
        <v>2213</v>
      </c>
      <c r="B3872" s="49" t="s">
        <v>1284</v>
      </c>
      <c r="C3872" s="49" t="s">
        <v>305</v>
      </c>
      <c r="D3872" s="49" t="s">
        <v>1634</v>
      </c>
      <c r="E3872" s="49" t="s">
        <v>934</v>
      </c>
      <c r="F3872" s="49">
        <v>1031927</v>
      </c>
      <c r="G3872" s="49">
        <v>2020</v>
      </c>
      <c r="H3872" s="49" t="s">
        <v>1635</v>
      </c>
      <c r="I3872" s="49" t="s">
        <v>670</v>
      </c>
      <c r="J3872" s="59">
        <v>1841815</v>
      </c>
      <c r="K3872" s="49">
        <v>1841815</v>
      </c>
      <c r="L3872" s="55" t="str">
        <f>_xlfn.CONCAT(NFM3External!$B3872,"_",NFM3External!$C3872,"_",NFM3External!$E3872,"_",NFM3External!$G3872)</f>
        <v>Viet Nam_TB_United States Government (USG)_2020</v>
      </c>
    </row>
    <row r="3873" spans="1:12" x14ac:dyDescent="0.25">
      <c r="A3873" s="51" t="s">
        <v>2213</v>
      </c>
      <c r="B3873" s="52" t="s">
        <v>1284</v>
      </c>
      <c r="C3873" s="52" t="s">
        <v>305</v>
      </c>
      <c r="D3873" s="52" t="s">
        <v>1634</v>
      </c>
      <c r="E3873" s="52" t="s">
        <v>934</v>
      </c>
      <c r="F3873" s="52">
        <v>1031927</v>
      </c>
      <c r="G3873" s="52">
        <v>2021</v>
      </c>
      <c r="H3873" s="52" t="s">
        <v>361</v>
      </c>
      <c r="I3873" s="52" t="s">
        <v>670</v>
      </c>
      <c r="J3873" s="60">
        <v>7311602</v>
      </c>
      <c r="K3873" s="52">
        <v>7311602</v>
      </c>
      <c r="L3873" s="56" t="str">
        <f>_xlfn.CONCAT(NFM3External!$B3873,"_",NFM3External!$C3873,"_",NFM3External!$E3873,"_",NFM3External!$G3873)</f>
        <v>Viet Nam_TB_United States Government (USG)_2021</v>
      </c>
    </row>
    <row r="3874" spans="1:12" x14ac:dyDescent="0.25">
      <c r="A3874" s="48" t="s">
        <v>2213</v>
      </c>
      <c r="B3874" s="49" t="s">
        <v>1284</v>
      </c>
      <c r="C3874" s="49" t="s">
        <v>305</v>
      </c>
      <c r="D3874" s="49" t="s">
        <v>1634</v>
      </c>
      <c r="E3874" s="49" t="s">
        <v>934</v>
      </c>
      <c r="F3874" s="49">
        <v>1031927</v>
      </c>
      <c r="G3874" s="49">
        <v>2022</v>
      </c>
      <c r="H3874" s="49" t="s">
        <v>361</v>
      </c>
      <c r="I3874" s="49" t="s">
        <v>670</v>
      </c>
      <c r="J3874" s="59">
        <v>6303340</v>
      </c>
      <c r="K3874" s="49">
        <v>6303340</v>
      </c>
      <c r="L3874" s="55" t="str">
        <f>_xlfn.CONCAT(NFM3External!$B3874,"_",NFM3External!$C3874,"_",NFM3External!$E3874,"_",NFM3External!$G3874)</f>
        <v>Viet Nam_TB_United States Government (USG)_2022</v>
      </c>
    </row>
    <row r="3875" spans="1:12" x14ac:dyDescent="0.25">
      <c r="A3875" s="51" t="s">
        <v>2213</v>
      </c>
      <c r="B3875" s="52" t="s">
        <v>1284</v>
      </c>
      <c r="C3875" s="52" t="s">
        <v>305</v>
      </c>
      <c r="D3875" s="52" t="s">
        <v>1634</v>
      </c>
      <c r="E3875" s="52" t="s">
        <v>934</v>
      </c>
      <c r="F3875" s="52">
        <v>1031927</v>
      </c>
      <c r="G3875" s="52">
        <v>2023</v>
      </c>
      <c r="H3875" s="52" t="s">
        <v>361</v>
      </c>
      <c r="I3875" s="52" t="s">
        <v>670</v>
      </c>
      <c r="J3875" s="60">
        <v>6291005</v>
      </c>
      <c r="K3875" s="52">
        <v>6291005</v>
      </c>
      <c r="L3875" s="56" t="str">
        <f>_xlfn.CONCAT(NFM3External!$B3875,"_",NFM3External!$C3875,"_",NFM3External!$E3875,"_",NFM3External!$G3875)</f>
        <v>Viet Nam_TB_United States Government (USG)_2023</v>
      </c>
    </row>
    <row r="3876" spans="1:12" x14ac:dyDescent="0.25">
      <c r="A3876" s="48" t="s">
        <v>2213</v>
      </c>
      <c r="B3876" s="49" t="s">
        <v>1284</v>
      </c>
      <c r="C3876" s="49" t="s">
        <v>305</v>
      </c>
      <c r="D3876" s="49" t="s">
        <v>1634</v>
      </c>
      <c r="E3876" s="49" t="s">
        <v>934</v>
      </c>
      <c r="F3876" s="49">
        <v>1031927</v>
      </c>
      <c r="G3876" s="49">
        <v>2024</v>
      </c>
      <c r="H3876" s="49" t="s">
        <v>361</v>
      </c>
      <c r="I3876" s="49" t="s">
        <v>670</v>
      </c>
      <c r="J3876" s="59">
        <v>1031927</v>
      </c>
      <c r="K3876" s="49">
        <v>1031927</v>
      </c>
      <c r="L3876" s="55" t="str">
        <f>_xlfn.CONCAT(NFM3External!$B3876,"_",NFM3External!$C3876,"_",NFM3External!$E3876,"_",NFM3External!$G3876)</f>
        <v>Viet Nam_TB_United States Government (USG)_2024</v>
      </c>
    </row>
    <row r="3877" spans="1:12" x14ac:dyDescent="0.25">
      <c r="A3877" s="51" t="s">
        <v>2213</v>
      </c>
      <c r="B3877" s="52" t="s">
        <v>1284</v>
      </c>
      <c r="C3877" s="52" t="s">
        <v>305</v>
      </c>
      <c r="D3877" s="52" t="s">
        <v>1634</v>
      </c>
      <c r="E3877" s="52" t="s">
        <v>954</v>
      </c>
      <c r="F3877" s="52"/>
      <c r="G3877" s="52">
        <v>2018</v>
      </c>
      <c r="H3877" s="52" t="s">
        <v>1635</v>
      </c>
      <c r="I3877" s="52" t="s">
        <v>670</v>
      </c>
      <c r="J3877" s="60">
        <v>585563</v>
      </c>
      <c r="K3877" s="52">
        <v>585563</v>
      </c>
      <c r="L3877" s="56" t="str">
        <f>_xlfn.CONCAT(NFM3External!$B3877,"_",NFM3External!$C3877,"_",NFM3External!$E3877,"_",NFM3External!$G3877)</f>
        <v>Viet Nam_TB_Unspecified - not disagregated by sources _2018</v>
      </c>
    </row>
    <row r="3878" spans="1:12" x14ac:dyDescent="0.25">
      <c r="A3878" s="48" t="s">
        <v>2213</v>
      </c>
      <c r="B3878" s="49" t="s">
        <v>1284</v>
      </c>
      <c r="C3878" s="49" t="s">
        <v>305</v>
      </c>
      <c r="D3878" s="49" t="s">
        <v>1634</v>
      </c>
      <c r="E3878" s="49" t="s">
        <v>954</v>
      </c>
      <c r="F3878" s="49"/>
      <c r="G3878" s="49">
        <v>2019</v>
      </c>
      <c r="H3878" s="49" t="s">
        <v>1635</v>
      </c>
      <c r="I3878" s="49" t="s">
        <v>670</v>
      </c>
      <c r="J3878" s="59">
        <v>155719</v>
      </c>
      <c r="K3878" s="49">
        <v>155719</v>
      </c>
      <c r="L3878" s="55" t="str">
        <f>_xlfn.CONCAT(NFM3External!$B3878,"_",NFM3External!$C3878,"_",NFM3External!$E3878,"_",NFM3External!$G3878)</f>
        <v>Viet Nam_TB_Unspecified - not disagregated by sources _2019</v>
      </c>
    </row>
    <row r="3879" spans="1:12" x14ac:dyDescent="0.25">
      <c r="A3879" s="51" t="s">
        <v>2213</v>
      </c>
      <c r="B3879" s="52" t="s">
        <v>1284</v>
      </c>
      <c r="C3879" s="52" t="s">
        <v>305</v>
      </c>
      <c r="D3879" s="52" t="s">
        <v>1634</v>
      </c>
      <c r="E3879" s="52" t="s">
        <v>954</v>
      </c>
      <c r="F3879" s="52"/>
      <c r="G3879" s="52">
        <v>2020</v>
      </c>
      <c r="H3879" s="52" t="s">
        <v>1635</v>
      </c>
      <c r="I3879" s="52" t="s">
        <v>670</v>
      </c>
      <c r="J3879" s="60">
        <v>317719</v>
      </c>
      <c r="K3879" s="52">
        <v>317719</v>
      </c>
      <c r="L3879" s="56" t="str">
        <f>_xlfn.CONCAT(NFM3External!$B3879,"_",NFM3External!$C3879,"_",NFM3External!$E3879,"_",NFM3External!$G3879)</f>
        <v>Viet Nam_TB_Unspecified - not disagregated by sources _2020</v>
      </c>
    </row>
    <row r="3880" spans="1:12" x14ac:dyDescent="0.25">
      <c r="A3880" s="48" t="s">
        <v>2213</v>
      </c>
      <c r="B3880" s="49" t="s">
        <v>1284</v>
      </c>
      <c r="C3880" s="49" t="s">
        <v>305</v>
      </c>
      <c r="D3880" s="49" t="s">
        <v>1634</v>
      </c>
      <c r="E3880" s="49" t="s">
        <v>954</v>
      </c>
      <c r="F3880" s="49"/>
      <c r="G3880" s="49">
        <v>2021</v>
      </c>
      <c r="H3880" s="49" t="s">
        <v>361</v>
      </c>
      <c r="I3880" s="49" t="s">
        <v>670</v>
      </c>
      <c r="J3880" s="59">
        <v>162000</v>
      </c>
      <c r="K3880" s="49">
        <v>162000</v>
      </c>
      <c r="L3880" s="55" t="str">
        <f>_xlfn.CONCAT(NFM3External!$B3880,"_",NFM3External!$C3880,"_",NFM3External!$E3880,"_",NFM3External!$G3880)</f>
        <v>Viet Nam_TB_Unspecified - not disagregated by sources _2021</v>
      </c>
    </row>
    <row r="3881" spans="1:12" x14ac:dyDescent="0.25">
      <c r="A3881" s="51" t="s">
        <v>2213</v>
      </c>
      <c r="B3881" s="52" t="s">
        <v>1284</v>
      </c>
      <c r="C3881" s="52" t="s">
        <v>305</v>
      </c>
      <c r="D3881" s="52" t="s">
        <v>1634</v>
      </c>
      <c r="E3881" s="52" t="s">
        <v>954</v>
      </c>
      <c r="F3881" s="52"/>
      <c r="G3881" s="52">
        <v>2022</v>
      </c>
      <c r="H3881" s="52" t="s">
        <v>361</v>
      </c>
      <c r="I3881" s="52" t="s">
        <v>670</v>
      </c>
      <c r="J3881" s="60">
        <v>162000</v>
      </c>
      <c r="K3881" s="52">
        <v>162000</v>
      </c>
      <c r="L3881" s="56" t="str">
        <f>_xlfn.CONCAT(NFM3External!$B3881,"_",NFM3External!$C3881,"_",NFM3External!$E3881,"_",NFM3External!$G3881)</f>
        <v>Viet Nam_TB_Unspecified - not disagregated by sources _2022</v>
      </c>
    </row>
    <row r="3882" spans="1:12" x14ac:dyDescent="0.25">
      <c r="A3882" s="48" t="s">
        <v>2213</v>
      </c>
      <c r="B3882" s="49" t="s">
        <v>1284</v>
      </c>
      <c r="C3882" s="49" t="s">
        <v>305</v>
      </c>
      <c r="D3882" s="49" t="s">
        <v>1634</v>
      </c>
      <c r="E3882" s="49" t="s">
        <v>949</v>
      </c>
      <c r="F3882" s="49">
        <v>150000</v>
      </c>
      <c r="G3882" s="49">
        <v>2018</v>
      </c>
      <c r="H3882" s="49" t="s">
        <v>1635</v>
      </c>
      <c r="I3882" s="49" t="s">
        <v>670</v>
      </c>
      <c r="J3882" s="59">
        <v>139500</v>
      </c>
      <c r="K3882" s="49">
        <v>139500</v>
      </c>
      <c r="L3882" s="55" t="str">
        <f>_xlfn.CONCAT(NFM3External!$B3882,"_",NFM3External!$C3882,"_",NFM3External!$E3882,"_",NFM3External!$G3882)</f>
        <v>Viet Nam_TB_World Health Organization (WHO)_2018</v>
      </c>
    </row>
    <row r="3883" spans="1:12" x14ac:dyDescent="0.25">
      <c r="A3883" s="51" t="s">
        <v>2213</v>
      </c>
      <c r="B3883" s="52" t="s">
        <v>1284</v>
      </c>
      <c r="C3883" s="52" t="s">
        <v>305</v>
      </c>
      <c r="D3883" s="52" t="s">
        <v>1634</v>
      </c>
      <c r="E3883" s="52" t="s">
        <v>949</v>
      </c>
      <c r="F3883" s="52">
        <v>150000</v>
      </c>
      <c r="G3883" s="52">
        <v>2019</v>
      </c>
      <c r="H3883" s="52" t="s">
        <v>1635</v>
      </c>
      <c r="I3883" s="52" t="s">
        <v>670</v>
      </c>
      <c r="J3883" s="60">
        <v>139500</v>
      </c>
      <c r="K3883" s="52">
        <v>139500</v>
      </c>
      <c r="L3883" s="56" t="str">
        <f>_xlfn.CONCAT(NFM3External!$B3883,"_",NFM3External!$C3883,"_",NFM3External!$E3883,"_",NFM3External!$G3883)</f>
        <v>Viet Nam_TB_World Health Organization (WHO)_2019</v>
      </c>
    </row>
    <row r="3884" spans="1:12" x14ac:dyDescent="0.25">
      <c r="A3884" s="48" t="s">
        <v>2213</v>
      </c>
      <c r="B3884" s="49" t="s">
        <v>1284</v>
      </c>
      <c r="C3884" s="49" t="s">
        <v>305</v>
      </c>
      <c r="D3884" s="49" t="s">
        <v>1634</v>
      </c>
      <c r="E3884" s="49" t="s">
        <v>949</v>
      </c>
      <c r="F3884" s="49">
        <v>150000</v>
      </c>
      <c r="G3884" s="49">
        <v>2020</v>
      </c>
      <c r="H3884" s="49" t="s">
        <v>1635</v>
      </c>
      <c r="I3884" s="49" t="s">
        <v>670</v>
      </c>
      <c r="J3884" s="59">
        <v>148770</v>
      </c>
      <c r="K3884" s="49">
        <v>148770</v>
      </c>
      <c r="L3884" s="55" t="str">
        <f>_xlfn.CONCAT(NFM3External!$B3884,"_",NFM3External!$C3884,"_",NFM3External!$E3884,"_",NFM3External!$G3884)</f>
        <v>Viet Nam_TB_World Health Organization (WHO)_2020</v>
      </c>
    </row>
    <row r="3885" spans="1:12" x14ac:dyDescent="0.25">
      <c r="A3885" s="51" t="s">
        <v>2213</v>
      </c>
      <c r="B3885" s="52" t="s">
        <v>1284</v>
      </c>
      <c r="C3885" s="52" t="s">
        <v>305</v>
      </c>
      <c r="D3885" s="52" t="s">
        <v>1634</v>
      </c>
      <c r="E3885" s="52" t="s">
        <v>949</v>
      </c>
      <c r="F3885" s="52">
        <v>150000</v>
      </c>
      <c r="G3885" s="52">
        <v>2021</v>
      </c>
      <c r="H3885" s="52" t="s">
        <v>361</v>
      </c>
      <c r="I3885" s="52" t="s">
        <v>670</v>
      </c>
      <c r="J3885" s="60">
        <v>148770</v>
      </c>
      <c r="K3885" s="52">
        <v>148770</v>
      </c>
      <c r="L3885" s="56" t="str">
        <f>_xlfn.CONCAT(NFM3External!$B3885,"_",NFM3External!$C3885,"_",NFM3External!$E3885,"_",NFM3External!$G3885)</f>
        <v>Viet Nam_TB_World Health Organization (WHO)_2021</v>
      </c>
    </row>
    <row r="3886" spans="1:12" x14ac:dyDescent="0.25">
      <c r="A3886" s="48" t="s">
        <v>2213</v>
      </c>
      <c r="B3886" s="49" t="s">
        <v>1284</v>
      </c>
      <c r="C3886" s="49" t="s">
        <v>305</v>
      </c>
      <c r="D3886" s="49" t="s">
        <v>1634</v>
      </c>
      <c r="E3886" s="49" t="s">
        <v>949</v>
      </c>
      <c r="F3886" s="49">
        <v>150000</v>
      </c>
      <c r="G3886" s="49">
        <v>2022</v>
      </c>
      <c r="H3886" s="49" t="s">
        <v>361</v>
      </c>
      <c r="I3886" s="49" t="s">
        <v>670</v>
      </c>
      <c r="J3886" s="59">
        <v>150000</v>
      </c>
      <c r="K3886" s="49">
        <v>150000</v>
      </c>
      <c r="L3886" s="55" t="str">
        <f>_xlfn.CONCAT(NFM3External!$B3886,"_",NFM3External!$C3886,"_",NFM3External!$E3886,"_",NFM3External!$G3886)</f>
        <v>Viet Nam_TB_World Health Organization (WHO)_2022</v>
      </c>
    </row>
    <row r="3887" spans="1:12" x14ac:dyDescent="0.25">
      <c r="A3887" s="51" t="s">
        <v>2213</v>
      </c>
      <c r="B3887" s="52" t="s">
        <v>1284</v>
      </c>
      <c r="C3887" s="52" t="s">
        <v>305</v>
      </c>
      <c r="D3887" s="52" t="s">
        <v>1634</v>
      </c>
      <c r="E3887" s="52" t="s">
        <v>949</v>
      </c>
      <c r="F3887" s="52">
        <v>150000</v>
      </c>
      <c r="G3887" s="52">
        <v>2023</v>
      </c>
      <c r="H3887" s="52" t="s">
        <v>361</v>
      </c>
      <c r="I3887" s="52" t="s">
        <v>670</v>
      </c>
      <c r="J3887" s="60">
        <v>150000</v>
      </c>
      <c r="K3887" s="52">
        <v>150000</v>
      </c>
      <c r="L3887" s="56" t="str">
        <f>_xlfn.CONCAT(NFM3External!$B3887,"_",NFM3External!$C3887,"_",NFM3External!$E3887,"_",NFM3External!$G3887)</f>
        <v>Viet Nam_TB_World Health Organization (WHO)_2023</v>
      </c>
    </row>
    <row r="3888" spans="1:12" x14ac:dyDescent="0.25">
      <c r="A3888" s="48" t="s">
        <v>2213</v>
      </c>
      <c r="B3888" s="49" t="s">
        <v>1284</v>
      </c>
      <c r="C3888" s="49" t="s">
        <v>305</v>
      </c>
      <c r="D3888" s="49" t="s">
        <v>1634</v>
      </c>
      <c r="E3888" s="49" t="s">
        <v>949</v>
      </c>
      <c r="F3888" s="49">
        <v>150000</v>
      </c>
      <c r="G3888" s="49">
        <v>2024</v>
      </c>
      <c r="H3888" s="49" t="s">
        <v>361</v>
      </c>
      <c r="I3888" s="49" t="s">
        <v>670</v>
      </c>
      <c r="J3888" s="59">
        <v>150000</v>
      </c>
      <c r="K3888" s="49">
        <v>150000</v>
      </c>
      <c r="L3888" s="55" t="str">
        <f>_xlfn.CONCAT(NFM3External!$B3888,"_",NFM3External!$C3888,"_",NFM3External!$E3888,"_",NFM3External!$G3888)</f>
        <v>Viet Nam_TB_World Health Organization (WHO)_2024</v>
      </c>
    </row>
    <row r="3889" spans="1:12" x14ac:dyDescent="0.25">
      <c r="A3889" s="51" t="s">
        <v>2214</v>
      </c>
      <c r="B3889" s="52" t="s">
        <v>1282</v>
      </c>
      <c r="C3889" s="52" t="s">
        <v>308</v>
      </c>
      <c r="D3889" s="52" t="s">
        <v>1634</v>
      </c>
      <c r="E3889" s="52" t="s">
        <v>954</v>
      </c>
      <c r="F3889" s="52" t="s">
        <v>2215</v>
      </c>
      <c r="G3889" s="52">
        <v>2021</v>
      </c>
      <c r="H3889" s="52" t="s">
        <v>361</v>
      </c>
      <c r="I3889" s="52" t="s">
        <v>670</v>
      </c>
      <c r="J3889" s="60">
        <v>572633</v>
      </c>
      <c r="K3889" s="52">
        <v>572633</v>
      </c>
      <c r="L3889" s="56" t="str">
        <f>_xlfn.CONCAT(NFM3External!$B3889,"_",NFM3External!$C3889,"_",NFM3External!$E3889,"_",NFM3External!$G3889)</f>
        <v>Vanuatu_Malaria_Unspecified - not disagregated by sources _2021</v>
      </c>
    </row>
    <row r="3890" spans="1:12" x14ac:dyDescent="0.25">
      <c r="A3890" s="48" t="s">
        <v>2214</v>
      </c>
      <c r="B3890" s="49" t="s">
        <v>1282</v>
      </c>
      <c r="C3890" s="49" t="s">
        <v>308</v>
      </c>
      <c r="D3890" s="49" t="s">
        <v>1634</v>
      </c>
      <c r="E3890" s="49" t="s">
        <v>954</v>
      </c>
      <c r="F3890" s="49" t="s">
        <v>2215</v>
      </c>
      <c r="G3890" s="49">
        <v>2022</v>
      </c>
      <c r="H3890" s="49" t="s">
        <v>361</v>
      </c>
      <c r="I3890" s="49" t="s">
        <v>670</v>
      </c>
      <c r="J3890" s="59">
        <v>486776</v>
      </c>
      <c r="K3890" s="49">
        <v>486776</v>
      </c>
      <c r="L3890" s="55" t="str">
        <f>_xlfn.CONCAT(NFM3External!$B3890,"_",NFM3External!$C3890,"_",NFM3External!$E3890,"_",NFM3External!$G3890)</f>
        <v>Vanuatu_Malaria_Unspecified - not disagregated by sources _2022</v>
      </c>
    </row>
    <row r="3891" spans="1:12" x14ac:dyDescent="0.25">
      <c r="A3891" s="51" t="s">
        <v>2214</v>
      </c>
      <c r="B3891" s="52" t="s">
        <v>1282</v>
      </c>
      <c r="C3891" s="52" t="s">
        <v>308</v>
      </c>
      <c r="D3891" s="52" t="s">
        <v>1634</v>
      </c>
      <c r="E3891" s="52" t="s">
        <v>954</v>
      </c>
      <c r="F3891" s="52" t="s">
        <v>2215</v>
      </c>
      <c r="G3891" s="52">
        <v>2023</v>
      </c>
      <c r="H3891" s="52" t="s">
        <v>361</v>
      </c>
      <c r="I3891" s="52" t="s">
        <v>670</v>
      </c>
      <c r="J3891" s="60">
        <v>406126</v>
      </c>
      <c r="K3891" s="52">
        <v>406126</v>
      </c>
      <c r="L3891" s="56" t="str">
        <f>_xlfn.CONCAT(NFM3External!$B3891,"_",NFM3External!$C3891,"_",NFM3External!$E3891,"_",NFM3External!$G3891)</f>
        <v>Vanuatu_Malaria_Unspecified - not disagregated by sources _2023</v>
      </c>
    </row>
    <row r="3892" spans="1:12" x14ac:dyDescent="0.25">
      <c r="A3892" s="48" t="s">
        <v>2216</v>
      </c>
      <c r="B3892" s="49" t="s">
        <v>1220</v>
      </c>
      <c r="C3892" s="49" t="s">
        <v>1645</v>
      </c>
      <c r="D3892" s="49" t="s">
        <v>1634</v>
      </c>
      <c r="E3892" s="49" t="s">
        <v>686</v>
      </c>
      <c r="F3892" s="49" t="s">
        <v>2217</v>
      </c>
      <c r="G3892" s="49">
        <v>2019</v>
      </c>
      <c r="H3892" s="49" t="s">
        <v>1635</v>
      </c>
      <c r="I3892" s="49" t="s">
        <v>670</v>
      </c>
      <c r="J3892" s="59">
        <v>13386629</v>
      </c>
      <c r="K3892" s="49">
        <v>13386629</v>
      </c>
      <c r="L3892" s="55" t="str">
        <f>_xlfn.CONCAT(NFM3External!$B3892,"_",NFM3External!$C3892,"_",NFM3External!$E3892,"_",NFM3External!$G3892)</f>
        <v>South Africa_HIV_Bill and Melinda Gates Foundation _2019</v>
      </c>
    </row>
    <row r="3893" spans="1:12" x14ac:dyDescent="0.25">
      <c r="A3893" s="51" t="s">
        <v>2216</v>
      </c>
      <c r="B3893" s="52" t="s">
        <v>1220</v>
      </c>
      <c r="C3893" s="52" t="s">
        <v>1645</v>
      </c>
      <c r="D3893" s="52" t="s">
        <v>1634</v>
      </c>
      <c r="E3893" s="52" t="s">
        <v>798</v>
      </c>
      <c r="F3893" s="52" t="s">
        <v>2217</v>
      </c>
      <c r="G3893" s="52">
        <v>2019</v>
      </c>
      <c r="H3893" s="52" t="s">
        <v>1635</v>
      </c>
      <c r="I3893" s="52" t="s">
        <v>670</v>
      </c>
      <c r="J3893" s="60">
        <v>191424</v>
      </c>
      <c r="K3893" s="52">
        <v>191424</v>
      </c>
      <c r="L3893" s="56" t="str">
        <f>_xlfn.CONCAT(NFM3External!$B3893,"_",NFM3External!$C3893,"_",NFM3External!$E3893,"_",NFM3External!$G3893)</f>
        <v>South Africa_HIV_Germany_2019</v>
      </c>
    </row>
    <row r="3894" spans="1:12" x14ac:dyDescent="0.25">
      <c r="A3894" s="48" t="s">
        <v>2216</v>
      </c>
      <c r="B3894" s="49" t="s">
        <v>1220</v>
      </c>
      <c r="C3894" s="49" t="s">
        <v>1645</v>
      </c>
      <c r="D3894" s="49" t="s">
        <v>1634</v>
      </c>
      <c r="E3894" s="49" t="s">
        <v>815</v>
      </c>
      <c r="F3894" s="49" t="s">
        <v>2217</v>
      </c>
      <c r="G3894" s="49">
        <v>2019</v>
      </c>
      <c r="H3894" s="49" t="s">
        <v>1635</v>
      </c>
      <c r="I3894" s="49" t="s">
        <v>670</v>
      </c>
      <c r="J3894" s="59">
        <v>105716</v>
      </c>
      <c r="K3894" s="49">
        <v>105716</v>
      </c>
      <c r="L3894" s="55" t="str">
        <f>_xlfn.CONCAT(NFM3External!$B3894,"_",NFM3External!$C3894,"_",NFM3External!$E3894,"_",NFM3External!$G3894)</f>
        <v>South Africa_HIV_International Labor Organization (ILO)_2019</v>
      </c>
    </row>
    <row r="3895" spans="1:12" x14ac:dyDescent="0.25">
      <c r="A3895" s="51" t="s">
        <v>2216</v>
      </c>
      <c r="B3895" s="52" t="s">
        <v>1220</v>
      </c>
      <c r="C3895" s="52" t="s">
        <v>1645</v>
      </c>
      <c r="D3895" s="52" t="s">
        <v>1634</v>
      </c>
      <c r="E3895" s="52" t="s">
        <v>843</v>
      </c>
      <c r="F3895" s="52" t="s">
        <v>2217</v>
      </c>
      <c r="G3895" s="52">
        <v>2019</v>
      </c>
      <c r="H3895" s="52" t="s">
        <v>1635</v>
      </c>
      <c r="I3895" s="52" t="s">
        <v>670</v>
      </c>
      <c r="J3895" s="60">
        <v>6063054</v>
      </c>
      <c r="K3895" s="52">
        <v>6063054</v>
      </c>
      <c r="L3895" s="56" t="str">
        <f>_xlfn.CONCAT(NFM3External!$B3895,"_",NFM3External!$C3895,"_",NFM3External!$E3895,"_",NFM3External!$G3895)</f>
        <v>South Africa_HIV_Joint United Nations Programme on HIV/AIDS (UNAIDS)_2019</v>
      </c>
    </row>
    <row r="3896" spans="1:12" x14ac:dyDescent="0.25">
      <c r="A3896" s="48" t="s">
        <v>2216</v>
      </c>
      <c r="B3896" s="49" t="s">
        <v>1220</v>
      </c>
      <c r="C3896" s="49" t="s">
        <v>1645</v>
      </c>
      <c r="D3896" s="49" t="s">
        <v>1634</v>
      </c>
      <c r="E3896" s="49" t="s">
        <v>860</v>
      </c>
      <c r="F3896" s="49" t="s">
        <v>2217</v>
      </c>
      <c r="G3896" s="49">
        <v>2019</v>
      </c>
      <c r="H3896" s="49" t="s">
        <v>1635</v>
      </c>
      <c r="I3896" s="49" t="s">
        <v>670</v>
      </c>
      <c r="J3896" s="59">
        <v>220187</v>
      </c>
      <c r="K3896" s="49">
        <v>220187</v>
      </c>
      <c r="L3896" s="55" t="str">
        <f>_xlfn.CONCAT(NFM3External!$B3896,"_",NFM3External!$C3896,"_",NFM3External!$E3896,"_",NFM3External!$G3896)</f>
        <v>South Africa_HIV_Medicins Sans Frontiers (MSF)_2019</v>
      </c>
    </row>
    <row r="3897" spans="1:12" x14ac:dyDescent="0.25">
      <c r="A3897" s="51" t="s">
        <v>2216</v>
      </c>
      <c r="B3897" s="52" t="s">
        <v>1220</v>
      </c>
      <c r="C3897" s="52" t="s">
        <v>1645</v>
      </c>
      <c r="D3897" s="52" t="s">
        <v>1634</v>
      </c>
      <c r="E3897" s="52" t="s">
        <v>901</v>
      </c>
      <c r="F3897" s="52" t="s">
        <v>2217</v>
      </c>
      <c r="G3897" s="52">
        <v>2019</v>
      </c>
      <c r="H3897" s="52" t="s">
        <v>1635</v>
      </c>
      <c r="I3897" s="52" t="s">
        <v>670</v>
      </c>
      <c r="J3897" s="60">
        <v>414372</v>
      </c>
      <c r="K3897" s="52">
        <v>414372</v>
      </c>
      <c r="L3897" s="56" t="str">
        <f>_xlfn.CONCAT(NFM3External!$B3897,"_",NFM3External!$C3897,"_",NFM3External!$E3897,"_",NFM3External!$G3897)</f>
        <v>South Africa_HIV_The United Nations Children's Fund (UNICEF)_2019</v>
      </c>
    </row>
    <row r="3898" spans="1:12" x14ac:dyDescent="0.25">
      <c r="A3898" s="48" t="s">
        <v>2216</v>
      </c>
      <c r="B3898" s="49" t="s">
        <v>1220</v>
      </c>
      <c r="C3898" s="49" t="s">
        <v>1645</v>
      </c>
      <c r="D3898" s="49" t="s">
        <v>1634</v>
      </c>
      <c r="E3898" s="49" t="s">
        <v>906</v>
      </c>
      <c r="F3898" s="49" t="s">
        <v>2217</v>
      </c>
      <c r="G3898" s="49">
        <v>2019</v>
      </c>
      <c r="H3898" s="49" t="s">
        <v>1635</v>
      </c>
      <c r="I3898" s="49" t="s">
        <v>670</v>
      </c>
      <c r="J3898" s="59">
        <v>422270</v>
      </c>
      <c r="K3898" s="49">
        <v>422270</v>
      </c>
      <c r="L3898" s="55" t="str">
        <f>_xlfn.CONCAT(NFM3External!$B3898,"_",NFM3External!$C3898,"_",NFM3External!$E3898,"_",NFM3External!$G3898)</f>
        <v>South Africa_HIV_United Kingdom_2019</v>
      </c>
    </row>
    <row r="3899" spans="1:12" x14ac:dyDescent="0.25">
      <c r="A3899" s="51" t="s">
        <v>2216</v>
      </c>
      <c r="B3899" s="52" t="s">
        <v>1220</v>
      </c>
      <c r="C3899" s="52" t="s">
        <v>1645</v>
      </c>
      <c r="D3899" s="52" t="s">
        <v>1634</v>
      </c>
      <c r="E3899" s="52" t="s">
        <v>913</v>
      </c>
      <c r="F3899" s="52" t="s">
        <v>2217</v>
      </c>
      <c r="G3899" s="52">
        <v>2019</v>
      </c>
      <c r="H3899" s="52" t="s">
        <v>1635</v>
      </c>
      <c r="I3899" s="52" t="s">
        <v>670</v>
      </c>
      <c r="J3899" s="60">
        <v>278856</v>
      </c>
      <c r="K3899" s="52">
        <v>278856</v>
      </c>
      <c r="L3899" s="56" t="str">
        <f>_xlfn.CONCAT(NFM3External!$B3899,"_",NFM3External!$C3899,"_",NFM3External!$E3899,"_",NFM3External!$G3899)</f>
        <v>South Africa_HIV_United Nations Development Fund for Women (UNIFEM)_2019</v>
      </c>
    </row>
    <row r="3900" spans="1:12" x14ac:dyDescent="0.25">
      <c r="A3900" s="48" t="s">
        <v>2216</v>
      </c>
      <c r="B3900" s="49" t="s">
        <v>1220</v>
      </c>
      <c r="C3900" s="49" t="s">
        <v>1645</v>
      </c>
      <c r="D3900" s="49" t="s">
        <v>1634</v>
      </c>
      <c r="E3900" s="49" t="s">
        <v>930</v>
      </c>
      <c r="F3900" s="49" t="s">
        <v>2217</v>
      </c>
      <c r="G3900" s="49">
        <v>2019</v>
      </c>
      <c r="H3900" s="49" t="s">
        <v>1635</v>
      </c>
      <c r="I3900" s="49" t="s">
        <v>670</v>
      </c>
      <c r="J3900" s="59">
        <v>360288</v>
      </c>
      <c r="K3900" s="49">
        <v>360288</v>
      </c>
      <c r="L3900" s="55" t="str">
        <f>_xlfn.CONCAT(NFM3External!$B3900,"_",NFM3External!$C3900,"_",NFM3External!$E3900,"_",NFM3External!$G3900)</f>
        <v>South Africa_HIV_United Nations Population Fund (UNFPA)_2019</v>
      </c>
    </row>
    <row r="3901" spans="1:12" x14ac:dyDescent="0.25">
      <c r="A3901" s="51" t="s">
        <v>2216</v>
      </c>
      <c r="B3901" s="52" t="s">
        <v>1220</v>
      </c>
      <c r="C3901" s="52" t="s">
        <v>1645</v>
      </c>
      <c r="D3901" s="52" t="s">
        <v>1634</v>
      </c>
      <c r="E3901" s="52" t="s">
        <v>934</v>
      </c>
      <c r="F3901" s="52" t="s">
        <v>2218</v>
      </c>
      <c r="G3901" s="52">
        <v>2019</v>
      </c>
      <c r="H3901" s="52" t="s">
        <v>1635</v>
      </c>
      <c r="I3901" s="52" t="s">
        <v>670</v>
      </c>
      <c r="J3901" s="60">
        <v>553147293</v>
      </c>
      <c r="K3901" s="52">
        <v>553147293</v>
      </c>
      <c r="L3901" s="56" t="str">
        <f>_xlfn.CONCAT(NFM3External!$B3901,"_",NFM3External!$C3901,"_",NFM3External!$E3901,"_",NFM3External!$G3901)</f>
        <v>South Africa_HIV_United States Government (USG)_2019</v>
      </c>
    </row>
    <row r="3902" spans="1:12" x14ac:dyDescent="0.25">
      <c r="A3902" s="48" t="s">
        <v>2216</v>
      </c>
      <c r="B3902" s="49" t="s">
        <v>1220</v>
      </c>
      <c r="C3902" s="49" t="s">
        <v>1645</v>
      </c>
      <c r="D3902" s="49" t="s">
        <v>1634</v>
      </c>
      <c r="E3902" s="49" t="s">
        <v>934</v>
      </c>
      <c r="F3902" s="49" t="s">
        <v>2218</v>
      </c>
      <c r="G3902" s="49">
        <v>2020</v>
      </c>
      <c r="H3902" s="49" t="s">
        <v>1635</v>
      </c>
      <c r="I3902" s="49" t="s">
        <v>670</v>
      </c>
      <c r="J3902" s="59">
        <v>576727885</v>
      </c>
      <c r="K3902" s="49">
        <v>576727885</v>
      </c>
      <c r="L3902" s="55" t="str">
        <f>_xlfn.CONCAT(NFM3External!$B3902,"_",NFM3External!$C3902,"_",NFM3External!$E3902,"_",NFM3External!$G3902)</f>
        <v>South Africa_HIV_United States Government (USG)_2020</v>
      </c>
    </row>
    <row r="3903" spans="1:12" x14ac:dyDescent="0.25">
      <c r="A3903" s="51" t="s">
        <v>2216</v>
      </c>
      <c r="B3903" s="52" t="s">
        <v>1220</v>
      </c>
      <c r="C3903" s="52" t="s">
        <v>1645</v>
      </c>
      <c r="D3903" s="52" t="s">
        <v>1634</v>
      </c>
      <c r="E3903" s="52" t="s">
        <v>934</v>
      </c>
      <c r="F3903" s="52" t="s">
        <v>2218</v>
      </c>
      <c r="G3903" s="52">
        <v>2021</v>
      </c>
      <c r="H3903" s="52" t="s">
        <v>1635</v>
      </c>
      <c r="I3903" s="52" t="s">
        <v>670</v>
      </c>
      <c r="J3903" s="60">
        <v>391681935</v>
      </c>
      <c r="K3903" s="52">
        <v>391681935</v>
      </c>
      <c r="L3903" s="56" t="str">
        <f>_xlfn.CONCAT(NFM3External!$B3903,"_",NFM3External!$C3903,"_",NFM3External!$E3903,"_",NFM3External!$G3903)</f>
        <v>South Africa_HIV_United States Government (USG)_2021</v>
      </c>
    </row>
    <row r="3904" spans="1:12" x14ac:dyDescent="0.25">
      <c r="A3904" s="48" t="s">
        <v>2216</v>
      </c>
      <c r="B3904" s="49" t="s">
        <v>1220</v>
      </c>
      <c r="C3904" s="49" t="s">
        <v>1645</v>
      </c>
      <c r="D3904" s="49" t="s">
        <v>1634</v>
      </c>
      <c r="E3904" s="49" t="s">
        <v>934</v>
      </c>
      <c r="F3904" s="49" t="s">
        <v>2218</v>
      </c>
      <c r="G3904" s="49">
        <v>2022</v>
      </c>
      <c r="H3904" s="49" t="s">
        <v>361</v>
      </c>
      <c r="I3904" s="49" t="s">
        <v>670</v>
      </c>
      <c r="J3904" s="59">
        <v>391681935</v>
      </c>
      <c r="K3904" s="49">
        <v>391681935</v>
      </c>
      <c r="L3904" s="55" t="str">
        <f>_xlfn.CONCAT(NFM3External!$B3904,"_",NFM3External!$C3904,"_",NFM3External!$E3904,"_",NFM3External!$G3904)</f>
        <v>South Africa_HIV_United States Government (USG)_2022</v>
      </c>
    </row>
    <row r="3905" spans="1:12" x14ac:dyDescent="0.25">
      <c r="A3905" s="51" t="s">
        <v>2216</v>
      </c>
      <c r="B3905" s="52" t="s">
        <v>1220</v>
      </c>
      <c r="C3905" s="52" t="s">
        <v>1645</v>
      </c>
      <c r="D3905" s="52" t="s">
        <v>1634</v>
      </c>
      <c r="E3905" s="52" t="s">
        <v>934</v>
      </c>
      <c r="F3905" s="52" t="s">
        <v>2218</v>
      </c>
      <c r="G3905" s="52">
        <v>2023</v>
      </c>
      <c r="H3905" s="52" t="s">
        <v>361</v>
      </c>
      <c r="I3905" s="52" t="s">
        <v>670</v>
      </c>
      <c r="J3905" s="60">
        <v>391681935</v>
      </c>
      <c r="K3905" s="52">
        <v>391681935</v>
      </c>
      <c r="L3905" s="56" t="str">
        <f>_xlfn.CONCAT(NFM3External!$B3905,"_",NFM3External!$C3905,"_",NFM3External!$E3905,"_",NFM3External!$G3905)</f>
        <v>South Africa_HIV_United States Government (USG)_2023</v>
      </c>
    </row>
    <row r="3906" spans="1:12" x14ac:dyDescent="0.25">
      <c r="A3906" s="48" t="s">
        <v>2216</v>
      </c>
      <c r="B3906" s="49" t="s">
        <v>1220</v>
      </c>
      <c r="C3906" s="49" t="s">
        <v>1645</v>
      </c>
      <c r="D3906" s="49" t="s">
        <v>1634</v>
      </c>
      <c r="E3906" s="49" t="s">
        <v>934</v>
      </c>
      <c r="F3906" s="49" t="s">
        <v>2218</v>
      </c>
      <c r="G3906" s="49">
        <v>2024</v>
      </c>
      <c r="H3906" s="49" t="s">
        <v>361</v>
      </c>
      <c r="I3906" s="49" t="s">
        <v>670</v>
      </c>
      <c r="J3906" s="59">
        <v>391681935</v>
      </c>
      <c r="K3906" s="49">
        <v>391681935</v>
      </c>
      <c r="L3906" s="55" t="str">
        <f>_xlfn.CONCAT(NFM3External!$B3906,"_",NFM3External!$C3906,"_",NFM3External!$E3906,"_",NFM3External!$G3906)</f>
        <v>South Africa_HIV_United States Government (USG)_2024</v>
      </c>
    </row>
    <row r="3907" spans="1:12" x14ac:dyDescent="0.25">
      <c r="A3907" s="51" t="s">
        <v>2216</v>
      </c>
      <c r="B3907" s="52" t="s">
        <v>1220</v>
      </c>
      <c r="C3907" s="52" t="s">
        <v>1645</v>
      </c>
      <c r="D3907" s="52" t="s">
        <v>1634</v>
      </c>
      <c r="E3907" s="52" t="s">
        <v>934</v>
      </c>
      <c r="F3907" s="52" t="s">
        <v>2218</v>
      </c>
      <c r="G3907" s="52">
        <v>2025</v>
      </c>
      <c r="H3907" s="52" t="s">
        <v>361</v>
      </c>
      <c r="I3907" s="52" t="s">
        <v>670</v>
      </c>
      <c r="J3907" s="60">
        <v>391681935</v>
      </c>
      <c r="K3907" s="52">
        <v>391681935</v>
      </c>
      <c r="L3907" s="56" t="str">
        <f>_xlfn.CONCAT(NFM3External!$B3907,"_",NFM3External!$C3907,"_",NFM3External!$E3907,"_",NFM3External!$G3907)</f>
        <v>South Africa_HIV_United States Government (USG)_2025</v>
      </c>
    </row>
    <row r="3908" spans="1:12" x14ac:dyDescent="0.25">
      <c r="A3908" s="48" t="s">
        <v>2216</v>
      </c>
      <c r="B3908" s="49" t="s">
        <v>1220</v>
      </c>
      <c r="C3908" s="49" t="s">
        <v>1645</v>
      </c>
      <c r="D3908" s="49" t="s">
        <v>1634</v>
      </c>
      <c r="E3908" s="49" t="s">
        <v>934</v>
      </c>
      <c r="F3908" s="49" t="s">
        <v>2218</v>
      </c>
      <c r="G3908" s="49">
        <v>2026</v>
      </c>
      <c r="H3908" s="49" t="s">
        <v>361</v>
      </c>
      <c r="I3908" s="49" t="s">
        <v>670</v>
      </c>
      <c r="J3908" s="59">
        <v>391681935</v>
      </c>
      <c r="K3908" s="49">
        <v>391681935</v>
      </c>
      <c r="L3908" s="55" t="str">
        <f>_xlfn.CONCAT(NFM3External!$B3908,"_",NFM3External!$C3908,"_",NFM3External!$E3908,"_",NFM3External!$G3908)</f>
        <v>South Africa_HIV_United States Government (USG)_2026</v>
      </c>
    </row>
    <row r="3909" spans="1:12" x14ac:dyDescent="0.25">
      <c r="A3909" s="51" t="s">
        <v>2216</v>
      </c>
      <c r="B3909" s="52" t="s">
        <v>1220</v>
      </c>
      <c r="C3909" s="52" t="s">
        <v>1645</v>
      </c>
      <c r="D3909" s="52" t="s">
        <v>1634</v>
      </c>
      <c r="E3909" s="52" t="s">
        <v>954</v>
      </c>
      <c r="F3909" s="52" t="s">
        <v>2219</v>
      </c>
      <c r="G3909" s="52">
        <v>2019</v>
      </c>
      <c r="H3909" s="52" t="s">
        <v>1635</v>
      </c>
      <c r="I3909" s="52" t="s">
        <v>670</v>
      </c>
      <c r="J3909" s="60">
        <v>18775313</v>
      </c>
      <c r="K3909" s="52">
        <v>18775313</v>
      </c>
      <c r="L3909" s="56" t="str">
        <f>_xlfn.CONCAT(NFM3External!$B3909,"_",NFM3External!$C3909,"_",NFM3External!$E3909,"_",NFM3External!$G3909)</f>
        <v>South Africa_HIV_Unspecified - not disagregated by sources _2019</v>
      </c>
    </row>
    <row r="3910" spans="1:12" x14ac:dyDescent="0.25">
      <c r="A3910" s="48" t="s">
        <v>2216</v>
      </c>
      <c r="B3910" s="49" t="s">
        <v>1220</v>
      </c>
      <c r="C3910" s="49" t="s">
        <v>1645</v>
      </c>
      <c r="D3910" s="49" t="s">
        <v>1634</v>
      </c>
      <c r="E3910" s="49" t="s">
        <v>949</v>
      </c>
      <c r="F3910" s="49" t="s">
        <v>2217</v>
      </c>
      <c r="G3910" s="49">
        <v>2019</v>
      </c>
      <c r="H3910" s="49" t="s">
        <v>1635</v>
      </c>
      <c r="I3910" s="49" t="s">
        <v>670</v>
      </c>
      <c r="J3910" s="59">
        <v>2419157</v>
      </c>
      <c r="K3910" s="49">
        <v>2419157</v>
      </c>
      <c r="L3910" s="55" t="str">
        <f>_xlfn.CONCAT(NFM3External!$B3910,"_",NFM3External!$C3910,"_",NFM3External!$E3910,"_",NFM3External!$G3910)</f>
        <v>South Africa_HIV_World Health Organization (WHO)_2019</v>
      </c>
    </row>
    <row r="3911" spans="1:12" x14ac:dyDescent="0.25">
      <c r="A3911" s="51" t="s">
        <v>2216</v>
      </c>
      <c r="B3911" s="52" t="s">
        <v>1220</v>
      </c>
      <c r="C3911" s="52" t="s">
        <v>305</v>
      </c>
      <c r="D3911" s="52" t="s">
        <v>1634</v>
      </c>
      <c r="E3911" s="52" t="s">
        <v>934</v>
      </c>
      <c r="F3911" s="52" t="s">
        <v>2220</v>
      </c>
      <c r="G3911" s="52">
        <v>2019</v>
      </c>
      <c r="H3911" s="52" t="s">
        <v>1635</v>
      </c>
      <c r="I3911" s="52" t="s">
        <v>670</v>
      </c>
      <c r="J3911" s="60">
        <v>76766797</v>
      </c>
      <c r="K3911" s="52">
        <v>76766797</v>
      </c>
      <c r="L3911" s="56" t="str">
        <f>_xlfn.CONCAT(NFM3External!$B3911,"_",NFM3External!$C3911,"_",NFM3External!$E3911,"_",NFM3External!$G3911)</f>
        <v>South Africa_TB_United States Government (USG)_2019</v>
      </c>
    </row>
    <row r="3912" spans="1:12" x14ac:dyDescent="0.25">
      <c r="A3912" s="48" t="s">
        <v>2216</v>
      </c>
      <c r="B3912" s="49" t="s">
        <v>1220</v>
      </c>
      <c r="C3912" s="49" t="s">
        <v>305</v>
      </c>
      <c r="D3912" s="49" t="s">
        <v>1634</v>
      </c>
      <c r="E3912" s="49" t="s">
        <v>934</v>
      </c>
      <c r="F3912" s="49" t="s">
        <v>2220</v>
      </c>
      <c r="G3912" s="49">
        <v>2020</v>
      </c>
      <c r="H3912" s="49" t="s">
        <v>1635</v>
      </c>
      <c r="I3912" s="49" t="s">
        <v>670</v>
      </c>
      <c r="J3912" s="59">
        <v>47096957</v>
      </c>
      <c r="K3912" s="49">
        <v>47096957</v>
      </c>
      <c r="L3912" s="55" t="str">
        <f>_xlfn.CONCAT(NFM3External!$B3912,"_",NFM3External!$C3912,"_",NFM3External!$E3912,"_",NFM3External!$G3912)</f>
        <v>South Africa_TB_United States Government (USG)_2020</v>
      </c>
    </row>
    <row r="3913" spans="1:12" x14ac:dyDescent="0.25">
      <c r="A3913" s="51" t="s">
        <v>2216</v>
      </c>
      <c r="B3913" s="52" t="s">
        <v>1220</v>
      </c>
      <c r="C3913" s="52" t="s">
        <v>305</v>
      </c>
      <c r="D3913" s="52" t="s">
        <v>1634</v>
      </c>
      <c r="E3913" s="52" t="s">
        <v>934</v>
      </c>
      <c r="F3913" s="52" t="s">
        <v>2220</v>
      </c>
      <c r="G3913" s="52">
        <v>2021</v>
      </c>
      <c r="H3913" s="52" t="s">
        <v>1635</v>
      </c>
      <c r="I3913" s="52" t="s">
        <v>670</v>
      </c>
      <c r="J3913" s="60">
        <v>45339922</v>
      </c>
      <c r="K3913" s="52">
        <v>45339922</v>
      </c>
      <c r="L3913" s="56" t="str">
        <f>_xlfn.CONCAT(NFM3External!$B3913,"_",NFM3External!$C3913,"_",NFM3External!$E3913,"_",NFM3External!$G3913)</f>
        <v>South Africa_TB_United States Government (USG)_2021</v>
      </c>
    </row>
    <row r="3914" spans="1:12" x14ac:dyDescent="0.25">
      <c r="A3914" s="48" t="s">
        <v>2216</v>
      </c>
      <c r="B3914" s="49" t="s">
        <v>1220</v>
      </c>
      <c r="C3914" s="49" t="s">
        <v>305</v>
      </c>
      <c r="D3914" s="49" t="s">
        <v>1634</v>
      </c>
      <c r="E3914" s="49" t="s">
        <v>934</v>
      </c>
      <c r="F3914" s="49" t="s">
        <v>2220</v>
      </c>
      <c r="G3914" s="49">
        <v>2022</v>
      </c>
      <c r="H3914" s="49" t="s">
        <v>361</v>
      </c>
      <c r="I3914" s="49" t="s">
        <v>670</v>
      </c>
      <c r="J3914" s="59">
        <v>45339922</v>
      </c>
      <c r="K3914" s="49">
        <v>45339922</v>
      </c>
      <c r="L3914" s="55" t="str">
        <f>_xlfn.CONCAT(NFM3External!$B3914,"_",NFM3External!$C3914,"_",NFM3External!$E3914,"_",NFM3External!$G3914)</f>
        <v>South Africa_TB_United States Government (USG)_2022</v>
      </c>
    </row>
    <row r="3915" spans="1:12" x14ac:dyDescent="0.25">
      <c r="A3915" s="51" t="s">
        <v>2216</v>
      </c>
      <c r="B3915" s="52" t="s">
        <v>1220</v>
      </c>
      <c r="C3915" s="52" t="s">
        <v>305</v>
      </c>
      <c r="D3915" s="52" t="s">
        <v>1634</v>
      </c>
      <c r="E3915" s="52" t="s">
        <v>934</v>
      </c>
      <c r="F3915" s="52" t="s">
        <v>2220</v>
      </c>
      <c r="G3915" s="52">
        <v>2023</v>
      </c>
      <c r="H3915" s="52" t="s">
        <v>361</v>
      </c>
      <c r="I3915" s="52" t="s">
        <v>670</v>
      </c>
      <c r="J3915" s="60">
        <v>45339922</v>
      </c>
      <c r="K3915" s="52">
        <v>45339922</v>
      </c>
      <c r="L3915" s="56" t="str">
        <f>_xlfn.CONCAT(NFM3External!$B3915,"_",NFM3External!$C3915,"_",NFM3External!$E3915,"_",NFM3External!$G3915)</f>
        <v>South Africa_TB_United States Government (USG)_2023</v>
      </c>
    </row>
    <row r="3916" spans="1:12" x14ac:dyDescent="0.25">
      <c r="A3916" s="48" t="s">
        <v>2216</v>
      </c>
      <c r="B3916" s="49" t="s">
        <v>1220</v>
      </c>
      <c r="C3916" s="49" t="s">
        <v>305</v>
      </c>
      <c r="D3916" s="49" t="s">
        <v>1634</v>
      </c>
      <c r="E3916" s="49" t="s">
        <v>934</v>
      </c>
      <c r="F3916" s="49" t="s">
        <v>2220</v>
      </c>
      <c r="G3916" s="49">
        <v>2024</v>
      </c>
      <c r="H3916" s="49" t="s">
        <v>361</v>
      </c>
      <c r="I3916" s="49" t="s">
        <v>670</v>
      </c>
      <c r="J3916" s="59">
        <v>45339922</v>
      </c>
      <c r="K3916" s="49">
        <v>45339922</v>
      </c>
      <c r="L3916" s="55" t="str">
        <f>_xlfn.CONCAT(NFM3External!$B3916,"_",NFM3External!$C3916,"_",NFM3External!$E3916,"_",NFM3External!$G3916)</f>
        <v>South Africa_TB_United States Government (USG)_2024</v>
      </c>
    </row>
    <row r="3917" spans="1:12" x14ac:dyDescent="0.25">
      <c r="A3917" s="51" t="s">
        <v>2216</v>
      </c>
      <c r="B3917" s="52" t="s">
        <v>1220</v>
      </c>
      <c r="C3917" s="52" t="s">
        <v>305</v>
      </c>
      <c r="D3917" s="52" t="s">
        <v>1634</v>
      </c>
      <c r="E3917" s="52" t="s">
        <v>934</v>
      </c>
      <c r="F3917" s="52" t="s">
        <v>2220</v>
      </c>
      <c r="G3917" s="52">
        <v>2025</v>
      </c>
      <c r="H3917" s="52" t="s">
        <v>361</v>
      </c>
      <c r="I3917" s="52" t="s">
        <v>670</v>
      </c>
      <c r="J3917" s="60">
        <v>45339922</v>
      </c>
      <c r="K3917" s="52">
        <v>45339922</v>
      </c>
      <c r="L3917" s="56" t="str">
        <f>_xlfn.CONCAT(NFM3External!$B3917,"_",NFM3External!$C3917,"_",NFM3External!$E3917,"_",NFM3External!$G3917)</f>
        <v>South Africa_TB_United States Government (USG)_2025</v>
      </c>
    </row>
    <row r="3918" spans="1:12" x14ac:dyDescent="0.25">
      <c r="A3918" s="48" t="s">
        <v>2216</v>
      </c>
      <c r="B3918" s="49" t="s">
        <v>1220</v>
      </c>
      <c r="C3918" s="49" t="s">
        <v>305</v>
      </c>
      <c r="D3918" s="49" t="s">
        <v>1634</v>
      </c>
      <c r="E3918" s="49" t="s">
        <v>934</v>
      </c>
      <c r="F3918" s="49" t="s">
        <v>2220</v>
      </c>
      <c r="G3918" s="49">
        <v>2026</v>
      </c>
      <c r="H3918" s="49" t="s">
        <v>361</v>
      </c>
      <c r="I3918" s="49" t="s">
        <v>670</v>
      </c>
      <c r="J3918" s="59">
        <v>45339922</v>
      </c>
      <c r="K3918" s="49">
        <v>45339922</v>
      </c>
      <c r="L3918" s="55" t="str">
        <f>_xlfn.CONCAT(NFM3External!$B3918,"_",NFM3External!$C3918,"_",NFM3External!$E3918,"_",NFM3External!$G3918)</f>
        <v>South Africa_TB_United States Government (USG)_2026</v>
      </c>
    </row>
    <row r="3919" spans="1:12" x14ac:dyDescent="0.25">
      <c r="A3919" s="51" t="s">
        <v>2221</v>
      </c>
      <c r="B3919" s="52" t="s">
        <v>1292</v>
      </c>
      <c r="C3919" s="52" t="s">
        <v>1645</v>
      </c>
      <c r="D3919" s="52" t="s">
        <v>1634</v>
      </c>
      <c r="E3919" s="52" t="s">
        <v>738</v>
      </c>
      <c r="F3919" s="52" t="s">
        <v>2222</v>
      </c>
      <c r="G3919" s="52">
        <v>2018</v>
      </c>
      <c r="H3919" s="52" t="s">
        <v>1635</v>
      </c>
      <c r="I3919" s="52" t="s">
        <v>670</v>
      </c>
      <c r="J3919" s="60">
        <v>808578</v>
      </c>
      <c r="K3919" s="52">
        <v>808578</v>
      </c>
      <c r="L3919" s="56" t="str">
        <f>_xlfn.CONCAT(NFM3External!$B3919,"_",NFM3External!$C3919,"_",NFM3External!$E3919,"_",NFM3External!$G3919)</f>
        <v>Zambia_HIV_Clinton Foundation_2018</v>
      </c>
    </row>
    <row r="3920" spans="1:12" x14ac:dyDescent="0.25">
      <c r="A3920" s="48" t="s">
        <v>2221</v>
      </c>
      <c r="B3920" s="49" t="s">
        <v>1292</v>
      </c>
      <c r="C3920" s="49" t="s">
        <v>1645</v>
      </c>
      <c r="D3920" s="49" t="s">
        <v>1634</v>
      </c>
      <c r="E3920" s="49" t="s">
        <v>738</v>
      </c>
      <c r="F3920" s="49" t="s">
        <v>2222</v>
      </c>
      <c r="G3920" s="49">
        <v>2019</v>
      </c>
      <c r="H3920" s="49" t="s">
        <v>1635</v>
      </c>
      <c r="I3920" s="49" t="s">
        <v>670</v>
      </c>
      <c r="J3920" s="59">
        <v>1929652</v>
      </c>
      <c r="K3920" s="49">
        <v>1929652</v>
      </c>
      <c r="L3920" s="55" t="str">
        <f>_xlfn.CONCAT(NFM3External!$B3920,"_",NFM3External!$C3920,"_",NFM3External!$E3920,"_",NFM3External!$G3920)</f>
        <v>Zambia_HIV_Clinton Foundation_2019</v>
      </c>
    </row>
    <row r="3921" spans="1:12" x14ac:dyDescent="0.25">
      <c r="A3921" s="51" t="s">
        <v>2221</v>
      </c>
      <c r="B3921" s="52" t="s">
        <v>1292</v>
      </c>
      <c r="C3921" s="52" t="s">
        <v>1645</v>
      </c>
      <c r="D3921" s="52" t="s">
        <v>1634</v>
      </c>
      <c r="E3921" s="52" t="s">
        <v>738</v>
      </c>
      <c r="F3921" s="52" t="s">
        <v>2222</v>
      </c>
      <c r="G3921" s="52">
        <v>2020</v>
      </c>
      <c r="H3921" s="52" t="s">
        <v>1635</v>
      </c>
      <c r="I3921" s="52" t="s">
        <v>670</v>
      </c>
      <c r="J3921" s="60">
        <v>3865333</v>
      </c>
      <c r="K3921" s="52">
        <v>3865333</v>
      </c>
      <c r="L3921" s="56" t="str">
        <f>_xlfn.CONCAT(NFM3External!$B3921,"_",NFM3External!$C3921,"_",NFM3External!$E3921,"_",NFM3External!$G3921)</f>
        <v>Zambia_HIV_Clinton Foundation_2020</v>
      </c>
    </row>
    <row r="3922" spans="1:12" x14ac:dyDescent="0.25">
      <c r="A3922" s="48" t="s">
        <v>2221</v>
      </c>
      <c r="B3922" s="49" t="s">
        <v>1292</v>
      </c>
      <c r="C3922" s="49" t="s">
        <v>1645</v>
      </c>
      <c r="D3922" s="49" t="s">
        <v>1634</v>
      </c>
      <c r="E3922" s="49" t="s">
        <v>738</v>
      </c>
      <c r="F3922" s="49" t="s">
        <v>2222</v>
      </c>
      <c r="G3922" s="49">
        <v>2021</v>
      </c>
      <c r="H3922" s="49" t="s">
        <v>361</v>
      </c>
      <c r="I3922" s="49" t="s">
        <v>670</v>
      </c>
      <c r="J3922" s="59">
        <v>2652062</v>
      </c>
      <c r="K3922" s="49">
        <v>2652062</v>
      </c>
      <c r="L3922" s="55" t="str">
        <f>_xlfn.CONCAT(NFM3External!$B3922,"_",NFM3External!$C3922,"_",NFM3External!$E3922,"_",NFM3External!$G3922)</f>
        <v>Zambia_HIV_Clinton Foundation_2021</v>
      </c>
    </row>
    <row r="3923" spans="1:12" x14ac:dyDescent="0.25">
      <c r="A3923" s="51" t="s">
        <v>2221</v>
      </c>
      <c r="B3923" s="52" t="s">
        <v>1292</v>
      </c>
      <c r="C3923" s="52" t="s">
        <v>1645</v>
      </c>
      <c r="D3923" s="52" t="s">
        <v>1634</v>
      </c>
      <c r="E3923" s="52" t="s">
        <v>738</v>
      </c>
      <c r="F3923" s="52" t="s">
        <v>2222</v>
      </c>
      <c r="G3923" s="52">
        <v>2022</v>
      </c>
      <c r="H3923" s="52" t="s">
        <v>361</v>
      </c>
      <c r="I3923" s="52" t="s">
        <v>670</v>
      </c>
      <c r="J3923" s="60">
        <v>682012</v>
      </c>
      <c r="K3923" s="52">
        <v>682012</v>
      </c>
      <c r="L3923" s="56" t="str">
        <f>_xlfn.CONCAT(NFM3External!$B3923,"_",NFM3External!$C3923,"_",NFM3External!$E3923,"_",NFM3External!$G3923)</f>
        <v>Zambia_HIV_Clinton Foundation_2022</v>
      </c>
    </row>
    <row r="3924" spans="1:12" x14ac:dyDescent="0.25">
      <c r="A3924" s="48" t="s">
        <v>2221</v>
      </c>
      <c r="B3924" s="49" t="s">
        <v>1292</v>
      </c>
      <c r="C3924" s="49" t="s">
        <v>1645</v>
      </c>
      <c r="D3924" s="49" t="s">
        <v>1634</v>
      </c>
      <c r="E3924" s="49" t="s">
        <v>738</v>
      </c>
      <c r="F3924" s="49" t="s">
        <v>2222</v>
      </c>
      <c r="G3924" s="49">
        <v>2023</v>
      </c>
      <c r="H3924" s="49" t="s">
        <v>361</v>
      </c>
      <c r="I3924" s="49" t="s">
        <v>670</v>
      </c>
      <c r="J3924" s="59">
        <v>682012</v>
      </c>
      <c r="K3924" s="49">
        <v>682012</v>
      </c>
      <c r="L3924" s="55" t="str">
        <f>_xlfn.CONCAT(NFM3External!$B3924,"_",NFM3External!$C3924,"_",NFM3External!$E3924,"_",NFM3External!$G3924)</f>
        <v>Zambia_HIV_Clinton Foundation_2023</v>
      </c>
    </row>
    <row r="3925" spans="1:12" x14ac:dyDescent="0.25">
      <c r="A3925" s="51" t="s">
        <v>2221</v>
      </c>
      <c r="B3925" s="52" t="s">
        <v>1292</v>
      </c>
      <c r="C3925" s="52" t="s">
        <v>1645</v>
      </c>
      <c r="D3925" s="52" t="s">
        <v>1634</v>
      </c>
      <c r="E3925" s="52" t="s">
        <v>738</v>
      </c>
      <c r="F3925" s="52" t="s">
        <v>2222</v>
      </c>
      <c r="G3925" s="52">
        <v>2024</v>
      </c>
      <c r="H3925" s="52" t="s">
        <v>361</v>
      </c>
      <c r="I3925" s="52" t="s">
        <v>670</v>
      </c>
      <c r="J3925" s="60">
        <v>682012</v>
      </c>
      <c r="K3925" s="52">
        <v>682012</v>
      </c>
      <c r="L3925" s="56" t="str">
        <f>_xlfn.CONCAT(NFM3External!$B3925,"_",NFM3External!$C3925,"_",NFM3External!$E3925,"_",NFM3External!$G3925)</f>
        <v>Zambia_HIV_Clinton Foundation_2024</v>
      </c>
    </row>
    <row r="3926" spans="1:12" x14ac:dyDescent="0.25">
      <c r="A3926" s="48" t="s">
        <v>2221</v>
      </c>
      <c r="B3926" s="49" t="s">
        <v>1292</v>
      </c>
      <c r="C3926" s="49" t="s">
        <v>1645</v>
      </c>
      <c r="D3926" s="49" t="s">
        <v>1634</v>
      </c>
      <c r="E3926" s="49" t="s">
        <v>738</v>
      </c>
      <c r="F3926" s="49" t="s">
        <v>2222</v>
      </c>
      <c r="G3926" s="49">
        <v>2025</v>
      </c>
      <c r="H3926" s="49" t="s">
        <v>361</v>
      </c>
      <c r="I3926" s="49" t="s">
        <v>670</v>
      </c>
      <c r="J3926" s="59">
        <v>682012</v>
      </c>
      <c r="K3926" s="49">
        <v>682012</v>
      </c>
      <c r="L3926" s="55" t="str">
        <f>_xlfn.CONCAT(NFM3External!$B3926,"_",NFM3External!$C3926,"_",NFM3External!$E3926,"_",NFM3External!$G3926)</f>
        <v>Zambia_HIV_Clinton Foundation_2025</v>
      </c>
    </row>
    <row r="3927" spans="1:12" x14ac:dyDescent="0.25">
      <c r="A3927" s="51" t="s">
        <v>2221</v>
      </c>
      <c r="B3927" s="52" t="s">
        <v>1292</v>
      </c>
      <c r="C3927" s="52" t="s">
        <v>1645</v>
      </c>
      <c r="D3927" s="52" t="s">
        <v>1634</v>
      </c>
      <c r="E3927" s="52" t="s">
        <v>798</v>
      </c>
      <c r="F3927" s="52" t="s">
        <v>2223</v>
      </c>
      <c r="G3927" s="52">
        <v>2018</v>
      </c>
      <c r="H3927" s="52" t="s">
        <v>1635</v>
      </c>
      <c r="I3927" s="52" t="s">
        <v>670</v>
      </c>
      <c r="J3927" s="60">
        <v>0</v>
      </c>
      <c r="K3927" s="52">
        <v>0</v>
      </c>
      <c r="L3927" s="56" t="str">
        <f>_xlfn.CONCAT(NFM3External!$B3927,"_",NFM3External!$C3927,"_",NFM3External!$E3927,"_",NFM3External!$G3927)</f>
        <v>Zambia_HIV_Germany_2018</v>
      </c>
    </row>
    <row r="3928" spans="1:12" x14ac:dyDescent="0.25">
      <c r="A3928" s="48" t="s">
        <v>2221</v>
      </c>
      <c r="B3928" s="49" t="s">
        <v>1292</v>
      </c>
      <c r="C3928" s="49" t="s">
        <v>1645</v>
      </c>
      <c r="D3928" s="49" t="s">
        <v>1634</v>
      </c>
      <c r="E3928" s="49" t="s">
        <v>798</v>
      </c>
      <c r="F3928" s="49" t="s">
        <v>2223</v>
      </c>
      <c r="G3928" s="49">
        <v>2019</v>
      </c>
      <c r="H3928" s="49" t="s">
        <v>1635</v>
      </c>
      <c r="I3928" s="49" t="s">
        <v>670</v>
      </c>
      <c r="J3928" s="59">
        <v>543875</v>
      </c>
      <c r="K3928" s="49">
        <v>543875</v>
      </c>
      <c r="L3928" s="55" t="str">
        <f>_xlfn.CONCAT(NFM3External!$B3928,"_",NFM3External!$C3928,"_",NFM3External!$E3928,"_",NFM3External!$G3928)</f>
        <v>Zambia_HIV_Germany_2019</v>
      </c>
    </row>
    <row r="3929" spans="1:12" x14ac:dyDescent="0.25">
      <c r="A3929" s="51" t="s">
        <v>2221</v>
      </c>
      <c r="B3929" s="52" t="s">
        <v>1292</v>
      </c>
      <c r="C3929" s="52" t="s">
        <v>1645</v>
      </c>
      <c r="D3929" s="52" t="s">
        <v>1634</v>
      </c>
      <c r="E3929" s="52" t="s">
        <v>798</v>
      </c>
      <c r="F3929" s="52" t="s">
        <v>2223</v>
      </c>
      <c r="G3929" s="52">
        <v>2020</v>
      </c>
      <c r="H3929" s="52" t="s">
        <v>1635</v>
      </c>
      <c r="I3929" s="52" t="s">
        <v>670</v>
      </c>
      <c r="J3929" s="60">
        <v>1077375</v>
      </c>
      <c r="K3929" s="52">
        <v>1077375</v>
      </c>
      <c r="L3929" s="56" t="str">
        <f>_xlfn.CONCAT(NFM3External!$B3929,"_",NFM3External!$C3929,"_",NFM3External!$E3929,"_",NFM3External!$G3929)</f>
        <v>Zambia_HIV_Germany_2020</v>
      </c>
    </row>
    <row r="3930" spans="1:12" x14ac:dyDescent="0.25">
      <c r="A3930" s="48" t="s">
        <v>2221</v>
      </c>
      <c r="B3930" s="49" t="s">
        <v>1292</v>
      </c>
      <c r="C3930" s="49" t="s">
        <v>1645</v>
      </c>
      <c r="D3930" s="49" t="s">
        <v>1634</v>
      </c>
      <c r="E3930" s="49" t="s">
        <v>798</v>
      </c>
      <c r="F3930" s="49" t="s">
        <v>2223</v>
      </c>
      <c r="G3930" s="49">
        <v>2021</v>
      </c>
      <c r="H3930" s="49" t="s">
        <v>361</v>
      </c>
      <c r="I3930" s="49" t="s">
        <v>670</v>
      </c>
      <c r="J3930" s="59">
        <v>1657500</v>
      </c>
      <c r="K3930" s="49">
        <v>1657500</v>
      </c>
      <c r="L3930" s="55" t="str">
        <f>_xlfn.CONCAT(NFM3External!$B3930,"_",NFM3External!$C3930,"_",NFM3External!$E3930,"_",NFM3External!$G3930)</f>
        <v>Zambia_HIV_Germany_2021</v>
      </c>
    </row>
    <row r="3931" spans="1:12" x14ac:dyDescent="0.25">
      <c r="A3931" s="51" t="s">
        <v>2221</v>
      </c>
      <c r="B3931" s="52" t="s">
        <v>1292</v>
      </c>
      <c r="C3931" s="52" t="s">
        <v>1645</v>
      </c>
      <c r="D3931" s="52" t="s">
        <v>1634</v>
      </c>
      <c r="E3931" s="52" t="s">
        <v>798</v>
      </c>
      <c r="F3931" s="52" t="s">
        <v>2223</v>
      </c>
      <c r="G3931" s="52">
        <v>2022</v>
      </c>
      <c r="H3931" s="52" t="s">
        <v>361</v>
      </c>
      <c r="I3931" s="52" t="s">
        <v>670</v>
      </c>
      <c r="J3931" s="60">
        <v>1657500</v>
      </c>
      <c r="K3931" s="52">
        <v>1657500</v>
      </c>
      <c r="L3931" s="56" t="str">
        <f>_xlfn.CONCAT(NFM3External!$B3931,"_",NFM3External!$C3931,"_",NFM3External!$E3931,"_",NFM3External!$G3931)</f>
        <v>Zambia_HIV_Germany_2022</v>
      </c>
    </row>
    <row r="3932" spans="1:12" x14ac:dyDescent="0.25">
      <c r="A3932" s="48" t="s">
        <v>2221</v>
      </c>
      <c r="B3932" s="49" t="s">
        <v>1292</v>
      </c>
      <c r="C3932" s="49" t="s">
        <v>1645</v>
      </c>
      <c r="D3932" s="49" t="s">
        <v>1634</v>
      </c>
      <c r="E3932" s="49" t="s">
        <v>798</v>
      </c>
      <c r="F3932" s="49" t="s">
        <v>2223</v>
      </c>
      <c r="G3932" s="49">
        <v>2023</v>
      </c>
      <c r="H3932" s="49" t="s">
        <v>361</v>
      </c>
      <c r="I3932" s="49" t="s">
        <v>670</v>
      </c>
      <c r="J3932" s="59">
        <v>0</v>
      </c>
      <c r="K3932" s="49">
        <v>0</v>
      </c>
      <c r="L3932" s="55" t="str">
        <f>_xlfn.CONCAT(NFM3External!$B3932,"_",NFM3External!$C3932,"_",NFM3External!$E3932,"_",NFM3External!$G3932)</f>
        <v>Zambia_HIV_Germany_2023</v>
      </c>
    </row>
    <row r="3933" spans="1:12" x14ac:dyDescent="0.25">
      <c r="A3933" s="51" t="s">
        <v>2221</v>
      </c>
      <c r="B3933" s="52" t="s">
        <v>1292</v>
      </c>
      <c r="C3933" s="52" t="s">
        <v>1645</v>
      </c>
      <c r="D3933" s="52" t="s">
        <v>1634</v>
      </c>
      <c r="E3933" s="52" t="s">
        <v>798</v>
      </c>
      <c r="F3933" s="52" t="s">
        <v>2223</v>
      </c>
      <c r="G3933" s="52">
        <v>2024</v>
      </c>
      <c r="H3933" s="52" t="s">
        <v>361</v>
      </c>
      <c r="I3933" s="52" t="s">
        <v>670</v>
      </c>
      <c r="J3933" s="60">
        <v>0</v>
      </c>
      <c r="K3933" s="52">
        <v>0</v>
      </c>
      <c r="L3933" s="56" t="str">
        <f>_xlfn.CONCAT(NFM3External!$B3933,"_",NFM3External!$C3933,"_",NFM3External!$E3933,"_",NFM3External!$G3933)</f>
        <v>Zambia_HIV_Germany_2024</v>
      </c>
    </row>
    <row r="3934" spans="1:12" x14ac:dyDescent="0.25">
      <c r="A3934" s="48" t="s">
        <v>2221</v>
      </c>
      <c r="B3934" s="49" t="s">
        <v>1292</v>
      </c>
      <c r="C3934" s="49" t="s">
        <v>1645</v>
      </c>
      <c r="D3934" s="49" t="s">
        <v>1634</v>
      </c>
      <c r="E3934" s="49" t="s">
        <v>798</v>
      </c>
      <c r="F3934" s="49" t="s">
        <v>2223</v>
      </c>
      <c r="G3934" s="49">
        <v>2025</v>
      </c>
      <c r="H3934" s="49" t="s">
        <v>361</v>
      </c>
      <c r="I3934" s="49" t="s">
        <v>670</v>
      </c>
      <c r="J3934" s="59">
        <v>0</v>
      </c>
      <c r="K3934" s="49">
        <v>0</v>
      </c>
      <c r="L3934" s="55" t="str">
        <f>_xlfn.CONCAT(NFM3External!$B3934,"_",NFM3External!$C3934,"_",NFM3External!$E3934,"_",NFM3External!$G3934)</f>
        <v>Zambia_HIV_Germany_2025</v>
      </c>
    </row>
    <row r="3935" spans="1:12" x14ac:dyDescent="0.25">
      <c r="A3935" s="51" t="s">
        <v>2221</v>
      </c>
      <c r="B3935" s="52" t="s">
        <v>1292</v>
      </c>
      <c r="C3935" s="52" t="s">
        <v>1645</v>
      </c>
      <c r="D3935" s="52" t="s">
        <v>1634</v>
      </c>
      <c r="E3935" s="52" t="s">
        <v>843</v>
      </c>
      <c r="F3935" s="52" t="s">
        <v>2224</v>
      </c>
      <c r="G3935" s="52">
        <v>2018</v>
      </c>
      <c r="H3935" s="52" t="s">
        <v>1635</v>
      </c>
      <c r="I3935" s="52" t="s">
        <v>670</v>
      </c>
      <c r="J3935" s="60">
        <v>2083945</v>
      </c>
      <c r="K3935" s="52">
        <v>2083945</v>
      </c>
      <c r="L3935" s="56" t="str">
        <f>_xlfn.CONCAT(NFM3External!$B3935,"_",NFM3External!$C3935,"_",NFM3External!$E3935,"_",NFM3External!$G3935)</f>
        <v>Zambia_HIV_Joint United Nations Programme on HIV/AIDS (UNAIDS)_2018</v>
      </c>
    </row>
    <row r="3936" spans="1:12" x14ac:dyDescent="0.25">
      <c r="A3936" s="48" t="s">
        <v>2221</v>
      </c>
      <c r="B3936" s="49" t="s">
        <v>1292</v>
      </c>
      <c r="C3936" s="49" t="s">
        <v>1645</v>
      </c>
      <c r="D3936" s="49" t="s">
        <v>1634</v>
      </c>
      <c r="E3936" s="49" t="s">
        <v>843</v>
      </c>
      <c r="F3936" s="49" t="s">
        <v>2224</v>
      </c>
      <c r="G3936" s="49">
        <v>2019</v>
      </c>
      <c r="H3936" s="49" t="s">
        <v>1635</v>
      </c>
      <c r="I3936" s="49" t="s">
        <v>670</v>
      </c>
      <c r="J3936" s="59">
        <v>2083945</v>
      </c>
      <c r="K3936" s="49">
        <v>2083945</v>
      </c>
      <c r="L3936" s="55" t="str">
        <f>_xlfn.CONCAT(NFM3External!$B3936,"_",NFM3External!$C3936,"_",NFM3External!$E3936,"_",NFM3External!$G3936)</f>
        <v>Zambia_HIV_Joint United Nations Programme on HIV/AIDS (UNAIDS)_2019</v>
      </c>
    </row>
    <row r="3937" spans="1:12" x14ac:dyDescent="0.25">
      <c r="A3937" s="51" t="s">
        <v>2221</v>
      </c>
      <c r="B3937" s="52" t="s">
        <v>1292</v>
      </c>
      <c r="C3937" s="52" t="s">
        <v>1645</v>
      </c>
      <c r="D3937" s="52" t="s">
        <v>1634</v>
      </c>
      <c r="E3937" s="52" t="s">
        <v>843</v>
      </c>
      <c r="F3937" s="52" t="s">
        <v>2224</v>
      </c>
      <c r="G3937" s="52">
        <v>2020</v>
      </c>
      <c r="H3937" s="52" t="s">
        <v>1635</v>
      </c>
      <c r="I3937" s="52" t="s">
        <v>670</v>
      </c>
      <c r="J3937" s="60">
        <v>2083945</v>
      </c>
      <c r="K3937" s="52">
        <v>2083945</v>
      </c>
      <c r="L3937" s="56" t="str">
        <f>_xlfn.CONCAT(NFM3External!$B3937,"_",NFM3External!$C3937,"_",NFM3External!$E3937,"_",NFM3External!$G3937)</f>
        <v>Zambia_HIV_Joint United Nations Programme on HIV/AIDS (UNAIDS)_2020</v>
      </c>
    </row>
    <row r="3938" spans="1:12" x14ac:dyDescent="0.25">
      <c r="A3938" s="48" t="s">
        <v>2221</v>
      </c>
      <c r="B3938" s="49" t="s">
        <v>1292</v>
      </c>
      <c r="C3938" s="49" t="s">
        <v>1645</v>
      </c>
      <c r="D3938" s="49" t="s">
        <v>1634</v>
      </c>
      <c r="E3938" s="49" t="s">
        <v>843</v>
      </c>
      <c r="F3938" s="49" t="s">
        <v>2224</v>
      </c>
      <c r="G3938" s="49">
        <v>2021</v>
      </c>
      <c r="H3938" s="49" t="s">
        <v>361</v>
      </c>
      <c r="I3938" s="49" t="s">
        <v>670</v>
      </c>
      <c r="J3938" s="59">
        <v>2083945</v>
      </c>
      <c r="K3938" s="49">
        <v>2083945</v>
      </c>
      <c r="L3938" s="55" t="str">
        <f>_xlfn.CONCAT(NFM3External!$B3938,"_",NFM3External!$C3938,"_",NFM3External!$E3938,"_",NFM3External!$G3938)</f>
        <v>Zambia_HIV_Joint United Nations Programme on HIV/AIDS (UNAIDS)_2021</v>
      </c>
    </row>
    <row r="3939" spans="1:12" x14ac:dyDescent="0.25">
      <c r="A3939" s="51" t="s">
        <v>2221</v>
      </c>
      <c r="B3939" s="52" t="s">
        <v>1292</v>
      </c>
      <c r="C3939" s="52" t="s">
        <v>1645</v>
      </c>
      <c r="D3939" s="52" t="s">
        <v>1634</v>
      </c>
      <c r="E3939" s="52" t="s">
        <v>843</v>
      </c>
      <c r="F3939" s="52" t="s">
        <v>2224</v>
      </c>
      <c r="G3939" s="52">
        <v>2022</v>
      </c>
      <c r="H3939" s="52" t="s">
        <v>361</v>
      </c>
      <c r="I3939" s="52" t="s">
        <v>670</v>
      </c>
      <c r="J3939" s="60">
        <v>2083945</v>
      </c>
      <c r="K3939" s="52">
        <v>2083945</v>
      </c>
      <c r="L3939" s="56" t="str">
        <f>_xlfn.CONCAT(NFM3External!$B3939,"_",NFM3External!$C3939,"_",NFM3External!$E3939,"_",NFM3External!$G3939)</f>
        <v>Zambia_HIV_Joint United Nations Programme on HIV/AIDS (UNAIDS)_2022</v>
      </c>
    </row>
    <row r="3940" spans="1:12" x14ac:dyDescent="0.25">
      <c r="A3940" s="48" t="s">
        <v>2221</v>
      </c>
      <c r="B3940" s="49" t="s">
        <v>1292</v>
      </c>
      <c r="C3940" s="49" t="s">
        <v>1645</v>
      </c>
      <c r="D3940" s="49" t="s">
        <v>1634</v>
      </c>
      <c r="E3940" s="49" t="s">
        <v>843</v>
      </c>
      <c r="F3940" s="49" t="s">
        <v>2224</v>
      </c>
      <c r="G3940" s="49">
        <v>2023</v>
      </c>
      <c r="H3940" s="49" t="s">
        <v>361</v>
      </c>
      <c r="I3940" s="49" t="s">
        <v>670</v>
      </c>
      <c r="J3940" s="59">
        <v>2083945</v>
      </c>
      <c r="K3940" s="49">
        <v>2083945</v>
      </c>
      <c r="L3940" s="55" t="str">
        <f>_xlfn.CONCAT(NFM3External!$B3940,"_",NFM3External!$C3940,"_",NFM3External!$E3940,"_",NFM3External!$G3940)</f>
        <v>Zambia_HIV_Joint United Nations Programme on HIV/AIDS (UNAIDS)_2023</v>
      </c>
    </row>
    <row r="3941" spans="1:12" x14ac:dyDescent="0.25">
      <c r="A3941" s="51" t="s">
        <v>2221</v>
      </c>
      <c r="B3941" s="52" t="s">
        <v>1292</v>
      </c>
      <c r="C3941" s="52" t="s">
        <v>1645</v>
      </c>
      <c r="D3941" s="52" t="s">
        <v>1634</v>
      </c>
      <c r="E3941" s="52" t="s">
        <v>843</v>
      </c>
      <c r="F3941" s="52" t="s">
        <v>2224</v>
      </c>
      <c r="G3941" s="52">
        <v>2024</v>
      </c>
      <c r="H3941" s="52" t="s">
        <v>361</v>
      </c>
      <c r="I3941" s="52" t="s">
        <v>670</v>
      </c>
      <c r="J3941" s="60">
        <v>2083945</v>
      </c>
      <c r="K3941" s="52">
        <v>2083945</v>
      </c>
      <c r="L3941" s="56" t="str">
        <f>_xlfn.CONCAT(NFM3External!$B3941,"_",NFM3External!$C3941,"_",NFM3External!$E3941,"_",NFM3External!$G3941)</f>
        <v>Zambia_HIV_Joint United Nations Programme on HIV/AIDS (UNAIDS)_2024</v>
      </c>
    </row>
    <row r="3942" spans="1:12" x14ac:dyDescent="0.25">
      <c r="A3942" s="48" t="s">
        <v>2221</v>
      </c>
      <c r="B3942" s="49" t="s">
        <v>1292</v>
      </c>
      <c r="C3942" s="49" t="s">
        <v>1645</v>
      </c>
      <c r="D3942" s="49" t="s">
        <v>1634</v>
      </c>
      <c r="E3942" s="49" t="s">
        <v>843</v>
      </c>
      <c r="F3942" s="49" t="s">
        <v>2224</v>
      </c>
      <c r="G3942" s="49">
        <v>2025</v>
      </c>
      <c r="H3942" s="49" t="s">
        <v>361</v>
      </c>
      <c r="I3942" s="49" t="s">
        <v>670</v>
      </c>
      <c r="J3942" s="59">
        <v>2083945</v>
      </c>
      <c r="K3942" s="49">
        <v>2083945</v>
      </c>
      <c r="L3942" s="55" t="str">
        <f>_xlfn.CONCAT(NFM3External!$B3942,"_",NFM3External!$C3942,"_",NFM3External!$E3942,"_",NFM3External!$G3942)</f>
        <v>Zambia_HIV_Joint United Nations Programme on HIV/AIDS (UNAIDS)_2025</v>
      </c>
    </row>
    <row r="3943" spans="1:12" x14ac:dyDescent="0.25">
      <c r="A3943" s="51" t="s">
        <v>2221</v>
      </c>
      <c r="B3943" s="52" t="s">
        <v>1292</v>
      </c>
      <c r="C3943" s="52" t="s">
        <v>1645</v>
      </c>
      <c r="D3943" s="52" t="s">
        <v>1634</v>
      </c>
      <c r="E3943" s="52" t="s">
        <v>934</v>
      </c>
      <c r="F3943" s="52" t="s">
        <v>2225</v>
      </c>
      <c r="G3943" s="52">
        <v>2018</v>
      </c>
      <c r="H3943" s="52" t="s">
        <v>1635</v>
      </c>
      <c r="I3943" s="52" t="s">
        <v>670</v>
      </c>
      <c r="J3943" s="60">
        <v>359823520</v>
      </c>
      <c r="K3943" s="52">
        <v>359823520</v>
      </c>
      <c r="L3943" s="56" t="str">
        <f>_xlfn.CONCAT(NFM3External!$B3943,"_",NFM3External!$C3943,"_",NFM3External!$E3943,"_",NFM3External!$G3943)</f>
        <v>Zambia_HIV_United States Government (USG)_2018</v>
      </c>
    </row>
    <row r="3944" spans="1:12" x14ac:dyDescent="0.25">
      <c r="A3944" s="48" t="s">
        <v>2221</v>
      </c>
      <c r="B3944" s="49" t="s">
        <v>1292</v>
      </c>
      <c r="C3944" s="49" t="s">
        <v>1645</v>
      </c>
      <c r="D3944" s="49" t="s">
        <v>1634</v>
      </c>
      <c r="E3944" s="49" t="s">
        <v>934</v>
      </c>
      <c r="F3944" s="49" t="s">
        <v>2225</v>
      </c>
      <c r="G3944" s="49">
        <v>2019</v>
      </c>
      <c r="H3944" s="49" t="s">
        <v>1635</v>
      </c>
      <c r="I3944" s="49" t="s">
        <v>670</v>
      </c>
      <c r="J3944" s="59">
        <v>339226775</v>
      </c>
      <c r="K3944" s="49">
        <v>339226775</v>
      </c>
      <c r="L3944" s="55" t="str">
        <f>_xlfn.CONCAT(NFM3External!$B3944,"_",NFM3External!$C3944,"_",NFM3External!$E3944,"_",NFM3External!$G3944)</f>
        <v>Zambia_HIV_United States Government (USG)_2019</v>
      </c>
    </row>
    <row r="3945" spans="1:12" x14ac:dyDescent="0.25">
      <c r="A3945" s="51" t="s">
        <v>2221</v>
      </c>
      <c r="B3945" s="52" t="s">
        <v>1292</v>
      </c>
      <c r="C3945" s="52" t="s">
        <v>1645</v>
      </c>
      <c r="D3945" s="52" t="s">
        <v>1634</v>
      </c>
      <c r="E3945" s="52" t="s">
        <v>934</v>
      </c>
      <c r="F3945" s="52" t="s">
        <v>2225</v>
      </c>
      <c r="G3945" s="52">
        <v>2020</v>
      </c>
      <c r="H3945" s="52" t="s">
        <v>1635</v>
      </c>
      <c r="I3945" s="52" t="s">
        <v>670</v>
      </c>
      <c r="J3945" s="60">
        <v>377318242</v>
      </c>
      <c r="K3945" s="52">
        <v>377318242</v>
      </c>
      <c r="L3945" s="56" t="str">
        <f>_xlfn.CONCAT(NFM3External!$B3945,"_",NFM3External!$C3945,"_",NFM3External!$E3945,"_",NFM3External!$G3945)</f>
        <v>Zambia_HIV_United States Government (USG)_2020</v>
      </c>
    </row>
    <row r="3946" spans="1:12" x14ac:dyDescent="0.25">
      <c r="A3946" s="48" t="s">
        <v>2221</v>
      </c>
      <c r="B3946" s="49" t="s">
        <v>1292</v>
      </c>
      <c r="C3946" s="49" t="s">
        <v>1645</v>
      </c>
      <c r="D3946" s="49" t="s">
        <v>1634</v>
      </c>
      <c r="E3946" s="49" t="s">
        <v>934</v>
      </c>
      <c r="F3946" s="49" t="s">
        <v>2225</v>
      </c>
      <c r="G3946" s="49">
        <v>2021</v>
      </c>
      <c r="H3946" s="49" t="s">
        <v>361</v>
      </c>
      <c r="I3946" s="49" t="s">
        <v>670</v>
      </c>
      <c r="J3946" s="59">
        <v>391032305</v>
      </c>
      <c r="K3946" s="49">
        <v>391032305</v>
      </c>
      <c r="L3946" s="55" t="str">
        <f>_xlfn.CONCAT(NFM3External!$B3946,"_",NFM3External!$C3946,"_",NFM3External!$E3946,"_",NFM3External!$G3946)</f>
        <v>Zambia_HIV_United States Government (USG)_2021</v>
      </c>
    </row>
    <row r="3947" spans="1:12" x14ac:dyDescent="0.25">
      <c r="A3947" s="51" t="s">
        <v>2221</v>
      </c>
      <c r="B3947" s="52" t="s">
        <v>1292</v>
      </c>
      <c r="C3947" s="52" t="s">
        <v>1645</v>
      </c>
      <c r="D3947" s="52" t="s">
        <v>1634</v>
      </c>
      <c r="E3947" s="52" t="s">
        <v>934</v>
      </c>
      <c r="F3947" s="52" t="s">
        <v>2225</v>
      </c>
      <c r="G3947" s="52">
        <v>2022</v>
      </c>
      <c r="H3947" s="52" t="s">
        <v>361</v>
      </c>
      <c r="I3947" s="52" t="s">
        <v>670</v>
      </c>
      <c r="J3947" s="60">
        <v>391032305</v>
      </c>
      <c r="K3947" s="52">
        <v>391032305</v>
      </c>
      <c r="L3947" s="56" t="str">
        <f>_xlfn.CONCAT(NFM3External!$B3947,"_",NFM3External!$C3947,"_",NFM3External!$E3947,"_",NFM3External!$G3947)</f>
        <v>Zambia_HIV_United States Government (USG)_2022</v>
      </c>
    </row>
    <row r="3948" spans="1:12" x14ac:dyDescent="0.25">
      <c r="A3948" s="48" t="s">
        <v>2221</v>
      </c>
      <c r="B3948" s="49" t="s">
        <v>1292</v>
      </c>
      <c r="C3948" s="49" t="s">
        <v>1645</v>
      </c>
      <c r="D3948" s="49" t="s">
        <v>1634</v>
      </c>
      <c r="E3948" s="49" t="s">
        <v>934</v>
      </c>
      <c r="F3948" s="49" t="s">
        <v>2225</v>
      </c>
      <c r="G3948" s="49">
        <v>2023</v>
      </c>
      <c r="H3948" s="49" t="s">
        <v>361</v>
      </c>
      <c r="I3948" s="49" t="s">
        <v>670</v>
      </c>
      <c r="J3948" s="59">
        <v>391032305</v>
      </c>
      <c r="K3948" s="49">
        <v>391032305</v>
      </c>
      <c r="L3948" s="55" t="str">
        <f>_xlfn.CONCAT(NFM3External!$B3948,"_",NFM3External!$C3948,"_",NFM3External!$E3948,"_",NFM3External!$G3948)</f>
        <v>Zambia_HIV_United States Government (USG)_2023</v>
      </c>
    </row>
    <row r="3949" spans="1:12" x14ac:dyDescent="0.25">
      <c r="A3949" s="51" t="s">
        <v>2221</v>
      </c>
      <c r="B3949" s="52" t="s">
        <v>1292</v>
      </c>
      <c r="C3949" s="52" t="s">
        <v>1645</v>
      </c>
      <c r="D3949" s="52" t="s">
        <v>1634</v>
      </c>
      <c r="E3949" s="52" t="s">
        <v>934</v>
      </c>
      <c r="F3949" s="52" t="s">
        <v>2225</v>
      </c>
      <c r="G3949" s="52">
        <v>2024</v>
      </c>
      <c r="H3949" s="52" t="s">
        <v>361</v>
      </c>
      <c r="I3949" s="52" t="s">
        <v>670</v>
      </c>
      <c r="J3949" s="60">
        <v>391032305</v>
      </c>
      <c r="K3949" s="52">
        <v>391032305</v>
      </c>
      <c r="L3949" s="56" t="str">
        <f>_xlfn.CONCAT(NFM3External!$B3949,"_",NFM3External!$C3949,"_",NFM3External!$E3949,"_",NFM3External!$G3949)</f>
        <v>Zambia_HIV_United States Government (USG)_2024</v>
      </c>
    </row>
    <row r="3950" spans="1:12" x14ac:dyDescent="0.25">
      <c r="A3950" s="48" t="s">
        <v>2221</v>
      </c>
      <c r="B3950" s="49" t="s">
        <v>1292</v>
      </c>
      <c r="C3950" s="49" t="s">
        <v>1645</v>
      </c>
      <c r="D3950" s="49" t="s">
        <v>1634</v>
      </c>
      <c r="E3950" s="49" t="s">
        <v>934</v>
      </c>
      <c r="F3950" s="49" t="s">
        <v>2225</v>
      </c>
      <c r="G3950" s="49">
        <v>2025</v>
      </c>
      <c r="H3950" s="49" t="s">
        <v>361</v>
      </c>
      <c r="I3950" s="49" t="s">
        <v>670</v>
      </c>
      <c r="J3950" s="59">
        <v>391032305</v>
      </c>
      <c r="K3950" s="49">
        <v>391032305</v>
      </c>
      <c r="L3950" s="55" t="str">
        <f>_xlfn.CONCAT(NFM3External!$B3950,"_",NFM3External!$C3950,"_",NFM3External!$E3950,"_",NFM3External!$G3950)</f>
        <v>Zambia_HIV_United States Government (USG)_2025</v>
      </c>
    </row>
    <row r="3951" spans="1:12" x14ac:dyDescent="0.25">
      <c r="A3951" s="51" t="s">
        <v>2221</v>
      </c>
      <c r="B3951" s="52" t="s">
        <v>1292</v>
      </c>
      <c r="C3951" s="52" t="s">
        <v>308</v>
      </c>
      <c r="D3951" s="52" t="s">
        <v>1634</v>
      </c>
      <c r="E3951" s="52" t="s">
        <v>686</v>
      </c>
      <c r="F3951" s="52"/>
      <c r="G3951" s="52">
        <v>2018</v>
      </c>
      <c r="H3951" s="52" t="s">
        <v>1635</v>
      </c>
      <c r="I3951" s="52" t="s">
        <v>670</v>
      </c>
      <c r="J3951" s="60">
        <v>13000</v>
      </c>
      <c r="K3951" s="52">
        <v>13000</v>
      </c>
      <c r="L3951" s="56" t="str">
        <f>_xlfn.CONCAT(NFM3External!$B3951,"_",NFM3External!$C3951,"_",NFM3External!$E3951,"_",NFM3External!$G3951)</f>
        <v>Zambia_Malaria_Bill and Melinda Gates Foundation _2018</v>
      </c>
    </row>
    <row r="3952" spans="1:12" x14ac:dyDescent="0.25">
      <c r="A3952" s="48" t="s">
        <v>2221</v>
      </c>
      <c r="B3952" s="49" t="s">
        <v>1292</v>
      </c>
      <c r="C3952" s="49" t="s">
        <v>308</v>
      </c>
      <c r="D3952" s="49" t="s">
        <v>1634</v>
      </c>
      <c r="E3952" s="49" t="s">
        <v>612</v>
      </c>
      <c r="F3952" s="49"/>
      <c r="G3952" s="49">
        <v>2018</v>
      </c>
      <c r="H3952" s="49" t="s">
        <v>1635</v>
      </c>
      <c r="I3952" s="49" t="s">
        <v>670</v>
      </c>
      <c r="J3952" s="59">
        <v>20000</v>
      </c>
      <c r="K3952" s="49">
        <v>20000</v>
      </c>
      <c r="L3952" s="55" t="str">
        <f>_xlfn.CONCAT(NFM3External!$B3952,"_",NFM3External!$C3952,"_",NFM3External!$E3952,"_",NFM3External!$G3952)</f>
        <v>Zambia_Malaria_Select External Source_2018</v>
      </c>
    </row>
    <row r="3953" spans="1:12" x14ac:dyDescent="0.25">
      <c r="A3953" s="51" t="s">
        <v>2221</v>
      </c>
      <c r="B3953" s="52" t="s">
        <v>1292</v>
      </c>
      <c r="C3953" s="52" t="s">
        <v>308</v>
      </c>
      <c r="D3953" s="52" t="s">
        <v>1634</v>
      </c>
      <c r="E3953" s="52" t="s">
        <v>934</v>
      </c>
      <c r="F3953" s="52" t="s">
        <v>2226</v>
      </c>
      <c r="G3953" s="52">
        <v>2018</v>
      </c>
      <c r="H3953" s="52" t="s">
        <v>1635</v>
      </c>
      <c r="I3953" s="52" t="s">
        <v>670</v>
      </c>
      <c r="J3953" s="60">
        <v>22000000</v>
      </c>
      <c r="K3953" s="52">
        <v>22000000</v>
      </c>
      <c r="L3953" s="56" t="str">
        <f>_xlfn.CONCAT(NFM3External!$B3953,"_",NFM3External!$C3953,"_",NFM3External!$E3953,"_",NFM3External!$G3953)</f>
        <v>Zambia_Malaria_United States Government (USG)_2018</v>
      </c>
    </row>
    <row r="3954" spans="1:12" x14ac:dyDescent="0.25">
      <c r="A3954" s="48" t="s">
        <v>2221</v>
      </c>
      <c r="B3954" s="49" t="s">
        <v>1292</v>
      </c>
      <c r="C3954" s="49" t="s">
        <v>308</v>
      </c>
      <c r="D3954" s="49" t="s">
        <v>1634</v>
      </c>
      <c r="E3954" s="49" t="s">
        <v>934</v>
      </c>
      <c r="F3954" s="49" t="s">
        <v>2226</v>
      </c>
      <c r="G3954" s="49">
        <v>2019</v>
      </c>
      <c r="H3954" s="49" t="s">
        <v>1635</v>
      </c>
      <c r="I3954" s="49" t="s">
        <v>670</v>
      </c>
      <c r="J3954" s="59">
        <v>22000000</v>
      </c>
      <c r="K3954" s="49">
        <v>22000000</v>
      </c>
      <c r="L3954" s="55" t="str">
        <f>_xlfn.CONCAT(NFM3External!$B3954,"_",NFM3External!$C3954,"_",NFM3External!$E3954,"_",NFM3External!$G3954)</f>
        <v>Zambia_Malaria_United States Government (USG)_2019</v>
      </c>
    </row>
    <row r="3955" spans="1:12" x14ac:dyDescent="0.25">
      <c r="A3955" s="51" t="s">
        <v>2221</v>
      </c>
      <c r="B3955" s="52" t="s">
        <v>1292</v>
      </c>
      <c r="C3955" s="52" t="s">
        <v>308</v>
      </c>
      <c r="D3955" s="52" t="s">
        <v>1634</v>
      </c>
      <c r="E3955" s="52" t="s">
        <v>934</v>
      </c>
      <c r="F3955" s="52" t="s">
        <v>2226</v>
      </c>
      <c r="G3955" s="52">
        <v>2020</v>
      </c>
      <c r="H3955" s="52" t="s">
        <v>1635</v>
      </c>
      <c r="I3955" s="52" t="s">
        <v>670</v>
      </c>
      <c r="J3955" s="60">
        <v>22000000</v>
      </c>
      <c r="K3955" s="52">
        <v>22000000</v>
      </c>
      <c r="L3955" s="56" t="str">
        <f>_xlfn.CONCAT(NFM3External!$B3955,"_",NFM3External!$C3955,"_",NFM3External!$E3955,"_",NFM3External!$G3955)</f>
        <v>Zambia_Malaria_United States Government (USG)_2020</v>
      </c>
    </row>
    <row r="3956" spans="1:12" x14ac:dyDescent="0.25">
      <c r="A3956" s="48" t="s">
        <v>2221</v>
      </c>
      <c r="B3956" s="49" t="s">
        <v>1292</v>
      </c>
      <c r="C3956" s="49" t="s">
        <v>308</v>
      </c>
      <c r="D3956" s="49" t="s">
        <v>1634</v>
      </c>
      <c r="E3956" s="49" t="s">
        <v>934</v>
      </c>
      <c r="F3956" s="49" t="s">
        <v>2226</v>
      </c>
      <c r="G3956" s="49">
        <v>2021</v>
      </c>
      <c r="H3956" s="49" t="s">
        <v>361</v>
      </c>
      <c r="I3956" s="49" t="s">
        <v>670</v>
      </c>
      <c r="J3956" s="59">
        <v>32323073</v>
      </c>
      <c r="K3956" s="49">
        <v>32323073</v>
      </c>
      <c r="L3956" s="55" t="str">
        <f>_xlfn.CONCAT(NFM3External!$B3956,"_",NFM3External!$C3956,"_",NFM3External!$E3956,"_",NFM3External!$G3956)</f>
        <v>Zambia_Malaria_United States Government (USG)_2021</v>
      </c>
    </row>
    <row r="3957" spans="1:12" x14ac:dyDescent="0.25">
      <c r="A3957" s="51" t="s">
        <v>2221</v>
      </c>
      <c r="B3957" s="52" t="s">
        <v>1292</v>
      </c>
      <c r="C3957" s="52" t="s">
        <v>308</v>
      </c>
      <c r="D3957" s="52" t="s">
        <v>1634</v>
      </c>
      <c r="E3957" s="52" t="s">
        <v>934</v>
      </c>
      <c r="F3957" s="52" t="s">
        <v>2226</v>
      </c>
      <c r="G3957" s="52">
        <v>2022</v>
      </c>
      <c r="H3957" s="52" t="s">
        <v>361</v>
      </c>
      <c r="I3957" s="52" t="s">
        <v>670</v>
      </c>
      <c r="J3957" s="60">
        <v>41213067</v>
      </c>
      <c r="K3957" s="52">
        <v>41213067</v>
      </c>
      <c r="L3957" s="56" t="str">
        <f>_xlfn.CONCAT(NFM3External!$B3957,"_",NFM3External!$C3957,"_",NFM3External!$E3957,"_",NFM3External!$G3957)</f>
        <v>Zambia_Malaria_United States Government (USG)_2022</v>
      </c>
    </row>
    <row r="3958" spans="1:12" x14ac:dyDescent="0.25">
      <c r="A3958" s="48" t="s">
        <v>2221</v>
      </c>
      <c r="B3958" s="49" t="s">
        <v>1292</v>
      </c>
      <c r="C3958" s="49" t="s">
        <v>308</v>
      </c>
      <c r="D3958" s="49" t="s">
        <v>1634</v>
      </c>
      <c r="E3958" s="49" t="s">
        <v>934</v>
      </c>
      <c r="F3958" s="49" t="s">
        <v>2226</v>
      </c>
      <c r="G3958" s="49">
        <v>2023</v>
      </c>
      <c r="H3958" s="49" t="s">
        <v>361</v>
      </c>
      <c r="I3958" s="49" t="s">
        <v>670</v>
      </c>
      <c r="J3958" s="59">
        <v>27511408</v>
      </c>
      <c r="K3958" s="49">
        <v>27511408</v>
      </c>
      <c r="L3958" s="55" t="str">
        <f>_xlfn.CONCAT(NFM3External!$B3958,"_",NFM3External!$C3958,"_",NFM3External!$E3958,"_",NFM3External!$G3958)</f>
        <v>Zambia_Malaria_United States Government (USG)_2023</v>
      </c>
    </row>
    <row r="3959" spans="1:12" x14ac:dyDescent="0.25">
      <c r="A3959" s="51" t="s">
        <v>2221</v>
      </c>
      <c r="B3959" s="52" t="s">
        <v>1292</v>
      </c>
      <c r="C3959" s="52" t="s">
        <v>305</v>
      </c>
      <c r="D3959" s="52" t="s">
        <v>1634</v>
      </c>
      <c r="E3959" s="52" t="s">
        <v>838</v>
      </c>
      <c r="F3959" s="52" t="s">
        <v>2227</v>
      </c>
      <c r="G3959" s="52">
        <v>2018</v>
      </c>
      <c r="H3959" s="52" t="s">
        <v>1635</v>
      </c>
      <c r="I3959" s="52" t="s">
        <v>670</v>
      </c>
      <c r="J3959" s="60">
        <v>443334</v>
      </c>
      <c r="K3959" s="52">
        <v>443334</v>
      </c>
      <c r="L3959" s="56" t="str">
        <f>_xlfn.CONCAT(NFM3External!$B3959,"_",NFM3External!$C3959,"_",NFM3External!$E3959,"_",NFM3External!$G3959)</f>
        <v>Zambia_TB_Japan_2018</v>
      </c>
    </row>
    <row r="3960" spans="1:12" x14ac:dyDescent="0.25">
      <c r="A3960" s="48" t="s">
        <v>2221</v>
      </c>
      <c r="B3960" s="49" t="s">
        <v>1292</v>
      </c>
      <c r="C3960" s="49" t="s">
        <v>305</v>
      </c>
      <c r="D3960" s="49" t="s">
        <v>1634</v>
      </c>
      <c r="E3960" s="49" t="s">
        <v>838</v>
      </c>
      <c r="F3960" s="49" t="s">
        <v>2227</v>
      </c>
      <c r="G3960" s="49">
        <v>2019</v>
      </c>
      <c r="H3960" s="49" t="s">
        <v>1635</v>
      </c>
      <c r="I3960" s="49" t="s">
        <v>670</v>
      </c>
      <c r="J3960" s="59">
        <v>443334</v>
      </c>
      <c r="K3960" s="49">
        <v>443334</v>
      </c>
      <c r="L3960" s="55" t="str">
        <f>_xlfn.CONCAT(NFM3External!$B3960,"_",NFM3External!$C3960,"_",NFM3External!$E3960,"_",NFM3External!$G3960)</f>
        <v>Zambia_TB_Japan_2019</v>
      </c>
    </row>
    <row r="3961" spans="1:12" x14ac:dyDescent="0.25">
      <c r="A3961" s="51" t="s">
        <v>2221</v>
      </c>
      <c r="B3961" s="52" t="s">
        <v>1292</v>
      </c>
      <c r="C3961" s="52" t="s">
        <v>305</v>
      </c>
      <c r="D3961" s="52" t="s">
        <v>1634</v>
      </c>
      <c r="E3961" s="52" t="s">
        <v>838</v>
      </c>
      <c r="F3961" s="52" t="s">
        <v>2227</v>
      </c>
      <c r="G3961" s="52">
        <v>2020</v>
      </c>
      <c r="H3961" s="52" t="s">
        <v>1635</v>
      </c>
      <c r="I3961" s="52" t="s">
        <v>670</v>
      </c>
      <c r="J3961" s="60">
        <v>443334</v>
      </c>
      <c r="K3961" s="52">
        <v>443334</v>
      </c>
      <c r="L3961" s="56" t="str">
        <f>_xlfn.CONCAT(NFM3External!$B3961,"_",NFM3External!$C3961,"_",NFM3External!$E3961,"_",NFM3External!$G3961)</f>
        <v>Zambia_TB_Japan_2020</v>
      </c>
    </row>
    <row r="3962" spans="1:12" x14ac:dyDescent="0.25">
      <c r="A3962" s="48" t="s">
        <v>2221</v>
      </c>
      <c r="B3962" s="49" t="s">
        <v>1292</v>
      </c>
      <c r="C3962" s="49" t="s">
        <v>305</v>
      </c>
      <c r="D3962" s="49" t="s">
        <v>1634</v>
      </c>
      <c r="E3962" s="49" t="s">
        <v>838</v>
      </c>
      <c r="F3962" s="49" t="s">
        <v>2227</v>
      </c>
      <c r="G3962" s="49">
        <v>2021</v>
      </c>
      <c r="H3962" s="49" t="s">
        <v>361</v>
      </c>
      <c r="I3962" s="49" t="s">
        <v>670</v>
      </c>
      <c r="J3962" s="59">
        <v>443334</v>
      </c>
      <c r="K3962" s="49">
        <v>443334</v>
      </c>
      <c r="L3962" s="55" t="str">
        <f>_xlfn.CONCAT(NFM3External!$B3962,"_",NFM3External!$C3962,"_",NFM3External!$E3962,"_",NFM3External!$G3962)</f>
        <v>Zambia_TB_Japan_2021</v>
      </c>
    </row>
    <row r="3963" spans="1:12" x14ac:dyDescent="0.25">
      <c r="A3963" s="51" t="s">
        <v>2221</v>
      </c>
      <c r="B3963" s="52" t="s">
        <v>1292</v>
      </c>
      <c r="C3963" s="52" t="s">
        <v>305</v>
      </c>
      <c r="D3963" s="52" t="s">
        <v>1634</v>
      </c>
      <c r="E3963" s="52" t="s">
        <v>838</v>
      </c>
      <c r="F3963" s="52" t="s">
        <v>2227</v>
      </c>
      <c r="G3963" s="52">
        <v>2022</v>
      </c>
      <c r="H3963" s="52" t="s">
        <v>361</v>
      </c>
      <c r="I3963" s="52" t="s">
        <v>670</v>
      </c>
      <c r="J3963" s="60">
        <v>443334</v>
      </c>
      <c r="K3963" s="52">
        <v>443334</v>
      </c>
      <c r="L3963" s="56" t="str">
        <f>_xlfn.CONCAT(NFM3External!$B3963,"_",NFM3External!$C3963,"_",NFM3External!$E3963,"_",NFM3External!$G3963)</f>
        <v>Zambia_TB_Japan_2022</v>
      </c>
    </row>
    <row r="3964" spans="1:12" x14ac:dyDescent="0.25">
      <c r="A3964" s="48" t="s">
        <v>2221</v>
      </c>
      <c r="B3964" s="49" t="s">
        <v>1292</v>
      </c>
      <c r="C3964" s="49" t="s">
        <v>305</v>
      </c>
      <c r="D3964" s="49" t="s">
        <v>1634</v>
      </c>
      <c r="E3964" s="49" t="s">
        <v>838</v>
      </c>
      <c r="F3964" s="49" t="s">
        <v>2227</v>
      </c>
      <c r="G3964" s="49">
        <v>2023</v>
      </c>
      <c r="H3964" s="49" t="s">
        <v>361</v>
      </c>
      <c r="I3964" s="49" t="s">
        <v>670</v>
      </c>
      <c r="J3964" s="59">
        <v>443334</v>
      </c>
      <c r="K3964" s="49">
        <v>443334</v>
      </c>
      <c r="L3964" s="55" t="str">
        <f>_xlfn.CONCAT(NFM3External!$B3964,"_",NFM3External!$C3964,"_",NFM3External!$E3964,"_",NFM3External!$G3964)</f>
        <v>Zambia_TB_Japan_2023</v>
      </c>
    </row>
    <row r="3965" spans="1:12" x14ac:dyDescent="0.25">
      <c r="A3965" s="51" t="s">
        <v>2221</v>
      </c>
      <c r="B3965" s="52" t="s">
        <v>1292</v>
      </c>
      <c r="C3965" s="52" t="s">
        <v>305</v>
      </c>
      <c r="D3965" s="52" t="s">
        <v>1634</v>
      </c>
      <c r="E3965" s="52" t="s">
        <v>838</v>
      </c>
      <c r="F3965" s="52" t="s">
        <v>2227</v>
      </c>
      <c r="G3965" s="52">
        <v>2024</v>
      </c>
      <c r="H3965" s="52" t="s">
        <v>361</v>
      </c>
      <c r="I3965" s="52" t="s">
        <v>670</v>
      </c>
      <c r="J3965" s="60">
        <v>443334</v>
      </c>
      <c r="K3965" s="52">
        <v>443334</v>
      </c>
      <c r="L3965" s="56" t="str">
        <f>_xlfn.CONCAT(NFM3External!$B3965,"_",NFM3External!$C3965,"_",NFM3External!$E3965,"_",NFM3External!$G3965)</f>
        <v>Zambia_TB_Japan_2024</v>
      </c>
    </row>
    <row r="3966" spans="1:12" x14ac:dyDescent="0.25">
      <c r="A3966" s="48" t="s">
        <v>2221</v>
      </c>
      <c r="B3966" s="49" t="s">
        <v>1292</v>
      </c>
      <c r="C3966" s="49" t="s">
        <v>305</v>
      </c>
      <c r="D3966" s="49" t="s">
        <v>1634</v>
      </c>
      <c r="E3966" s="49" t="s">
        <v>838</v>
      </c>
      <c r="F3966" s="49" t="s">
        <v>2227</v>
      </c>
      <c r="G3966" s="49">
        <v>2025</v>
      </c>
      <c r="H3966" s="49" t="s">
        <v>361</v>
      </c>
      <c r="I3966" s="49" t="s">
        <v>670</v>
      </c>
      <c r="J3966" s="59">
        <v>443334</v>
      </c>
      <c r="K3966" s="49">
        <v>443334</v>
      </c>
      <c r="L3966" s="55" t="str">
        <f>_xlfn.CONCAT(NFM3External!$B3966,"_",NFM3External!$C3966,"_",NFM3External!$E3966,"_",NFM3External!$G3966)</f>
        <v>Zambia_TB_Japan_2025</v>
      </c>
    </row>
    <row r="3967" spans="1:12" x14ac:dyDescent="0.25">
      <c r="A3967" s="51" t="s">
        <v>2221</v>
      </c>
      <c r="B3967" s="52" t="s">
        <v>1292</v>
      </c>
      <c r="C3967" s="52" t="s">
        <v>305</v>
      </c>
      <c r="D3967" s="52" t="s">
        <v>1634</v>
      </c>
      <c r="E3967" s="52" t="s">
        <v>934</v>
      </c>
      <c r="F3967" s="52" t="s">
        <v>2228</v>
      </c>
      <c r="G3967" s="52">
        <v>2018</v>
      </c>
      <c r="H3967" s="52" t="s">
        <v>1635</v>
      </c>
      <c r="I3967" s="52" t="s">
        <v>670</v>
      </c>
      <c r="J3967" s="60">
        <v>7995577</v>
      </c>
      <c r="K3967" s="52">
        <v>7995577</v>
      </c>
      <c r="L3967" s="56" t="str">
        <f>_xlfn.CONCAT(NFM3External!$B3967,"_",NFM3External!$C3967,"_",NFM3External!$E3967,"_",NFM3External!$G3967)</f>
        <v>Zambia_TB_United States Government (USG)_2018</v>
      </c>
    </row>
    <row r="3968" spans="1:12" x14ac:dyDescent="0.25">
      <c r="A3968" s="48" t="s">
        <v>2221</v>
      </c>
      <c r="B3968" s="49" t="s">
        <v>1292</v>
      </c>
      <c r="C3968" s="49" t="s">
        <v>305</v>
      </c>
      <c r="D3968" s="49" t="s">
        <v>1634</v>
      </c>
      <c r="E3968" s="49" t="s">
        <v>934</v>
      </c>
      <c r="F3968" s="49" t="s">
        <v>2228</v>
      </c>
      <c r="G3968" s="49">
        <v>2019</v>
      </c>
      <c r="H3968" s="49" t="s">
        <v>1635</v>
      </c>
      <c r="I3968" s="49" t="s">
        <v>670</v>
      </c>
      <c r="J3968" s="59">
        <v>9203599</v>
      </c>
      <c r="K3968" s="49">
        <v>9203599</v>
      </c>
      <c r="L3968" s="55" t="str">
        <f>_xlfn.CONCAT(NFM3External!$B3968,"_",NFM3External!$C3968,"_",NFM3External!$E3968,"_",NFM3External!$G3968)</f>
        <v>Zambia_TB_United States Government (USG)_2019</v>
      </c>
    </row>
    <row r="3969" spans="1:12" x14ac:dyDescent="0.25">
      <c r="A3969" s="51" t="s">
        <v>2221</v>
      </c>
      <c r="B3969" s="52" t="s">
        <v>1292</v>
      </c>
      <c r="C3969" s="52" t="s">
        <v>305</v>
      </c>
      <c r="D3969" s="52" t="s">
        <v>1634</v>
      </c>
      <c r="E3969" s="52" t="s">
        <v>934</v>
      </c>
      <c r="F3969" s="52" t="s">
        <v>2228</v>
      </c>
      <c r="G3969" s="52">
        <v>2020</v>
      </c>
      <c r="H3969" s="52" t="s">
        <v>1635</v>
      </c>
      <c r="I3969" s="52" t="s">
        <v>670</v>
      </c>
      <c r="J3969" s="60">
        <v>10782596</v>
      </c>
      <c r="K3969" s="52">
        <v>10782596</v>
      </c>
      <c r="L3969" s="56" t="str">
        <f>_xlfn.CONCAT(NFM3External!$B3969,"_",NFM3External!$C3969,"_",NFM3External!$E3969,"_",NFM3External!$G3969)</f>
        <v>Zambia_TB_United States Government (USG)_2020</v>
      </c>
    </row>
    <row r="3970" spans="1:12" x14ac:dyDescent="0.25">
      <c r="A3970" s="48" t="s">
        <v>2221</v>
      </c>
      <c r="B3970" s="49" t="s">
        <v>1292</v>
      </c>
      <c r="C3970" s="49" t="s">
        <v>305</v>
      </c>
      <c r="D3970" s="49" t="s">
        <v>1634</v>
      </c>
      <c r="E3970" s="49" t="s">
        <v>934</v>
      </c>
      <c r="F3970" s="49" t="s">
        <v>2228</v>
      </c>
      <c r="G3970" s="49">
        <v>2021</v>
      </c>
      <c r="H3970" s="49" t="s">
        <v>361</v>
      </c>
      <c r="I3970" s="49" t="s">
        <v>670</v>
      </c>
      <c r="J3970" s="59">
        <v>15519589</v>
      </c>
      <c r="K3970" s="49">
        <v>15519589</v>
      </c>
      <c r="L3970" s="55" t="str">
        <f>_xlfn.CONCAT(NFM3External!$B3970,"_",NFM3External!$C3970,"_",NFM3External!$E3970,"_",NFM3External!$G3970)</f>
        <v>Zambia_TB_United States Government (USG)_2021</v>
      </c>
    </row>
    <row r="3971" spans="1:12" x14ac:dyDescent="0.25">
      <c r="A3971" s="51" t="s">
        <v>2221</v>
      </c>
      <c r="B3971" s="52" t="s">
        <v>1292</v>
      </c>
      <c r="C3971" s="52" t="s">
        <v>305</v>
      </c>
      <c r="D3971" s="52" t="s">
        <v>1634</v>
      </c>
      <c r="E3971" s="52" t="s">
        <v>934</v>
      </c>
      <c r="F3971" s="52" t="s">
        <v>2228</v>
      </c>
      <c r="G3971" s="52">
        <v>2022</v>
      </c>
      <c r="H3971" s="52" t="s">
        <v>361</v>
      </c>
      <c r="I3971" s="52" t="s">
        <v>670</v>
      </c>
      <c r="J3971" s="60">
        <v>15519589</v>
      </c>
      <c r="K3971" s="52">
        <v>15519589</v>
      </c>
      <c r="L3971" s="56" t="str">
        <f>_xlfn.CONCAT(NFM3External!$B3971,"_",NFM3External!$C3971,"_",NFM3External!$E3971,"_",NFM3External!$G3971)</f>
        <v>Zambia_TB_United States Government (USG)_2022</v>
      </c>
    </row>
    <row r="3972" spans="1:12" x14ac:dyDescent="0.25">
      <c r="A3972" s="48" t="s">
        <v>2221</v>
      </c>
      <c r="B3972" s="49" t="s">
        <v>1292</v>
      </c>
      <c r="C3972" s="49" t="s">
        <v>305</v>
      </c>
      <c r="D3972" s="49" t="s">
        <v>1634</v>
      </c>
      <c r="E3972" s="49" t="s">
        <v>934</v>
      </c>
      <c r="F3972" s="49" t="s">
        <v>2228</v>
      </c>
      <c r="G3972" s="49">
        <v>2023</v>
      </c>
      <c r="H3972" s="49" t="s">
        <v>361</v>
      </c>
      <c r="I3972" s="49" t="s">
        <v>670</v>
      </c>
      <c r="J3972" s="59">
        <v>15519589</v>
      </c>
      <c r="K3972" s="49">
        <v>15519589</v>
      </c>
      <c r="L3972" s="55" t="str">
        <f>_xlfn.CONCAT(NFM3External!$B3972,"_",NFM3External!$C3972,"_",NFM3External!$E3972,"_",NFM3External!$G3972)</f>
        <v>Zambia_TB_United States Government (USG)_2023</v>
      </c>
    </row>
    <row r="3973" spans="1:12" x14ac:dyDescent="0.25">
      <c r="A3973" s="51" t="s">
        <v>2221</v>
      </c>
      <c r="B3973" s="52" t="s">
        <v>1292</v>
      </c>
      <c r="C3973" s="52" t="s">
        <v>305</v>
      </c>
      <c r="D3973" s="52" t="s">
        <v>1634</v>
      </c>
      <c r="E3973" s="52" t="s">
        <v>934</v>
      </c>
      <c r="F3973" s="52" t="s">
        <v>2228</v>
      </c>
      <c r="G3973" s="52">
        <v>2024</v>
      </c>
      <c r="H3973" s="52" t="s">
        <v>361</v>
      </c>
      <c r="I3973" s="52" t="s">
        <v>670</v>
      </c>
      <c r="J3973" s="60">
        <v>15519589</v>
      </c>
      <c r="K3973" s="52">
        <v>15519589</v>
      </c>
      <c r="L3973" s="56" t="str">
        <f>_xlfn.CONCAT(NFM3External!$B3973,"_",NFM3External!$C3973,"_",NFM3External!$E3973,"_",NFM3External!$G3973)</f>
        <v>Zambia_TB_United States Government (USG)_2024</v>
      </c>
    </row>
    <row r="3974" spans="1:12" x14ac:dyDescent="0.25">
      <c r="A3974" s="48" t="s">
        <v>2221</v>
      </c>
      <c r="B3974" s="49" t="s">
        <v>1292</v>
      </c>
      <c r="C3974" s="49" t="s">
        <v>305</v>
      </c>
      <c r="D3974" s="49" t="s">
        <v>1634</v>
      </c>
      <c r="E3974" s="49" t="s">
        <v>934</v>
      </c>
      <c r="F3974" s="49" t="s">
        <v>2228</v>
      </c>
      <c r="G3974" s="49">
        <v>2025</v>
      </c>
      <c r="H3974" s="49" t="s">
        <v>361</v>
      </c>
      <c r="I3974" s="49" t="s">
        <v>670</v>
      </c>
      <c r="J3974" s="59">
        <v>15519589</v>
      </c>
      <c r="K3974" s="49">
        <v>15519589</v>
      </c>
      <c r="L3974" s="55" t="str">
        <f>_xlfn.CONCAT(NFM3External!$B3974,"_",NFM3External!$C3974,"_",NFM3External!$E3974,"_",NFM3External!$G3974)</f>
        <v>Zambia_TB_United States Government (USG)_2025</v>
      </c>
    </row>
    <row r="3975" spans="1:12" x14ac:dyDescent="0.25">
      <c r="A3975" s="51" t="s">
        <v>2221</v>
      </c>
      <c r="B3975" s="52" t="s">
        <v>1292</v>
      </c>
      <c r="C3975" s="52" t="s">
        <v>305</v>
      </c>
      <c r="D3975" s="52" t="s">
        <v>1634</v>
      </c>
      <c r="E3975" s="52" t="s">
        <v>949</v>
      </c>
      <c r="F3975" s="52" t="s">
        <v>2229</v>
      </c>
      <c r="G3975" s="52">
        <v>2018</v>
      </c>
      <c r="H3975" s="52" t="s">
        <v>1635</v>
      </c>
      <c r="I3975" s="52" t="s">
        <v>670</v>
      </c>
      <c r="J3975" s="60">
        <v>27000</v>
      </c>
      <c r="K3975" s="52">
        <v>27000</v>
      </c>
      <c r="L3975" s="56" t="str">
        <f>_xlfn.CONCAT(NFM3External!$B3975,"_",NFM3External!$C3975,"_",NFM3External!$E3975,"_",NFM3External!$G3975)</f>
        <v>Zambia_TB_World Health Organization (WHO)_2018</v>
      </c>
    </row>
    <row r="3976" spans="1:12" x14ac:dyDescent="0.25">
      <c r="A3976" s="48" t="s">
        <v>2221</v>
      </c>
      <c r="B3976" s="49" t="s">
        <v>1292</v>
      </c>
      <c r="C3976" s="49" t="s">
        <v>305</v>
      </c>
      <c r="D3976" s="49" t="s">
        <v>1634</v>
      </c>
      <c r="E3976" s="49" t="s">
        <v>949</v>
      </c>
      <c r="F3976" s="49" t="s">
        <v>2229</v>
      </c>
      <c r="G3976" s="49">
        <v>2019</v>
      </c>
      <c r="H3976" s="49" t="s">
        <v>1635</v>
      </c>
      <c r="I3976" s="49" t="s">
        <v>670</v>
      </c>
      <c r="J3976" s="59">
        <v>42000</v>
      </c>
      <c r="K3976" s="49">
        <v>42000</v>
      </c>
      <c r="L3976" s="55" t="str">
        <f>_xlfn.CONCAT(NFM3External!$B3976,"_",NFM3External!$C3976,"_",NFM3External!$E3976,"_",NFM3External!$G3976)</f>
        <v>Zambia_TB_World Health Organization (WHO)_2019</v>
      </c>
    </row>
    <row r="3977" spans="1:12" x14ac:dyDescent="0.25">
      <c r="A3977" s="51" t="s">
        <v>2221</v>
      </c>
      <c r="B3977" s="52" t="s">
        <v>1292</v>
      </c>
      <c r="C3977" s="52" t="s">
        <v>305</v>
      </c>
      <c r="D3977" s="52" t="s">
        <v>1634</v>
      </c>
      <c r="E3977" s="52" t="s">
        <v>949</v>
      </c>
      <c r="F3977" s="52" t="s">
        <v>2229</v>
      </c>
      <c r="G3977" s="52">
        <v>2020</v>
      </c>
      <c r="H3977" s="52" t="s">
        <v>1635</v>
      </c>
      <c r="I3977" s="52" t="s">
        <v>670</v>
      </c>
      <c r="J3977" s="60">
        <v>748000</v>
      </c>
      <c r="K3977" s="52">
        <v>748000</v>
      </c>
      <c r="L3977" s="56" t="str">
        <f>_xlfn.CONCAT(NFM3External!$B3977,"_",NFM3External!$C3977,"_",NFM3External!$E3977,"_",NFM3External!$G3977)</f>
        <v>Zambia_TB_World Health Organization (WHO)_2020</v>
      </c>
    </row>
    <row r="3978" spans="1:12" x14ac:dyDescent="0.25">
      <c r="A3978" s="48" t="s">
        <v>2230</v>
      </c>
      <c r="B3978" s="49" t="s">
        <v>1295</v>
      </c>
      <c r="C3978" s="49" t="s">
        <v>1645</v>
      </c>
      <c r="D3978" s="49" t="s">
        <v>1634</v>
      </c>
      <c r="E3978" s="49" t="s">
        <v>2231</v>
      </c>
      <c r="F3978" s="49" t="s">
        <v>2231</v>
      </c>
      <c r="G3978" s="49">
        <v>2021</v>
      </c>
      <c r="H3978" s="49" t="s">
        <v>361</v>
      </c>
      <c r="I3978" s="49" t="s">
        <v>670</v>
      </c>
      <c r="J3978" s="59">
        <v>10000000</v>
      </c>
      <c r="K3978" s="49">
        <v>10000000</v>
      </c>
      <c r="L3978" s="55" t="str">
        <f>_xlfn.CONCAT(NFM3External!$B3978,"_",NFM3External!$C3978,"_",NFM3External!$E3978,"_",NFM3External!$G3978)</f>
        <v>Zimbabwe_HIV_UN Agencies (last FGT), estimate from Jane_2021</v>
      </c>
    </row>
    <row r="3979" spans="1:12" x14ac:dyDescent="0.25">
      <c r="A3979" s="51" t="s">
        <v>2230</v>
      </c>
      <c r="B3979" s="52" t="s">
        <v>1295</v>
      </c>
      <c r="C3979" s="52" t="s">
        <v>1645</v>
      </c>
      <c r="D3979" s="52" t="s">
        <v>1634</v>
      </c>
      <c r="E3979" s="52" t="s">
        <v>2231</v>
      </c>
      <c r="F3979" s="52" t="s">
        <v>2231</v>
      </c>
      <c r="G3979" s="52">
        <v>2022</v>
      </c>
      <c r="H3979" s="52" t="s">
        <v>361</v>
      </c>
      <c r="I3979" s="52" t="s">
        <v>670</v>
      </c>
      <c r="J3979" s="60">
        <v>10000000</v>
      </c>
      <c r="K3979" s="52">
        <v>10000000</v>
      </c>
      <c r="L3979" s="56" t="str">
        <f>_xlfn.CONCAT(NFM3External!$B3979,"_",NFM3External!$C3979,"_",NFM3External!$E3979,"_",NFM3External!$G3979)</f>
        <v>Zimbabwe_HIV_UN Agencies (last FGT), estimate from Jane_2022</v>
      </c>
    </row>
    <row r="3980" spans="1:12" x14ac:dyDescent="0.25">
      <c r="A3980" s="48" t="s">
        <v>2230</v>
      </c>
      <c r="B3980" s="49" t="s">
        <v>1295</v>
      </c>
      <c r="C3980" s="49" t="s">
        <v>1645</v>
      </c>
      <c r="D3980" s="49" t="s">
        <v>1634</v>
      </c>
      <c r="E3980" s="49" t="s">
        <v>2231</v>
      </c>
      <c r="F3980" s="49" t="s">
        <v>2231</v>
      </c>
      <c r="G3980" s="49">
        <v>2023</v>
      </c>
      <c r="H3980" s="49" t="s">
        <v>361</v>
      </c>
      <c r="I3980" s="49" t="s">
        <v>670</v>
      </c>
      <c r="J3980" s="59">
        <v>10000000</v>
      </c>
      <c r="K3980" s="49">
        <v>10000000</v>
      </c>
      <c r="L3980" s="55" t="str">
        <f>_xlfn.CONCAT(NFM3External!$B3980,"_",NFM3External!$C3980,"_",NFM3External!$E3980,"_",NFM3External!$G3980)</f>
        <v>Zimbabwe_HIV_UN Agencies (last FGT), estimate from Jane_2023</v>
      </c>
    </row>
    <row r="3981" spans="1:12" x14ac:dyDescent="0.25">
      <c r="A3981" s="51" t="s">
        <v>2230</v>
      </c>
      <c r="B3981" s="52" t="s">
        <v>1295</v>
      </c>
      <c r="C3981" s="52" t="s">
        <v>1645</v>
      </c>
      <c r="D3981" s="52" t="s">
        <v>1634</v>
      </c>
      <c r="E3981" s="52" t="s">
        <v>2231</v>
      </c>
      <c r="F3981" s="52" t="s">
        <v>2231</v>
      </c>
      <c r="G3981" s="52">
        <v>2024</v>
      </c>
      <c r="H3981" s="52" t="s">
        <v>361</v>
      </c>
      <c r="I3981" s="52" t="s">
        <v>670</v>
      </c>
      <c r="J3981" s="60">
        <v>10000000</v>
      </c>
      <c r="K3981" s="52">
        <v>10000000</v>
      </c>
      <c r="L3981" s="56" t="str">
        <f>_xlfn.CONCAT(NFM3External!$B3981,"_",NFM3External!$C3981,"_",NFM3External!$E3981,"_",NFM3External!$G3981)</f>
        <v>Zimbabwe_HIV_UN Agencies (last FGT), estimate from Jane_2024</v>
      </c>
    </row>
    <row r="3982" spans="1:12" x14ac:dyDescent="0.25">
      <c r="A3982" s="48" t="s">
        <v>2230</v>
      </c>
      <c r="B3982" s="49" t="s">
        <v>1295</v>
      </c>
      <c r="C3982" s="49" t="s">
        <v>1645</v>
      </c>
      <c r="D3982" s="49" t="s">
        <v>1634</v>
      </c>
      <c r="E3982" s="49" t="s">
        <v>2231</v>
      </c>
      <c r="F3982" s="49" t="s">
        <v>2231</v>
      </c>
      <c r="G3982" s="49">
        <v>2025</v>
      </c>
      <c r="H3982" s="49" t="s">
        <v>361</v>
      </c>
      <c r="I3982" s="49" t="s">
        <v>670</v>
      </c>
      <c r="J3982" s="59">
        <v>10000000</v>
      </c>
      <c r="K3982" s="49">
        <v>10000000</v>
      </c>
      <c r="L3982" s="55" t="str">
        <f>_xlfn.CONCAT(NFM3External!$B3982,"_",NFM3External!$C3982,"_",NFM3External!$E3982,"_",NFM3External!$G3982)</f>
        <v>Zimbabwe_HIV_UN Agencies (last FGT), estimate from Jane_2025</v>
      </c>
    </row>
    <row r="3983" spans="1:12" x14ac:dyDescent="0.25">
      <c r="A3983" s="51" t="s">
        <v>2230</v>
      </c>
      <c r="B3983" s="52" t="s">
        <v>1295</v>
      </c>
      <c r="C3983" s="52" t="s">
        <v>1645</v>
      </c>
      <c r="D3983" s="52" t="s">
        <v>1634</v>
      </c>
      <c r="E3983" s="52" t="s">
        <v>906</v>
      </c>
      <c r="F3983" s="52" t="s">
        <v>2232</v>
      </c>
      <c r="G3983" s="52">
        <v>2018</v>
      </c>
      <c r="H3983" s="52" t="s">
        <v>1635</v>
      </c>
      <c r="I3983" s="52" t="s">
        <v>670</v>
      </c>
      <c r="J3983" s="60">
        <v>165722</v>
      </c>
      <c r="K3983" s="52">
        <v>165722</v>
      </c>
      <c r="L3983" s="56" t="str">
        <f>_xlfn.CONCAT(NFM3External!$B3983,"_",NFM3External!$C3983,"_",NFM3External!$E3983,"_",NFM3External!$G3983)</f>
        <v>Zimbabwe_HIV_United Kingdom_2018</v>
      </c>
    </row>
    <row r="3984" spans="1:12" x14ac:dyDescent="0.25">
      <c r="A3984" s="48" t="s">
        <v>2230</v>
      </c>
      <c r="B3984" s="49" t="s">
        <v>1295</v>
      </c>
      <c r="C3984" s="49" t="s">
        <v>1645</v>
      </c>
      <c r="D3984" s="49" t="s">
        <v>1634</v>
      </c>
      <c r="E3984" s="49" t="s">
        <v>906</v>
      </c>
      <c r="F3984" s="49" t="s">
        <v>2232</v>
      </c>
      <c r="G3984" s="49">
        <v>2019</v>
      </c>
      <c r="H3984" s="49" t="s">
        <v>1635</v>
      </c>
      <c r="I3984" s="49" t="s">
        <v>670</v>
      </c>
      <c r="J3984" s="59">
        <v>213671</v>
      </c>
      <c r="K3984" s="49">
        <v>213671</v>
      </c>
      <c r="L3984" s="55" t="str">
        <f>_xlfn.CONCAT(NFM3External!$B3984,"_",NFM3External!$C3984,"_",NFM3External!$E3984,"_",NFM3External!$G3984)</f>
        <v>Zimbabwe_HIV_United Kingdom_2019</v>
      </c>
    </row>
    <row r="3985" spans="1:12" x14ac:dyDescent="0.25">
      <c r="A3985" s="51" t="s">
        <v>2230</v>
      </c>
      <c r="B3985" s="52" t="s">
        <v>1295</v>
      </c>
      <c r="C3985" s="52" t="s">
        <v>1645</v>
      </c>
      <c r="D3985" s="52" t="s">
        <v>1634</v>
      </c>
      <c r="E3985" s="52" t="s">
        <v>906</v>
      </c>
      <c r="F3985" s="52" t="s">
        <v>2232</v>
      </c>
      <c r="G3985" s="52">
        <v>2020</v>
      </c>
      <c r="H3985" s="52" t="s">
        <v>1635</v>
      </c>
      <c r="I3985" s="52" t="s">
        <v>670</v>
      </c>
      <c r="J3985" s="60">
        <v>0</v>
      </c>
      <c r="K3985" s="52">
        <v>0</v>
      </c>
      <c r="L3985" s="56" t="str">
        <f>_xlfn.CONCAT(NFM3External!$B3985,"_",NFM3External!$C3985,"_",NFM3External!$E3985,"_",NFM3External!$G3985)</f>
        <v>Zimbabwe_HIV_United Kingdom_2020</v>
      </c>
    </row>
    <row r="3986" spans="1:12" x14ac:dyDescent="0.25">
      <c r="A3986" s="48" t="s">
        <v>2230</v>
      </c>
      <c r="B3986" s="49" t="s">
        <v>1295</v>
      </c>
      <c r="C3986" s="49" t="s">
        <v>1645</v>
      </c>
      <c r="D3986" s="49" t="s">
        <v>1634</v>
      </c>
      <c r="E3986" s="49" t="s">
        <v>906</v>
      </c>
      <c r="F3986" s="49" t="s">
        <v>2232</v>
      </c>
      <c r="G3986" s="49">
        <v>2021</v>
      </c>
      <c r="H3986" s="49" t="s">
        <v>361</v>
      </c>
      <c r="I3986" s="49" t="s">
        <v>670</v>
      </c>
      <c r="J3986" s="59">
        <v>213671</v>
      </c>
      <c r="K3986" s="49">
        <v>213671</v>
      </c>
      <c r="L3986" s="55" t="str">
        <f>_xlfn.CONCAT(NFM3External!$B3986,"_",NFM3External!$C3986,"_",NFM3External!$E3986,"_",NFM3External!$G3986)</f>
        <v>Zimbabwe_HIV_United Kingdom_2021</v>
      </c>
    </row>
    <row r="3987" spans="1:12" x14ac:dyDescent="0.25">
      <c r="A3987" s="51" t="s">
        <v>2230</v>
      </c>
      <c r="B3987" s="52" t="s">
        <v>1295</v>
      </c>
      <c r="C3987" s="52" t="s">
        <v>1645</v>
      </c>
      <c r="D3987" s="52" t="s">
        <v>1634</v>
      </c>
      <c r="E3987" s="52" t="s">
        <v>906</v>
      </c>
      <c r="F3987" s="52" t="s">
        <v>2232</v>
      </c>
      <c r="G3987" s="52">
        <v>2022</v>
      </c>
      <c r="H3987" s="52" t="s">
        <v>361</v>
      </c>
      <c r="I3987" s="52" t="s">
        <v>670</v>
      </c>
      <c r="J3987" s="60">
        <v>213671</v>
      </c>
      <c r="K3987" s="52">
        <v>213671</v>
      </c>
      <c r="L3987" s="56" t="str">
        <f>_xlfn.CONCAT(NFM3External!$B3987,"_",NFM3External!$C3987,"_",NFM3External!$E3987,"_",NFM3External!$G3987)</f>
        <v>Zimbabwe_HIV_United Kingdom_2022</v>
      </c>
    </row>
    <row r="3988" spans="1:12" x14ac:dyDescent="0.25">
      <c r="A3988" s="48" t="s">
        <v>2230</v>
      </c>
      <c r="B3988" s="49" t="s">
        <v>1295</v>
      </c>
      <c r="C3988" s="49" t="s">
        <v>1645</v>
      </c>
      <c r="D3988" s="49" t="s">
        <v>1634</v>
      </c>
      <c r="E3988" s="49" t="s">
        <v>906</v>
      </c>
      <c r="F3988" s="49" t="s">
        <v>2232</v>
      </c>
      <c r="G3988" s="49">
        <v>2023</v>
      </c>
      <c r="H3988" s="49" t="s">
        <v>361</v>
      </c>
      <c r="I3988" s="49" t="s">
        <v>670</v>
      </c>
      <c r="J3988" s="59">
        <v>213671</v>
      </c>
      <c r="K3988" s="49">
        <v>213671</v>
      </c>
      <c r="L3988" s="55" t="str">
        <f>_xlfn.CONCAT(NFM3External!$B3988,"_",NFM3External!$C3988,"_",NFM3External!$E3988,"_",NFM3External!$G3988)</f>
        <v>Zimbabwe_HIV_United Kingdom_2023</v>
      </c>
    </row>
    <row r="3989" spans="1:12" x14ac:dyDescent="0.25">
      <c r="A3989" s="51" t="s">
        <v>2230</v>
      </c>
      <c r="B3989" s="52" t="s">
        <v>1295</v>
      </c>
      <c r="C3989" s="52" t="s">
        <v>1645</v>
      </c>
      <c r="D3989" s="52" t="s">
        <v>1634</v>
      </c>
      <c r="E3989" s="52" t="s">
        <v>906</v>
      </c>
      <c r="F3989" s="52" t="s">
        <v>2232</v>
      </c>
      <c r="G3989" s="52">
        <v>2024</v>
      </c>
      <c r="H3989" s="52" t="s">
        <v>361</v>
      </c>
      <c r="I3989" s="52" t="s">
        <v>670</v>
      </c>
      <c r="J3989" s="60">
        <v>213671</v>
      </c>
      <c r="K3989" s="52">
        <v>213671</v>
      </c>
      <c r="L3989" s="56" t="str">
        <f>_xlfn.CONCAT(NFM3External!$B3989,"_",NFM3External!$C3989,"_",NFM3External!$E3989,"_",NFM3External!$G3989)</f>
        <v>Zimbabwe_HIV_United Kingdom_2024</v>
      </c>
    </row>
    <row r="3990" spans="1:12" x14ac:dyDescent="0.25">
      <c r="A3990" s="48" t="s">
        <v>2230</v>
      </c>
      <c r="B3990" s="49" t="s">
        <v>1295</v>
      </c>
      <c r="C3990" s="49" t="s">
        <v>1645</v>
      </c>
      <c r="D3990" s="49" t="s">
        <v>1634</v>
      </c>
      <c r="E3990" s="49" t="s">
        <v>906</v>
      </c>
      <c r="F3990" s="49" t="s">
        <v>2232</v>
      </c>
      <c r="G3990" s="49">
        <v>2025</v>
      </c>
      <c r="H3990" s="49" t="s">
        <v>361</v>
      </c>
      <c r="I3990" s="49" t="s">
        <v>670</v>
      </c>
      <c r="J3990" s="59">
        <v>213671</v>
      </c>
      <c r="K3990" s="49">
        <v>213671</v>
      </c>
      <c r="L3990" s="55" t="str">
        <f>_xlfn.CONCAT(NFM3External!$B3990,"_",NFM3External!$C3990,"_",NFM3External!$E3990,"_",NFM3External!$G3990)</f>
        <v>Zimbabwe_HIV_United Kingdom_2025</v>
      </c>
    </row>
    <row r="3991" spans="1:12" x14ac:dyDescent="0.25">
      <c r="A3991" s="51" t="s">
        <v>2230</v>
      </c>
      <c r="B3991" s="52" t="s">
        <v>1295</v>
      </c>
      <c r="C3991" s="52" t="s">
        <v>1645</v>
      </c>
      <c r="D3991" s="52" t="s">
        <v>1634</v>
      </c>
      <c r="E3991" s="52" t="s">
        <v>934</v>
      </c>
      <c r="F3991" s="52" t="s">
        <v>2233</v>
      </c>
      <c r="G3991" s="52">
        <v>2018</v>
      </c>
      <c r="H3991" s="52" t="s">
        <v>1635</v>
      </c>
      <c r="I3991" s="52" t="s">
        <v>670</v>
      </c>
      <c r="J3991" s="60">
        <v>145456200</v>
      </c>
      <c r="K3991" s="52">
        <v>145456200</v>
      </c>
      <c r="L3991" s="56" t="str">
        <f>_xlfn.CONCAT(NFM3External!$B3991,"_",NFM3External!$C3991,"_",NFM3External!$E3991,"_",NFM3External!$G3991)</f>
        <v>Zimbabwe_HIV_United States Government (USG)_2018</v>
      </c>
    </row>
    <row r="3992" spans="1:12" x14ac:dyDescent="0.25">
      <c r="A3992" s="48" t="s">
        <v>2230</v>
      </c>
      <c r="B3992" s="49" t="s">
        <v>1295</v>
      </c>
      <c r="C3992" s="49" t="s">
        <v>1645</v>
      </c>
      <c r="D3992" s="49" t="s">
        <v>1634</v>
      </c>
      <c r="E3992" s="49" t="s">
        <v>934</v>
      </c>
      <c r="F3992" s="49" t="s">
        <v>2233</v>
      </c>
      <c r="G3992" s="49">
        <v>2019</v>
      </c>
      <c r="H3992" s="49" t="s">
        <v>1635</v>
      </c>
      <c r="I3992" s="49" t="s">
        <v>670</v>
      </c>
      <c r="J3992" s="59">
        <v>162947745</v>
      </c>
      <c r="K3992" s="49">
        <v>162947745</v>
      </c>
      <c r="L3992" s="55" t="str">
        <f>_xlfn.CONCAT(NFM3External!$B3992,"_",NFM3External!$C3992,"_",NFM3External!$E3992,"_",NFM3External!$G3992)</f>
        <v>Zimbabwe_HIV_United States Government (USG)_2019</v>
      </c>
    </row>
    <row r="3993" spans="1:12" x14ac:dyDescent="0.25">
      <c r="A3993" s="51" t="s">
        <v>2230</v>
      </c>
      <c r="B3993" s="52" t="s">
        <v>1295</v>
      </c>
      <c r="C3993" s="52" t="s">
        <v>1645</v>
      </c>
      <c r="D3993" s="52" t="s">
        <v>1634</v>
      </c>
      <c r="E3993" s="52" t="s">
        <v>934</v>
      </c>
      <c r="F3993" s="52" t="s">
        <v>2233</v>
      </c>
      <c r="G3993" s="52">
        <v>2020</v>
      </c>
      <c r="H3993" s="52" t="s">
        <v>1635</v>
      </c>
      <c r="I3993" s="52" t="s">
        <v>670</v>
      </c>
      <c r="J3993" s="60">
        <v>230373520</v>
      </c>
      <c r="K3993" s="52">
        <v>230373520</v>
      </c>
      <c r="L3993" s="56" t="str">
        <f>_xlfn.CONCAT(NFM3External!$B3993,"_",NFM3External!$C3993,"_",NFM3External!$E3993,"_",NFM3External!$G3993)</f>
        <v>Zimbabwe_HIV_United States Government (USG)_2020</v>
      </c>
    </row>
    <row r="3994" spans="1:12" x14ac:dyDescent="0.25">
      <c r="A3994" s="48" t="s">
        <v>2230</v>
      </c>
      <c r="B3994" s="49" t="s">
        <v>1295</v>
      </c>
      <c r="C3994" s="49" t="s">
        <v>1645</v>
      </c>
      <c r="D3994" s="49" t="s">
        <v>1634</v>
      </c>
      <c r="E3994" s="49" t="s">
        <v>934</v>
      </c>
      <c r="F3994" s="49" t="s">
        <v>2233</v>
      </c>
      <c r="G3994" s="49">
        <v>2021</v>
      </c>
      <c r="H3994" s="49" t="s">
        <v>361</v>
      </c>
      <c r="I3994" s="49" t="s">
        <v>670</v>
      </c>
      <c r="J3994" s="59">
        <v>230373520</v>
      </c>
      <c r="K3994" s="49">
        <v>230373520</v>
      </c>
      <c r="L3994" s="55" t="str">
        <f>_xlfn.CONCAT(NFM3External!$B3994,"_",NFM3External!$C3994,"_",NFM3External!$E3994,"_",NFM3External!$G3994)</f>
        <v>Zimbabwe_HIV_United States Government (USG)_2021</v>
      </c>
    </row>
    <row r="3995" spans="1:12" x14ac:dyDescent="0.25">
      <c r="A3995" s="51" t="s">
        <v>2230</v>
      </c>
      <c r="B3995" s="52" t="s">
        <v>1295</v>
      </c>
      <c r="C3995" s="52" t="s">
        <v>1645</v>
      </c>
      <c r="D3995" s="52" t="s">
        <v>1634</v>
      </c>
      <c r="E3995" s="52" t="s">
        <v>934</v>
      </c>
      <c r="F3995" s="52" t="s">
        <v>2233</v>
      </c>
      <c r="G3995" s="52">
        <v>2022</v>
      </c>
      <c r="H3995" s="52" t="s">
        <v>361</v>
      </c>
      <c r="I3995" s="52" t="s">
        <v>670</v>
      </c>
      <c r="J3995" s="60">
        <v>230373520</v>
      </c>
      <c r="K3995" s="52">
        <v>230373520</v>
      </c>
      <c r="L3995" s="56" t="str">
        <f>_xlfn.CONCAT(NFM3External!$B3995,"_",NFM3External!$C3995,"_",NFM3External!$E3995,"_",NFM3External!$G3995)</f>
        <v>Zimbabwe_HIV_United States Government (USG)_2022</v>
      </c>
    </row>
    <row r="3996" spans="1:12" x14ac:dyDescent="0.25">
      <c r="A3996" s="48" t="s">
        <v>2230</v>
      </c>
      <c r="B3996" s="49" t="s">
        <v>1295</v>
      </c>
      <c r="C3996" s="49" t="s">
        <v>1645</v>
      </c>
      <c r="D3996" s="49" t="s">
        <v>1634</v>
      </c>
      <c r="E3996" s="49" t="s">
        <v>934</v>
      </c>
      <c r="F3996" s="49" t="s">
        <v>2233</v>
      </c>
      <c r="G3996" s="49">
        <v>2023</v>
      </c>
      <c r="H3996" s="49" t="s">
        <v>361</v>
      </c>
      <c r="I3996" s="49" t="s">
        <v>670</v>
      </c>
      <c r="J3996" s="59">
        <v>230373520</v>
      </c>
      <c r="K3996" s="49">
        <v>230373520</v>
      </c>
      <c r="L3996" s="55" t="str">
        <f>_xlfn.CONCAT(NFM3External!$B3996,"_",NFM3External!$C3996,"_",NFM3External!$E3996,"_",NFM3External!$G3996)</f>
        <v>Zimbabwe_HIV_United States Government (USG)_2023</v>
      </c>
    </row>
    <row r="3997" spans="1:12" x14ac:dyDescent="0.25">
      <c r="A3997" s="51" t="s">
        <v>2230</v>
      </c>
      <c r="B3997" s="52" t="s">
        <v>1295</v>
      </c>
      <c r="C3997" s="52" t="s">
        <v>1645</v>
      </c>
      <c r="D3997" s="52" t="s">
        <v>1634</v>
      </c>
      <c r="E3997" s="52" t="s">
        <v>934</v>
      </c>
      <c r="F3997" s="52" t="s">
        <v>2233</v>
      </c>
      <c r="G3997" s="52">
        <v>2024</v>
      </c>
      <c r="H3997" s="52" t="s">
        <v>361</v>
      </c>
      <c r="I3997" s="52" t="s">
        <v>670</v>
      </c>
      <c r="J3997" s="60">
        <v>230373520</v>
      </c>
      <c r="K3997" s="52">
        <v>230373520</v>
      </c>
      <c r="L3997" s="56" t="str">
        <f>_xlfn.CONCAT(NFM3External!$B3997,"_",NFM3External!$C3997,"_",NFM3External!$E3997,"_",NFM3External!$G3997)</f>
        <v>Zimbabwe_HIV_United States Government (USG)_2024</v>
      </c>
    </row>
    <row r="3998" spans="1:12" x14ac:dyDescent="0.25">
      <c r="A3998" s="48" t="s">
        <v>2230</v>
      </c>
      <c r="B3998" s="49" t="s">
        <v>1295</v>
      </c>
      <c r="C3998" s="49" t="s">
        <v>1645</v>
      </c>
      <c r="D3998" s="49" t="s">
        <v>1634</v>
      </c>
      <c r="E3998" s="49" t="s">
        <v>934</v>
      </c>
      <c r="F3998" s="49" t="s">
        <v>2233</v>
      </c>
      <c r="G3998" s="49">
        <v>2025</v>
      </c>
      <c r="H3998" s="49" t="s">
        <v>361</v>
      </c>
      <c r="I3998" s="49" t="s">
        <v>670</v>
      </c>
      <c r="J3998" s="59">
        <v>230373520</v>
      </c>
      <c r="K3998" s="49">
        <v>230373520</v>
      </c>
      <c r="L3998" s="55" t="str">
        <f>_xlfn.CONCAT(NFM3External!$B3998,"_",NFM3External!$C3998,"_",NFM3External!$E3998,"_",NFM3External!$G3998)</f>
        <v>Zimbabwe_HIV_United States Government (USG)_2025</v>
      </c>
    </row>
    <row r="3999" spans="1:12" x14ac:dyDescent="0.25">
      <c r="A3999" s="51" t="s">
        <v>2230</v>
      </c>
      <c r="B3999" s="52" t="s">
        <v>1295</v>
      </c>
      <c r="C3999" s="52" t="s">
        <v>1645</v>
      </c>
      <c r="D3999" s="52" t="s">
        <v>1634</v>
      </c>
      <c r="E3999" s="52" t="s">
        <v>954</v>
      </c>
      <c r="F3999" s="52" t="s">
        <v>2234</v>
      </c>
      <c r="G3999" s="52">
        <v>2018</v>
      </c>
      <c r="H3999" s="52" t="s">
        <v>1635</v>
      </c>
      <c r="I3999" s="52" t="s">
        <v>670</v>
      </c>
      <c r="J3999" s="60">
        <v>920746</v>
      </c>
      <c r="K3999" s="52">
        <v>920746</v>
      </c>
      <c r="L3999" s="56" t="str">
        <f>_xlfn.CONCAT(NFM3External!$B3999,"_",NFM3External!$C3999,"_",NFM3External!$E3999,"_",NFM3External!$G3999)</f>
        <v>Zimbabwe_HIV_Unspecified - not disagregated by sources _2018</v>
      </c>
    </row>
    <row r="4000" spans="1:12" x14ac:dyDescent="0.25">
      <c r="A4000" s="48" t="s">
        <v>2230</v>
      </c>
      <c r="B4000" s="49" t="s">
        <v>1295</v>
      </c>
      <c r="C4000" s="49" t="s">
        <v>1645</v>
      </c>
      <c r="D4000" s="49" t="s">
        <v>1634</v>
      </c>
      <c r="E4000" s="49" t="s">
        <v>954</v>
      </c>
      <c r="F4000" s="49" t="s">
        <v>2234</v>
      </c>
      <c r="G4000" s="49">
        <v>2019</v>
      </c>
      <c r="H4000" s="49" t="s">
        <v>1635</v>
      </c>
      <c r="I4000" s="49" t="s">
        <v>670</v>
      </c>
      <c r="J4000" s="59">
        <v>1561525</v>
      </c>
      <c r="K4000" s="49">
        <v>1561525</v>
      </c>
      <c r="L4000" s="55" t="str">
        <f>_xlfn.CONCAT(NFM3External!$B4000,"_",NFM3External!$C4000,"_",NFM3External!$E4000,"_",NFM3External!$G4000)</f>
        <v>Zimbabwe_HIV_Unspecified - not disagregated by sources _2019</v>
      </c>
    </row>
    <row r="4001" spans="1:12" x14ac:dyDescent="0.25">
      <c r="A4001" s="51" t="s">
        <v>2230</v>
      </c>
      <c r="B4001" s="52" t="s">
        <v>1295</v>
      </c>
      <c r="C4001" s="52" t="s">
        <v>1645</v>
      </c>
      <c r="D4001" s="52" t="s">
        <v>1634</v>
      </c>
      <c r="E4001" s="52" t="s">
        <v>954</v>
      </c>
      <c r="F4001" s="52" t="s">
        <v>2234</v>
      </c>
      <c r="G4001" s="52">
        <v>2020</v>
      </c>
      <c r="H4001" s="52" t="s">
        <v>1635</v>
      </c>
      <c r="I4001" s="52" t="s">
        <v>670</v>
      </c>
      <c r="J4001" s="60">
        <v>746593</v>
      </c>
      <c r="K4001" s="52">
        <v>746593</v>
      </c>
      <c r="L4001" s="56" t="str">
        <f>_xlfn.CONCAT(NFM3External!$B4001,"_",NFM3External!$C4001,"_",NFM3External!$E4001,"_",NFM3External!$G4001)</f>
        <v>Zimbabwe_HIV_Unspecified - not disagregated by sources _2020</v>
      </c>
    </row>
    <row r="4002" spans="1:12" x14ac:dyDescent="0.25">
      <c r="A4002" s="48" t="s">
        <v>2230</v>
      </c>
      <c r="B4002" s="49" t="s">
        <v>1295</v>
      </c>
      <c r="C4002" s="49" t="s">
        <v>1645</v>
      </c>
      <c r="D4002" s="49" t="s">
        <v>1634</v>
      </c>
      <c r="E4002" s="49" t="s">
        <v>954</v>
      </c>
      <c r="F4002" s="49" t="s">
        <v>2234</v>
      </c>
      <c r="G4002" s="49">
        <v>2021</v>
      </c>
      <c r="H4002" s="49" t="s">
        <v>361</v>
      </c>
      <c r="I4002" s="49" t="s">
        <v>670</v>
      </c>
      <c r="J4002" s="59">
        <v>1076000</v>
      </c>
      <c r="K4002" s="49">
        <v>1076000</v>
      </c>
      <c r="L4002" s="55" t="str">
        <f>_xlfn.CONCAT(NFM3External!$B4002,"_",NFM3External!$C4002,"_",NFM3External!$E4002,"_",NFM3External!$G4002)</f>
        <v>Zimbabwe_HIV_Unspecified - not disagregated by sources _2021</v>
      </c>
    </row>
    <row r="4003" spans="1:12" x14ac:dyDescent="0.25">
      <c r="A4003" s="51" t="s">
        <v>2230</v>
      </c>
      <c r="B4003" s="52" t="s">
        <v>1295</v>
      </c>
      <c r="C4003" s="52" t="s">
        <v>1645</v>
      </c>
      <c r="D4003" s="52" t="s">
        <v>1634</v>
      </c>
      <c r="E4003" s="52" t="s">
        <v>954</v>
      </c>
      <c r="F4003" s="52" t="s">
        <v>2234</v>
      </c>
      <c r="G4003" s="52">
        <v>2022</v>
      </c>
      <c r="H4003" s="52" t="s">
        <v>361</v>
      </c>
      <c r="I4003" s="52" t="s">
        <v>670</v>
      </c>
      <c r="J4003" s="60">
        <v>1076000</v>
      </c>
      <c r="K4003" s="52">
        <v>1076000</v>
      </c>
      <c r="L4003" s="56" t="str">
        <f>_xlfn.CONCAT(NFM3External!$B4003,"_",NFM3External!$C4003,"_",NFM3External!$E4003,"_",NFM3External!$G4003)</f>
        <v>Zimbabwe_HIV_Unspecified - not disagregated by sources _2022</v>
      </c>
    </row>
    <row r="4004" spans="1:12" x14ac:dyDescent="0.25">
      <c r="A4004" s="48" t="s">
        <v>2230</v>
      </c>
      <c r="B4004" s="49" t="s">
        <v>1295</v>
      </c>
      <c r="C4004" s="49" t="s">
        <v>1645</v>
      </c>
      <c r="D4004" s="49" t="s">
        <v>1634</v>
      </c>
      <c r="E4004" s="49" t="s">
        <v>954</v>
      </c>
      <c r="F4004" s="49" t="s">
        <v>2234</v>
      </c>
      <c r="G4004" s="49">
        <v>2023</v>
      </c>
      <c r="H4004" s="49" t="s">
        <v>361</v>
      </c>
      <c r="I4004" s="49" t="s">
        <v>670</v>
      </c>
      <c r="J4004" s="59">
        <v>1076000</v>
      </c>
      <c r="K4004" s="49">
        <v>1076000</v>
      </c>
      <c r="L4004" s="55" t="str">
        <f>_xlfn.CONCAT(NFM3External!$B4004,"_",NFM3External!$C4004,"_",NFM3External!$E4004,"_",NFM3External!$G4004)</f>
        <v>Zimbabwe_HIV_Unspecified - not disagregated by sources _2023</v>
      </c>
    </row>
    <row r="4005" spans="1:12" x14ac:dyDescent="0.25">
      <c r="A4005" s="51" t="s">
        <v>2230</v>
      </c>
      <c r="B4005" s="52" t="s">
        <v>1295</v>
      </c>
      <c r="C4005" s="52" t="s">
        <v>1645</v>
      </c>
      <c r="D4005" s="52" t="s">
        <v>1634</v>
      </c>
      <c r="E4005" s="52" t="s">
        <v>954</v>
      </c>
      <c r="F4005" s="52" t="s">
        <v>2234</v>
      </c>
      <c r="G4005" s="52">
        <v>2024</v>
      </c>
      <c r="H4005" s="52" t="s">
        <v>361</v>
      </c>
      <c r="I4005" s="52" t="s">
        <v>670</v>
      </c>
      <c r="J4005" s="60">
        <v>1076000</v>
      </c>
      <c r="K4005" s="52">
        <v>1076000</v>
      </c>
      <c r="L4005" s="56" t="str">
        <f>_xlfn.CONCAT(NFM3External!$B4005,"_",NFM3External!$C4005,"_",NFM3External!$E4005,"_",NFM3External!$G4005)</f>
        <v>Zimbabwe_HIV_Unspecified - not disagregated by sources _2024</v>
      </c>
    </row>
    <row r="4006" spans="1:12" x14ac:dyDescent="0.25">
      <c r="A4006" s="48" t="s">
        <v>2230</v>
      </c>
      <c r="B4006" s="49" t="s">
        <v>1295</v>
      </c>
      <c r="C4006" s="49" t="s">
        <v>1645</v>
      </c>
      <c r="D4006" s="49" t="s">
        <v>1634</v>
      </c>
      <c r="E4006" s="49" t="s">
        <v>954</v>
      </c>
      <c r="F4006" s="49" t="s">
        <v>2234</v>
      </c>
      <c r="G4006" s="49">
        <v>2025</v>
      </c>
      <c r="H4006" s="49" t="s">
        <v>361</v>
      </c>
      <c r="I4006" s="49" t="s">
        <v>670</v>
      </c>
      <c r="J4006" s="59">
        <v>1076000</v>
      </c>
      <c r="K4006" s="49">
        <v>1076000</v>
      </c>
      <c r="L4006" s="55" t="str">
        <f>_xlfn.CONCAT(NFM3External!$B4006,"_",NFM3External!$C4006,"_",NFM3External!$E4006,"_",NFM3External!$G4006)</f>
        <v>Zimbabwe_HIV_Unspecified - not disagregated by sources _2025</v>
      </c>
    </row>
    <row r="4007" spans="1:12" x14ac:dyDescent="0.25">
      <c r="A4007" s="51" t="s">
        <v>2230</v>
      </c>
      <c r="B4007" s="52" t="s">
        <v>1295</v>
      </c>
      <c r="C4007" s="52" t="s">
        <v>1645</v>
      </c>
      <c r="D4007" s="52" t="s">
        <v>1634</v>
      </c>
      <c r="E4007" s="52" t="s">
        <v>949</v>
      </c>
      <c r="F4007" s="52" t="s">
        <v>2232</v>
      </c>
      <c r="G4007" s="52">
        <v>2018</v>
      </c>
      <c r="H4007" s="52" t="s">
        <v>1635</v>
      </c>
      <c r="I4007" s="52" t="s">
        <v>670</v>
      </c>
      <c r="J4007" s="60">
        <v>11000</v>
      </c>
      <c r="K4007" s="52">
        <v>11000</v>
      </c>
      <c r="L4007" s="56" t="str">
        <f>_xlfn.CONCAT(NFM3External!$B4007,"_",NFM3External!$C4007,"_",NFM3External!$E4007,"_",NFM3External!$G4007)</f>
        <v>Zimbabwe_HIV_World Health Organization (WHO)_2018</v>
      </c>
    </row>
    <row r="4008" spans="1:12" x14ac:dyDescent="0.25">
      <c r="A4008" s="48" t="s">
        <v>2230</v>
      </c>
      <c r="B4008" s="49" t="s">
        <v>1295</v>
      </c>
      <c r="C4008" s="49" t="s">
        <v>1645</v>
      </c>
      <c r="D4008" s="49" t="s">
        <v>1634</v>
      </c>
      <c r="E4008" s="49" t="s">
        <v>949</v>
      </c>
      <c r="F4008" s="49" t="s">
        <v>2232</v>
      </c>
      <c r="G4008" s="49">
        <v>2019</v>
      </c>
      <c r="H4008" s="49" t="s">
        <v>1635</v>
      </c>
      <c r="I4008" s="49" t="s">
        <v>670</v>
      </c>
      <c r="J4008" s="59">
        <v>64000</v>
      </c>
      <c r="K4008" s="49">
        <v>64000</v>
      </c>
      <c r="L4008" s="55" t="str">
        <f>_xlfn.CONCAT(NFM3External!$B4008,"_",NFM3External!$C4008,"_",NFM3External!$E4008,"_",NFM3External!$G4008)</f>
        <v>Zimbabwe_HIV_World Health Organization (WHO)_2019</v>
      </c>
    </row>
    <row r="4009" spans="1:12" x14ac:dyDescent="0.25">
      <c r="A4009" s="51" t="s">
        <v>2230</v>
      </c>
      <c r="B4009" s="52" t="s">
        <v>1295</v>
      </c>
      <c r="C4009" s="52" t="s">
        <v>1645</v>
      </c>
      <c r="D4009" s="52" t="s">
        <v>1634</v>
      </c>
      <c r="E4009" s="52" t="s">
        <v>949</v>
      </c>
      <c r="F4009" s="52" t="s">
        <v>2232</v>
      </c>
      <c r="G4009" s="52">
        <v>2020</v>
      </c>
      <c r="H4009" s="52" t="s">
        <v>1635</v>
      </c>
      <c r="I4009" s="52" t="s">
        <v>670</v>
      </c>
      <c r="J4009" s="60">
        <v>17000</v>
      </c>
      <c r="K4009" s="52">
        <v>17000</v>
      </c>
      <c r="L4009" s="56" t="str">
        <f>_xlfn.CONCAT(NFM3External!$B4009,"_",NFM3External!$C4009,"_",NFM3External!$E4009,"_",NFM3External!$G4009)</f>
        <v>Zimbabwe_HIV_World Health Organization (WHO)_2020</v>
      </c>
    </row>
    <row r="4010" spans="1:12" x14ac:dyDescent="0.25">
      <c r="A4010" s="48" t="s">
        <v>2230</v>
      </c>
      <c r="B4010" s="49" t="s">
        <v>1295</v>
      </c>
      <c r="C4010" s="49" t="s">
        <v>1645</v>
      </c>
      <c r="D4010" s="49" t="s">
        <v>1634</v>
      </c>
      <c r="E4010" s="49" t="s">
        <v>949</v>
      </c>
      <c r="F4010" s="49" t="s">
        <v>2232</v>
      </c>
      <c r="G4010" s="49">
        <v>2021</v>
      </c>
      <c r="H4010" s="49" t="s">
        <v>361</v>
      </c>
      <c r="I4010" s="49" t="s">
        <v>670</v>
      </c>
      <c r="J4010" s="59">
        <v>64000</v>
      </c>
      <c r="K4010" s="49">
        <v>64000</v>
      </c>
      <c r="L4010" s="55" t="str">
        <f>_xlfn.CONCAT(NFM3External!$B4010,"_",NFM3External!$C4010,"_",NFM3External!$E4010,"_",NFM3External!$G4010)</f>
        <v>Zimbabwe_HIV_World Health Organization (WHO)_2021</v>
      </c>
    </row>
    <row r="4011" spans="1:12" x14ac:dyDescent="0.25">
      <c r="A4011" s="51" t="s">
        <v>2230</v>
      </c>
      <c r="B4011" s="52" t="s">
        <v>1295</v>
      </c>
      <c r="C4011" s="52" t="s">
        <v>1645</v>
      </c>
      <c r="D4011" s="52" t="s">
        <v>1634</v>
      </c>
      <c r="E4011" s="52" t="s">
        <v>949</v>
      </c>
      <c r="F4011" s="52" t="s">
        <v>2232</v>
      </c>
      <c r="G4011" s="52">
        <v>2022</v>
      </c>
      <c r="H4011" s="52" t="s">
        <v>361</v>
      </c>
      <c r="I4011" s="52" t="s">
        <v>670</v>
      </c>
      <c r="J4011" s="60">
        <v>64000</v>
      </c>
      <c r="K4011" s="52">
        <v>64000</v>
      </c>
      <c r="L4011" s="56" t="str">
        <f>_xlfn.CONCAT(NFM3External!$B4011,"_",NFM3External!$C4011,"_",NFM3External!$E4011,"_",NFM3External!$G4011)</f>
        <v>Zimbabwe_HIV_World Health Organization (WHO)_2022</v>
      </c>
    </row>
    <row r="4012" spans="1:12" x14ac:dyDescent="0.25">
      <c r="A4012" s="48" t="s">
        <v>2230</v>
      </c>
      <c r="B4012" s="49" t="s">
        <v>1295</v>
      </c>
      <c r="C4012" s="49" t="s">
        <v>1645</v>
      </c>
      <c r="D4012" s="49" t="s">
        <v>1634</v>
      </c>
      <c r="E4012" s="49" t="s">
        <v>949</v>
      </c>
      <c r="F4012" s="49" t="s">
        <v>2232</v>
      </c>
      <c r="G4012" s="49">
        <v>2023</v>
      </c>
      <c r="H4012" s="49" t="s">
        <v>361</v>
      </c>
      <c r="I4012" s="49" t="s">
        <v>670</v>
      </c>
      <c r="J4012" s="59">
        <v>64000</v>
      </c>
      <c r="K4012" s="49">
        <v>64000</v>
      </c>
      <c r="L4012" s="55" t="str">
        <f>_xlfn.CONCAT(NFM3External!$B4012,"_",NFM3External!$C4012,"_",NFM3External!$E4012,"_",NFM3External!$G4012)</f>
        <v>Zimbabwe_HIV_World Health Organization (WHO)_2023</v>
      </c>
    </row>
    <row r="4013" spans="1:12" x14ac:dyDescent="0.25">
      <c r="A4013" s="51" t="s">
        <v>2230</v>
      </c>
      <c r="B4013" s="52" t="s">
        <v>1295</v>
      </c>
      <c r="C4013" s="52" t="s">
        <v>1645</v>
      </c>
      <c r="D4013" s="52" t="s">
        <v>1634</v>
      </c>
      <c r="E4013" s="52" t="s">
        <v>949</v>
      </c>
      <c r="F4013" s="52" t="s">
        <v>2232</v>
      </c>
      <c r="G4013" s="52">
        <v>2024</v>
      </c>
      <c r="H4013" s="52" t="s">
        <v>361</v>
      </c>
      <c r="I4013" s="52" t="s">
        <v>670</v>
      </c>
      <c r="J4013" s="60">
        <v>64000</v>
      </c>
      <c r="K4013" s="52">
        <v>64000</v>
      </c>
      <c r="L4013" s="56" t="str">
        <f>_xlfn.CONCAT(NFM3External!$B4013,"_",NFM3External!$C4013,"_",NFM3External!$E4013,"_",NFM3External!$G4013)</f>
        <v>Zimbabwe_HIV_World Health Organization (WHO)_2024</v>
      </c>
    </row>
    <row r="4014" spans="1:12" x14ac:dyDescent="0.25">
      <c r="A4014" s="48" t="s">
        <v>2230</v>
      </c>
      <c r="B4014" s="49" t="s">
        <v>1295</v>
      </c>
      <c r="C4014" s="49" t="s">
        <v>1645</v>
      </c>
      <c r="D4014" s="49" t="s">
        <v>1634</v>
      </c>
      <c r="E4014" s="49" t="s">
        <v>949</v>
      </c>
      <c r="F4014" s="49" t="s">
        <v>2232</v>
      </c>
      <c r="G4014" s="49">
        <v>2025</v>
      </c>
      <c r="H4014" s="49" t="s">
        <v>361</v>
      </c>
      <c r="I4014" s="49" t="s">
        <v>670</v>
      </c>
      <c r="J4014" s="59">
        <v>64000</v>
      </c>
      <c r="K4014" s="49">
        <v>64000</v>
      </c>
      <c r="L4014" s="55" t="str">
        <f>_xlfn.CONCAT(NFM3External!$B4014,"_",NFM3External!$C4014,"_",NFM3External!$E4014,"_",NFM3External!$G4014)</f>
        <v>Zimbabwe_HIV_World Health Organization (WHO)_2025</v>
      </c>
    </row>
    <row r="4015" spans="1:12" x14ac:dyDescent="0.25">
      <c r="A4015" s="51" t="s">
        <v>2230</v>
      </c>
      <c r="B4015" s="52" t="s">
        <v>1295</v>
      </c>
      <c r="C4015" s="52" t="s">
        <v>308</v>
      </c>
      <c r="D4015" s="52" t="s">
        <v>1634</v>
      </c>
      <c r="E4015" s="52" t="s">
        <v>934</v>
      </c>
      <c r="F4015" s="52" t="s">
        <v>2235</v>
      </c>
      <c r="G4015" s="52">
        <v>2018</v>
      </c>
      <c r="H4015" s="52" t="s">
        <v>1635</v>
      </c>
      <c r="I4015" s="52" t="s">
        <v>670</v>
      </c>
      <c r="J4015" s="60">
        <v>10607808</v>
      </c>
      <c r="K4015" s="52">
        <v>10607808</v>
      </c>
      <c r="L4015" s="56" t="str">
        <f>_xlfn.CONCAT(NFM3External!$B4015,"_",NFM3External!$C4015,"_",NFM3External!$E4015,"_",NFM3External!$G4015)</f>
        <v>Zimbabwe_Malaria_United States Government (USG)_2018</v>
      </c>
    </row>
    <row r="4016" spans="1:12" x14ac:dyDescent="0.25">
      <c r="A4016" s="48" t="s">
        <v>2230</v>
      </c>
      <c r="B4016" s="49" t="s">
        <v>1295</v>
      </c>
      <c r="C4016" s="49" t="s">
        <v>308</v>
      </c>
      <c r="D4016" s="49" t="s">
        <v>1634</v>
      </c>
      <c r="E4016" s="49" t="s">
        <v>934</v>
      </c>
      <c r="F4016" s="49" t="s">
        <v>2235</v>
      </c>
      <c r="G4016" s="49">
        <v>2019</v>
      </c>
      <c r="H4016" s="49" t="s">
        <v>1635</v>
      </c>
      <c r="I4016" s="49" t="s">
        <v>670</v>
      </c>
      <c r="J4016" s="59">
        <v>11378833</v>
      </c>
      <c r="K4016" s="49">
        <v>11378833</v>
      </c>
      <c r="L4016" s="55" t="str">
        <f>_xlfn.CONCAT(NFM3External!$B4016,"_",NFM3External!$C4016,"_",NFM3External!$E4016,"_",NFM3External!$G4016)</f>
        <v>Zimbabwe_Malaria_United States Government (USG)_2019</v>
      </c>
    </row>
    <row r="4017" spans="1:12" x14ac:dyDescent="0.25">
      <c r="A4017" s="51" t="s">
        <v>2230</v>
      </c>
      <c r="B4017" s="52" t="s">
        <v>1295</v>
      </c>
      <c r="C4017" s="52" t="s">
        <v>308</v>
      </c>
      <c r="D4017" s="52" t="s">
        <v>1634</v>
      </c>
      <c r="E4017" s="52" t="s">
        <v>934</v>
      </c>
      <c r="F4017" s="52" t="s">
        <v>2235</v>
      </c>
      <c r="G4017" s="52">
        <v>2020</v>
      </c>
      <c r="H4017" s="52" t="s">
        <v>1635</v>
      </c>
      <c r="I4017" s="52" t="s">
        <v>670</v>
      </c>
      <c r="J4017" s="60">
        <v>11208498</v>
      </c>
      <c r="K4017" s="52">
        <v>11208498</v>
      </c>
      <c r="L4017" s="56" t="str">
        <f>_xlfn.CONCAT(NFM3External!$B4017,"_",NFM3External!$C4017,"_",NFM3External!$E4017,"_",NFM3External!$G4017)</f>
        <v>Zimbabwe_Malaria_United States Government (USG)_2020</v>
      </c>
    </row>
    <row r="4018" spans="1:12" x14ac:dyDescent="0.25">
      <c r="A4018" s="48" t="s">
        <v>2230</v>
      </c>
      <c r="B4018" s="49" t="s">
        <v>1295</v>
      </c>
      <c r="C4018" s="49" t="s">
        <v>308</v>
      </c>
      <c r="D4018" s="49" t="s">
        <v>1634</v>
      </c>
      <c r="E4018" s="49" t="s">
        <v>934</v>
      </c>
      <c r="F4018" s="49" t="s">
        <v>2235</v>
      </c>
      <c r="G4018" s="49">
        <v>2021</v>
      </c>
      <c r="H4018" s="49" t="s">
        <v>361</v>
      </c>
      <c r="I4018" s="49" t="s">
        <v>670</v>
      </c>
      <c r="J4018" s="59">
        <v>9082000</v>
      </c>
      <c r="K4018" s="49">
        <v>9082000</v>
      </c>
      <c r="L4018" s="55" t="str">
        <f>_xlfn.CONCAT(NFM3External!$B4018,"_",NFM3External!$C4018,"_",NFM3External!$E4018,"_",NFM3External!$G4018)</f>
        <v>Zimbabwe_Malaria_United States Government (USG)_2021</v>
      </c>
    </row>
    <row r="4019" spans="1:12" x14ac:dyDescent="0.25">
      <c r="A4019" s="51" t="s">
        <v>2230</v>
      </c>
      <c r="B4019" s="52" t="s">
        <v>1295</v>
      </c>
      <c r="C4019" s="52" t="s">
        <v>308</v>
      </c>
      <c r="D4019" s="52" t="s">
        <v>1634</v>
      </c>
      <c r="E4019" s="52" t="s">
        <v>934</v>
      </c>
      <c r="F4019" s="52" t="s">
        <v>2235</v>
      </c>
      <c r="G4019" s="52">
        <v>2022</v>
      </c>
      <c r="H4019" s="52" t="s">
        <v>361</v>
      </c>
      <c r="I4019" s="52" t="s">
        <v>670</v>
      </c>
      <c r="J4019" s="60">
        <v>8450250</v>
      </c>
      <c r="K4019" s="52">
        <v>8450250</v>
      </c>
      <c r="L4019" s="56" t="str">
        <f>_xlfn.CONCAT(NFM3External!$B4019,"_",NFM3External!$C4019,"_",NFM3External!$E4019,"_",NFM3External!$G4019)</f>
        <v>Zimbabwe_Malaria_United States Government (USG)_2022</v>
      </c>
    </row>
    <row r="4020" spans="1:12" x14ac:dyDescent="0.25">
      <c r="A4020" s="48" t="s">
        <v>2230</v>
      </c>
      <c r="B4020" s="49" t="s">
        <v>1295</v>
      </c>
      <c r="C4020" s="49" t="s">
        <v>308</v>
      </c>
      <c r="D4020" s="49" t="s">
        <v>1634</v>
      </c>
      <c r="E4020" s="49" t="s">
        <v>934</v>
      </c>
      <c r="F4020" s="49" t="s">
        <v>2235</v>
      </c>
      <c r="G4020" s="49">
        <v>2023</v>
      </c>
      <c r="H4020" s="49" t="s">
        <v>361</v>
      </c>
      <c r="I4020" s="49" t="s">
        <v>670</v>
      </c>
      <c r="J4020" s="59">
        <v>9020000</v>
      </c>
      <c r="K4020" s="49">
        <v>9020000</v>
      </c>
      <c r="L4020" s="55" t="str">
        <f>_xlfn.CONCAT(NFM3External!$B4020,"_",NFM3External!$C4020,"_",NFM3External!$E4020,"_",NFM3External!$G4020)</f>
        <v>Zimbabwe_Malaria_United States Government (USG)_2023</v>
      </c>
    </row>
    <row r="4021" spans="1:12" x14ac:dyDescent="0.25">
      <c r="A4021" s="51" t="s">
        <v>2230</v>
      </c>
      <c r="B4021" s="52" t="s">
        <v>1295</v>
      </c>
      <c r="C4021" s="52" t="s">
        <v>305</v>
      </c>
      <c r="D4021" s="52" t="s">
        <v>1634</v>
      </c>
      <c r="E4021" s="52" t="s">
        <v>612</v>
      </c>
      <c r="F4021" s="52"/>
      <c r="G4021" s="52">
        <v>2018</v>
      </c>
      <c r="H4021" s="52" t="s">
        <v>1635</v>
      </c>
      <c r="I4021" s="52" t="s">
        <v>670</v>
      </c>
      <c r="J4021" s="60">
        <v>0</v>
      </c>
      <c r="K4021" s="52">
        <v>0</v>
      </c>
      <c r="L4021" s="56" t="str">
        <f>_xlfn.CONCAT(NFM3External!$B4021,"_",NFM3External!$C4021,"_",NFM3External!$E4021,"_",NFM3External!$G4021)</f>
        <v>Zimbabwe_TB_Select External Source_2018</v>
      </c>
    </row>
    <row r="4022" spans="1:12" x14ac:dyDescent="0.25">
      <c r="A4022" s="48" t="s">
        <v>2230</v>
      </c>
      <c r="B4022" s="49" t="s">
        <v>1295</v>
      </c>
      <c r="C4022" s="49" t="s">
        <v>305</v>
      </c>
      <c r="D4022" s="49" t="s">
        <v>1634</v>
      </c>
      <c r="E4022" s="49" t="s">
        <v>612</v>
      </c>
      <c r="F4022" s="49"/>
      <c r="G4022" s="49">
        <v>2019</v>
      </c>
      <c r="H4022" s="49" t="s">
        <v>1635</v>
      </c>
      <c r="I4022" s="49" t="s">
        <v>670</v>
      </c>
      <c r="J4022" s="59">
        <v>0</v>
      </c>
      <c r="K4022" s="49">
        <v>0</v>
      </c>
      <c r="L4022" s="55" t="str">
        <f>_xlfn.CONCAT(NFM3External!$B4022,"_",NFM3External!$C4022,"_",NFM3External!$E4022,"_",NFM3External!$G4022)</f>
        <v>Zimbabwe_TB_Select External Source_2019</v>
      </c>
    </row>
    <row r="4023" spans="1:12" x14ac:dyDescent="0.25">
      <c r="A4023" s="51" t="s">
        <v>2230</v>
      </c>
      <c r="B4023" s="52" t="s">
        <v>1295</v>
      </c>
      <c r="C4023" s="52" t="s">
        <v>305</v>
      </c>
      <c r="D4023" s="52" t="s">
        <v>1634</v>
      </c>
      <c r="E4023" s="52" t="s">
        <v>612</v>
      </c>
      <c r="F4023" s="52"/>
      <c r="G4023" s="52">
        <v>2020</v>
      </c>
      <c r="H4023" s="52" t="s">
        <v>1635</v>
      </c>
      <c r="I4023" s="52" t="s">
        <v>670</v>
      </c>
      <c r="J4023" s="60">
        <v>0</v>
      </c>
      <c r="K4023" s="52">
        <v>0</v>
      </c>
      <c r="L4023" s="56" t="str">
        <f>_xlfn.CONCAT(NFM3External!$B4023,"_",NFM3External!$C4023,"_",NFM3External!$E4023,"_",NFM3External!$G4023)</f>
        <v>Zimbabwe_TB_Select External Source_2020</v>
      </c>
    </row>
    <row r="4024" spans="1:12" x14ac:dyDescent="0.25">
      <c r="A4024" s="48" t="s">
        <v>2230</v>
      </c>
      <c r="B4024" s="49" t="s">
        <v>1295</v>
      </c>
      <c r="C4024" s="49" t="s">
        <v>305</v>
      </c>
      <c r="D4024" s="49" t="s">
        <v>1634</v>
      </c>
      <c r="E4024" s="49" t="s">
        <v>612</v>
      </c>
      <c r="F4024" s="49"/>
      <c r="G4024" s="49">
        <v>2021</v>
      </c>
      <c r="H4024" s="49" t="s">
        <v>361</v>
      </c>
      <c r="I4024" s="49" t="s">
        <v>670</v>
      </c>
      <c r="J4024" s="59">
        <v>0</v>
      </c>
      <c r="K4024" s="49">
        <v>0</v>
      </c>
      <c r="L4024" s="55" t="str">
        <f>_xlfn.CONCAT(NFM3External!$B4024,"_",NFM3External!$C4024,"_",NFM3External!$E4024,"_",NFM3External!$G4024)</f>
        <v>Zimbabwe_TB_Select External Source_2021</v>
      </c>
    </row>
    <row r="4025" spans="1:12" x14ac:dyDescent="0.25">
      <c r="A4025" s="51" t="s">
        <v>2230</v>
      </c>
      <c r="B4025" s="52" t="s">
        <v>1295</v>
      </c>
      <c r="C4025" s="52" t="s">
        <v>305</v>
      </c>
      <c r="D4025" s="52" t="s">
        <v>1634</v>
      </c>
      <c r="E4025" s="52" t="s">
        <v>612</v>
      </c>
      <c r="F4025" s="52"/>
      <c r="G4025" s="52">
        <v>2022</v>
      </c>
      <c r="H4025" s="52" t="s">
        <v>361</v>
      </c>
      <c r="I4025" s="52" t="s">
        <v>670</v>
      </c>
      <c r="J4025" s="60">
        <v>0</v>
      </c>
      <c r="K4025" s="52">
        <v>0</v>
      </c>
      <c r="L4025" s="56" t="str">
        <f>_xlfn.CONCAT(NFM3External!$B4025,"_",NFM3External!$C4025,"_",NFM3External!$E4025,"_",NFM3External!$G4025)</f>
        <v>Zimbabwe_TB_Select External Source_2022</v>
      </c>
    </row>
    <row r="4026" spans="1:12" x14ac:dyDescent="0.25">
      <c r="A4026" s="48" t="s">
        <v>2230</v>
      </c>
      <c r="B4026" s="49" t="s">
        <v>1295</v>
      </c>
      <c r="C4026" s="49" t="s">
        <v>305</v>
      </c>
      <c r="D4026" s="49" t="s">
        <v>1634</v>
      </c>
      <c r="E4026" s="49" t="s">
        <v>612</v>
      </c>
      <c r="F4026" s="49"/>
      <c r="G4026" s="49">
        <v>2023</v>
      </c>
      <c r="H4026" s="49" t="s">
        <v>361</v>
      </c>
      <c r="I4026" s="49" t="s">
        <v>670</v>
      </c>
      <c r="J4026" s="59">
        <v>0</v>
      </c>
      <c r="K4026" s="49">
        <v>0</v>
      </c>
      <c r="L4026" s="55" t="str">
        <f>_xlfn.CONCAT(NFM3External!$B4026,"_",NFM3External!$C4026,"_",NFM3External!$E4026,"_",NFM3External!$G4026)</f>
        <v>Zimbabwe_TB_Select External Source_2023</v>
      </c>
    </row>
    <row r="4027" spans="1:12" x14ac:dyDescent="0.25">
      <c r="A4027" s="51" t="s">
        <v>2230</v>
      </c>
      <c r="B4027" s="52" t="s">
        <v>1295</v>
      </c>
      <c r="C4027" s="52" t="s">
        <v>305</v>
      </c>
      <c r="D4027" s="52" t="s">
        <v>1634</v>
      </c>
      <c r="E4027" s="52" t="s">
        <v>612</v>
      </c>
      <c r="F4027" s="52"/>
      <c r="G4027" s="52">
        <v>2024</v>
      </c>
      <c r="H4027" s="52" t="s">
        <v>361</v>
      </c>
      <c r="I4027" s="52" t="s">
        <v>670</v>
      </c>
      <c r="J4027" s="60">
        <v>0</v>
      </c>
      <c r="K4027" s="52">
        <v>0</v>
      </c>
      <c r="L4027" s="56" t="str">
        <f>_xlfn.CONCAT(NFM3External!$B4027,"_",NFM3External!$C4027,"_",NFM3External!$E4027,"_",NFM3External!$G4027)</f>
        <v>Zimbabwe_TB_Select External Source_2024</v>
      </c>
    </row>
    <row r="4028" spans="1:12" x14ac:dyDescent="0.25">
      <c r="A4028" s="48" t="s">
        <v>2230</v>
      </c>
      <c r="B4028" s="49" t="s">
        <v>1295</v>
      </c>
      <c r="C4028" s="49" t="s">
        <v>305</v>
      </c>
      <c r="D4028" s="49" t="s">
        <v>1634</v>
      </c>
      <c r="E4028" s="49" t="s">
        <v>612</v>
      </c>
      <c r="F4028" s="49"/>
      <c r="G4028" s="49">
        <v>2025</v>
      </c>
      <c r="H4028" s="49" t="s">
        <v>361</v>
      </c>
      <c r="I4028" s="49" t="s">
        <v>670</v>
      </c>
      <c r="J4028" s="59">
        <v>0</v>
      </c>
      <c r="K4028" s="49">
        <v>0</v>
      </c>
      <c r="L4028" s="55" t="str">
        <f>_xlfn.CONCAT(NFM3External!$B4028,"_",NFM3External!$C4028,"_",NFM3External!$E4028,"_",NFM3External!$G4028)</f>
        <v>Zimbabwe_TB_Select External Source_2025</v>
      </c>
    </row>
    <row r="4029" spans="1:12" x14ac:dyDescent="0.25">
      <c r="A4029" s="51" t="s">
        <v>2230</v>
      </c>
      <c r="B4029" s="52" t="s">
        <v>1295</v>
      </c>
      <c r="C4029" s="52" t="s">
        <v>305</v>
      </c>
      <c r="D4029" s="52" t="s">
        <v>1634</v>
      </c>
      <c r="E4029" s="52" t="s">
        <v>906</v>
      </c>
      <c r="F4029" s="52"/>
      <c r="G4029" s="52">
        <v>2018</v>
      </c>
      <c r="H4029" s="52" t="s">
        <v>1635</v>
      </c>
      <c r="I4029" s="52" t="s">
        <v>670</v>
      </c>
      <c r="J4029" s="60">
        <v>0</v>
      </c>
      <c r="K4029" s="52">
        <v>0</v>
      </c>
      <c r="L4029" s="56" t="str">
        <f>_xlfn.CONCAT(NFM3External!$B4029,"_",NFM3External!$C4029,"_",NFM3External!$E4029,"_",NFM3External!$G4029)</f>
        <v>Zimbabwe_TB_United Kingdom_2018</v>
      </c>
    </row>
    <row r="4030" spans="1:12" x14ac:dyDescent="0.25">
      <c r="A4030" s="48" t="s">
        <v>2230</v>
      </c>
      <c r="B4030" s="49" t="s">
        <v>1295</v>
      </c>
      <c r="C4030" s="49" t="s">
        <v>305</v>
      </c>
      <c r="D4030" s="49" t="s">
        <v>1634</v>
      </c>
      <c r="E4030" s="49" t="s">
        <v>906</v>
      </c>
      <c r="F4030" s="49"/>
      <c r="G4030" s="49">
        <v>2019</v>
      </c>
      <c r="H4030" s="49" t="s">
        <v>1635</v>
      </c>
      <c r="I4030" s="49" t="s">
        <v>670</v>
      </c>
      <c r="J4030" s="59">
        <v>0</v>
      </c>
      <c r="K4030" s="49">
        <v>0</v>
      </c>
      <c r="L4030" s="55" t="str">
        <f>_xlfn.CONCAT(NFM3External!$B4030,"_",NFM3External!$C4030,"_",NFM3External!$E4030,"_",NFM3External!$G4030)</f>
        <v>Zimbabwe_TB_United Kingdom_2019</v>
      </c>
    </row>
    <row r="4031" spans="1:12" x14ac:dyDescent="0.25">
      <c r="A4031" s="51" t="s">
        <v>2230</v>
      </c>
      <c r="B4031" s="52" t="s">
        <v>1295</v>
      </c>
      <c r="C4031" s="52" t="s">
        <v>305</v>
      </c>
      <c r="D4031" s="52" t="s">
        <v>1634</v>
      </c>
      <c r="E4031" s="52" t="s">
        <v>906</v>
      </c>
      <c r="F4031" s="52"/>
      <c r="G4031" s="52">
        <v>2020</v>
      </c>
      <c r="H4031" s="52" t="s">
        <v>1635</v>
      </c>
      <c r="I4031" s="52" t="s">
        <v>670</v>
      </c>
      <c r="J4031" s="60">
        <v>0</v>
      </c>
      <c r="K4031" s="52">
        <v>0</v>
      </c>
      <c r="L4031" s="56" t="str">
        <f>_xlfn.CONCAT(NFM3External!$B4031,"_",NFM3External!$C4031,"_",NFM3External!$E4031,"_",NFM3External!$G4031)</f>
        <v>Zimbabwe_TB_United Kingdom_2020</v>
      </c>
    </row>
    <row r="4032" spans="1:12" x14ac:dyDescent="0.25">
      <c r="A4032" s="48" t="s">
        <v>2230</v>
      </c>
      <c r="B4032" s="49" t="s">
        <v>1295</v>
      </c>
      <c r="C4032" s="49" t="s">
        <v>305</v>
      </c>
      <c r="D4032" s="49" t="s">
        <v>1634</v>
      </c>
      <c r="E4032" s="49" t="s">
        <v>906</v>
      </c>
      <c r="F4032" s="49"/>
      <c r="G4032" s="49">
        <v>2021</v>
      </c>
      <c r="H4032" s="49" t="s">
        <v>361</v>
      </c>
      <c r="I4032" s="49" t="s">
        <v>670</v>
      </c>
      <c r="J4032" s="59">
        <v>0</v>
      </c>
      <c r="K4032" s="49">
        <v>0</v>
      </c>
      <c r="L4032" s="55" t="str">
        <f>_xlfn.CONCAT(NFM3External!$B4032,"_",NFM3External!$C4032,"_",NFM3External!$E4032,"_",NFM3External!$G4032)</f>
        <v>Zimbabwe_TB_United Kingdom_2021</v>
      </c>
    </row>
    <row r="4033" spans="1:12" x14ac:dyDescent="0.25">
      <c r="A4033" s="51" t="s">
        <v>2230</v>
      </c>
      <c r="B4033" s="52" t="s">
        <v>1295</v>
      </c>
      <c r="C4033" s="52" t="s">
        <v>305</v>
      </c>
      <c r="D4033" s="52" t="s">
        <v>1634</v>
      </c>
      <c r="E4033" s="52" t="s">
        <v>906</v>
      </c>
      <c r="F4033" s="52"/>
      <c r="G4033" s="52">
        <v>2022</v>
      </c>
      <c r="H4033" s="52" t="s">
        <v>361</v>
      </c>
      <c r="I4033" s="52" t="s">
        <v>670</v>
      </c>
      <c r="J4033" s="60">
        <v>0</v>
      </c>
      <c r="K4033" s="52">
        <v>0</v>
      </c>
      <c r="L4033" s="56" t="str">
        <f>_xlfn.CONCAT(NFM3External!$B4033,"_",NFM3External!$C4033,"_",NFM3External!$E4033,"_",NFM3External!$G4033)</f>
        <v>Zimbabwe_TB_United Kingdom_2022</v>
      </c>
    </row>
    <row r="4034" spans="1:12" x14ac:dyDescent="0.25">
      <c r="A4034" s="48" t="s">
        <v>2230</v>
      </c>
      <c r="B4034" s="49" t="s">
        <v>1295</v>
      </c>
      <c r="C4034" s="49" t="s">
        <v>305</v>
      </c>
      <c r="D4034" s="49" t="s">
        <v>1634</v>
      </c>
      <c r="E4034" s="49" t="s">
        <v>906</v>
      </c>
      <c r="F4034" s="49"/>
      <c r="G4034" s="49">
        <v>2023</v>
      </c>
      <c r="H4034" s="49" t="s">
        <v>361</v>
      </c>
      <c r="I4034" s="49" t="s">
        <v>670</v>
      </c>
      <c r="J4034" s="59">
        <v>0</v>
      </c>
      <c r="K4034" s="49">
        <v>0</v>
      </c>
      <c r="L4034" s="55" t="str">
        <f>_xlfn.CONCAT(NFM3External!$B4034,"_",NFM3External!$C4034,"_",NFM3External!$E4034,"_",NFM3External!$G4034)</f>
        <v>Zimbabwe_TB_United Kingdom_2023</v>
      </c>
    </row>
    <row r="4035" spans="1:12" x14ac:dyDescent="0.25">
      <c r="A4035" s="51" t="s">
        <v>2230</v>
      </c>
      <c r="B4035" s="52" t="s">
        <v>1295</v>
      </c>
      <c r="C4035" s="52" t="s">
        <v>305</v>
      </c>
      <c r="D4035" s="52" t="s">
        <v>1634</v>
      </c>
      <c r="E4035" s="52" t="s">
        <v>906</v>
      </c>
      <c r="F4035" s="52"/>
      <c r="G4035" s="52">
        <v>2024</v>
      </c>
      <c r="H4035" s="52" t="s">
        <v>361</v>
      </c>
      <c r="I4035" s="52" t="s">
        <v>670</v>
      </c>
      <c r="J4035" s="60">
        <v>0</v>
      </c>
      <c r="K4035" s="52">
        <v>0</v>
      </c>
      <c r="L4035" s="56" t="str">
        <f>_xlfn.CONCAT(NFM3External!$B4035,"_",NFM3External!$C4035,"_",NFM3External!$E4035,"_",NFM3External!$G4035)</f>
        <v>Zimbabwe_TB_United Kingdom_2024</v>
      </c>
    </row>
    <row r="4036" spans="1:12" x14ac:dyDescent="0.25">
      <c r="A4036" s="48" t="s">
        <v>2230</v>
      </c>
      <c r="B4036" s="49" t="s">
        <v>1295</v>
      </c>
      <c r="C4036" s="49" t="s">
        <v>305</v>
      </c>
      <c r="D4036" s="49" t="s">
        <v>1634</v>
      </c>
      <c r="E4036" s="49" t="s">
        <v>906</v>
      </c>
      <c r="F4036" s="49"/>
      <c r="G4036" s="49">
        <v>2025</v>
      </c>
      <c r="H4036" s="49" t="s">
        <v>361</v>
      </c>
      <c r="I4036" s="49" t="s">
        <v>670</v>
      </c>
      <c r="J4036" s="59">
        <v>0</v>
      </c>
      <c r="K4036" s="49">
        <v>0</v>
      </c>
      <c r="L4036" s="55" t="str">
        <f>_xlfn.CONCAT(NFM3External!$B4036,"_",NFM3External!$C4036,"_",NFM3External!$E4036,"_",NFM3External!$G4036)</f>
        <v>Zimbabwe_TB_United Kingdom_2025</v>
      </c>
    </row>
    <row r="4037" spans="1:12" x14ac:dyDescent="0.25">
      <c r="A4037" s="51" t="s">
        <v>2230</v>
      </c>
      <c r="B4037" s="52" t="s">
        <v>1295</v>
      </c>
      <c r="C4037" s="52" t="s">
        <v>305</v>
      </c>
      <c r="D4037" s="52" t="s">
        <v>1634</v>
      </c>
      <c r="E4037" s="52" t="s">
        <v>934</v>
      </c>
      <c r="F4037" s="52" t="s">
        <v>2236</v>
      </c>
      <c r="G4037" s="52">
        <v>2018</v>
      </c>
      <c r="H4037" s="52" t="s">
        <v>1635</v>
      </c>
      <c r="I4037" s="52" t="s">
        <v>670</v>
      </c>
      <c r="J4037" s="60">
        <v>3000000</v>
      </c>
      <c r="K4037" s="52">
        <v>3000000</v>
      </c>
      <c r="L4037" s="56" t="str">
        <f>_xlfn.CONCAT(NFM3External!$B4037,"_",NFM3External!$C4037,"_",NFM3External!$E4037,"_",NFM3External!$G4037)</f>
        <v>Zimbabwe_TB_United States Government (USG)_2018</v>
      </c>
    </row>
    <row r="4038" spans="1:12" x14ac:dyDescent="0.25">
      <c r="A4038" s="48" t="s">
        <v>2230</v>
      </c>
      <c r="B4038" s="49" t="s">
        <v>1295</v>
      </c>
      <c r="C4038" s="49" t="s">
        <v>305</v>
      </c>
      <c r="D4038" s="49" t="s">
        <v>1634</v>
      </c>
      <c r="E4038" s="49" t="s">
        <v>934</v>
      </c>
      <c r="F4038" s="49" t="s">
        <v>2236</v>
      </c>
      <c r="G4038" s="49">
        <v>2019</v>
      </c>
      <c r="H4038" s="49" t="s">
        <v>1635</v>
      </c>
      <c r="I4038" s="49" t="s">
        <v>670</v>
      </c>
      <c r="J4038" s="59">
        <v>3000000</v>
      </c>
      <c r="K4038" s="49">
        <v>3000000</v>
      </c>
      <c r="L4038" s="55" t="str">
        <f>_xlfn.CONCAT(NFM3External!$B4038,"_",NFM3External!$C4038,"_",NFM3External!$E4038,"_",NFM3External!$G4038)</f>
        <v>Zimbabwe_TB_United States Government (USG)_2019</v>
      </c>
    </row>
    <row r="4039" spans="1:12" x14ac:dyDescent="0.25">
      <c r="A4039" s="51" t="s">
        <v>2230</v>
      </c>
      <c r="B4039" s="52" t="s">
        <v>1295</v>
      </c>
      <c r="C4039" s="52" t="s">
        <v>305</v>
      </c>
      <c r="D4039" s="52" t="s">
        <v>1634</v>
      </c>
      <c r="E4039" s="52" t="s">
        <v>934</v>
      </c>
      <c r="F4039" s="52" t="s">
        <v>2236</v>
      </c>
      <c r="G4039" s="52">
        <v>2020</v>
      </c>
      <c r="H4039" s="52" t="s">
        <v>1635</v>
      </c>
      <c r="I4039" s="52" t="s">
        <v>670</v>
      </c>
      <c r="J4039" s="60">
        <v>3000000</v>
      </c>
      <c r="K4039" s="52">
        <v>3000000</v>
      </c>
      <c r="L4039" s="56" t="str">
        <f>_xlfn.CONCAT(NFM3External!$B4039,"_",NFM3External!$C4039,"_",NFM3External!$E4039,"_",NFM3External!$G4039)</f>
        <v>Zimbabwe_TB_United States Government (USG)_2020</v>
      </c>
    </row>
    <row r="4040" spans="1:12" x14ac:dyDescent="0.25">
      <c r="A4040" s="48" t="s">
        <v>2230</v>
      </c>
      <c r="B4040" s="49" t="s">
        <v>1295</v>
      </c>
      <c r="C4040" s="49" t="s">
        <v>305</v>
      </c>
      <c r="D4040" s="49" t="s">
        <v>1634</v>
      </c>
      <c r="E4040" s="49" t="s">
        <v>934</v>
      </c>
      <c r="F4040" s="49" t="s">
        <v>2236</v>
      </c>
      <c r="G4040" s="49">
        <v>2021</v>
      </c>
      <c r="H4040" s="49" t="s">
        <v>361</v>
      </c>
      <c r="I4040" s="49" t="s">
        <v>670</v>
      </c>
      <c r="J4040" s="59">
        <v>3000000</v>
      </c>
      <c r="K4040" s="49">
        <v>3000000</v>
      </c>
      <c r="L4040" s="55" t="str">
        <f>_xlfn.CONCAT(NFM3External!$B4040,"_",NFM3External!$C4040,"_",NFM3External!$E4040,"_",NFM3External!$G4040)</f>
        <v>Zimbabwe_TB_United States Government (USG)_2021</v>
      </c>
    </row>
    <row r="4041" spans="1:12" x14ac:dyDescent="0.25">
      <c r="A4041" s="51" t="s">
        <v>2230</v>
      </c>
      <c r="B4041" s="52" t="s">
        <v>1295</v>
      </c>
      <c r="C4041" s="52" t="s">
        <v>305</v>
      </c>
      <c r="D4041" s="52" t="s">
        <v>1634</v>
      </c>
      <c r="E4041" s="52" t="s">
        <v>934</v>
      </c>
      <c r="F4041" s="52" t="s">
        <v>2236</v>
      </c>
      <c r="G4041" s="52">
        <v>2022</v>
      </c>
      <c r="H4041" s="52" t="s">
        <v>361</v>
      </c>
      <c r="I4041" s="52" t="s">
        <v>670</v>
      </c>
      <c r="J4041" s="60">
        <v>3000000</v>
      </c>
      <c r="K4041" s="52">
        <v>3000000</v>
      </c>
      <c r="L4041" s="56" t="str">
        <f>_xlfn.CONCAT(NFM3External!$B4041,"_",NFM3External!$C4041,"_",NFM3External!$E4041,"_",NFM3External!$G4041)</f>
        <v>Zimbabwe_TB_United States Government (USG)_2022</v>
      </c>
    </row>
    <row r="4042" spans="1:12" x14ac:dyDescent="0.25">
      <c r="A4042" s="48" t="s">
        <v>2230</v>
      </c>
      <c r="B4042" s="49" t="s">
        <v>1295</v>
      </c>
      <c r="C4042" s="49" t="s">
        <v>305</v>
      </c>
      <c r="D4042" s="49" t="s">
        <v>1634</v>
      </c>
      <c r="E4042" s="49" t="s">
        <v>934</v>
      </c>
      <c r="F4042" s="49" t="s">
        <v>2236</v>
      </c>
      <c r="G4042" s="49">
        <v>2023</v>
      </c>
      <c r="H4042" s="49" t="s">
        <v>361</v>
      </c>
      <c r="I4042" s="49" t="s">
        <v>670</v>
      </c>
      <c r="J4042" s="59">
        <v>3000000</v>
      </c>
      <c r="K4042" s="49">
        <v>3000000</v>
      </c>
      <c r="L4042" s="55" t="str">
        <f>_xlfn.CONCAT(NFM3External!$B4042,"_",NFM3External!$C4042,"_",NFM3External!$E4042,"_",NFM3External!$G4042)</f>
        <v>Zimbabwe_TB_United States Government (USG)_2023</v>
      </c>
    </row>
    <row r="4043" spans="1:12" x14ac:dyDescent="0.25">
      <c r="A4043" s="51" t="s">
        <v>2230</v>
      </c>
      <c r="B4043" s="52" t="s">
        <v>1295</v>
      </c>
      <c r="C4043" s="52" t="s">
        <v>305</v>
      </c>
      <c r="D4043" s="52" t="s">
        <v>1634</v>
      </c>
      <c r="E4043" s="52" t="s">
        <v>934</v>
      </c>
      <c r="F4043" s="52" t="s">
        <v>2236</v>
      </c>
      <c r="G4043" s="52">
        <v>2024</v>
      </c>
      <c r="H4043" s="52" t="s">
        <v>361</v>
      </c>
      <c r="I4043" s="52" t="s">
        <v>670</v>
      </c>
      <c r="J4043" s="60">
        <v>3000000</v>
      </c>
      <c r="K4043" s="52">
        <v>3000000</v>
      </c>
      <c r="L4043" s="56" t="str">
        <f>_xlfn.CONCAT(NFM3External!$B4043,"_",NFM3External!$C4043,"_",NFM3External!$E4043,"_",NFM3External!$G4043)</f>
        <v>Zimbabwe_TB_United States Government (USG)_2024</v>
      </c>
    </row>
    <row r="4044" spans="1:12" x14ac:dyDescent="0.25">
      <c r="A4044" s="48" t="s">
        <v>2230</v>
      </c>
      <c r="B4044" s="49" t="s">
        <v>1295</v>
      </c>
      <c r="C4044" s="49" t="s">
        <v>305</v>
      </c>
      <c r="D4044" s="49" t="s">
        <v>1634</v>
      </c>
      <c r="E4044" s="49" t="s">
        <v>934</v>
      </c>
      <c r="F4044" s="49" t="s">
        <v>2236</v>
      </c>
      <c r="G4044" s="49">
        <v>2025</v>
      </c>
      <c r="H4044" s="49" t="s">
        <v>361</v>
      </c>
      <c r="I4044" s="49" t="s">
        <v>670</v>
      </c>
      <c r="J4044" s="59">
        <v>3000000</v>
      </c>
      <c r="K4044" s="49">
        <v>3000000</v>
      </c>
      <c r="L4044" s="55" t="str">
        <f>_xlfn.CONCAT(NFM3External!$B4044,"_",NFM3External!$C4044,"_",NFM3External!$E4044,"_",NFM3External!$G4044)</f>
        <v>Zimbabwe_TB_United States Government (USG)_2025</v>
      </c>
    </row>
    <row r="4045" spans="1:12" x14ac:dyDescent="0.25">
      <c r="A4045" s="51" t="s">
        <v>2230</v>
      </c>
      <c r="B4045" s="52" t="s">
        <v>1295</v>
      </c>
      <c r="C4045" s="52" t="s">
        <v>305</v>
      </c>
      <c r="D4045" s="52" t="s">
        <v>1634</v>
      </c>
      <c r="E4045" s="52" t="s">
        <v>954</v>
      </c>
      <c r="F4045" s="52"/>
      <c r="G4045" s="52">
        <v>2018</v>
      </c>
      <c r="H4045" s="52" t="s">
        <v>1635</v>
      </c>
      <c r="I4045" s="52" t="s">
        <v>670</v>
      </c>
      <c r="J4045" s="60">
        <v>0</v>
      </c>
      <c r="K4045" s="52">
        <v>0</v>
      </c>
      <c r="L4045" s="56" t="str">
        <f>_xlfn.CONCAT(NFM3External!$B4045,"_",NFM3External!$C4045,"_",NFM3External!$E4045,"_",NFM3External!$G4045)</f>
        <v>Zimbabwe_TB_Unspecified - not disagregated by sources _2018</v>
      </c>
    </row>
    <row r="4046" spans="1:12" x14ac:dyDescent="0.25">
      <c r="A4046" s="48" t="s">
        <v>2230</v>
      </c>
      <c r="B4046" s="49" t="s">
        <v>1295</v>
      </c>
      <c r="C4046" s="49" t="s">
        <v>305</v>
      </c>
      <c r="D4046" s="49" t="s">
        <v>1634</v>
      </c>
      <c r="E4046" s="49" t="s">
        <v>954</v>
      </c>
      <c r="F4046" s="49"/>
      <c r="G4046" s="49">
        <v>2019</v>
      </c>
      <c r="H4046" s="49" t="s">
        <v>1635</v>
      </c>
      <c r="I4046" s="49" t="s">
        <v>670</v>
      </c>
      <c r="J4046" s="59">
        <v>0</v>
      </c>
      <c r="K4046" s="49">
        <v>0</v>
      </c>
      <c r="L4046" s="55" t="str">
        <f>_xlfn.CONCAT(NFM3External!$B4046,"_",NFM3External!$C4046,"_",NFM3External!$E4046,"_",NFM3External!$G4046)</f>
        <v>Zimbabwe_TB_Unspecified - not disagregated by sources _2019</v>
      </c>
    </row>
    <row r="4047" spans="1:12" x14ac:dyDescent="0.25">
      <c r="A4047" s="51" t="s">
        <v>2230</v>
      </c>
      <c r="B4047" s="52" t="s">
        <v>1295</v>
      </c>
      <c r="C4047" s="52" t="s">
        <v>305</v>
      </c>
      <c r="D4047" s="52" t="s">
        <v>1634</v>
      </c>
      <c r="E4047" s="52" t="s">
        <v>954</v>
      </c>
      <c r="F4047" s="52"/>
      <c r="G4047" s="52">
        <v>2020</v>
      </c>
      <c r="H4047" s="52" t="s">
        <v>1635</v>
      </c>
      <c r="I4047" s="52" t="s">
        <v>670</v>
      </c>
      <c r="J4047" s="60">
        <v>0</v>
      </c>
      <c r="K4047" s="52">
        <v>0</v>
      </c>
      <c r="L4047" s="56" t="str">
        <f>_xlfn.CONCAT(NFM3External!$B4047,"_",NFM3External!$C4047,"_",NFM3External!$E4047,"_",NFM3External!$G4047)</f>
        <v>Zimbabwe_TB_Unspecified - not disagregated by sources _2020</v>
      </c>
    </row>
    <row r="4048" spans="1:12" x14ac:dyDescent="0.25">
      <c r="A4048" s="48" t="s">
        <v>2230</v>
      </c>
      <c r="B4048" s="49" t="s">
        <v>1295</v>
      </c>
      <c r="C4048" s="49" t="s">
        <v>305</v>
      </c>
      <c r="D4048" s="49" t="s">
        <v>1634</v>
      </c>
      <c r="E4048" s="49" t="s">
        <v>954</v>
      </c>
      <c r="F4048" s="49"/>
      <c r="G4048" s="49">
        <v>2021</v>
      </c>
      <c r="H4048" s="49" t="s">
        <v>361</v>
      </c>
      <c r="I4048" s="49" t="s">
        <v>670</v>
      </c>
      <c r="J4048" s="59">
        <v>0</v>
      </c>
      <c r="K4048" s="49">
        <v>0</v>
      </c>
      <c r="L4048" s="55" t="str">
        <f>_xlfn.CONCAT(NFM3External!$B4048,"_",NFM3External!$C4048,"_",NFM3External!$E4048,"_",NFM3External!$G4048)</f>
        <v>Zimbabwe_TB_Unspecified - not disagregated by sources _2021</v>
      </c>
    </row>
    <row r="4049" spans="1:12" x14ac:dyDescent="0.25">
      <c r="A4049" s="51" t="s">
        <v>2230</v>
      </c>
      <c r="B4049" s="52" t="s">
        <v>1295</v>
      </c>
      <c r="C4049" s="52" t="s">
        <v>305</v>
      </c>
      <c r="D4049" s="52" t="s">
        <v>1634</v>
      </c>
      <c r="E4049" s="52" t="s">
        <v>954</v>
      </c>
      <c r="F4049" s="52"/>
      <c r="G4049" s="52">
        <v>2022</v>
      </c>
      <c r="H4049" s="52" t="s">
        <v>361</v>
      </c>
      <c r="I4049" s="52" t="s">
        <v>670</v>
      </c>
      <c r="J4049" s="60">
        <v>0</v>
      </c>
      <c r="K4049" s="52">
        <v>0</v>
      </c>
      <c r="L4049" s="56" t="str">
        <f>_xlfn.CONCAT(NFM3External!$B4049,"_",NFM3External!$C4049,"_",NFM3External!$E4049,"_",NFM3External!$G4049)</f>
        <v>Zimbabwe_TB_Unspecified - not disagregated by sources _2022</v>
      </c>
    </row>
    <row r="4050" spans="1:12" x14ac:dyDescent="0.25">
      <c r="A4050" s="48" t="s">
        <v>2230</v>
      </c>
      <c r="B4050" s="49" t="s">
        <v>1295</v>
      </c>
      <c r="C4050" s="49" t="s">
        <v>305</v>
      </c>
      <c r="D4050" s="49" t="s">
        <v>1634</v>
      </c>
      <c r="E4050" s="49" t="s">
        <v>954</v>
      </c>
      <c r="F4050" s="49"/>
      <c r="G4050" s="49">
        <v>2023</v>
      </c>
      <c r="H4050" s="49" t="s">
        <v>361</v>
      </c>
      <c r="I4050" s="49" t="s">
        <v>670</v>
      </c>
      <c r="J4050" s="59">
        <v>0</v>
      </c>
      <c r="K4050" s="49">
        <v>0</v>
      </c>
      <c r="L4050" s="55" t="str">
        <f>_xlfn.CONCAT(NFM3External!$B4050,"_",NFM3External!$C4050,"_",NFM3External!$E4050,"_",NFM3External!$G4050)</f>
        <v>Zimbabwe_TB_Unspecified - not disagregated by sources _2023</v>
      </c>
    </row>
    <row r="4051" spans="1:12" x14ac:dyDescent="0.25">
      <c r="A4051" s="51" t="s">
        <v>2230</v>
      </c>
      <c r="B4051" s="52" t="s">
        <v>1295</v>
      </c>
      <c r="C4051" s="52" t="s">
        <v>305</v>
      </c>
      <c r="D4051" s="52" t="s">
        <v>1634</v>
      </c>
      <c r="E4051" s="52" t="s">
        <v>954</v>
      </c>
      <c r="F4051" s="52"/>
      <c r="G4051" s="52">
        <v>2024</v>
      </c>
      <c r="H4051" s="52" t="s">
        <v>361</v>
      </c>
      <c r="I4051" s="52" t="s">
        <v>670</v>
      </c>
      <c r="J4051" s="60">
        <v>0</v>
      </c>
      <c r="K4051" s="52">
        <v>0</v>
      </c>
      <c r="L4051" s="56" t="str">
        <f>_xlfn.CONCAT(NFM3External!$B4051,"_",NFM3External!$C4051,"_",NFM3External!$E4051,"_",NFM3External!$G4051)</f>
        <v>Zimbabwe_TB_Unspecified - not disagregated by sources _2024</v>
      </c>
    </row>
    <row r="4052" spans="1:12" x14ac:dyDescent="0.25">
      <c r="A4052" s="48" t="s">
        <v>2230</v>
      </c>
      <c r="B4052" s="49" t="s">
        <v>1295</v>
      </c>
      <c r="C4052" s="49" t="s">
        <v>305</v>
      </c>
      <c r="D4052" s="49" t="s">
        <v>1634</v>
      </c>
      <c r="E4052" s="49" t="s">
        <v>954</v>
      </c>
      <c r="F4052" s="49"/>
      <c r="G4052" s="49">
        <v>2025</v>
      </c>
      <c r="H4052" s="49" t="s">
        <v>361</v>
      </c>
      <c r="I4052" s="49" t="s">
        <v>670</v>
      </c>
      <c r="J4052" s="59">
        <v>0</v>
      </c>
      <c r="K4052" s="49">
        <v>0</v>
      </c>
      <c r="L4052" s="55" t="str">
        <f>_xlfn.CONCAT(NFM3External!$B4052,"_",NFM3External!$C4052,"_",NFM3External!$E4052,"_",NFM3External!$G4052)</f>
        <v>Zimbabwe_TB_Unspecified - not disagregated by sources _2025</v>
      </c>
    </row>
    <row r="4053" spans="1:12" x14ac:dyDescent="0.25">
      <c r="A4053" s="51" t="s">
        <v>2230</v>
      </c>
      <c r="B4053" s="52" t="s">
        <v>1295</v>
      </c>
      <c r="C4053" s="52" t="s">
        <v>305</v>
      </c>
      <c r="D4053" s="52" t="s">
        <v>1634</v>
      </c>
      <c r="E4053" s="52" t="s">
        <v>949</v>
      </c>
      <c r="F4053" s="52"/>
      <c r="G4053" s="52">
        <v>2018</v>
      </c>
      <c r="H4053" s="52" t="s">
        <v>1635</v>
      </c>
      <c r="I4053" s="52" t="s">
        <v>670</v>
      </c>
      <c r="J4053" s="60">
        <v>0</v>
      </c>
      <c r="K4053" s="52">
        <v>0</v>
      </c>
      <c r="L4053" s="56" t="str">
        <f>_xlfn.CONCAT(NFM3External!$B4053,"_",NFM3External!$C4053,"_",NFM3External!$E4053,"_",NFM3External!$G4053)</f>
        <v>Zimbabwe_TB_World Health Organization (WHO)_2018</v>
      </c>
    </row>
    <row r="4054" spans="1:12" x14ac:dyDescent="0.25">
      <c r="A4054" s="48" t="s">
        <v>2230</v>
      </c>
      <c r="B4054" s="49" t="s">
        <v>1295</v>
      </c>
      <c r="C4054" s="49" t="s">
        <v>305</v>
      </c>
      <c r="D4054" s="49" t="s">
        <v>1634</v>
      </c>
      <c r="E4054" s="49" t="s">
        <v>949</v>
      </c>
      <c r="F4054" s="49"/>
      <c r="G4054" s="49">
        <v>2019</v>
      </c>
      <c r="H4054" s="49" t="s">
        <v>1635</v>
      </c>
      <c r="I4054" s="49" t="s">
        <v>670</v>
      </c>
      <c r="J4054" s="59">
        <v>0</v>
      </c>
      <c r="K4054" s="49">
        <v>0</v>
      </c>
      <c r="L4054" s="55" t="str">
        <f>_xlfn.CONCAT(NFM3External!$B4054,"_",NFM3External!$C4054,"_",NFM3External!$E4054,"_",NFM3External!$G4054)</f>
        <v>Zimbabwe_TB_World Health Organization (WHO)_2019</v>
      </c>
    </row>
    <row r="4055" spans="1:12" x14ac:dyDescent="0.25">
      <c r="A4055" s="51" t="s">
        <v>2230</v>
      </c>
      <c r="B4055" s="52" t="s">
        <v>1295</v>
      </c>
      <c r="C4055" s="52" t="s">
        <v>305</v>
      </c>
      <c r="D4055" s="52" t="s">
        <v>1634</v>
      </c>
      <c r="E4055" s="52" t="s">
        <v>949</v>
      </c>
      <c r="F4055" s="52"/>
      <c r="G4055" s="52">
        <v>2020</v>
      </c>
      <c r="H4055" s="52" t="s">
        <v>1635</v>
      </c>
      <c r="I4055" s="52" t="s">
        <v>670</v>
      </c>
      <c r="J4055" s="60">
        <v>0</v>
      </c>
      <c r="K4055" s="52">
        <v>0</v>
      </c>
      <c r="L4055" s="56" t="str">
        <f>_xlfn.CONCAT(NFM3External!$B4055,"_",NFM3External!$C4055,"_",NFM3External!$E4055,"_",NFM3External!$G4055)</f>
        <v>Zimbabwe_TB_World Health Organization (WHO)_2020</v>
      </c>
    </row>
    <row r="4056" spans="1:12" x14ac:dyDescent="0.25">
      <c r="A4056" s="48" t="s">
        <v>2230</v>
      </c>
      <c r="B4056" s="49" t="s">
        <v>1295</v>
      </c>
      <c r="C4056" s="49" t="s">
        <v>305</v>
      </c>
      <c r="D4056" s="49" t="s">
        <v>1634</v>
      </c>
      <c r="E4056" s="49" t="s">
        <v>949</v>
      </c>
      <c r="F4056" s="49"/>
      <c r="G4056" s="49">
        <v>2021</v>
      </c>
      <c r="H4056" s="49" t="s">
        <v>361</v>
      </c>
      <c r="I4056" s="49" t="s">
        <v>670</v>
      </c>
      <c r="J4056" s="59">
        <v>0</v>
      </c>
      <c r="K4056" s="49">
        <v>0</v>
      </c>
      <c r="L4056" s="55" t="str">
        <f>_xlfn.CONCAT(NFM3External!$B4056,"_",NFM3External!$C4056,"_",NFM3External!$E4056,"_",NFM3External!$G4056)</f>
        <v>Zimbabwe_TB_World Health Organization (WHO)_2021</v>
      </c>
    </row>
    <row r="4057" spans="1:12" x14ac:dyDescent="0.25">
      <c r="A4057" s="51" t="s">
        <v>2230</v>
      </c>
      <c r="B4057" s="52" t="s">
        <v>1295</v>
      </c>
      <c r="C4057" s="52" t="s">
        <v>305</v>
      </c>
      <c r="D4057" s="52" t="s">
        <v>1634</v>
      </c>
      <c r="E4057" s="52" t="s">
        <v>949</v>
      </c>
      <c r="F4057" s="52"/>
      <c r="G4057" s="52">
        <v>2022</v>
      </c>
      <c r="H4057" s="52" t="s">
        <v>361</v>
      </c>
      <c r="I4057" s="52" t="s">
        <v>670</v>
      </c>
      <c r="J4057" s="60">
        <v>0</v>
      </c>
      <c r="K4057" s="52">
        <v>0</v>
      </c>
      <c r="L4057" s="56" t="str">
        <f>_xlfn.CONCAT(NFM3External!$B4057,"_",NFM3External!$C4057,"_",NFM3External!$E4057,"_",NFM3External!$G4057)</f>
        <v>Zimbabwe_TB_World Health Organization (WHO)_2022</v>
      </c>
    </row>
    <row r="4058" spans="1:12" x14ac:dyDescent="0.25">
      <c r="A4058" s="48" t="s">
        <v>2230</v>
      </c>
      <c r="B4058" s="49" t="s">
        <v>1295</v>
      </c>
      <c r="C4058" s="49" t="s">
        <v>305</v>
      </c>
      <c r="D4058" s="49" t="s">
        <v>1634</v>
      </c>
      <c r="E4058" s="49" t="s">
        <v>949</v>
      </c>
      <c r="F4058" s="49"/>
      <c r="G4058" s="49">
        <v>2023</v>
      </c>
      <c r="H4058" s="49" t="s">
        <v>361</v>
      </c>
      <c r="I4058" s="49" t="s">
        <v>670</v>
      </c>
      <c r="J4058" s="59">
        <v>0</v>
      </c>
      <c r="K4058" s="49">
        <v>0</v>
      </c>
      <c r="L4058" s="55" t="str">
        <f>_xlfn.CONCAT(NFM3External!$B4058,"_",NFM3External!$C4058,"_",NFM3External!$E4058,"_",NFM3External!$G4058)</f>
        <v>Zimbabwe_TB_World Health Organization (WHO)_2023</v>
      </c>
    </row>
    <row r="4059" spans="1:12" x14ac:dyDescent="0.25">
      <c r="A4059" s="51" t="s">
        <v>2230</v>
      </c>
      <c r="B4059" s="52" t="s">
        <v>1295</v>
      </c>
      <c r="C4059" s="52" t="s">
        <v>305</v>
      </c>
      <c r="D4059" s="52" t="s">
        <v>1634</v>
      </c>
      <c r="E4059" s="52" t="s">
        <v>949</v>
      </c>
      <c r="F4059" s="52"/>
      <c r="G4059" s="52">
        <v>2024</v>
      </c>
      <c r="H4059" s="52" t="s">
        <v>361</v>
      </c>
      <c r="I4059" s="52" t="s">
        <v>670</v>
      </c>
      <c r="J4059" s="60">
        <v>0</v>
      </c>
      <c r="K4059" s="52">
        <v>0</v>
      </c>
      <c r="L4059" s="56" t="str">
        <f>_xlfn.CONCAT(NFM3External!$B4059,"_",NFM3External!$C4059,"_",NFM3External!$E4059,"_",NFM3External!$G4059)</f>
        <v>Zimbabwe_TB_World Health Organization (WHO)_2024</v>
      </c>
    </row>
    <row r="4060" spans="1:12" x14ac:dyDescent="0.25">
      <c r="A4060" s="40" t="s">
        <v>2230</v>
      </c>
      <c r="B4060" s="41" t="s">
        <v>1295</v>
      </c>
      <c r="C4060" s="41" t="s">
        <v>305</v>
      </c>
      <c r="D4060" s="41" t="s">
        <v>1634</v>
      </c>
      <c r="E4060" s="41" t="s">
        <v>949</v>
      </c>
      <c r="F4060" s="41"/>
      <c r="G4060" s="41">
        <v>2025</v>
      </c>
      <c r="H4060" s="41" t="s">
        <v>361</v>
      </c>
      <c r="I4060" s="41" t="s">
        <v>670</v>
      </c>
      <c r="J4060" s="61">
        <v>0</v>
      </c>
      <c r="K4060" s="41">
        <v>0</v>
      </c>
      <c r="L4060" s="57" t="str">
        <f>_xlfn.CONCAT(NFM3External!$B4060,"_",NFM3External!$C4060,"_",NFM3External!$E4060,"_",NFM3External!$G4060)</f>
        <v>Zimbabwe_TB_World Health Organization (WHO)_2025</v>
      </c>
    </row>
  </sheetData>
  <autoFilter ref="A1:L4060" xr:uid="{4C7DEEDF-640A-4776-B7A9-1AF93623E9EE}"/>
  <sortState xmlns:xlrd2="http://schemas.microsoft.com/office/spreadsheetml/2017/richdata2" ref="A2:K4060">
    <sortCondition ref="A2:A4060"/>
    <sortCondition ref="C2:C4060"/>
    <sortCondition ref="E2:E4060"/>
    <sortCondition ref="G2:G406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0372-342E-4DFA-BA52-3C72C5155F0A}">
  <sheetPr codeName="Sheet8"/>
  <dimension ref="A1:H739"/>
  <sheetViews>
    <sheetView topLeftCell="F1" workbookViewId="0">
      <selection activeCell="L1" sqref="L1"/>
    </sheetView>
  </sheetViews>
  <sheetFormatPr defaultColWidth="8.5703125" defaultRowHeight="15" x14ac:dyDescent="0.25"/>
  <cols>
    <col min="1" max="1" width="7.140625" customWidth="1"/>
    <col min="2" max="2" width="32.140625" bestFit="1" customWidth="1"/>
    <col min="3" max="3" width="13.5703125" customWidth="1"/>
    <col min="4" max="4" width="20.42578125" customWidth="1"/>
    <col min="5" max="5" width="14" bestFit="1" customWidth="1"/>
    <col min="6" max="6" width="53.140625" bestFit="1" customWidth="1"/>
    <col min="8" max="8" width="38.85546875" bestFit="1" customWidth="1"/>
  </cols>
  <sheetData>
    <row r="1" spans="1:8" x14ac:dyDescent="0.25">
      <c r="A1" s="45" t="s">
        <v>1623</v>
      </c>
      <c r="B1" s="46" t="s">
        <v>1624</v>
      </c>
      <c r="C1" s="46" t="s">
        <v>296</v>
      </c>
      <c r="D1" s="46" t="s">
        <v>2237</v>
      </c>
      <c r="E1" s="46" t="s">
        <v>1625</v>
      </c>
      <c r="F1" s="46" t="s">
        <v>1626</v>
      </c>
      <c r="G1" s="46" t="s">
        <v>2238</v>
      </c>
      <c r="H1" s="47" t="s">
        <v>1632</v>
      </c>
    </row>
    <row r="2" spans="1:8" x14ac:dyDescent="0.25">
      <c r="A2" s="48" t="s">
        <v>1633</v>
      </c>
      <c r="B2" s="49" t="s">
        <v>629</v>
      </c>
      <c r="C2" s="49" t="s">
        <v>308</v>
      </c>
      <c r="D2" s="49" t="str">
        <f>_xlfn.CONCAT(A2,"_",C2)</f>
        <v>AFG_Malaria</v>
      </c>
      <c r="E2" s="49" t="s">
        <v>1634</v>
      </c>
      <c r="F2" s="49" t="s">
        <v>949</v>
      </c>
      <c r="G2" s="49">
        <f>IF(D2=D1,G1+1,1)</f>
        <v>1</v>
      </c>
      <c r="H2" s="50" t="str">
        <f>_xlfn.CONCAT(B2,"_",C2,"_",G2)</f>
        <v>Afghanistan_Malaria_1</v>
      </c>
    </row>
    <row r="3" spans="1:8" x14ac:dyDescent="0.25">
      <c r="A3" s="51" t="s">
        <v>1633</v>
      </c>
      <c r="B3" s="52" t="s">
        <v>629</v>
      </c>
      <c r="C3" s="52" t="s">
        <v>305</v>
      </c>
      <c r="D3" s="52" t="str">
        <f t="shared" ref="D3:D66" si="0">_xlfn.CONCAT(A3,"_",C3)</f>
        <v>AFG_TB</v>
      </c>
      <c r="E3" s="52" t="s">
        <v>1634</v>
      </c>
      <c r="F3" s="52" t="s">
        <v>798</v>
      </c>
      <c r="G3" s="52">
        <f t="shared" ref="G3:G66" si="1">IF(D3=D2,G2+1,1)</f>
        <v>1</v>
      </c>
      <c r="H3" s="53" t="str">
        <f t="shared" ref="H3:H66" si="2">_xlfn.CONCAT(B3,"_",C3,"_",G3)</f>
        <v>Afghanistan_TB_1</v>
      </c>
    </row>
    <row r="4" spans="1:8" x14ac:dyDescent="0.25">
      <c r="A4" s="48" t="s">
        <v>1633</v>
      </c>
      <c r="B4" s="49" t="s">
        <v>629</v>
      </c>
      <c r="C4" s="49" t="s">
        <v>305</v>
      </c>
      <c r="D4" s="49" t="str">
        <f t="shared" si="0"/>
        <v>AFG_TB</v>
      </c>
      <c r="E4" s="49" t="s">
        <v>1634</v>
      </c>
      <c r="F4" s="49" t="s">
        <v>838</v>
      </c>
      <c r="G4" s="49">
        <f t="shared" si="1"/>
        <v>2</v>
      </c>
      <c r="H4" s="50" t="str">
        <f t="shared" si="2"/>
        <v>Afghanistan_TB_2</v>
      </c>
    </row>
    <row r="5" spans="1:8" x14ac:dyDescent="0.25">
      <c r="A5" s="51" t="s">
        <v>1633</v>
      </c>
      <c r="B5" s="52" t="s">
        <v>629</v>
      </c>
      <c r="C5" s="52" t="s">
        <v>305</v>
      </c>
      <c r="D5" s="52" t="str">
        <f t="shared" si="0"/>
        <v>AFG_TB</v>
      </c>
      <c r="E5" s="52" t="s">
        <v>1634</v>
      </c>
      <c r="F5" s="52" t="s">
        <v>851</v>
      </c>
      <c r="G5" s="52">
        <f t="shared" si="1"/>
        <v>3</v>
      </c>
      <c r="H5" s="53" t="str">
        <f t="shared" si="2"/>
        <v>Afghanistan_TB_3</v>
      </c>
    </row>
    <row r="6" spans="1:8" x14ac:dyDescent="0.25">
      <c r="A6" s="48" t="s">
        <v>1633</v>
      </c>
      <c r="B6" s="49" t="s">
        <v>629</v>
      </c>
      <c r="C6" s="49" t="s">
        <v>305</v>
      </c>
      <c r="D6" s="49" t="str">
        <f t="shared" si="0"/>
        <v>AFG_TB</v>
      </c>
      <c r="E6" s="49" t="s">
        <v>1634</v>
      </c>
      <c r="F6" s="49" t="s">
        <v>860</v>
      </c>
      <c r="G6" s="49">
        <f t="shared" si="1"/>
        <v>4</v>
      </c>
      <c r="H6" s="50" t="str">
        <f t="shared" si="2"/>
        <v>Afghanistan_TB_4</v>
      </c>
    </row>
    <row r="7" spans="1:8" x14ac:dyDescent="0.25">
      <c r="A7" s="51" t="s">
        <v>1633</v>
      </c>
      <c r="B7" s="52" t="s">
        <v>629</v>
      </c>
      <c r="C7" s="52" t="s">
        <v>305</v>
      </c>
      <c r="D7" s="52" t="str">
        <f t="shared" si="0"/>
        <v>AFG_TB</v>
      </c>
      <c r="E7" s="52" t="s">
        <v>1634</v>
      </c>
      <c r="F7" s="52" t="s">
        <v>888</v>
      </c>
      <c r="G7" s="52">
        <f t="shared" si="1"/>
        <v>5</v>
      </c>
      <c r="H7" s="53" t="str">
        <f t="shared" si="2"/>
        <v>Afghanistan_TB_5</v>
      </c>
    </row>
    <row r="8" spans="1:8" x14ac:dyDescent="0.25">
      <c r="A8" s="48" t="s">
        <v>1633</v>
      </c>
      <c r="B8" s="49" t="s">
        <v>629</v>
      </c>
      <c r="C8" s="49" t="s">
        <v>305</v>
      </c>
      <c r="D8" s="49" t="str">
        <f t="shared" si="0"/>
        <v>AFG_TB</v>
      </c>
      <c r="E8" s="49" t="s">
        <v>1634</v>
      </c>
      <c r="F8" s="49" t="s">
        <v>906</v>
      </c>
      <c r="G8" s="49">
        <f t="shared" si="1"/>
        <v>6</v>
      </c>
      <c r="H8" s="50" t="str">
        <f t="shared" si="2"/>
        <v>Afghanistan_TB_6</v>
      </c>
    </row>
    <row r="9" spans="1:8" x14ac:dyDescent="0.25">
      <c r="A9" s="51" t="s">
        <v>1633</v>
      </c>
      <c r="B9" s="52" t="s">
        <v>629</v>
      </c>
      <c r="C9" s="52" t="s">
        <v>305</v>
      </c>
      <c r="D9" s="52" t="str">
        <f t="shared" si="0"/>
        <v>AFG_TB</v>
      </c>
      <c r="E9" s="52" t="s">
        <v>1634</v>
      </c>
      <c r="F9" s="52" t="s">
        <v>934</v>
      </c>
      <c r="G9" s="52">
        <f t="shared" si="1"/>
        <v>7</v>
      </c>
      <c r="H9" s="53" t="str">
        <f t="shared" si="2"/>
        <v>Afghanistan_TB_7</v>
      </c>
    </row>
    <row r="10" spans="1:8" x14ac:dyDescent="0.25">
      <c r="A10" s="48" t="s">
        <v>1633</v>
      </c>
      <c r="B10" s="49" t="s">
        <v>629</v>
      </c>
      <c r="C10" s="49" t="s">
        <v>305</v>
      </c>
      <c r="D10" s="49" t="str">
        <f t="shared" si="0"/>
        <v>AFG_TB</v>
      </c>
      <c r="E10" s="49" t="s">
        <v>1634</v>
      </c>
      <c r="F10" s="49" t="s">
        <v>949</v>
      </c>
      <c r="G10" s="49">
        <f t="shared" si="1"/>
        <v>8</v>
      </c>
      <c r="H10" s="50" t="str">
        <f t="shared" si="2"/>
        <v>Afghanistan_TB_8</v>
      </c>
    </row>
    <row r="11" spans="1:8" x14ac:dyDescent="0.25">
      <c r="A11" s="51" t="s">
        <v>1644</v>
      </c>
      <c r="B11" s="52" t="s">
        <v>685</v>
      </c>
      <c r="C11" s="52" t="s">
        <v>1645</v>
      </c>
      <c r="D11" s="52" t="str">
        <f t="shared" si="0"/>
        <v>AGO_HIV</v>
      </c>
      <c r="E11" s="52" t="s">
        <v>1634</v>
      </c>
      <c r="F11" s="52" t="s">
        <v>700</v>
      </c>
      <c r="G11" s="52">
        <f t="shared" si="1"/>
        <v>1</v>
      </c>
      <c r="H11" s="53" t="str">
        <f t="shared" si="2"/>
        <v>Angola_HIV_1</v>
      </c>
    </row>
    <row r="12" spans="1:8" x14ac:dyDescent="0.25">
      <c r="A12" s="48" t="s">
        <v>1644</v>
      </c>
      <c r="B12" s="49" t="s">
        <v>685</v>
      </c>
      <c r="C12" s="49" t="s">
        <v>1645</v>
      </c>
      <c r="D12" s="49" t="str">
        <f t="shared" si="0"/>
        <v>AGO_HIV</v>
      </c>
      <c r="E12" s="49" t="s">
        <v>1634</v>
      </c>
      <c r="F12" s="49" t="s">
        <v>843</v>
      </c>
      <c r="G12" s="49">
        <f t="shared" si="1"/>
        <v>2</v>
      </c>
      <c r="H12" s="50" t="str">
        <f t="shared" si="2"/>
        <v>Angola_HIV_2</v>
      </c>
    </row>
    <row r="13" spans="1:8" x14ac:dyDescent="0.25">
      <c r="A13" s="51" t="s">
        <v>1644</v>
      </c>
      <c r="B13" s="52" t="s">
        <v>685</v>
      </c>
      <c r="C13" s="52" t="s">
        <v>1645</v>
      </c>
      <c r="D13" s="52" t="str">
        <f t="shared" si="0"/>
        <v>AGO_HIV</v>
      </c>
      <c r="E13" s="52" t="s">
        <v>1634</v>
      </c>
      <c r="F13" s="52" t="s">
        <v>901</v>
      </c>
      <c r="G13" s="52">
        <f t="shared" si="1"/>
        <v>3</v>
      </c>
      <c r="H13" s="53" t="str">
        <f t="shared" si="2"/>
        <v>Angola_HIV_3</v>
      </c>
    </row>
    <row r="14" spans="1:8" x14ac:dyDescent="0.25">
      <c r="A14" s="48" t="s">
        <v>1644</v>
      </c>
      <c r="B14" s="49" t="s">
        <v>685</v>
      </c>
      <c r="C14" s="49" t="s">
        <v>1645</v>
      </c>
      <c r="D14" s="49" t="str">
        <f t="shared" si="0"/>
        <v>AGO_HIV</v>
      </c>
      <c r="E14" s="49" t="s">
        <v>1634</v>
      </c>
      <c r="F14" s="49" t="s">
        <v>918</v>
      </c>
      <c r="G14" s="49">
        <f t="shared" si="1"/>
        <v>4</v>
      </c>
      <c r="H14" s="50" t="str">
        <f t="shared" si="2"/>
        <v>Angola_HIV_4</v>
      </c>
    </row>
    <row r="15" spans="1:8" x14ac:dyDescent="0.25">
      <c r="A15" s="51" t="s">
        <v>1644</v>
      </c>
      <c r="B15" s="52" t="s">
        <v>685</v>
      </c>
      <c r="C15" s="52" t="s">
        <v>1645</v>
      </c>
      <c r="D15" s="52" t="str">
        <f t="shared" si="0"/>
        <v>AGO_HIV</v>
      </c>
      <c r="E15" s="52" t="s">
        <v>1634</v>
      </c>
      <c r="F15" s="52" t="s">
        <v>930</v>
      </c>
      <c r="G15" s="52">
        <f t="shared" si="1"/>
        <v>5</v>
      </c>
      <c r="H15" s="53" t="str">
        <f t="shared" si="2"/>
        <v>Angola_HIV_5</v>
      </c>
    </row>
    <row r="16" spans="1:8" x14ac:dyDescent="0.25">
      <c r="A16" s="48" t="s">
        <v>1644</v>
      </c>
      <c r="B16" s="49" t="s">
        <v>685</v>
      </c>
      <c r="C16" s="49" t="s">
        <v>1645</v>
      </c>
      <c r="D16" s="49" t="str">
        <f t="shared" si="0"/>
        <v>AGO_HIV</v>
      </c>
      <c r="E16" s="49" t="s">
        <v>1634</v>
      </c>
      <c r="F16" s="49" t="s">
        <v>934</v>
      </c>
      <c r="G16" s="49">
        <f t="shared" si="1"/>
        <v>6</v>
      </c>
      <c r="H16" s="50" t="str">
        <f t="shared" si="2"/>
        <v>Angola_HIV_6</v>
      </c>
    </row>
    <row r="17" spans="1:8" x14ac:dyDescent="0.25">
      <c r="A17" s="51" t="s">
        <v>1644</v>
      </c>
      <c r="B17" s="52" t="s">
        <v>685</v>
      </c>
      <c r="C17" s="52" t="s">
        <v>1645</v>
      </c>
      <c r="D17" s="52" t="str">
        <f t="shared" si="0"/>
        <v>AGO_HIV</v>
      </c>
      <c r="E17" s="52" t="s">
        <v>1634</v>
      </c>
      <c r="F17" s="52" t="s">
        <v>954</v>
      </c>
      <c r="G17" s="52">
        <f t="shared" si="1"/>
        <v>7</v>
      </c>
      <c r="H17" s="53" t="str">
        <f t="shared" si="2"/>
        <v>Angola_HIV_7</v>
      </c>
    </row>
    <row r="18" spans="1:8" x14ac:dyDescent="0.25">
      <c r="A18" s="48" t="s">
        <v>1644</v>
      </c>
      <c r="B18" s="49" t="s">
        <v>685</v>
      </c>
      <c r="C18" s="49" t="s">
        <v>1645</v>
      </c>
      <c r="D18" s="49" t="str">
        <f t="shared" si="0"/>
        <v>AGO_HIV</v>
      </c>
      <c r="E18" s="49" t="s">
        <v>1634</v>
      </c>
      <c r="F18" s="49" t="s">
        <v>949</v>
      </c>
      <c r="G18" s="49">
        <f t="shared" si="1"/>
        <v>8</v>
      </c>
      <c r="H18" s="50" t="str">
        <f t="shared" si="2"/>
        <v>Angola_HIV_8</v>
      </c>
    </row>
    <row r="19" spans="1:8" x14ac:dyDescent="0.25">
      <c r="A19" s="51" t="s">
        <v>1644</v>
      </c>
      <c r="B19" s="52" t="s">
        <v>685</v>
      </c>
      <c r="C19" s="52" t="s">
        <v>308</v>
      </c>
      <c r="D19" s="52" t="str">
        <f t="shared" si="0"/>
        <v>AGO_Malaria</v>
      </c>
      <c r="E19" s="52" t="s">
        <v>1634</v>
      </c>
      <c r="F19" s="52" t="s">
        <v>934</v>
      </c>
      <c r="G19" s="52">
        <f t="shared" si="1"/>
        <v>1</v>
      </c>
      <c r="H19" s="53" t="str">
        <f t="shared" si="2"/>
        <v>Angola_Malaria_1</v>
      </c>
    </row>
    <row r="20" spans="1:8" x14ac:dyDescent="0.25">
      <c r="A20" s="48" t="s">
        <v>1644</v>
      </c>
      <c r="B20" s="49" t="s">
        <v>685</v>
      </c>
      <c r="C20" s="49" t="s">
        <v>308</v>
      </c>
      <c r="D20" s="49" t="str">
        <f t="shared" si="0"/>
        <v>AGO_Malaria</v>
      </c>
      <c r="E20" s="49" t="s">
        <v>1634</v>
      </c>
      <c r="F20" s="49" t="s">
        <v>949</v>
      </c>
      <c r="G20" s="49">
        <f t="shared" si="1"/>
        <v>2</v>
      </c>
      <c r="H20" s="50" t="str">
        <f t="shared" si="2"/>
        <v>Angola_Malaria_2</v>
      </c>
    </row>
    <row r="21" spans="1:8" x14ac:dyDescent="0.25">
      <c r="A21" s="51" t="s">
        <v>1644</v>
      </c>
      <c r="B21" s="52" t="s">
        <v>685</v>
      </c>
      <c r="C21" s="52" t="s">
        <v>305</v>
      </c>
      <c r="D21" s="52" t="str">
        <f t="shared" si="0"/>
        <v>AGO_TB</v>
      </c>
      <c r="E21" s="52" t="s">
        <v>1634</v>
      </c>
      <c r="F21" s="52" t="s">
        <v>949</v>
      </c>
      <c r="G21" s="52">
        <f t="shared" si="1"/>
        <v>1</v>
      </c>
      <c r="H21" s="53" t="str">
        <f t="shared" si="2"/>
        <v>Angola_TB_1</v>
      </c>
    </row>
    <row r="22" spans="1:8" x14ac:dyDescent="0.25">
      <c r="A22" s="48" t="s">
        <v>1657</v>
      </c>
      <c r="B22" s="49" t="s">
        <v>863</v>
      </c>
      <c r="C22" s="49" t="s">
        <v>1645</v>
      </c>
      <c r="D22" s="49" t="str">
        <f t="shared" si="0"/>
        <v>BDI_HIV</v>
      </c>
      <c r="E22" s="49" t="s">
        <v>1634</v>
      </c>
      <c r="F22" s="49" t="s">
        <v>843</v>
      </c>
      <c r="G22" s="49">
        <f t="shared" si="1"/>
        <v>1</v>
      </c>
      <c r="H22" s="50" t="str">
        <f t="shared" si="2"/>
        <v>Burundi_HIV_1</v>
      </c>
    </row>
    <row r="23" spans="1:8" x14ac:dyDescent="0.25">
      <c r="A23" s="51" t="s">
        <v>1657</v>
      </c>
      <c r="B23" s="52" t="s">
        <v>863</v>
      </c>
      <c r="C23" s="52" t="s">
        <v>1645</v>
      </c>
      <c r="D23" s="52" t="str">
        <f t="shared" si="0"/>
        <v>BDI_HIV</v>
      </c>
      <c r="E23" s="52" t="s">
        <v>1634</v>
      </c>
      <c r="F23" s="52" t="s">
        <v>901</v>
      </c>
      <c r="G23" s="52">
        <f t="shared" si="1"/>
        <v>2</v>
      </c>
      <c r="H23" s="53" t="str">
        <f t="shared" si="2"/>
        <v>Burundi_HIV_2</v>
      </c>
    </row>
    <row r="24" spans="1:8" x14ac:dyDescent="0.25">
      <c r="A24" s="48" t="s">
        <v>1657</v>
      </c>
      <c r="B24" s="49" t="s">
        <v>863</v>
      </c>
      <c r="C24" s="49" t="s">
        <v>1645</v>
      </c>
      <c r="D24" s="49" t="str">
        <f t="shared" si="0"/>
        <v>BDI_HIV</v>
      </c>
      <c r="E24" s="49" t="s">
        <v>1634</v>
      </c>
      <c r="F24" s="49" t="s">
        <v>930</v>
      </c>
      <c r="G24" s="49">
        <f t="shared" si="1"/>
        <v>3</v>
      </c>
      <c r="H24" s="50" t="str">
        <f t="shared" si="2"/>
        <v>Burundi_HIV_3</v>
      </c>
    </row>
    <row r="25" spans="1:8" x14ac:dyDescent="0.25">
      <c r="A25" s="51" t="s">
        <v>1657</v>
      </c>
      <c r="B25" s="52" t="s">
        <v>863</v>
      </c>
      <c r="C25" s="52" t="s">
        <v>1645</v>
      </c>
      <c r="D25" s="52" t="str">
        <f t="shared" si="0"/>
        <v>BDI_HIV</v>
      </c>
      <c r="E25" s="52" t="s">
        <v>1634</v>
      </c>
      <c r="F25" s="52" t="s">
        <v>934</v>
      </c>
      <c r="G25" s="52">
        <f t="shared" si="1"/>
        <v>4</v>
      </c>
      <c r="H25" s="53" t="str">
        <f t="shared" si="2"/>
        <v>Burundi_HIV_4</v>
      </c>
    </row>
    <row r="26" spans="1:8" x14ac:dyDescent="0.25">
      <c r="A26" s="48" t="s">
        <v>1657</v>
      </c>
      <c r="B26" s="49" t="s">
        <v>863</v>
      </c>
      <c r="C26" s="49" t="s">
        <v>1645</v>
      </c>
      <c r="D26" s="49" t="str">
        <f t="shared" si="0"/>
        <v>BDI_HIV</v>
      </c>
      <c r="E26" s="49" t="s">
        <v>1634</v>
      </c>
      <c r="F26" s="49" t="s">
        <v>939</v>
      </c>
      <c r="G26" s="49">
        <f t="shared" si="1"/>
        <v>5</v>
      </c>
      <c r="H26" s="50" t="str">
        <f t="shared" si="2"/>
        <v>Burundi_HIV_5</v>
      </c>
    </row>
    <row r="27" spans="1:8" x14ac:dyDescent="0.25">
      <c r="A27" s="51" t="s">
        <v>1657</v>
      </c>
      <c r="B27" s="52" t="s">
        <v>863</v>
      </c>
      <c r="C27" s="52" t="s">
        <v>1645</v>
      </c>
      <c r="D27" s="52" t="str">
        <f t="shared" si="0"/>
        <v>BDI_HIV</v>
      </c>
      <c r="E27" s="52" t="s">
        <v>1634</v>
      </c>
      <c r="F27" s="52" t="s">
        <v>949</v>
      </c>
      <c r="G27" s="52">
        <f t="shared" si="1"/>
        <v>6</v>
      </c>
      <c r="H27" s="53" t="str">
        <f t="shared" si="2"/>
        <v>Burundi_HIV_6</v>
      </c>
    </row>
    <row r="28" spans="1:8" x14ac:dyDescent="0.25">
      <c r="A28" s="48" t="s">
        <v>1657</v>
      </c>
      <c r="B28" s="49" t="s">
        <v>863</v>
      </c>
      <c r="C28" s="49" t="s">
        <v>308</v>
      </c>
      <c r="D28" s="49" t="str">
        <f t="shared" si="0"/>
        <v>BDI_Malaria</v>
      </c>
      <c r="E28" s="49" t="s">
        <v>1634</v>
      </c>
      <c r="F28" s="49" t="s">
        <v>901</v>
      </c>
      <c r="G28" s="49">
        <f t="shared" si="1"/>
        <v>1</v>
      </c>
      <c r="H28" s="50" t="str">
        <f t="shared" si="2"/>
        <v>Burundi_Malaria_1</v>
      </c>
    </row>
    <row r="29" spans="1:8" x14ac:dyDescent="0.25">
      <c r="A29" s="51" t="s">
        <v>1657</v>
      </c>
      <c r="B29" s="52" t="s">
        <v>863</v>
      </c>
      <c r="C29" s="52" t="s">
        <v>308</v>
      </c>
      <c r="D29" s="52" t="str">
        <f t="shared" si="0"/>
        <v>BDI_Malaria</v>
      </c>
      <c r="E29" s="52" t="s">
        <v>1634</v>
      </c>
      <c r="F29" s="52" t="s">
        <v>934</v>
      </c>
      <c r="G29" s="52">
        <f t="shared" si="1"/>
        <v>2</v>
      </c>
      <c r="H29" s="53" t="str">
        <f t="shared" si="2"/>
        <v>Burundi_Malaria_2</v>
      </c>
    </row>
    <row r="30" spans="1:8" x14ac:dyDescent="0.25">
      <c r="A30" s="48" t="s">
        <v>1657</v>
      </c>
      <c r="B30" s="49" t="s">
        <v>863</v>
      </c>
      <c r="C30" s="49" t="s">
        <v>308</v>
      </c>
      <c r="D30" s="49" t="str">
        <f t="shared" si="0"/>
        <v>BDI_Malaria</v>
      </c>
      <c r="E30" s="49" t="s">
        <v>1634</v>
      </c>
      <c r="F30" s="49" t="s">
        <v>954</v>
      </c>
      <c r="G30" s="49">
        <f t="shared" si="1"/>
        <v>3</v>
      </c>
      <c r="H30" s="50" t="str">
        <f t="shared" si="2"/>
        <v>Burundi_Malaria_3</v>
      </c>
    </row>
    <row r="31" spans="1:8" x14ac:dyDescent="0.25">
      <c r="A31" s="51" t="s">
        <v>1657</v>
      </c>
      <c r="B31" s="52" t="s">
        <v>863</v>
      </c>
      <c r="C31" s="52" t="s">
        <v>308</v>
      </c>
      <c r="D31" s="52" t="str">
        <f t="shared" si="0"/>
        <v>BDI_Malaria</v>
      </c>
      <c r="E31" s="52" t="s">
        <v>1634</v>
      </c>
      <c r="F31" s="52" t="s">
        <v>949</v>
      </c>
      <c r="G31" s="52">
        <f t="shared" si="1"/>
        <v>4</v>
      </c>
      <c r="H31" s="53" t="str">
        <f t="shared" si="2"/>
        <v>Burundi_Malaria_4</v>
      </c>
    </row>
    <row r="32" spans="1:8" x14ac:dyDescent="0.25">
      <c r="A32" s="48" t="s">
        <v>1657</v>
      </c>
      <c r="B32" s="49" t="s">
        <v>863</v>
      </c>
      <c r="C32" s="49" t="s">
        <v>305</v>
      </c>
      <c r="D32" s="49" t="str">
        <f t="shared" si="0"/>
        <v>BDI_TB</v>
      </c>
      <c r="E32" s="49" t="s">
        <v>1634</v>
      </c>
      <c r="F32" s="49" t="s">
        <v>954</v>
      </c>
      <c r="G32" s="49">
        <f t="shared" si="1"/>
        <v>1</v>
      </c>
      <c r="H32" s="50" t="str">
        <f t="shared" si="2"/>
        <v>Burundi_TB_1</v>
      </c>
    </row>
    <row r="33" spans="1:8" x14ac:dyDescent="0.25">
      <c r="A33" s="51" t="s">
        <v>1657</v>
      </c>
      <c r="B33" s="52" t="s">
        <v>863</v>
      </c>
      <c r="C33" s="52" t="s">
        <v>305</v>
      </c>
      <c r="D33" s="52" t="str">
        <f t="shared" si="0"/>
        <v>BDI_TB</v>
      </c>
      <c r="E33" s="52" t="s">
        <v>1634</v>
      </c>
      <c r="F33" s="52" t="s">
        <v>949</v>
      </c>
      <c r="G33" s="52">
        <f t="shared" si="1"/>
        <v>2</v>
      </c>
      <c r="H33" s="53" t="str">
        <f t="shared" si="2"/>
        <v>Burundi_TB_2</v>
      </c>
    </row>
    <row r="34" spans="1:8" x14ac:dyDescent="0.25">
      <c r="A34" s="48" t="s">
        <v>1667</v>
      </c>
      <c r="B34" s="49" t="s">
        <v>818</v>
      </c>
      <c r="C34" s="49" t="s">
        <v>1645</v>
      </c>
      <c r="D34" s="49" t="str">
        <f t="shared" si="0"/>
        <v>BEN_HIV</v>
      </c>
      <c r="E34" s="49" t="s">
        <v>1634</v>
      </c>
      <c r="F34" s="49" t="s">
        <v>738</v>
      </c>
      <c r="G34" s="49">
        <f t="shared" si="1"/>
        <v>1</v>
      </c>
      <c r="H34" s="50" t="str">
        <f t="shared" si="2"/>
        <v>Benin_HIV_1</v>
      </c>
    </row>
    <row r="35" spans="1:8" x14ac:dyDescent="0.25">
      <c r="A35" s="51" t="s">
        <v>1667</v>
      </c>
      <c r="B35" s="52" t="s">
        <v>818</v>
      </c>
      <c r="C35" s="52" t="s">
        <v>1645</v>
      </c>
      <c r="D35" s="52" t="str">
        <f t="shared" si="0"/>
        <v>BEN_HIV</v>
      </c>
      <c r="E35" s="52" t="s">
        <v>1634</v>
      </c>
      <c r="F35" s="52" t="s">
        <v>843</v>
      </c>
      <c r="G35" s="52">
        <f t="shared" si="1"/>
        <v>2</v>
      </c>
      <c r="H35" s="53" t="str">
        <f t="shared" si="2"/>
        <v>Benin_HIV_2</v>
      </c>
    </row>
    <row r="36" spans="1:8" x14ac:dyDescent="0.25">
      <c r="A36" s="48" t="s">
        <v>1667</v>
      </c>
      <c r="B36" s="49" t="s">
        <v>818</v>
      </c>
      <c r="C36" s="49" t="s">
        <v>1645</v>
      </c>
      <c r="D36" s="49" t="str">
        <f t="shared" si="0"/>
        <v>BEN_HIV</v>
      </c>
      <c r="E36" s="49" t="s">
        <v>1634</v>
      </c>
      <c r="F36" s="49" t="s">
        <v>901</v>
      </c>
      <c r="G36" s="49">
        <f t="shared" si="1"/>
        <v>3</v>
      </c>
      <c r="H36" s="50" t="str">
        <f t="shared" si="2"/>
        <v>Benin_HIV_3</v>
      </c>
    </row>
    <row r="37" spans="1:8" x14ac:dyDescent="0.25">
      <c r="A37" s="51" t="s">
        <v>1667</v>
      </c>
      <c r="B37" s="52" t="s">
        <v>818</v>
      </c>
      <c r="C37" s="52" t="s">
        <v>1645</v>
      </c>
      <c r="D37" s="52" t="str">
        <f t="shared" si="0"/>
        <v>BEN_HIV</v>
      </c>
      <c r="E37" s="52" t="s">
        <v>1634</v>
      </c>
      <c r="F37" s="52" t="s">
        <v>918</v>
      </c>
      <c r="G37" s="52">
        <f t="shared" si="1"/>
        <v>4</v>
      </c>
      <c r="H37" s="53" t="str">
        <f t="shared" si="2"/>
        <v>Benin_HIV_4</v>
      </c>
    </row>
    <row r="38" spans="1:8" x14ac:dyDescent="0.25">
      <c r="A38" s="48" t="s">
        <v>1667</v>
      </c>
      <c r="B38" s="49" t="s">
        <v>818</v>
      </c>
      <c r="C38" s="49" t="s">
        <v>1645</v>
      </c>
      <c r="D38" s="49" t="str">
        <f t="shared" si="0"/>
        <v>BEN_HIV</v>
      </c>
      <c r="E38" s="49" t="s">
        <v>1634</v>
      </c>
      <c r="F38" s="49" t="s">
        <v>930</v>
      </c>
      <c r="G38" s="49">
        <f t="shared" si="1"/>
        <v>5</v>
      </c>
      <c r="H38" s="50" t="str">
        <f t="shared" si="2"/>
        <v>Benin_HIV_5</v>
      </c>
    </row>
    <row r="39" spans="1:8" x14ac:dyDescent="0.25">
      <c r="A39" s="51" t="s">
        <v>1667</v>
      </c>
      <c r="B39" s="52" t="s">
        <v>818</v>
      </c>
      <c r="C39" s="52" t="s">
        <v>1645</v>
      </c>
      <c r="D39" s="52" t="str">
        <f t="shared" si="0"/>
        <v>BEN_HIV</v>
      </c>
      <c r="E39" s="52" t="s">
        <v>1634</v>
      </c>
      <c r="F39" s="52" t="s">
        <v>934</v>
      </c>
      <c r="G39" s="52">
        <f t="shared" si="1"/>
        <v>6</v>
      </c>
      <c r="H39" s="53" t="str">
        <f t="shared" si="2"/>
        <v>Benin_HIV_6</v>
      </c>
    </row>
    <row r="40" spans="1:8" x14ac:dyDescent="0.25">
      <c r="A40" s="48" t="s">
        <v>1667</v>
      </c>
      <c r="B40" s="49" t="s">
        <v>818</v>
      </c>
      <c r="C40" s="49" t="s">
        <v>1645</v>
      </c>
      <c r="D40" s="49" t="str">
        <f t="shared" si="0"/>
        <v>BEN_HIV</v>
      </c>
      <c r="E40" s="49" t="s">
        <v>1634</v>
      </c>
      <c r="F40" s="49" t="s">
        <v>954</v>
      </c>
      <c r="G40" s="49">
        <f t="shared" si="1"/>
        <v>7</v>
      </c>
      <c r="H40" s="50" t="str">
        <f t="shared" si="2"/>
        <v>Benin_HIV_7</v>
      </c>
    </row>
    <row r="41" spans="1:8" x14ac:dyDescent="0.25">
      <c r="A41" s="51" t="s">
        <v>1667</v>
      </c>
      <c r="B41" s="52" t="s">
        <v>818</v>
      </c>
      <c r="C41" s="52" t="s">
        <v>1645</v>
      </c>
      <c r="D41" s="52" t="str">
        <f t="shared" si="0"/>
        <v>BEN_HIV</v>
      </c>
      <c r="E41" s="52" t="s">
        <v>1634</v>
      </c>
      <c r="F41" s="52" t="s">
        <v>945</v>
      </c>
      <c r="G41" s="52">
        <f t="shared" si="1"/>
        <v>8</v>
      </c>
      <c r="H41" s="53" t="str">
        <f t="shared" si="2"/>
        <v>Benin_HIV_8</v>
      </c>
    </row>
    <row r="42" spans="1:8" x14ac:dyDescent="0.25">
      <c r="A42" s="48" t="s">
        <v>1667</v>
      </c>
      <c r="B42" s="49" t="s">
        <v>818</v>
      </c>
      <c r="C42" s="49" t="s">
        <v>1645</v>
      </c>
      <c r="D42" s="49" t="str">
        <f t="shared" si="0"/>
        <v>BEN_HIV</v>
      </c>
      <c r="E42" s="49" t="s">
        <v>1634</v>
      </c>
      <c r="F42" s="49" t="s">
        <v>949</v>
      </c>
      <c r="G42" s="49">
        <f t="shared" si="1"/>
        <v>9</v>
      </c>
      <c r="H42" s="50" t="str">
        <f t="shared" si="2"/>
        <v>Benin_HIV_9</v>
      </c>
    </row>
    <row r="43" spans="1:8" x14ac:dyDescent="0.25">
      <c r="A43" s="51" t="s">
        <v>1667</v>
      </c>
      <c r="B43" s="52" t="s">
        <v>818</v>
      </c>
      <c r="C43" s="52" t="s">
        <v>305</v>
      </c>
      <c r="D43" s="52" t="str">
        <f t="shared" si="0"/>
        <v>BEN_TB</v>
      </c>
      <c r="E43" s="52" t="s">
        <v>1634</v>
      </c>
      <c r="F43" s="52" t="s">
        <v>793</v>
      </c>
      <c r="G43" s="52">
        <f t="shared" si="1"/>
        <v>1</v>
      </c>
      <c r="H43" s="53" t="str">
        <f t="shared" si="2"/>
        <v>Benin_TB_1</v>
      </c>
    </row>
    <row r="44" spans="1:8" x14ac:dyDescent="0.25">
      <c r="A44" s="48" t="s">
        <v>1679</v>
      </c>
      <c r="B44" s="49" t="s">
        <v>858</v>
      </c>
      <c r="C44" s="49" t="s">
        <v>1645</v>
      </c>
      <c r="D44" s="49" t="str">
        <f t="shared" si="0"/>
        <v>BFA_HIV</v>
      </c>
      <c r="E44" s="49" t="s">
        <v>1634</v>
      </c>
      <c r="F44" s="49" t="s">
        <v>793</v>
      </c>
      <c r="G44" s="49">
        <f t="shared" si="1"/>
        <v>1</v>
      </c>
      <c r="H44" s="50" t="str">
        <f t="shared" si="2"/>
        <v>Burkina Faso_HIV_1</v>
      </c>
    </row>
    <row r="45" spans="1:8" x14ac:dyDescent="0.25">
      <c r="A45" s="51" t="s">
        <v>1679</v>
      </c>
      <c r="B45" s="52" t="s">
        <v>858</v>
      </c>
      <c r="C45" s="52" t="s">
        <v>1645</v>
      </c>
      <c r="D45" s="52" t="str">
        <f t="shared" si="0"/>
        <v>BFA_HIV</v>
      </c>
      <c r="E45" s="52" t="s">
        <v>1634</v>
      </c>
      <c r="F45" s="52" t="s">
        <v>843</v>
      </c>
      <c r="G45" s="52">
        <f t="shared" si="1"/>
        <v>2</v>
      </c>
      <c r="H45" s="53" t="str">
        <f t="shared" si="2"/>
        <v>Burkina Faso_HIV_2</v>
      </c>
    </row>
    <row r="46" spans="1:8" x14ac:dyDescent="0.25">
      <c r="A46" s="48" t="s">
        <v>1679</v>
      </c>
      <c r="B46" s="49" t="s">
        <v>858</v>
      </c>
      <c r="C46" s="49" t="s">
        <v>1645</v>
      </c>
      <c r="D46" s="49" t="str">
        <f t="shared" si="0"/>
        <v>BFA_HIV</v>
      </c>
      <c r="E46" s="49" t="s">
        <v>1634</v>
      </c>
      <c r="F46" s="49" t="s">
        <v>901</v>
      </c>
      <c r="G46" s="49">
        <f t="shared" si="1"/>
        <v>3</v>
      </c>
      <c r="H46" s="50" t="str">
        <f t="shared" si="2"/>
        <v>Burkina Faso_HIV_3</v>
      </c>
    </row>
    <row r="47" spans="1:8" x14ac:dyDescent="0.25">
      <c r="A47" s="51" t="s">
        <v>1679</v>
      </c>
      <c r="B47" s="52" t="s">
        <v>858</v>
      </c>
      <c r="C47" s="52" t="s">
        <v>1645</v>
      </c>
      <c r="D47" s="52" t="str">
        <f t="shared" si="0"/>
        <v>BFA_HIV</v>
      </c>
      <c r="E47" s="52" t="s">
        <v>1634</v>
      </c>
      <c r="F47" s="52" t="s">
        <v>930</v>
      </c>
      <c r="G47" s="52">
        <f t="shared" si="1"/>
        <v>4</v>
      </c>
      <c r="H47" s="53" t="str">
        <f t="shared" si="2"/>
        <v>Burkina Faso_HIV_4</v>
      </c>
    </row>
    <row r="48" spans="1:8" x14ac:dyDescent="0.25">
      <c r="A48" s="48" t="s">
        <v>1679</v>
      </c>
      <c r="B48" s="49" t="s">
        <v>858</v>
      </c>
      <c r="C48" s="49" t="s">
        <v>1645</v>
      </c>
      <c r="D48" s="49" t="str">
        <f t="shared" si="0"/>
        <v>BFA_HIV</v>
      </c>
      <c r="E48" s="49" t="s">
        <v>1634</v>
      </c>
      <c r="F48" s="49" t="s">
        <v>934</v>
      </c>
      <c r="G48" s="49">
        <f t="shared" si="1"/>
        <v>5</v>
      </c>
      <c r="H48" s="50" t="str">
        <f t="shared" si="2"/>
        <v>Burkina Faso_HIV_5</v>
      </c>
    </row>
    <row r="49" spans="1:8" x14ac:dyDescent="0.25">
      <c r="A49" s="51" t="s">
        <v>1679</v>
      </c>
      <c r="B49" s="52" t="s">
        <v>858</v>
      </c>
      <c r="C49" s="52" t="s">
        <v>1645</v>
      </c>
      <c r="D49" s="52" t="str">
        <f t="shared" si="0"/>
        <v>BFA_HIV</v>
      </c>
      <c r="E49" s="52" t="s">
        <v>1634</v>
      </c>
      <c r="F49" s="52" t="s">
        <v>939</v>
      </c>
      <c r="G49" s="52">
        <f t="shared" si="1"/>
        <v>6</v>
      </c>
      <c r="H49" s="53" t="str">
        <f t="shared" si="2"/>
        <v>Burkina Faso_HIV_6</v>
      </c>
    </row>
    <row r="50" spans="1:8" x14ac:dyDescent="0.25">
      <c r="A50" s="48" t="s">
        <v>1679</v>
      </c>
      <c r="B50" s="49" t="s">
        <v>858</v>
      </c>
      <c r="C50" s="49" t="s">
        <v>1645</v>
      </c>
      <c r="D50" s="49" t="str">
        <f t="shared" si="0"/>
        <v>BFA_HIV</v>
      </c>
      <c r="E50" s="49" t="s">
        <v>1634</v>
      </c>
      <c r="F50" s="49" t="s">
        <v>945</v>
      </c>
      <c r="G50" s="49">
        <f t="shared" si="1"/>
        <v>7</v>
      </c>
      <c r="H50" s="50" t="str">
        <f t="shared" si="2"/>
        <v>Burkina Faso_HIV_7</v>
      </c>
    </row>
    <row r="51" spans="1:8" x14ac:dyDescent="0.25">
      <c r="A51" s="51" t="s">
        <v>1679</v>
      </c>
      <c r="B51" s="52" t="s">
        <v>858</v>
      </c>
      <c r="C51" s="52" t="s">
        <v>1645</v>
      </c>
      <c r="D51" s="52" t="str">
        <f t="shared" si="0"/>
        <v>BFA_HIV</v>
      </c>
      <c r="E51" s="52" t="s">
        <v>1634</v>
      </c>
      <c r="F51" s="52" t="s">
        <v>949</v>
      </c>
      <c r="G51" s="52">
        <f t="shared" si="1"/>
        <v>8</v>
      </c>
      <c r="H51" s="53" t="str">
        <f t="shared" si="2"/>
        <v>Burkina Faso_HIV_8</v>
      </c>
    </row>
    <row r="52" spans="1:8" x14ac:dyDescent="0.25">
      <c r="A52" s="48" t="s">
        <v>1679</v>
      </c>
      <c r="B52" s="49" t="s">
        <v>858</v>
      </c>
      <c r="C52" s="49" t="s">
        <v>308</v>
      </c>
      <c r="D52" s="49" t="str">
        <f t="shared" si="0"/>
        <v>BFA_Malaria</v>
      </c>
      <c r="E52" s="49" t="s">
        <v>1634</v>
      </c>
      <c r="F52" s="49" t="s">
        <v>856</v>
      </c>
      <c r="G52" s="49">
        <f t="shared" si="1"/>
        <v>1</v>
      </c>
      <c r="H52" s="50" t="str">
        <f t="shared" si="2"/>
        <v>Burkina Faso_Malaria_1</v>
      </c>
    </row>
    <row r="53" spans="1:8" x14ac:dyDescent="0.25">
      <c r="A53" s="51" t="s">
        <v>1679</v>
      </c>
      <c r="B53" s="52" t="s">
        <v>858</v>
      </c>
      <c r="C53" s="52" t="s">
        <v>308</v>
      </c>
      <c r="D53" s="52" t="str">
        <f t="shared" si="0"/>
        <v>BFA_Malaria</v>
      </c>
      <c r="E53" s="52" t="s">
        <v>1634</v>
      </c>
      <c r="F53" s="52" t="s">
        <v>901</v>
      </c>
      <c r="G53" s="52">
        <f t="shared" si="1"/>
        <v>2</v>
      </c>
      <c r="H53" s="53" t="str">
        <f t="shared" si="2"/>
        <v>Burkina Faso_Malaria_2</v>
      </c>
    </row>
    <row r="54" spans="1:8" x14ac:dyDescent="0.25">
      <c r="A54" s="48" t="s">
        <v>1679</v>
      </c>
      <c r="B54" s="49" t="s">
        <v>858</v>
      </c>
      <c r="C54" s="49" t="s">
        <v>308</v>
      </c>
      <c r="D54" s="49" t="str">
        <f t="shared" si="0"/>
        <v>BFA_Malaria</v>
      </c>
      <c r="E54" s="49" t="s">
        <v>1634</v>
      </c>
      <c r="F54" s="49" t="s">
        <v>934</v>
      </c>
      <c r="G54" s="49">
        <f t="shared" si="1"/>
        <v>3</v>
      </c>
      <c r="H54" s="50" t="str">
        <f t="shared" si="2"/>
        <v>Burkina Faso_Malaria_3</v>
      </c>
    </row>
    <row r="55" spans="1:8" x14ac:dyDescent="0.25">
      <c r="A55" s="51" t="s">
        <v>1679</v>
      </c>
      <c r="B55" s="52" t="s">
        <v>858</v>
      </c>
      <c r="C55" s="52" t="s">
        <v>308</v>
      </c>
      <c r="D55" s="52" t="str">
        <f t="shared" si="0"/>
        <v>BFA_Malaria</v>
      </c>
      <c r="E55" s="52" t="s">
        <v>1634</v>
      </c>
      <c r="F55" s="52" t="s">
        <v>954</v>
      </c>
      <c r="G55" s="52">
        <f t="shared" si="1"/>
        <v>4</v>
      </c>
      <c r="H55" s="53" t="str">
        <f t="shared" si="2"/>
        <v>Burkina Faso_Malaria_4</v>
      </c>
    </row>
    <row r="56" spans="1:8" x14ac:dyDescent="0.25">
      <c r="A56" s="48" t="s">
        <v>1679</v>
      </c>
      <c r="B56" s="49" t="s">
        <v>858</v>
      </c>
      <c r="C56" s="49" t="s">
        <v>308</v>
      </c>
      <c r="D56" s="49" t="str">
        <f t="shared" si="0"/>
        <v>BFA_Malaria</v>
      </c>
      <c r="E56" s="49" t="s">
        <v>1634</v>
      </c>
      <c r="F56" s="49" t="s">
        <v>939</v>
      </c>
      <c r="G56" s="49">
        <f t="shared" si="1"/>
        <v>5</v>
      </c>
      <c r="H56" s="50" t="str">
        <f t="shared" si="2"/>
        <v>Burkina Faso_Malaria_5</v>
      </c>
    </row>
    <row r="57" spans="1:8" x14ac:dyDescent="0.25">
      <c r="A57" s="51" t="s">
        <v>1679</v>
      </c>
      <c r="B57" s="52" t="s">
        <v>858</v>
      </c>
      <c r="C57" s="52" t="s">
        <v>308</v>
      </c>
      <c r="D57" s="52" t="str">
        <f t="shared" si="0"/>
        <v>BFA_Malaria</v>
      </c>
      <c r="E57" s="52" t="s">
        <v>1634</v>
      </c>
      <c r="F57" s="52" t="s">
        <v>949</v>
      </c>
      <c r="G57" s="52">
        <f t="shared" si="1"/>
        <v>6</v>
      </c>
      <c r="H57" s="53" t="str">
        <f t="shared" si="2"/>
        <v>Burkina Faso_Malaria_6</v>
      </c>
    </row>
    <row r="58" spans="1:8" x14ac:dyDescent="0.25">
      <c r="A58" s="48" t="s">
        <v>1679</v>
      </c>
      <c r="B58" s="49" t="s">
        <v>858</v>
      </c>
      <c r="C58" s="49" t="s">
        <v>305</v>
      </c>
      <c r="D58" s="49" t="str">
        <f t="shared" si="0"/>
        <v>BFA_TB</v>
      </c>
      <c r="E58" s="49" t="s">
        <v>1634</v>
      </c>
      <c r="F58" s="49" t="s">
        <v>793</v>
      </c>
      <c r="G58" s="49">
        <f t="shared" si="1"/>
        <v>1</v>
      </c>
      <c r="H58" s="50" t="str">
        <f t="shared" si="2"/>
        <v>Burkina Faso_TB_1</v>
      </c>
    </row>
    <row r="59" spans="1:8" x14ac:dyDescent="0.25">
      <c r="A59" s="51" t="s">
        <v>1679</v>
      </c>
      <c r="B59" s="52" t="s">
        <v>858</v>
      </c>
      <c r="C59" s="52" t="s">
        <v>305</v>
      </c>
      <c r="D59" s="52" t="str">
        <f t="shared" si="0"/>
        <v>BFA_TB</v>
      </c>
      <c r="E59" s="52" t="s">
        <v>1634</v>
      </c>
      <c r="F59" s="52" t="s">
        <v>949</v>
      </c>
      <c r="G59" s="52">
        <f t="shared" si="1"/>
        <v>2</v>
      </c>
      <c r="H59" s="53" t="str">
        <f t="shared" si="2"/>
        <v>Burkina Faso_TB_2</v>
      </c>
    </row>
    <row r="60" spans="1:8" x14ac:dyDescent="0.25">
      <c r="A60" s="48" t="s">
        <v>1684</v>
      </c>
      <c r="B60" s="49" t="s">
        <v>792</v>
      </c>
      <c r="C60" s="49" t="s">
        <v>1645</v>
      </c>
      <c r="D60" s="49" t="str">
        <f t="shared" si="0"/>
        <v>BGD_HIV</v>
      </c>
      <c r="E60" s="49" t="s">
        <v>1634</v>
      </c>
      <c r="F60" s="49" t="s">
        <v>820</v>
      </c>
      <c r="G60" s="49">
        <f t="shared" si="1"/>
        <v>1</v>
      </c>
      <c r="H60" s="50" t="str">
        <f t="shared" si="2"/>
        <v>Bangladesh_HIV_1</v>
      </c>
    </row>
    <row r="61" spans="1:8" x14ac:dyDescent="0.25">
      <c r="A61" s="51" t="s">
        <v>1684</v>
      </c>
      <c r="B61" s="52" t="s">
        <v>792</v>
      </c>
      <c r="C61" s="52" t="s">
        <v>1645</v>
      </c>
      <c r="D61" s="52" t="str">
        <f t="shared" si="0"/>
        <v>BGD_HIV</v>
      </c>
      <c r="E61" s="52" t="s">
        <v>1634</v>
      </c>
      <c r="F61" s="52" t="s">
        <v>843</v>
      </c>
      <c r="G61" s="52">
        <f t="shared" si="1"/>
        <v>2</v>
      </c>
      <c r="H61" s="53" t="str">
        <f t="shared" si="2"/>
        <v>Bangladesh_HIV_2</v>
      </c>
    </row>
    <row r="62" spans="1:8" x14ac:dyDescent="0.25">
      <c r="A62" s="48" t="s">
        <v>1684</v>
      </c>
      <c r="B62" s="49" t="s">
        <v>792</v>
      </c>
      <c r="C62" s="49" t="s">
        <v>1645</v>
      </c>
      <c r="D62" s="49" t="str">
        <f t="shared" si="0"/>
        <v>BGD_HIV</v>
      </c>
      <c r="E62" s="49" t="s">
        <v>1634</v>
      </c>
      <c r="F62" s="49" t="s">
        <v>901</v>
      </c>
      <c r="G62" s="49">
        <f t="shared" si="1"/>
        <v>3</v>
      </c>
      <c r="H62" s="50" t="str">
        <f t="shared" si="2"/>
        <v>Bangladesh_HIV_3</v>
      </c>
    </row>
    <row r="63" spans="1:8" x14ac:dyDescent="0.25">
      <c r="A63" s="51" t="s">
        <v>1684</v>
      </c>
      <c r="B63" s="52" t="s">
        <v>792</v>
      </c>
      <c r="C63" s="52" t="s">
        <v>1645</v>
      </c>
      <c r="D63" s="52" t="str">
        <f t="shared" si="0"/>
        <v>BGD_HIV</v>
      </c>
      <c r="E63" s="52" t="s">
        <v>1634</v>
      </c>
      <c r="F63" s="52" t="s">
        <v>930</v>
      </c>
      <c r="G63" s="52">
        <f t="shared" si="1"/>
        <v>4</v>
      </c>
      <c r="H63" s="53" t="str">
        <f t="shared" si="2"/>
        <v>Bangladesh_HIV_4</v>
      </c>
    </row>
    <row r="64" spans="1:8" x14ac:dyDescent="0.25">
      <c r="A64" s="48" t="s">
        <v>1684</v>
      </c>
      <c r="B64" s="49" t="s">
        <v>792</v>
      </c>
      <c r="C64" s="49" t="s">
        <v>308</v>
      </c>
      <c r="D64" s="49" t="str">
        <f t="shared" si="0"/>
        <v>BGD_Malaria</v>
      </c>
      <c r="E64" s="49" t="s">
        <v>1634</v>
      </c>
      <c r="F64" s="49" t="s">
        <v>949</v>
      </c>
      <c r="G64" s="49">
        <f t="shared" si="1"/>
        <v>1</v>
      </c>
      <c r="H64" s="50" t="str">
        <f t="shared" si="2"/>
        <v>Bangladesh_Malaria_1</v>
      </c>
    </row>
    <row r="65" spans="1:8" x14ac:dyDescent="0.25">
      <c r="A65" s="51" t="s">
        <v>1684</v>
      </c>
      <c r="B65" s="52" t="s">
        <v>792</v>
      </c>
      <c r="C65" s="52" t="s">
        <v>305</v>
      </c>
      <c r="D65" s="52" t="str">
        <f t="shared" si="0"/>
        <v>BGD_TB</v>
      </c>
      <c r="E65" s="52" t="s">
        <v>1634</v>
      </c>
      <c r="F65" s="52" t="s">
        <v>934</v>
      </c>
      <c r="G65" s="52">
        <f t="shared" si="1"/>
        <v>1</v>
      </c>
      <c r="H65" s="53" t="str">
        <f t="shared" si="2"/>
        <v>Bangladesh_TB_1</v>
      </c>
    </row>
    <row r="66" spans="1:8" x14ac:dyDescent="0.25">
      <c r="A66" s="48" t="s">
        <v>1691</v>
      </c>
      <c r="B66" s="49" t="s">
        <v>813</v>
      </c>
      <c r="C66" s="49" t="s">
        <v>1645</v>
      </c>
      <c r="D66" s="49" t="str">
        <f t="shared" si="0"/>
        <v>BLZ_HIV</v>
      </c>
      <c r="E66" s="49" t="s">
        <v>1634</v>
      </c>
      <c r="F66" s="49" t="s">
        <v>612</v>
      </c>
      <c r="G66" s="49">
        <f t="shared" si="1"/>
        <v>1</v>
      </c>
      <c r="H66" s="50" t="str">
        <f t="shared" si="2"/>
        <v>Belize_HIV_1</v>
      </c>
    </row>
    <row r="67" spans="1:8" x14ac:dyDescent="0.25">
      <c r="A67" s="51" t="s">
        <v>1693</v>
      </c>
      <c r="B67" s="52" t="s">
        <v>829</v>
      </c>
      <c r="C67" s="52" t="s">
        <v>1645</v>
      </c>
      <c r="D67" s="52" t="str">
        <f t="shared" ref="D67:D130" si="3">_xlfn.CONCAT(A67,"_",C67)</f>
        <v>BOL_HIV</v>
      </c>
      <c r="E67" s="52" t="s">
        <v>1634</v>
      </c>
      <c r="F67" s="52" t="s">
        <v>949</v>
      </c>
      <c r="G67" s="52">
        <f t="shared" ref="G67:G130" si="4">IF(D67=D66,G66+1,1)</f>
        <v>1</v>
      </c>
      <c r="H67" s="53" t="str">
        <f t="shared" ref="H67:H130" si="5">_xlfn.CONCAT(B67,"_",C67,"_",G67)</f>
        <v>Bolivia (Plurinational State)_HIV_1</v>
      </c>
    </row>
    <row r="68" spans="1:8" x14ac:dyDescent="0.25">
      <c r="A68" s="48" t="s">
        <v>1693</v>
      </c>
      <c r="B68" s="49" t="s">
        <v>829</v>
      </c>
      <c r="C68" s="49" t="s">
        <v>308</v>
      </c>
      <c r="D68" s="49" t="str">
        <f t="shared" si="3"/>
        <v>BOL_Malaria</v>
      </c>
      <c r="E68" s="49" t="s">
        <v>1634</v>
      </c>
      <c r="F68" s="49" t="s">
        <v>949</v>
      </c>
      <c r="G68" s="49">
        <f t="shared" si="4"/>
        <v>1</v>
      </c>
      <c r="H68" s="50" t="str">
        <f t="shared" si="5"/>
        <v>Bolivia (Plurinational State)_Malaria_1</v>
      </c>
    </row>
    <row r="69" spans="1:8" x14ac:dyDescent="0.25">
      <c r="A69" s="51" t="s">
        <v>1693</v>
      </c>
      <c r="B69" s="52" t="s">
        <v>829</v>
      </c>
      <c r="C69" s="52" t="s">
        <v>305</v>
      </c>
      <c r="D69" s="52" t="str">
        <f t="shared" si="3"/>
        <v>BOL_TB</v>
      </c>
      <c r="E69" s="52" t="s">
        <v>1634</v>
      </c>
      <c r="F69" s="52" t="s">
        <v>949</v>
      </c>
      <c r="G69" s="52">
        <f t="shared" si="4"/>
        <v>1</v>
      </c>
      <c r="H69" s="53" t="str">
        <f t="shared" si="5"/>
        <v>Bolivia (Plurinational State)_TB_1</v>
      </c>
    </row>
    <row r="70" spans="1:8" x14ac:dyDescent="0.25">
      <c r="A70" s="48" t="s">
        <v>1697</v>
      </c>
      <c r="B70" s="49" t="s">
        <v>823</v>
      </c>
      <c r="C70" s="49" t="s">
        <v>1645</v>
      </c>
      <c r="D70" s="49" t="str">
        <f t="shared" si="3"/>
        <v>BTN_HIV</v>
      </c>
      <c r="E70" s="49" t="s">
        <v>1634</v>
      </c>
      <c r="F70" s="49" t="s">
        <v>612</v>
      </c>
      <c r="G70" s="49">
        <f t="shared" si="4"/>
        <v>1</v>
      </c>
      <c r="H70" s="50" t="str">
        <f t="shared" si="5"/>
        <v>Bhutan_HIV_1</v>
      </c>
    </row>
    <row r="71" spans="1:8" x14ac:dyDescent="0.25">
      <c r="A71" s="51" t="s">
        <v>1697</v>
      </c>
      <c r="B71" s="52" t="s">
        <v>823</v>
      </c>
      <c r="C71" s="52" t="s">
        <v>1645</v>
      </c>
      <c r="D71" s="52" t="str">
        <f t="shared" si="3"/>
        <v>BTN_HIV</v>
      </c>
      <c r="E71" s="52" t="s">
        <v>1634</v>
      </c>
      <c r="F71" s="52" t="s">
        <v>901</v>
      </c>
      <c r="G71" s="52">
        <f t="shared" si="4"/>
        <v>2</v>
      </c>
      <c r="H71" s="53" t="str">
        <f t="shared" si="5"/>
        <v>Bhutan_HIV_2</v>
      </c>
    </row>
    <row r="72" spans="1:8" x14ac:dyDescent="0.25">
      <c r="A72" s="48" t="s">
        <v>1697</v>
      </c>
      <c r="B72" s="49" t="s">
        <v>823</v>
      </c>
      <c r="C72" s="49" t="s">
        <v>1645</v>
      </c>
      <c r="D72" s="49" t="str">
        <f t="shared" si="3"/>
        <v>BTN_HIV</v>
      </c>
      <c r="E72" s="49" t="s">
        <v>1634</v>
      </c>
      <c r="F72" s="49" t="s">
        <v>949</v>
      </c>
      <c r="G72" s="49">
        <f t="shared" si="4"/>
        <v>3</v>
      </c>
      <c r="H72" s="50" t="str">
        <f t="shared" si="5"/>
        <v>Bhutan_HIV_3</v>
      </c>
    </row>
    <row r="73" spans="1:8" x14ac:dyDescent="0.25">
      <c r="A73" s="51" t="s">
        <v>1697</v>
      </c>
      <c r="B73" s="52" t="s">
        <v>823</v>
      </c>
      <c r="C73" s="52" t="s">
        <v>308</v>
      </c>
      <c r="D73" s="52" t="str">
        <f t="shared" si="3"/>
        <v>BTN_Malaria</v>
      </c>
      <c r="E73" s="52" t="s">
        <v>1634</v>
      </c>
      <c r="F73" s="52" t="s">
        <v>612</v>
      </c>
      <c r="G73" s="52">
        <f t="shared" si="4"/>
        <v>1</v>
      </c>
      <c r="H73" s="53" t="str">
        <f t="shared" si="5"/>
        <v>Bhutan_Malaria_1</v>
      </c>
    </row>
    <row r="74" spans="1:8" x14ac:dyDescent="0.25">
      <c r="A74" s="48" t="s">
        <v>1697</v>
      </c>
      <c r="B74" s="49" t="s">
        <v>823</v>
      </c>
      <c r="C74" s="49" t="s">
        <v>305</v>
      </c>
      <c r="D74" s="49" t="str">
        <f t="shared" si="3"/>
        <v>BTN_TB</v>
      </c>
      <c r="E74" s="49" t="s">
        <v>1634</v>
      </c>
      <c r="F74" s="49" t="s">
        <v>949</v>
      </c>
      <c r="G74" s="49">
        <f t="shared" si="4"/>
        <v>1</v>
      </c>
      <c r="H74" s="50" t="str">
        <f t="shared" si="5"/>
        <v>Bhutan_TB_1</v>
      </c>
    </row>
    <row r="75" spans="1:8" x14ac:dyDescent="0.25">
      <c r="A75" s="51" t="s">
        <v>1701</v>
      </c>
      <c r="B75" s="52" t="s">
        <v>842</v>
      </c>
      <c r="C75" s="52" t="s">
        <v>1645</v>
      </c>
      <c r="D75" s="52" t="str">
        <f t="shared" si="3"/>
        <v>BWA_HIV</v>
      </c>
      <c r="E75" s="52" t="s">
        <v>1634</v>
      </c>
      <c r="F75" s="52" t="s">
        <v>843</v>
      </c>
      <c r="G75" s="52">
        <f t="shared" si="4"/>
        <v>1</v>
      </c>
      <c r="H75" s="53" t="str">
        <f t="shared" si="5"/>
        <v>Botswana_HIV_1</v>
      </c>
    </row>
    <row r="76" spans="1:8" x14ac:dyDescent="0.25">
      <c r="A76" s="48" t="s">
        <v>1701</v>
      </c>
      <c r="B76" s="49" t="s">
        <v>842</v>
      </c>
      <c r="C76" s="49" t="s">
        <v>1645</v>
      </c>
      <c r="D76" s="49" t="str">
        <f t="shared" si="3"/>
        <v>BWA_HIV</v>
      </c>
      <c r="E76" s="49" t="s">
        <v>1634</v>
      </c>
      <c r="F76" s="49" t="s">
        <v>934</v>
      </c>
      <c r="G76" s="49">
        <f t="shared" si="4"/>
        <v>2</v>
      </c>
      <c r="H76" s="50" t="str">
        <f t="shared" si="5"/>
        <v>Botswana_HIV_2</v>
      </c>
    </row>
    <row r="77" spans="1:8" x14ac:dyDescent="0.25">
      <c r="A77" s="51" t="s">
        <v>1701</v>
      </c>
      <c r="B77" s="52" t="s">
        <v>842</v>
      </c>
      <c r="C77" s="52" t="s">
        <v>305</v>
      </c>
      <c r="D77" s="52" t="str">
        <f t="shared" si="3"/>
        <v>BWA_TB</v>
      </c>
      <c r="E77" s="52" t="s">
        <v>1634</v>
      </c>
      <c r="F77" s="52" t="s">
        <v>934</v>
      </c>
      <c r="G77" s="52">
        <f t="shared" si="4"/>
        <v>1</v>
      </c>
      <c r="H77" s="53" t="str">
        <f t="shared" si="5"/>
        <v>Botswana_TB_1</v>
      </c>
    </row>
    <row r="78" spans="1:8" x14ac:dyDescent="0.25">
      <c r="A78" s="48" t="s">
        <v>1704</v>
      </c>
      <c r="B78" s="49" t="s">
        <v>885</v>
      </c>
      <c r="C78" s="49" t="s">
        <v>1645</v>
      </c>
      <c r="D78" s="49" t="str">
        <f t="shared" si="3"/>
        <v>CAF_HIV</v>
      </c>
      <c r="E78" s="49" t="s">
        <v>1634</v>
      </c>
      <c r="F78" s="49" t="s">
        <v>676</v>
      </c>
      <c r="G78" s="49">
        <f t="shared" si="4"/>
        <v>1</v>
      </c>
      <c r="H78" s="50" t="str">
        <f t="shared" si="5"/>
        <v>Central African Republic_HIV_1</v>
      </c>
    </row>
    <row r="79" spans="1:8" x14ac:dyDescent="0.25">
      <c r="A79" s="51" t="s">
        <v>1704</v>
      </c>
      <c r="B79" s="52" t="s">
        <v>885</v>
      </c>
      <c r="C79" s="52" t="s">
        <v>1645</v>
      </c>
      <c r="D79" s="52" t="str">
        <f t="shared" si="3"/>
        <v>CAF_HIV</v>
      </c>
      <c r="E79" s="52" t="s">
        <v>1634</v>
      </c>
      <c r="F79" s="52" t="s">
        <v>772</v>
      </c>
      <c r="G79" s="52">
        <f t="shared" si="4"/>
        <v>2</v>
      </c>
      <c r="H79" s="53" t="str">
        <f t="shared" si="5"/>
        <v>Central African Republic_HIV_2</v>
      </c>
    </row>
    <row r="80" spans="1:8" x14ac:dyDescent="0.25">
      <c r="A80" s="48" t="s">
        <v>1704</v>
      </c>
      <c r="B80" s="49" t="s">
        <v>885</v>
      </c>
      <c r="C80" s="49" t="s">
        <v>1645</v>
      </c>
      <c r="D80" s="49" t="str">
        <f t="shared" si="3"/>
        <v>CAF_HIV</v>
      </c>
      <c r="E80" s="49" t="s">
        <v>1634</v>
      </c>
      <c r="F80" s="49" t="s">
        <v>793</v>
      </c>
      <c r="G80" s="49">
        <f t="shared" si="4"/>
        <v>3</v>
      </c>
      <c r="H80" s="50" t="str">
        <f t="shared" si="5"/>
        <v>Central African Republic_HIV_3</v>
      </c>
    </row>
    <row r="81" spans="1:8" x14ac:dyDescent="0.25">
      <c r="A81" s="51" t="s">
        <v>1704</v>
      </c>
      <c r="B81" s="52" t="s">
        <v>885</v>
      </c>
      <c r="C81" s="52" t="s">
        <v>1645</v>
      </c>
      <c r="D81" s="52" t="str">
        <f t="shared" si="3"/>
        <v>CAF_HIV</v>
      </c>
      <c r="E81" s="52" t="s">
        <v>1634</v>
      </c>
      <c r="F81" s="52" t="s">
        <v>798</v>
      </c>
      <c r="G81" s="52">
        <f t="shared" si="4"/>
        <v>4</v>
      </c>
      <c r="H81" s="53" t="str">
        <f t="shared" si="5"/>
        <v>Central African Republic_HIV_4</v>
      </c>
    </row>
    <row r="82" spans="1:8" x14ac:dyDescent="0.25">
      <c r="A82" s="48" t="s">
        <v>1704</v>
      </c>
      <c r="B82" s="49" t="s">
        <v>885</v>
      </c>
      <c r="C82" s="49" t="s">
        <v>1645</v>
      </c>
      <c r="D82" s="49" t="str">
        <f t="shared" si="3"/>
        <v>CAF_HIV</v>
      </c>
      <c r="E82" s="49" t="s">
        <v>1634</v>
      </c>
      <c r="F82" s="49" t="s">
        <v>843</v>
      </c>
      <c r="G82" s="49">
        <f t="shared" si="4"/>
        <v>5</v>
      </c>
      <c r="H82" s="50" t="str">
        <f t="shared" si="5"/>
        <v>Central African Republic_HIV_5</v>
      </c>
    </row>
    <row r="83" spans="1:8" x14ac:dyDescent="0.25">
      <c r="A83" s="51" t="s">
        <v>1704</v>
      </c>
      <c r="B83" s="52" t="s">
        <v>885</v>
      </c>
      <c r="C83" s="52" t="s">
        <v>1645</v>
      </c>
      <c r="D83" s="52" t="str">
        <f t="shared" si="3"/>
        <v>CAF_HIV</v>
      </c>
      <c r="E83" s="52" t="s">
        <v>1634</v>
      </c>
      <c r="F83" s="52" t="s">
        <v>851</v>
      </c>
      <c r="G83" s="52">
        <f t="shared" si="4"/>
        <v>6</v>
      </c>
      <c r="H83" s="53" t="str">
        <f t="shared" si="5"/>
        <v>Central African Republic_HIV_6</v>
      </c>
    </row>
    <row r="84" spans="1:8" x14ac:dyDescent="0.25">
      <c r="A84" s="48" t="s">
        <v>1704</v>
      </c>
      <c r="B84" s="49" t="s">
        <v>885</v>
      </c>
      <c r="C84" s="49" t="s">
        <v>1645</v>
      </c>
      <c r="D84" s="49" t="str">
        <f t="shared" si="3"/>
        <v>CAF_HIV</v>
      </c>
      <c r="E84" s="49" t="s">
        <v>1634</v>
      </c>
      <c r="F84" s="49" t="s">
        <v>868</v>
      </c>
      <c r="G84" s="49">
        <f t="shared" si="4"/>
        <v>7</v>
      </c>
      <c r="H84" s="50" t="str">
        <f t="shared" si="5"/>
        <v>Central African Republic_HIV_7</v>
      </c>
    </row>
    <row r="85" spans="1:8" x14ac:dyDescent="0.25">
      <c r="A85" s="51" t="s">
        <v>1704</v>
      </c>
      <c r="B85" s="52" t="s">
        <v>885</v>
      </c>
      <c r="C85" s="52" t="s">
        <v>1645</v>
      </c>
      <c r="D85" s="52" t="str">
        <f t="shared" si="3"/>
        <v>CAF_HIV</v>
      </c>
      <c r="E85" s="52" t="s">
        <v>1634</v>
      </c>
      <c r="F85" s="52" t="s">
        <v>882</v>
      </c>
      <c r="G85" s="52">
        <f t="shared" si="4"/>
        <v>8</v>
      </c>
      <c r="H85" s="53" t="str">
        <f t="shared" si="5"/>
        <v>Central African Republic_HIV_8</v>
      </c>
    </row>
    <row r="86" spans="1:8" x14ac:dyDescent="0.25">
      <c r="A86" s="48" t="s">
        <v>1704</v>
      </c>
      <c r="B86" s="49" t="s">
        <v>885</v>
      </c>
      <c r="C86" s="49" t="s">
        <v>1645</v>
      </c>
      <c r="D86" s="49" t="str">
        <f t="shared" si="3"/>
        <v>CAF_HIV</v>
      </c>
      <c r="E86" s="49" t="s">
        <v>1634</v>
      </c>
      <c r="F86" s="49" t="s">
        <v>901</v>
      </c>
      <c r="G86" s="49">
        <f t="shared" si="4"/>
        <v>9</v>
      </c>
      <c r="H86" s="50" t="str">
        <f t="shared" si="5"/>
        <v>Central African Republic_HIV_9</v>
      </c>
    </row>
    <row r="87" spans="1:8" x14ac:dyDescent="0.25">
      <c r="A87" s="51" t="s">
        <v>1704</v>
      </c>
      <c r="B87" s="52" t="s">
        <v>885</v>
      </c>
      <c r="C87" s="52" t="s">
        <v>1645</v>
      </c>
      <c r="D87" s="52" t="str">
        <f t="shared" si="3"/>
        <v>CAF_HIV</v>
      </c>
      <c r="E87" s="52" t="s">
        <v>1634</v>
      </c>
      <c r="F87" s="52" t="s">
        <v>918</v>
      </c>
      <c r="G87" s="52">
        <f t="shared" si="4"/>
        <v>10</v>
      </c>
      <c r="H87" s="53" t="str">
        <f t="shared" si="5"/>
        <v>Central African Republic_HIV_10</v>
      </c>
    </row>
    <row r="88" spans="1:8" x14ac:dyDescent="0.25">
      <c r="A88" s="48" t="s">
        <v>1704</v>
      </c>
      <c r="B88" s="49" t="s">
        <v>885</v>
      </c>
      <c r="C88" s="49" t="s">
        <v>1645</v>
      </c>
      <c r="D88" s="49" t="str">
        <f t="shared" si="3"/>
        <v>CAF_HIV</v>
      </c>
      <c r="E88" s="49" t="s">
        <v>1634</v>
      </c>
      <c r="F88" s="49" t="s">
        <v>930</v>
      </c>
      <c r="G88" s="49">
        <f t="shared" si="4"/>
        <v>11</v>
      </c>
      <c r="H88" s="50" t="str">
        <f t="shared" si="5"/>
        <v>Central African Republic_HIV_11</v>
      </c>
    </row>
    <row r="89" spans="1:8" x14ac:dyDescent="0.25">
      <c r="A89" s="51" t="s">
        <v>1704</v>
      </c>
      <c r="B89" s="52" t="s">
        <v>885</v>
      </c>
      <c r="C89" s="52" t="s">
        <v>1645</v>
      </c>
      <c r="D89" s="52" t="str">
        <f t="shared" si="3"/>
        <v>CAF_HIV</v>
      </c>
      <c r="E89" s="52" t="s">
        <v>1634</v>
      </c>
      <c r="F89" s="52" t="s">
        <v>954</v>
      </c>
      <c r="G89" s="52">
        <f t="shared" si="4"/>
        <v>12</v>
      </c>
      <c r="H89" s="53" t="str">
        <f t="shared" si="5"/>
        <v>Central African Republic_HIV_12</v>
      </c>
    </row>
    <row r="90" spans="1:8" x14ac:dyDescent="0.25">
      <c r="A90" s="48" t="s">
        <v>1704</v>
      </c>
      <c r="B90" s="49" t="s">
        <v>885</v>
      </c>
      <c r="C90" s="49" t="s">
        <v>1645</v>
      </c>
      <c r="D90" s="49" t="str">
        <f t="shared" si="3"/>
        <v>CAF_HIV</v>
      </c>
      <c r="E90" s="49" t="s">
        <v>1634</v>
      </c>
      <c r="F90" s="49" t="s">
        <v>939</v>
      </c>
      <c r="G90" s="49">
        <f t="shared" si="4"/>
        <v>13</v>
      </c>
      <c r="H90" s="50" t="str">
        <f t="shared" si="5"/>
        <v>Central African Republic_HIV_13</v>
      </c>
    </row>
    <row r="91" spans="1:8" x14ac:dyDescent="0.25">
      <c r="A91" s="51" t="s">
        <v>1704</v>
      </c>
      <c r="B91" s="52" t="s">
        <v>885</v>
      </c>
      <c r="C91" s="52" t="s">
        <v>305</v>
      </c>
      <c r="D91" s="52" t="str">
        <f t="shared" si="3"/>
        <v>CAF_TB</v>
      </c>
      <c r="E91" s="52" t="s">
        <v>1634</v>
      </c>
      <c r="F91" s="52" t="s">
        <v>676</v>
      </c>
      <c r="G91" s="52">
        <f t="shared" si="4"/>
        <v>1</v>
      </c>
      <c r="H91" s="53" t="str">
        <f t="shared" si="5"/>
        <v>Central African Republic_TB_1</v>
      </c>
    </row>
    <row r="92" spans="1:8" x14ac:dyDescent="0.25">
      <c r="A92" s="48" t="s">
        <v>1704</v>
      </c>
      <c r="B92" s="49" t="s">
        <v>885</v>
      </c>
      <c r="C92" s="49" t="s">
        <v>305</v>
      </c>
      <c r="D92" s="49" t="str">
        <f t="shared" si="3"/>
        <v>CAF_TB</v>
      </c>
      <c r="E92" s="49" t="s">
        <v>1634</v>
      </c>
      <c r="F92" s="49" t="s">
        <v>772</v>
      </c>
      <c r="G92" s="49">
        <f t="shared" si="4"/>
        <v>2</v>
      </c>
      <c r="H92" s="50" t="str">
        <f t="shared" si="5"/>
        <v>Central African Republic_TB_2</v>
      </c>
    </row>
    <row r="93" spans="1:8" x14ac:dyDescent="0.25">
      <c r="A93" s="51" t="s">
        <v>1704</v>
      </c>
      <c r="B93" s="52" t="s">
        <v>885</v>
      </c>
      <c r="C93" s="52" t="s">
        <v>305</v>
      </c>
      <c r="D93" s="52" t="str">
        <f t="shared" si="3"/>
        <v>CAF_TB</v>
      </c>
      <c r="E93" s="52" t="s">
        <v>1634</v>
      </c>
      <c r="F93" s="52" t="s">
        <v>793</v>
      </c>
      <c r="G93" s="52">
        <f t="shared" si="4"/>
        <v>3</v>
      </c>
      <c r="H93" s="53" t="str">
        <f t="shared" si="5"/>
        <v>Central African Republic_TB_3</v>
      </c>
    </row>
    <row r="94" spans="1:8" x14ac:dyDescent="0.25">
      <c r="A94" s="48" t="s">
        <v>1704</v>
      </c>
      <c r="B94" s="49" t="s">
        <v>885</v>
      </c>
      <c r="C94" s="49" t="s">
        <v>305</v>
      </c>
      <c r="D94" s="49" t="str">
        <f t="shared" si="3"/>
        <v>CAF_TB</v>
      </c>
      <c r="E94" s="49" t="s">
        <v>1634</v>
      </c>
      <c r="F94" s="49" t="s">
        <v>798</v>
      </c>
      <c r="G94" s="49">
        <f t="shared" si="4"/>
        <v>4</v>
      </c>
      <c r="H94" s="50" t="str">
        <f t="shared" si="5"/>
        <v>Central African Republic_TB_4</v>
      </c>
    </row>
    <row r="95" spans="1:8" x14ac:dyDescent="0.25">
      <c r="A95" s="51" t="s">
        <v>1704</v>
      </c>
      <c r="B95" s="52" t="s">
        <v>885</v>
      </c>
      <c r="C95" s="52" t="s">
        <v>305</v>
      </c>
      <c r="D95" s="52" t="str">
        <f t="shared" si="3"/>
        <v>CAF_TB</v>
      </c>
      <c r="E95" s="52" t="s">
        <v>1634</v>
      </c>
      <c r="F95" s="52" t="s">
        <v>843</v>
      </c>
      <c r="G95" s="52">
        <f t="shared" si="4"/>
        <v>5</v>
      </c>
      <c r="H95" s="53" t="str">
        <f t="shared" si="5"/>
        <v>Central African Republic_TB_5</v>
      </c>
    </row>
    <row r="96" spans="1:8" x14ac:dyDescent="0.25">
      <c r="A96" s="48" t="s">
        <v>1704</v>
      </c>
      <c r="B96" s="49" t="s">
        <v>885</v>
      </c>
      <c r="C96" s="49" t="s">
        <v>305</v>
      </c>
      <c r="D96" s="49" t="str">
        <f t="shared" si="3"/>
        <v>CAF_TB</v>
      </c>
      <c r="E96" s="49" t="s">
        <v>1634</v>
      </c>
      <c r="F96" s="49" t="s">
        <v>851</v>
      </c>
      <c r="G96" s="49">
        <f t="shared" si="4"/>
        <v>6</v>
      </c>
      <c r="H96" s="50" t="str">
        <f t="shared" si="5"/>
        <v>Central African Republic_TB_6</v>
      </c>
    </row>
    <row r="97" spans="1:8" x14ac:dyDescent="0.25">
      <c r="A97" s="51" t="s">
        <v>1704</v>
      </c>
      <c r="B97" s="52" t="s">
        <v>885</v>
      </c>
      <c r="C97" s="52" t="s">
        <v>305</v>
      </c>
      <c r="D97" s="52" t="str">
        <f t="shared" si="3"/>
        <v>CAF_TB</v>
      </c>
      <c r="E97" s="52" t="s">
        <v>1634</v>
      </c>
      <c r="F97" s="52" t="s">
        <v>868</v>
      </c>
      <c r="G97" s="52">
        <f t="shared" si="4"/>
        <v>7</v>
      </c>
      <c r="H97" s="53" t="str">
        <f t="shared" si="5"/>
        <v>Central African Republic_TB_7</v>
      </c>
    </row>
    <row r="98" spans="1:8" x14ac:dyDescent="0.25">
      <c r="A98" s="48" t="s">
        <v>1704</v>
      </c>
      <c r="B98" s="49" t="s">
        <v>885</v>
      </c>
      <c r="C98" s="49" t="s">
        <v>305</v>
      </c>
      <c r="D98" s="49" t="str">
        <f t="shared" si="3"/>
        <v>CAF_TB</v>
      </c>
      <c r="E98" s="49" t="s">
        <v>1634</v>
      </c>
      <c r="F98" s="49" t="s">
        <v>882</v>
      </c>
      <c r="G98" s="49">
        <f t="shared" si="4"/>
        <v>8</v>
      </c>
      <c r="H98" s="50" t="str">
        <f t="shared" si="5"/>
        <v>Central African Republic_TB_8</v>
      </c>
    </row>
    <row r="99" spans="1:8" x14ac:dyDescent="0.25">
      <c r="A99" s="51" t="s">
        <v>1704</v>
      </c>
      <c r="B99" s="52" t="s">
        <v>885</v>
      </c>
      <c r="C99" s="52" t="s">
        <v>305</v>
      </c>
      <c r="D99" s="52" t="str">
        <f t="shared" si="3"/>
        <v>CAF_TB</v>
      </c>
      <c r="E99" s="52" t="s">
        <v>1634</v>
      </c>
      <c r="F99" s="52" t="s">
        <v>901</v>
      </c>
      <c r="G99" s="52">
        <f t="shared" si="4"/>
        <v>9</v>
      </c>
      <c r="H99" s="53" t="str">
        <f t="shared" si="5"/>
        <v>Central African Republic_TB_9</v>
      </c>
    </row>
    <row r="100" spans="1:8" x14ac:dyDescent="0.25">
      <c r="A100" s="48" t="s">
        <v>1704</v>
      </c>
      <c r="B100" s="49" t="s">
        <v>885</v>
      </c>
      <c r="C100" s="49" t="s">
        <v>305</v>
      </c>
      <c r="D100" s="49" t="str">
        <f t="shared" si="3"/>
        <v>CAF_TB</v>
      </c>
      <c r="E100" s="49" t="s">
        <v>1634</v>
      </c>
      <c r="F100" s="49" t="s">
        <v>918</v>
      </c>
      <c r="G100" s="49">
        <f t="shared" si="4"/>
        <v>10</v>
      </c>
      <c r="H100" s="50" t="str">
        <f t="shared" si="5"/>
        <v>Central African Republic_TB_10</v>
      </c>
    </row>
    <row r="101" spans="1:8" x14ac:dyDescent="0.25">
      <c r="A101" s="51" t="s">
        <v>1704</v>
      </c>
      <c r="B101" s="52" t="s">
        <v>885</v>
      </c>
      <c r="C101" s="52" t="s">
        <v>305</v>
      </c>
      <c r="D101" s="52" t="str">
        <f t="shared" si="3"/>
        <v>CAF_TB</v>
      </c>
      <c r="E101" s="52" t="s">
        <v>1634</v>
      </c>
      <c r="F101" s="52" t="s">
        <v>930</v>
      </c>
      <c r="G101" s="52">
        <f t="shared" si="4"/>
        <v>11</v>
      </c>
      <c r="H101" s="53" t="str">
        <f t="shared" si="5"/>
        <v>Central African Republic_TB_11</v>
      </c>
    </row>
    <row r="102" spans="1:8" x14ac:dyDescent="0.25">
      <c r="A102" s="48" t="s">
        <v>1704</v>
      </c>
      <c r="B102" s="49" t="s">
        <v>885</v>
      </c>
      <c r="C102" s="49" t="s">
        <v>305</v>
      </c>
      <c r="D102" s="49" t="str">
        <f t="shared" si="3"/>
        <v>CAF_TB</v>
      </c>
      <c r="E102" s="49" t="s">
        <v>1634</v>
      </c>
      <c r="F102" s="49" t="s">
        <v>954</v>
      </c>
      <c r="G102" s="49">
        <f t="shared" si="4"/>
        <v>12</v>
      </c>
      <c r="H102" s="50" t="str">
        <f t="shared" si="5"/>
        <v>Central African Republic_TB_12</v>
      </c>
    </row>
    <row r="103" spans="1:8" x14ac:dyDescent="0.25">
      <c r="A103" s="51" t="s">
        <v>1704</v>
      </c>
      <c r="B103" s="52" t="s">
        <v>885</v>
      </c>
      <c r="C103" s="52" t="s">
        <v>305</v>
      </c>
      <c r="D103" s="52" t="str">
        <f t="shared" si="3"/>
        <v>CAF_TB</v>
      </c>
      <c r="E103" s="52" t="s">
        <v>1634</v>
      </c>
      <c r="F103" s="52" t="s">
        <v>939</v>
      </c>
      <c r="G103" s="52">
        <f t="shared" si="4"/>
        <v>13</v>
      </c>
      <c r="H103" s="53" t="str">
        <f t="shared" si="5"/>
        <v>Central African Republic_TB_13</v>
      </c>
    </row>
    <row r="104" spans="1:8" x14ac:dyDescent="0.25">
      <c r="A104" s="48" t="s">
        <v>1706</v>
      </c>
      <c r="B104" s="49" t="s">
        <v>1707</v>
      </c>
      <c r="C104" s="49" t="s">
        <v>1645</v>
      </c>
      <c r="D104" s="49" t="str">
        <f t="shared" si="3"/>
        <v>CIV_HIV</v>
      </c>
      <c r="E104" s="49" t="s">
        <v>1634</v>
      </c>
      <c r="F104" s="49" t="s">
        <v>772</v>
      </c>
      <c r="G104" s="49">
        <f t="shared" si="4"/>
        <v>1</v>
      </c>
      <c r="H104" s="50" t="str">
        <f t="shared" si="5"/>
        <v>Cote d'Ivoire_HIV_1</v>
      </c>
    </row>
    <row r="105" spans="1:8" x14ac:dyDescent="0.25">
      <c r="A105" s="51" t="s">
        <v>1706</v>
      </c>
      <c r="B105" s="52" t="s">
        <v>1707</v>
      </c>
      <c r="C105" s="52" t="s">
        <v>1645</v>
      </c>
      <c r="D105" s="52" t="str">
        <f t="shared" si="3"/>
        <v>CIV_HIV</v>
      </c>
      <c r="E105" s="52" t="s">
        <v>1634</v>
      </c>
      <c r="F105" s="52" t="s">
        <v>793</v>
      </c>
      <c r="G105" s="52">
        <f t="shared" si="4"/>
        <v>2</v>
      </c>
      <c r="H105" s="53" t="str">
        <f t="shared" si="5"/>
        <v>Cote d'Ivoire_HIV_2</v>
      </c>
    </row>
    <row r="106" spans="1:8" x14ac:dyDescent="0.25">
      <c r="A106" s="48" t="s">
        <v>1706</v>
      </c>
      <c r="B106" s="49" t="s">
        <v>1707</v>
      </c>
      <c r="C106" s="49" t="s">
        <v>1645</v>
      </c>
      <c r="D106" s="49" t="str">
        <f t="shared" si="3"/>
        <v>CIV_HIV</v>
      </c>
      <c r="E106" s="49" t="s">
        <v>1634</v>
      </c>
      <c r="F106" s="49" t="s">
        <v>798</v>
      </c>
      <c r="G106" s="49">
        <f t="shared" si="4"/>
        <v>3</v>
      </c>
      <c r="H106" s="50" t="str">
        <f t="shared" si="5"/>
        <v>Cote d'Ivoire_HIV_3</v>
      </c>
    </row>
    <row r="107" spans="1:8" x14ac:dyDescent="0.25">
      <c r="A107" s="51" t="s">
        <v>1706</v>
      </c>
      <c r="B107" s="52" t="s">
        <v>1707</v>
      </c>
      <c r="C107" s="52" t="s">
        <v>1645</v>
      </c>
      <c r="D107" s="52" t="str">
        <f t="shared" si="3"/>
        <v>CIV_HIV</v>
      </c>
      <c r="E107" s="52" t="s">
        <v>1634</v>
      </c>
      <c r="F107" s="52" t="s">
        <v>838</v>
      </c>
      <c r="G107" s="52">
        <f t="shared" si="4"/>
        <v>4</v>
      </c>
      <c r="H107" s="53" t="str">
        <f t="shared" si="5"/>
        <v>Cote d'Ivoire_HIV_4</v>
      </c>
    </row>
    <row r="108" spans="1:8" x14ac:dyDescent="0.25">
      <c r="A108" s="48" t="s">
        <v>1706</v>
      </c>
      <c r="B108" s="49" t="s">
        <v>1707</v>
      </c>
      <c r="C108" s="49" t="s">
        <v>1645</v>
      </c>
      <c r="D108" s="49" t="str">
        <f t="shared" si="3"/>
        <v>CIV_HIV</v>
      </c>
      <c r="E108" s="49" t="s">
        <v>1634</v>
      </c>
      <c r="F108" s="49" t="s">
        <v>843</v>
      </c>
      <c r="G108" s="49">
        <f t="shared" si="4"/>
        <v>5</v>
      </c>
      <c r="H108" s="50" t="str">
        <f t="shared" si="5"/>
        <v>Cote d'Ivoire_HIV_5</v>
      </c>
    </row>
    <row r="109" spans="1:8" x14ac:dyDescent="0.25">
      <c r="A109" s="51" t="s">
        <v>1706</v>
      </c>
      <c r="B109" s="52" t="s">
        <v>1707</v>
      </c>
      <c r="C109" s="52" t="s">
        <v>1645</v>
      </c>
      <c r="D109" s="52" t="str">
        <f t="shared" si="3"/>
        <v>CIV_HIV</v>
      </c>
      <c r="E109" s="52" t="s">
        <v>1634</v>
      </c>
      <c r="F109" s="52" t="s">
        <v>846</v>
      </c>
      <c r="G109" s="52">
        <f t="shared" si="4"/>
        <v>6</v>
      </c>
      <c r="H109" s="53" t="str">
        <f t="shared" si="5"/>
        <v>Cote d'Ivoire_HIV_6</v>
      </c>
    </row>
    <row r="110" spans="1:8" x14ac:dyDescent="0.25">
      <c r="A110" s="48" t="s">
        <v>1706</v>
      </c>
      <c r="B110" s="49" t="s">
        <v>1707</v>
      </c>
      <c r="C110" s="49" t="s">
        <v>1645</v>
      </c>
      <c r="D110" s="49" t="str">
        <f t="shared" si="3"/>
        <v>CIV_HIV</v>
      </c>
      <c r="E110" s="49" t="s">
        <v>1634</v>
      </c>
      <c r="F110" s="49" t="s">
        <v>901</v>
      </c>
      <c r="G110" s="49">
        <f t="shared" si="4"/>
        <v>7</v>
      </c>
      <c r="H110" s="50" t="str">
        <f t="shared" si="5"/>
        <v>Cote d'Ivoire_HIV_7</v>
      </c>
    </row>
    <row r="111" spans="1:8" x14ac:dyDescent="0.25">
      <c r="A111" s="51" t="s">
        <v>1706</v>
      </c>
      <c r="B111" s="52" t="s">
        <v>1707</v>
      </c>
      <c r="C111" s="52" t="s">
        <v>1645</v>
      </c>
      <c r="D111" s="52" t="str">
        <f t="shared" si="3"/>
        <v>CIV_HIV</v>
      </c>
      <c r="E111" s="52" t="s">
        <v>1634</v>
      </c>
      <c r="F111" s="52" t="s">
        <v>918</v>
      </c>
      <c r="G111" s="52">
        <f t="shared" si="4"/>
        <v>8</v>
      </c>
      <c r="H111" s="53" t="str">
        <f t="shared" si="5"/>
        <v>Cote d'Ivoire_HIV_8</v>
      </c>
    </row>
    <row r="112" spans="1:8" x14ac:dyDescent="0.25">
      <c r="A112" s="48" t="s">
        <v>1706</v>
      </c>
      <c r="B112" s="49" t="s">
        <v>1707</v>
      </c>
      <c r="C112" s="49" t="s">
        <v>1645</v>
      </c>
      <c r="D112" s="49" t="str">
        <f t="shared" si="3"/>
        <v>CIV_HIV</v>
      </c>
      <c r="E112" s="49" t="s">
        <v>1634</v>
      </c>
      <c r="F112" s="49" t="s">
        <v>930</v>
      </c>
      <c r="G112" s="49">
        <f t="shared" si="4"/>
        <v>9</v>
      </c>
      <c r="H112" s="50" t="str">
        <f t="shared" si="5"/>
        <v>Cote d'Ivoire_HIV_9</v>
      </c>
    </row>
    <row r="113" spans="1:8" x14ac:dyDescent="0.25">
      <c r="A113" s="51" t="s">
        <v>1706</v>
      </c>
      <c r="B113" s="52" t="s">
        <v>1707</v>
      </c>
      <c r="C113" s="52" t="s">
        <v>1645</v>
      </c>
      <c r="D113" s="52" t="str">
        <f t="shared" si="3"/>
        <v>CIV_HIV</v>
      </c>
      <c r="E113" s="52" t="s">
        <v>1634</v>
      </c>
      <c r="F113" s="52" t="s">
        <v>934</v>
      </c>
      <c r="G113" s="52">
        <f t="shared" si="4"/>
        <v>10</v>
      </c>
      <c r="H113" s="53" t="str">
        <f t="shared" si="5"/>
        <v>Cote d'Ivoire_HIV_10</v>
      </c>
    </row>
    <row r="114" spans="1:8" x14ac:dyDescent="0.25">
      <c r="A114" s="48" t="s">
        <v>1706</v>
      </c>
      <c r="B114" s="49" t="s">
        <v>1707</v>
      </c>
      <c r="C114" s="49" t="s">
        <v>1645</v>
      </c>
      <c r="D114" s="49" t="str">
        <f t="shared" si="3"/>
        <v>CIV_HIV</v>
      </c>
      <c r="E114" s="49" t="s">
        <v>1634</v>
      </c>
      <c r="F114" s="49" t="s">
        <v>954</v>
      </c>
      <c r="G114" s="49">
        <f t="shared" si="4"/>
        <v>11</v>
      </c>
      <c r="H114" s="50" t="str">
        <f t="shared" si="5"/>
        <v>Cote d'Ivoire_HIV_11</v>
      </c>
    </row>
    <row r="115" spans="1:8" x14ac:dyDescent="0.25">
      <c r="A115" s="51" t="s">
        <v>1706</v>
      </c>
      <c r="B115" s="52" t="s">
        <v>1707</v>
      </c>
      <c r="C115" s="52" t="s">
        <v>1645</v>
      </c>
      <c r="D115" s="52" t="str">
        <f t="shared" si="3"/>
        <v>CIV_HIV</v>
      </c>
      <c r="E115" s="52" t="s">
        <v>1634</v>
      </c>
      <c r="F115" s="52" t="s">
        <v>939</v>
      </c>
      <c r="G115" s="52">
        <f t="shared" si="4"/>
        <v>12</v>
      </c>
      <c r="H115" s="53" t="str">
        <f t="shared" si="5"/>
        <v>Cote d'Ivoire_HIV_12</v>
      </c>
    </row>
    <row r="116" spans="1:8" x14ac:dyDescent="0.25">
      <c r="A116" s="48" t="s">
        <v>1706</v>
      </c>
      <c r="B116" s="49" t="s">
        <v>1707</v>
      </c>
      <c r="C116" s="49" t="s">
        <v>1645</v>
      </c>
      <c r="D116" s="49" t="str">
        <f t="shared" si="3"/>
        <v>CIV_HIV</v>
      </c>
      <c r="E116" s="49" t="s">
        <v>1634</v>
      </c>
      <c r="F116" s="49" t="s">
        <v>949</v>
      </c>
      <c r="G116" s="49">
        <f t="shared" si="4"/>
        <v>13</v>
      </c>
      <c r="H116" s="50" t="str">
        <f t="shared" si="5"/>
        <v>Cote d'Ivoire_HIV_13</v>
      </c>
    </row>
    <row r="117" spans="1:8" x14ac:dyDescent="0.25">
      <c r="A117" s="51" t="s">
        <v>1706</v>
      </c>
      <c r="B117" s="52" t="s">
        <v>1707</v>
      </c>
      <c r="C117" s="52" t="s">
        <v>305</v>
      </c>
      <c r="D117" s="52" t="str">
        <f t="shared" si="3"/>
        <v>CIV_TB</v>
      </c>
      <c r="E117" s="52" t="s">
        <v>1634</v>
      </c>
      <c r="F117" s="52" t="s">
        <v>793</v>
      </c>
      <c r="G117" s="52">
        <f t="shared" si="4"/>
        <v>1</v>
      </c>
      <c r="H117" s="53" t="str">
        <f t="shared" si="5"/>
        <v>Cote d'Ivoire_TB_1</v>
      </c>
    </row>
    <row r="118" spans="1:8" x14ac:dyDescent="0.25">
      <c r="A118" s="48" t="s">
        <v>1706</v>
      </c>
      <c r="B118" s="49" t="s">
        <v>1707</v>
      </c>
      <c r="C118" s="49" t="s">
        <v>305</v>
      </c>
      <c r="D118" s="49" t="str">
        <f t="shared" si="3"/>
        <v>CIV_TB</v>
      </c>
      <c r="E118" s="49" t="s">
        <v>1634</v>
      </c>
      <c r="F118" s="49" t="s">
        <v>934</v>
      </c>
      <c r="G118" s="49">
        <f t="shared" si="4"/>
        <v>2</v>
      </c>
      <c r="H118" s="50" t="str">
        <f t="shared" si="5"/>
        <v>Cote d'Ivoire_TB_2</v>
      </c>
    </row>
    <row r="119" spans="1:8" x14ac:dyDescent="0.25">
      <c r="A119" s="51" t="s">
        <v>1706</v>
      </c>
      <c r="B119" s="52" t="s">
        <v>1707</v>
      </c>
      <c r="C119" s="52" t="s">
        <v>305</v>
      </c>
      <c r="D119" s="52" t="str">
        <f t="shared" si="3"/>
        <v>CIV_TB</v>
      </c>
      <c r="E119" s="52" t="s">
        <v>1634</v>
      </c>
      <c r="F119" s="52" t="s">
        <v>949</v>
      </c>
      <c r="G119" s="52">
        <f t="shared" si="4"/>
        <v>3</v>
      </c>
      <c r="H119" s="53" t="str">
        <f t="shared" si="5"/>
        <v>Cote d'Ivoire_TB_3</v>
      </c>
    </row>
    <row r="120" spans="1:8" x14ac:dyDescent="0.25">
      <c r="A120" s="48" t="s">
        <v>1717</v>
      </c>
      <c r="B120" s="49" t="s">
        <v>878</v>
      </c>
      <c r="C120" s="49" t="s">
        <v>1645</v>
      </c>
      <c r="D120" s="49" t="str">
        <f t="shared" si="3"/>
        <v>CMR_HIV</v>
      </c>
      <c r="E120" s="49" t="s">
        <v>1634</v>
      </c>
      <c r="F120" s="49" t="s">
        <v>843</v>
      </c>
      <c r="G120" s="49">
        <f t="shared" si="4"/>
        <v>1</v>
      </c>
      <c r="H120" s="50" t="str">
        <f t="shared" si="5"/>
        <v>Cameroon_HIV_1</v>
      </c>
    </row>
    <row r="121" spans="1:8" x14ac:dyDescent="0.25">
      <c r="A121" s="51" t="s">
        <v>1717</v>
      </c>
      <c r="B121" s="52" t="s">
        <v>878</v>
      </c>
      <c r="C121" s="52" t="s">
        <v>1645</v>
      </c>
      <c r="D121" s="52" t="str">
        <f t="shared" si="3"/>
        <v>CMR_HIV</v>
      </c>
      <c r="E121" s="52" t="s">
        <v>1634</v>
      </c>
      <c r="F121" s="52" t="s">
        <v>934</v>
      </c>
      <c r="G121" s="52">
        <f t="shared" si="4"/>
        <v>2</v>
      </c>
      <c r="H121" s="53" t="str">
        <f t="shared" si="5"/>
        <v>Cameroon_HIV_2</v>
      </c>
    </row>
    <row r="122" spans="1:8" x14ac:dyDescent="0.25">
      <c r="A122" s="48" t="s">
        <v>1717</v>
      </c>
      <c r="B122" s="49" t="s">
        <v>878</v>
      </c>
      <c r="C122" s="49" t="s">
        <v>1645</v>
      </c>
      <c r="D122" s="49" t="str">
        <f t="shared" si="3"/>
        <v>CMR_HIV</v>
      </c>
      <c r="E122" s="49" t="s">
        <v>1634</v>
      </c>
      <c r="F122" s="49" t="s">
        <v>949</v>
      </c>
      <c r="G122" s="49">
        <f t="shared" si="4"/>
        <v>3</v>
      </c>
      <c r="H122" s="50" t="str">
        <f t="shared" si="5"/>
        <v>Cameroon_HIV_3</v>
      </c>
    </row>
    <row r="123" spans="1:8" x14ac:dyDescent="0.25">
      <c r="A123" s="51" t="s">
        <v>1717</v>
      </c>
      <c r="B123" s="52" t="s">
        <v>878</v>
      </c>
      <c r="C123" s="52" t="s">
        <v>308</v>
      </c>
      <c r="D123" s="52" t="str">
        <f t="shared" si="3"/>
        <v>CMR_Malaria</v>
      </c>
      <c r="E123" s="52" t="s">
        <v>1634</v>
      </c>
      <c r="F123" s="52" t="s">
        <v>901</v>
      </c>
      <c r="G123" s="52">
        <f t="shared" si="4"/>
        <v>1</v>
      </c>
      <c r="H123" s="53" t="str">
        <f t="shared" si="5"/>
        <v>Cameroon_Malaria_1</v>
      </c>
    </row>
    <row r="124" spans="1:8" x14ac:dyDescent="0.25">
      <c r="A124" s="48" t="s">
        <v>1717</v>
      </c>
      <c r="B124" s="49" t="s">
        <v>878</v>
      </c>
      <c r="C124" s="49" t="s">
        <v>308</v>
      </c>
      <c r="D124" s="49" t="str">
        <f t="shared" si="3"/>
        <v>CMR_Malaria</v>
      </c>
      <c r="E124" s="49" t="s">
        <v>1634</v>
      </c>
      <c r="F124" s="49" t="s">
        <v>934</v>
      </c>
      <c r="G124" s="49">
        <f t="shared" si="4"/>
        <v>2</v>
      </c>
      <c r="H124" s="50" t="str">
        <f t="shared" si="5"/>
        <v>Cameroon_Malaria_2</v>
      </c>
    </row>
    <row r="125" spans="1:8" x14ac:dyDescent="0.25">
      <c r="A125" s="51" t="s">
        <v>1717</v>
      </c>
      <c r="B125" s="52" t="s">
        <v>878</v>
      </c>
      <c r="C125" s="52" t="s">
        <v>308</v>
      </c>
      <c r="D125" s="52" t="str">
        <f t="shared" si="3"/>
        <v>CMR_Malaria</v>
      </c>
      <c r="E125" s="52" t="s">
        <v>1634</v>
      </c>
      <c r="F125" s="52" t="s">
        <v>949</v>
      </c>
      <c r="G125" s="52">
        <f t="shared" si="4"/>
        <v>3</v>
      </c>
      <c r="H125" s="53" t="str">
        <f t="shared" si="5"/>
        <v>Cameroon_Malaria_3</v>
      </c>
    </row>
    <row r="126" spans="1:8" x14ac:dyDescent="0.25">
      <c r="A126" s="48" t="s">
        <v>1717</v>
      </c>
      <c r="B126" s="49" t="s">
        <v>878</v>
      </c>
      <c r="C126" s="49" t="s">
        <v>305</v>
      </c>
      <c r="D126" s="49" t="str">
        <f t="shared" si="3"/>
        <v>CMR_TB</v>
      </c>
      <c r="E126" s="49" t="s">
        <v>1634</v>
      </c>
      <c r="F126" s="49" t="s">
        <v>934</v>
      </c>
      <c r="G126" s="49">
        <f t="shared" si="4"/>
        <v>1</v>
      </c>
      <c r="H126" s="50" t="str">
        <f t="shared" si="5"/>
        <v>Cameroon_TB_1</v>
      </c>
    </row>
    <row r="127" spans="1:8" x14ac:dyDescent="0.25">
      <c r="A127" s="51" t="s">
        <v>1717</v>
      </c>
      <c r="B127" s="52" t="s">
        <v>878</v>
      </c>
      <c r="C127" s="52" t="s">
        <v>305</v>
      </c>
      <c r="D127" s="52" t="str">
        <f t="shared" si="3"/>
        <v>CMR_TB</v>
      </c>
      <c r="E127" s="52" t="s">
        <v>1634</v>
      </c>
      <c r="F127" s="52" t="s">
        <v>949</v>
      </c>
      <c r="G127" s="52">
        <f t="shared" si="4"/>
        <v>2</v>
      </c>
      <c r="H127" s="53" t="str">
        <f t="shared" si="5"/>
        <v>Cameroon_TB_2</v>
      </c>
    </row>
    <row r="128" spans="1:8" x14ac:dyDescent="0.25">
      <c r="A128" s="48" t="s">
        <v>1726</v>
      </c>
      <c r="B128" s="49" t="s">
        <v>921</v>
      </c>
      <c r="C128" s="49" t="s">
        <v>1645</v>
      </c>
      <c r="D128" s="49" t="str">
        <f t="shared" si="3"/>
        <v>COD_HIV</v>
      </c>
      <c r="E128" s="49" t="s">
        <v>1634</v>
      </c>
      <c r="F128" s="49" t="s">
        <v>612</v>
      </c>
      <c r="G128" s="49">
        <f t="shared" si="4"/>
        <v>1</v>
      </c>
      <c r="H128" s="50" t="str">
        <f t="shared" si="5"/>
        <v>Congo (Democratic Republic)_HIV_1</v>
      </c>
    </row>
    <row r="129" spans="1:8" x14ac:dyDescent="0.25">
      <c r="A129" s="51" t="s">
        <v>1726</v>
      </c>
      <c r="B129" s="52" t="s">
        <v>921</v>
      </c>
      <c r="C129" s="52" t="s">
        <v>1645</v>
      </c>
      <c r="D129" s="52" t="str">
        <f t="shared" si="3"/>
        <v>COD_HIV</v>
      </c>
      <c r="E129" s="52" t="s">
        <v>1634</v>
      </c>
      <c r="F129" s="52" t="s">
        <v>901</v>
      </c>
      <c r="G129" s="52">
        <f t="shared" si="4"/>
        <v>2</v>
      </c>
      <c r="H129" s="53" t="str">
        <f t="shared" si="5"/>
        <v>Congo (Democratic Republic)_HIV_2</v>
      </c>
    </row>
    <row r="130" spans="1:8" x14ac:dyDescent="0.25">
      <c r="A130" s="48" t="s">
        <v>1726</v>
      </c>
      <c r="B130" s="49" t="s">
        <v>921</v>
      </c>
      <c r="C130" s="49" t="s">
        <v>1645</v>
      </c>
      <c r="D130" s="49" t="str">
        <f t="shared" si="3"/>
        <v>COD_HIV</v>
      </c>
      <c r="E130" s="49" t="s">
        <v>1634</v>
      </c>
      <c r="F130" s="49" t="s">
        <v>930</v>
      </c>
      <c r="G130" s="49">
        <f t="shared" si="4"/>
        <v>3</v>
      </c>
      <c r="H130" s="50" t="str">
        <f t="shared" si="5"/>
        <v>Congo (Democratic Republic)_HIV_3</v>
      </c>
    </row>
    <row r="131" spans="1:8" x14ac:dyDescent="0.25">
      <c r="A131" s="51" t="s">
        <v>1726</v>
      </c>
      <c r="B131" s="52" t="s">
        <v>921</v>
      </c>
      <c r="C131" s="52" t="s">
        <v>1645</v>
      </c>
      <c r="D131" s="52" t="str">
        <f t="shared" ref="D131:D194" si="6">_xlfn.CONCAT(A131,"_",C131)</f>
        <v>COD_HIV</v>
      </c>
      <c r="E131" s="52" t="s">
        <v>1634</v>
      </c>
      <c r="F131" s="52" t="s">
        <v>934</v>
      </c>
      <c r="G131" s="52">
        <f t="shared" ref="G131:G194" si="7">IF(D131=D130,G130+1,1)</f>
        <v>4</v>
      </c>
      <c r="H131" s="53" t="str">
        <f t="shared" ref="H131:H194" si="8">_xlfn.CONCAT(B131,"_",C131,"_",G131)</f>
        <v>Congo (Democratic Republic)_HIV_4</v>
      </c>
    </row>
    <row r="132" spans="1:8" x14ac:dyDescent="0.25">
      <c r="A132" s="48" t="s">
        <v>1726</v>
      </c>
      <c r="B132" s="49" t="s">
        <v>921</v>
      </c>
      <c r="C132" s="49" t="s">
        <v>1645</v>
      </c>
      <c r="D132" s="49" t="str">
        <f t="shared" si="6"/>
        <v>COD_HIV</v>
      </c>
      <c r="E132" s="49" t="s">
        <v>1634</v>
      </c>
      <c r="F132" s="49" t="s">
        <v>954</v>
      </c>
      <c r="G132" s="49">
        <f t="shared" si="7"/>
        <v>5</v>
      </c>
      <c r="H132" s="50" t="str">
        <f t="shared" si="8"/>
        <v>Congo (Democratic Republic)_HIV_5</v>
      </c>
    </row>
    <row r="133" spans="1:8" x14ac:dyDescent="0.25">
      <c r="A133" s="51" t="s">
        <v>1726</v>
      </c>
      <c r="B133" s="52" t="s">
        <v>921</v>
      </c>
      <c r="C133" s="52" t="s">
        <v>1645</v>
      </c>
      <c r="D133" s="52" t="str">
        <f t="shared" si="6"/>
        <v>COD_HIV</v>
      </c>
      <c r="E133" s="52" t="s">
        <v>1634</v>
      </c>
      <c r="F133" s="52" t="s">
        <v>949</v>
      </c>
      <c r="G133" s="52">
        <f t="shared" si="7"/>
        <v>6</v>
      </c>
      <c r="H133" s="53" t="str">
        <f t="shared" si="8"/>
        <v>Congo (Democratic Republic)_HIV_6</v>
      </c>
    </row>
    <row r="134" spans="1:8" x14ac:dyDescent="0.25">
      <c r="A134" s="48" t="s">
        <v>1726</v>
      </c>
      <c r="B134" s="49" t="s">
        <v>921</v>
      </c>
      <c r="C134" s="49" t="s">
        <v>305</v>
      </c>
      <c r="D134" s="49" t="str">
        <f t="shared" si="6"/>
        <v>COD_TB</v>
      </c>
      <c r="E134" s="49" t="s">
        <v>1634</v>
      </c>
      <c r="F134" s="49" t="s">
        <v>676</v>
      </c>
      <c r="G134" s="49">
        <f t="shared" si="7"/>
        <v>1</v>
      </c>
      <c r="H134" s="50" t="str">
        <f t="shared" si="8"/>
        <v>Congo (Democratic Republic)_TB_1</v>
      </c>
    </row>
    <row r="135" spans="1:8" x14ac:dyDescent="0.25">
      <c r="A135" s="51" t="s">
        <v>1726</v>
      </c>
      <c r="B135" s="52" t="s">
        <v>921</v>
      </c>
      <c r="C135" s="52" t="s">
        <v>305</v>
      </c>
      <c r="D135" s="52" t="str">
        <f t="shared" si="6"/>
        <v>COD_TB</v>
      </c>
      <c r="E135" s="52" t="s">
        <v>1634</v>
      </c>
      <c r="F135" s="52" t="s">
        <v>772</v>
      </c>
      <c r="G135" s="52">
        <f t="shared" si="7"/>
        <v>2</v>
      </c>
      <c r="H135" s="53" t="str">
        <f t="shared" si="8"/>
        <v>Congo (Democratic Republic)_TB_2</v>
      </c>
    </row>
    <row r="136" spans="1:8" x14ac:dyDescent="0.25">
      <c r="A136" s="48" t="s">
        <v>1726</v>
      </c>
      <c r="B136" s="49" t="s">
        <v>921</v>
      </c>
      <c r="C136" s="49" t="s">
        <v>305</v>
      </c>
      <c r="D136" s="49" t="str">
        <f t="shared" si="6"/>
        <v>COD_TB</v>
      </c>
      <c r="E136" s="49" t="s">
        <v>1634</v>
      </c>
      <c r="F136" s="49" t="s">
        <v>793</v>
      </c>
      <c r="G136" s="49">
        <f t="shared" si="7"/>
        <v>3</v>
      </c>
      <c r="H136" s="50" t="str">
        <f t="shared" si="8"/>
        <v>Congo (Democratic Republic)_TB_3</v>
      </c>
    </row>
    <row r="137" spans="1:8" x14ac:dyDescent="0.25">
      <c r="A137" s="51" t="s">
        <v>1726</v>
      </c>
      <c r="B137" s="52" t="s">
        <v>921</v>
      </c>
      <c r="C137" s="52" t="s">
        <v>305</v>
      </c>
      <c r="D137" s="52" t="str">
        <f t="shared" si="6"/>
        <v>COD_TB</v>
      </c>
      <c r="E137" s="52" t="s">
        <v>1634</v>
      </c>
      <c r="F137" s="52" t="s">
        <v>798</v>
      </c>
      <c r="G137" s="52">
        <f t="shared" si="7"/>
        <v>4</v>
      </c>
      <c r="H137" s="53" t="str">
        <f t="shared" si="8"/>
        <v>Congo (Democratic Republic)_TB_4</v>
      </c>
    </row>
    <row r="138" spans="1:8" x14ac:dyDescent="0.25">
      <c r="A138" s="48" t="s">
        <v>1726</v>
      </c>
      <c r="B138" s="49" t="s">
        <v>921</v>
      </c>
      <c r="C138" s="49" t="s">
        <v>305</v>
      </c>
      <c r="D138" s="49" t="str">
        <f t="shared" si="6"/>
        <v>COD_TB</v>
      </c>
      <c r="E138" s="49" t="s">
        <v>1634</v>
      </c>
      <c r="F138" s="49" t="s">
        <v>838</v>
      </c>
      <c r="G138" s="49">
        <f t="shared" si="7"/>
        <v>5</v>
      </c>
      <c r="H138" s="50" t="str">
        <f t="shared" si="8"/>
        <v>Congo (Democratic Republic)_TB_5</v>
      </c>
    </row>
    <row r="139" spans="1:8" x14ac:dyDescent="0.25">
      <c r="A139" s="51" t="s">
        <v>1726</v>
      </c>
      <c r="B139" s="52" t="s">
        <v>921</v>
      </c>
      <c r="C139" s="52" t="s">
        <v>305</v>
      </c>
      <c r="D139" s="52" t="str">
        <f t="shared" si="6"/>
        <v>COD_TB</v>
      </c>
      <c r="E139" s="52" t="s">
        <v>1634</v>
      </c>
      <c r="F139" s="52" t="s">
        <v>860</v>
      </c>
      <c r="G139" s="52">
        <f t="shared" si="7"/>
        <v>6</v>
      </c>
      <c r="H139" s="53" t="str">
        <f t="shared" si="8"/>
        <v>Congo (Democratic Republic)_TB_6</v>
      </c>
    </row>
    <row r="140" spans="1:8" x14ac:dyDescent="0.25">
      <c r="A140" s="48" t="s">
        <v>1726</v>
      </c>
      <c r="B140" s="49" t="s">
        <v>921</v>
      </c>
      <c r="C140" s="49" t="s">
        <v>305</v>
      </c>
      <c r="D140" s="49" t="str">
        <f t="shared" si="6"/>
        <v>COD_TB</v>
      </c>
      <c r="E140" s="49" t="s">
        <v>1634</v>
      </c>
      <c r="F140" s="49" t="s">
        <v>901</v>
      </c>
      <c r="G140" s="49">
        <f t="shared" si="7"/>
        <v>7</v>
      </c>
      <c r="H140" s="50" t="str">
        <f t="shared" si="8"/>
        <v>Congo (Democratic Republic)_TB_7</v>
      </c>
    </row>
    <row r="141" spans="1:8" x14ac:dyDescent="0.25">
      <c r="A141" s="51" t="s">
        <v>1726</v>
      </c>
      <c r="B141" s="52" t="s">
        <v>921</v>
      </c>
      <c r="C141" s="52" t="s">
        <v>305</v>
      </c>
      <c r="D141" s="52" t="str">
        <f t="shared" si="6"/>
        <v>COD_TB</v>
      </c>
      <c r="E141" s="52" t="s">
        <v>1634</v>
      </c>
      <c r="F141" s="52" t="s">
        <v>906</v>
      </c>
      <c r="G141" s="52">
        <f t="shared" si="7"/>
        <v>8</v>
      </c>
      <c r="H141" s="53" t="str">
        <f t="shared" si="8"/>
        <v>Congo (Democratic Republic)_TB_8</v>
      </c>
    </row>
    <row r="142" spans="1:8" x14ac:dyDescent="0.25">
      <c r="A142" s="48" t="s">
        <v>1726</v>
      </c>
      <c r="B142" s="49" t="s">
        <v>921</v>
      </c>
      <c r="C142" s="49" t="s">
        <v>305</v>
      </c>
      <c r="D142" s="49" t="str">
        <f t="shared" si="6"/>
        <v>COD_TB</v>
      </c>
      <c r="E142" s="49" t="s">
        <v>1634</v>
      </c>
      <c r="F142" s="49" t="s">
        <v>934</v>
      </c>
      <c r="G142" s="49">
        <f t="shared" si="7"/>
        <v>9</v>
      </c>
      <c r="H142" s="50" t="str">
        <f t="shared" si="8"/>
        <v>Congo (Democratic Republic)_TB_9</v>
      </c>
    </row>
    <row r="143" spans="1:8" x14ac:dyDescent="0.25">
      <c r="A143" s="51" t="s">
        <v>1726</v>
      </c>
      <c r="B143" s="52" t="s">
        <v>921</v>
      </c>
      <c r="C143" s="52" t="s">
        <v>305</v>
      </c>
      <c r="D143" s="52" t="str">
        <f t="shared" si="6"/>
        <v>COD_TB</v>
      </c>
      <c r="E143" s="52" t="s">
        <v>1634</v>
      </c>
      <c r="F143" s="52" t="s">
        <v>954</v>
      </c>
      <c r="G143" s="52">
        <f t="shared" si="7"/>
        <v>10</v>
      </c>
      <c r="H143" s="53" t="str">
        <f t="shared" si="8"/>
        <v>Congo (Democratic Republic)_TB_10</v>
      </c>
    </row>
    <row r="144" spans="1:8" x14ac:dyDescent="0.25">
      <c r="A144" s="48" t="s">
        <v>1726</v>
      </c>
      <c r="B144" s="49" t="s">
        <v>921</v>
      </c>
      <c r="C144" s="49" t="s">
        <v>305</v>
      </c>
      <c r="D144" s="49" t="str">
        <f t="shared" si="6"/>
        <v>COD_TB</v>
      </c>
      <c r="E144" s="49" t="s">
        <v>1634</v>
      </c>
      <c r="F144" s="49" t="s">
        <v>939</v>
      </c>
      <c r="G144" s="49">
        <f t="shared" si="7"/>
        <v>11</v>
      </c>
      <c r="H144" s="50" t="str">
        <f t="shared" si="8"/>
        <v>Congo (Democratic Republic)_TB_11</v>
      </c>
    </row>
    <row r="145" spans="1:8" x14ac:dyDescent="0.25">
      <c r="A145" s="51" t="s">
        <v>1726</v>
      </c>
      <c r="B145" s="52" t="s">
        <v>921</v>
      </c>
      <c r="C145" s="52" t="s">
        <v>305</v>
      </c>
      <c r="D145" s="52" t="str">
        <f t="shared" si="6"/>
        <v>COD_TB</v>
      </c>
      <c r="E145" s="52" t="s">
        <v>1634</v>
      </c>
      <c r="F145" s="52" t="s">
        <v>949</v>
      </c>
      <c r="G145" s="52">
        <f t="shared" si="7"/>
        <v>12</v>
      </c>
      <c r="H145" s="53" t="str">
        <f t="shared" si="8"/>
        <v>Congo (Democratic Republic)_TB_12</v>
      </c>
    </row>
    <row r="146" spans="1:8" x14ac:dyDescent="0.25">
      <c r="A146" s="48" t="s">
        <v>1737</v>
      </c>
      <c r="B146" s="49" t="s">
        <v>917</v>
      </c>
      <c r="C146" s="49" t="s">
        <v>1645</v>
      </c>
      <c r="D146" s="49" t="str">
        <f t="shared" si="6"/>
        <v>COG_HIV</v>
      </c>
      <c r="E146" s="49" t="s">
        <v>1634</v>
      </c>
      <c r="F146" s="49" t="s">
        <v>772</v>
      </c>
      <c r="G146" s="49">
        <f t="shared" si="7"/>
        <v>1</v>
      </c>
      <c r="H146" s="50" t="str">
        <f t="shared" si="8"/>
        <v>Congo_HIV_1</v>
      </c>
    </row>
    <row r="147" spans="1:8" x14ac:dyDescent="0.25">
      <c r="A147" s="51" t="s">
        <v>1737</v>
      </c>
      <c r="B147" s="52" t="s">
        <v>917</v>
      </c>
      <c r="C147" s="52" t="s">
        <v>1645</v>
      </c>
      <c r="D147" s="52" t="str">
        <f t="shared" si="6"/>
        <v>COG_HIV</v>
      </c>
      <c r="E147" s="52" t="s">
        <v>1634</v>
      </c>
      <c r="F147" s="52" t="s">
        <v>793</v>
      </c>
      <c r="G147" s="52">
        <f t="shared" si="7"/>
        <v>2</v>
      </c>
      <c r="H147" s="53" t="str">
        <f t="shared" si="8"/>
        <v>Congo_HIV_2</v>
      </c>
    </row>
    <row r="148" spans="1:8" x14ac:dyDescent="0.25">
      <c r="A148" s="48" t="s">
        <v>1737</v>
      </c>
      <c r="B148" s="49" t="s">
        <v>917</v>
      </c>
      <c r="C148" s="49" t="s">
        <v>1645</v>
      </c>
      <c r="D148" s="49" t="str">
        <f t="shared" si="6"/>
        <v>COG_HIV</v>
      </c>
      <c r="E148" s="49" t="s">
        <v>1634</v>
      </c>
      <c r="F148" s="49" t="s">
        <v>843</v>
      </c>
      <c r="G148" s="49">
        <f t="shared" si="7"/>
        <v>3</v>
      </c>
      <c r="H148" s="50" t="str">
        <f t="shared" si="8"/>
        <v>Congo_HIV_3</v>
      </c>
    </row>
    <row r="149" spans="1:8" x14ac:dyDescent="0.25">
      <c r="A149" s="51" t="s">
        <v>1737</v>
      </c>
      <c r="B149" s="52" t="s">
        <v>917</v>
      </c>
      <c r="C149" s="52" t="s">
        <v>1645</v>
      </c>
      <c r="D149" s="52" t="str">
        <f t="shared" si="6"/>
        <v>COG_HIV</v>
      </c>
      <c r="E149" s="52" t="s">
        <v>1634</v>
      </c>
      <c r="F149" s="52" t="s">
        <v>901</v>
      </c>
      <c r="G149" s="52">
        <f t="shared" si="7"/>
        <v>4</v>
      </c>
      <c r="H149" s="53" t="str">
        <f t="shared" si="8"/>
        <v>Congo_HIV_4</v>
      </c>
    </row>
    <row r="150" spans="1:8" x14ac:dyDescent="0.25">
      <c r="A150" s="48" t="s">
        <v>1737</v>
      </c>
      <c r="B150" s="49" t="s">
        <v>917</v>
      </c>
      <c r="C150" s="49" t="s">
        <v>1645</v>
      </c>
      <c r="D150" s="49" t="str">
        <f t="shared" si="6"/>
        <v>COG_HIV</v>
      </c>
      <c r="E150" s="49" t="s">
        <v>1634</v>
      </c>
      <c r="F150" s="49" t="s">
        <v>918</v>
      </c>
      <c r="G150" s="49">
        <f t="shared" si="7"/>
        <v>5</v>
      </c>
      <c r="H150" s="50" t="str">
        <f t="shared" si="8"/>
        <v>Congo_HIV_5</v>
      </c>
    </row>
    <row r="151" spans="1:8" x14ac:dyDescent="0.25">
      <c r="A151" s="51" t="s">
        <v>1737</v>
      </c>
      <c r="B151" s="52" t="s">
        <v>917</v>
      </c>
      <c r="C151" s="52" t="s">
        <v>1645</v>
      </c>
      <c r="D151" s="52" t="str">
        <f t="shared" si="6"/>
        <v>COG_HIV</v>
      </c>
      <c r="E151" s="52" t="s">
        <v>1634</v>
      </c>
      <c r="F151" s="52" t="s">
        <v>924</v>
      </c>
      <c r="G151" s="52">
        <f t="shared" si="7"/>
        <v>6</v>
      </c>
      <c r="H151" s="53" t="str">
        <f t="shared" si="8"/>
        <v>Congo_HIV_6</v>
      </c>
    </row>
    <row r="152" spans="1:8" x14ac:dyDescent="0.25">
      <c r="A152" s="48" t="s">
        <v>1737</v>
      </c>
      <c r="B152" s="49" t="s">
        <v>917</v>
      </c>
      <c r="C152" s="49" t="s">
        <v>1645</v>
      </c>
      <c r="D152" s="49" t="str">
        <f t="shared" si="6"/>
        <v>COG_HIV</v>
      </c>
      <c r="E152" s="49" t="s">
        <v>1634</v>
      </c>
      <c r="F152" s="49" t="s">
        <v>930</v>
      </c>
      <c r="G152" s="49">
        <f t="shared" si="7"/>
        <v>7</v>
      </c>
      <c r="H152" s="50" t="str">
        <f t="shared" si="8"/>
        <v>Congo_HIV_7</v>
      </c>
    </row>
    <row r="153" spans="1:8" x14ac:dyDescent="0.25">
      <c r="A153" s="51" t="s">
        <v>1737</v>
      </c>
      <c r="B153" s="52" t="s">
        <v>917</v>
      </c>
      <c r="C153" s="52" t="s">
        <v>1645</v>
      </c>
      <c r="D153" s="52" t="str">
        <f t="shared" si="6"/>
        <v>COG_HIV</v>
      </c>
      <c r="E153" s="52" t="s">
        <v>1634</v>
      </c>
      <c r="F153" s="52" t="s">
        <v>934</v>
      </c>
      <c r="G153" s="52">
        <f t="shared" si="7"/>
        <v>8</v>
      </c>
      <c r="H153" s="53" t="str">
        <f t="shared" si="8"/>
        <v>Congo_HIV_8</v>
      </c>
    </row>
    <row r="154" spans="1:8" x14ac:dyDescent="0.25">
      <c r="A154" s="48" t="s">
        <v>1737</v>
      </c>
      <c r="B154" s="49" t="s">
        <v>917</v>
      </c>
      <c r="C154" s="49" t="s">
        <v>1645</v>
      </c>
      <c r="D154" s="49" t="str">
        <f t="shared" si="6"/>
        <v>COG_HIV</v>
      </c>
      <c r="E154" s="49" t="s">
        <v>1634</v>
      </c>
      <c r="F154" s="49" t="s">
        <v>945</v>
      </c>
      <c r="G154" s="49">
        <f t="shared" si="7"/>
        <v>9</v>
      </c>
      <c r="H154" s="50" t="str">
        <f t="shared" si="8"/>
        <v>Congo_HIV_9</v>
      </c>
    </row>
    <row r="155" spans="1:8" x14ac:dyDescent="0.25">
      <c r="A155" s="51" t="s">
        <v>1737</v>
      </c>
      <c r="B155" s="52" t="s">
        <v>917</v>
      </c>
      <c r="C155" s="52" t="s">
        <v>1645</v>
      </c>
      <c r="D155" s="52" t="str">
        <f t="shared" si="6"/>
        <v>COG_HIV</v>
      </c>
      <c r="E155" s="52" t="s">
        <v>1634</v>
      </c>
      <c r="F155" s="52" t="s">
        <v>949</v>
      </c>
      <c r="G155" s="52">
        <f t="shared" si="7"/>
        <v>10</v>
      </c>
      <c r="H155" s="53" t="str">
        <f t="shared" si="8"/>
        <v>Congo_HIV_10</v>
      </c>
    </row>
    <row r="156" spans="1:8" x14ac:dyDescent="0.25">
      <c r="A156" s="48" t="s">
        <v>1737</v>
      </c>
      <c r="B156" s="49" t="s">
        <v>917</v>
      </c>
      <c r="C156" s="49" t="s">
        <v>308</v>
      </c>
      <c r="D156" s="49" t="str">
        <f t="shared" si="6"/>
        <v>COG_Malaria</v>
      </c>
      <c r="E156" s="49" t="s">
        <v>1634</v>
      </c>
      <c r="F156" s="49" t="s">
        <v>731</v>
      </c>
      <c r="G156" s="49">
        <f t="shared" si="7"/>
        <v>1</v>
      </c>
      <c r="H156" s="50" t="str">
        <f t="shared" si="8"/>
        <v>Congo_Malaria_1</v>
      </c>
    </row>
    <row r="157" spans="1:8" x14ac:dyDescent="0.25">
      <c r="A157" s="51" t="s">
        <v>1737</v>
      </c>
      <c r="B157" s="52" t="s">
        <v>917</v>
      </c>
      <c r="C157" s="52" t="s">
        <v>308</v>
      </c>
      <c r="D157" s="52" t="str">
        <f t="shared" si="6"/>
        <v>COG_Malaria</v>
      </c>
      <c r="E157" s="52" t="s">
        <v>1634</v>
      </c>
      <c r="F157" s="52" t="s">
        <v>901</v>
      </c>
      <c r="G157" s="52">
        <f t="shared" si="7"/>
        <v>2</v>
      </c>
      <c r="H157" s="53" t="str">
        <f t="shared" si="8"/>
        <v>Congo_Malaria_2</v>
      </c>
    </row>
    <row r="158" spans="1:8" x14ac:dyDescent="0.25">
      <c r="A158" s="48" t="s">
        <v>1737</v>
      </c>
      <c r="B158" s="49" t="s">
        <v>917</v>
      </c>
      <c r="C158" s="49" t="s">
        <v>308</v>
      </c>
      <c r="D158" s="49" t="str">
        <f t="shared" si="6"/>
        <v>COG_Malaria</v>
      </c>
      <c r="E158" s="49" t="s">
        <v>1634</v>
      </c>
      <c r="F158" s="49" t="s">
        <v>954</v>
      </c>
      <c r="G158" s="49">
        <f t="shared" si="7"/>
        <v>3</v>
      </c>
      <c r="H158" s="50" t="str">
        <f t="shared" si="8"/>
        <v>Congo_Malaria_3</v>
      </c>
    </row>
    <row r="159" spans="1:8" x14ac:dyDescent="0.25">
      <c r="A159" s="51" t="s">
        <v>1737</v>
      </c>
      <c r="B159" s="52" t="s">
        <v>917</v>
      </c>
      <c r="C159" s="52" t="s">
        <v>308</v>
      </c>
      <c r="D159" s="52" t="str">
        <f t="shared" si="6"/>
        <v>COG_Malaria</v>
      </c>
      <c r="E159" s="52" t="s">
        <v>1634</v>
      </c>
      <c r="F159" s="52" t="s">
        <v>949</v>
      </c>
      <c r="G159" s="52">
        <f t="shared" si="7"/>
        <v>4</v>
      </c>
      <c r="H159" s="53" t="str">
        <f t="shared" si="8"/>
        <v>Congo_Malaria_4</v>
      </c>
    </row>
    <row r="160" spans="1:8" x14ac:dyDescent="0.25">
      <c r="A160" s="48" t="s">
        <v>1737</v>
      </c>
      <c r="B160" s="49" t="s">
        <v>917</v>
      </c>
      <c r="C160" s="49" t="s">
        <v>305</v>
      </c>
      <c r="D160" s="49" t="str">
        <f t="shared" si="6"/>
        <v>COG_TB</v>
      </c>
      <c r="E160" s="49" t="s">
        <v>1634</v>
      </c>
      <c r="F160" s="49" t="s">
        <v>954</v>
      </c>
      <c r="G160" s="49">
        <f t="shared" si="7"/>
        <v>1</v>
      </c>
      <c r="H160" s="50" t="str">
        <f t="shared" si="8"/>
        <v>Congo_TB_1</v>
      </c>
    </row>
    <row r="161" spans="1:8" x14ac:dyDescent="0.25">
      <c r="A161" s="51" t="s">
        <v>1737</v>
      </c>
      <c r="B161" s="52" t="s">
        <v>917</v>
      </c>
      <c r="C161" s="52" t="s">
        <v>305</v>
      </c>
      <c r="D161" s="52" t="str">
        <f t="shared" si="6"/>
        <v>COG_TB</v>
      </c>
      <c r="E161" s="52" t="s">
        <v>1634</v>
      </c>
      <c r="F161" s="52" t="s">
        <v>949</v>
      </c>
      <c r="G161" s="52">
        <f t="shared" si="7"/>
        <v>2</v>
      </c>
      <c r="H161" s="53" t="str">
        <f t="shared" si="8"/>
        <v>Congo_TB_2</v>
      </c>
    </row>
    <row r="162" spans="1:8" x14ac:dyDescent="0.25">
      <c r="A162" s="48" t="s">
        <v>1748</v>
      </c>
      <c r="B162" s="49" t="s">
        <v>904</v>
      </c>
      <c r="C162" s="49" t="s">
        <v>1645</v>
      </c>
      <c r="D162" s="49" t="str">
        <f t="shared" si="6"/>
        <v>COL_HIV</v>
      </c>
      <c r="E162" s="49" t="s">
        <v>1634</v>
      </c>
      <c r="F162" s="49" t="s">
        <v>612</v>
      </c>
      <c r="G162" s="49">
        <f t="shared" si="7"/>
        <v>1</v>
      </c>
      <c r="H162" s="50" t="str">
        <f t="shared" si="8"/>
        <v>Colombia_HIV_1</v>
      </c>
    </row>
    <row r="163" spans="1:8" x14ac:dyDescent="0.25">
      <c r="A163" s="51" t="s">
        <v>1748</v>
      </c>
      <c r="B163" s="52" t="s">
        <v>904</v>
      </c>
      <c r="C163" s="52" t="s">
        <v>1645</v>
      </c>
      <c r="D163" s="52" t="str">
        <f t="shared" si="6"/>
        <v>COL_HIV</v>
      </c>
      <c r="E163" s="52" t="s">
        <v>1634</v>
      </c>
      <c r="F163" s="52" t="s">
        <v>934</v>
      </c>
      <c r="G163" s="52">
        <f t="shared" si="7"/>
        <v>2</v>
      </c>
      <c r="H163" s="53" t="str">
        <f t="shared" si="8"/>
        <v>Colombia_HIV_2</v>
      </c>
    </row>
    <row r="164" spans="1:8" x14ac:dyDescent="0.25">
      <c r="A164" s="48" t="s">
        <v>1748</v>
      </c>
      <c r="B164" s="49" t="s">
        <v>904</v>
      </c>
      <c r="C164" s="49" t="s">
        <v>1645</v>
      </c>
      <c r="D164" s="49" t="str">
        <f t="shared" si="6"/>
        <v>COL_HIV</v>
      </c>
      <c r="E164" s="49" t="s">
        <v>1634</v>
      </c>
      <c r="F164" s="49" t="s">
        <v>949</v>
      </c>
      <c r="G164" s="49">
        <f t="shared" si="7"/>
        <v>3</v>
      </c>
      <c r="H164" s="50" t="str">
        <f t="shared" si="8"/>
        <v>Colombia_HIV_3</v>
      </c>
    </row>
    <row r="165" spans="1:8" x14ac:dyDescent="0.25">
      <c r="A165" s="51" t="s">
        <v>1748</v>
      </c>
      <c r="B165" s="52" t="s">
        <v>904</v>
      </c>
      <c r="C165" s="52" t="s">
        <v>1645</v>
      </c>
      <c r="D165" s="52" t="str">
        <f t="shared" si="6"/>
        <v>COL_HIV</v>
      </c>
      <c r="E165" s="52" t="s">
        <v>1634</v>
      </c>
      <c r="F165" s="52"/>
      <c r="G165" s="52">
        <f t="shared" si="7"/>
        <v>4</v>
      </c>
      <c r="H165" s="53" t="str">
        <f t="shared" si="8"/>
        <v>Colombia_HIV_4</v>
      </c>
    </row>
    <row r="166" spans="1:8" x14ac:dyDescent="0.25">
      <c r="A166" s="48" t="s">
        <v>1758</v>
      </c>
      <c r="B166" s="49" t="s">
        <v>910</v>
      </c>
      <c r="C166" s="49" t="s">
        <v>1645</v>
      </c>
      <c r="D166" s="49" t="str">
        <f t="shared" si="6"/>
        <v>COM_HIV</v>
      </c>
      <c r="E166" s="49" t="s">
        <v>1634</v>
      </c>
      <c r="F166" s="49" t="s">
        <v>843</v>
      </c>
      <c r="G166" s="49">
        <f t="shared" si="7"/>
        <v>1</v>
      </c>
      <c r="H166" s="50" t="str">
        <f t="shared" si="8"/>
        <v>Comoros_HIV_1</v>
      </c>
    </row>
    <row r="167" spans="1:8" x14ac:dyDescent="0.25">
      <c r="A167" s="51" t="s">
        <v>1758</v>
      </c>
      <c r="B167" s="52" t="s">
        <v>910</v>
      </c>
      <c r="C167" s="52" t="s">
        <v>1645</v>
      </c>
      <c r="D167" s="52" t="str">
        <f t="shared" si="6"/>
        <v>COM_HIV</v>
      </c>
      <c r="E167" s="52" t="s">
        <v>1634</v>
      </c>
      <c r="F167" s="52" t="s">
        <v>901</v>
      </c>
      <c r="G167" s="52">
        <f t="shared" si="7"/>
        <v>2</v>
      </c>
      <c r="H167" s="53" t="str">
        <f t="shared" si="8"/>
        <v>Comoros_HIV_2</v>
      </c>
    </row>
    <row r="168" spans="1:8" x14ac:dyDescent="0.25">
      <c r="A168" s="48" t="s">
        <v>1758</v>
      </c>
      <c r="B168" s="49" t="s">
        <v>910</v>
      </c>
      <c r="C168" s="49" t="s">
        <v>1645</v>
      </c>
      <c r="D168" s="49" t="str">
        <f t="shared" si="6"/>
        <v>COM_HIV</v>
      </c>
      <c r="E168" s="49" t="s">
        <v>1634</v>
      </c>
      <c r="F168" s="49" t="s">
        <v>930</v>
      </c>
      <c r="G168" s="49">
        <f t="shared" si="7"/>
        <v>3</v>
      </c>
      <c r="H168" s="50" t="str">
        <f t="shared" si="8"/>
        <v>Comoros_HIV_3</v>
      </c>
    </row>
    <row r="169" spans="1:8" x14ac:dyDescent="0.25">
      <c r="A169" s="51" t="s">
        <v>1758</v>
      </c>
      <c r="B169" s="52" t="s">
        <v>910</v>
      </c>
      <c r="C169" s="52" t="s">
        <v>1645</v>
      </c>
      <c r="D169" s="52" t="str">
        <f t="shared" si="6"/>
        <v>COM_HIV</v>
      </c>
      <c r="E169" s="52" t="s">
        <v>1634</v>
      </c>
      <c r="F169" s="52" t="s">
        <v>954</v>
      </c>
      <c r="G169" s="52">
        <f t="shared" si="7"/>
        <v>4</v>
      </c>
      <c r="H169" s="53" t="str">
        <f t="shared" si="8"/>
        <v>Comoros_HIV_4</v>
      </c>
    </row>
    <row r="170" spans="1:8" x14ac:dyDescent="0.25">
      <c r="A170" s="48" t="s">
        <v>1758</v>
      </c>
      <c r="B170" s="49" t="s">
        <v>910</v>
      </c>
      <c r="C170" s="49" t="s">
        <v>1645</v>
      </c>
      <c r="D170" s="49" t="str">
        <f t="shared" si="6"/>
        <v>COM_HIV</v>
      </c>
      <c r="E170" s="49" t="s">
        <v>1634</v>
      </c>
      <c r="F170" s="49" t="s">
        <v>949</v>
      </c>
      <c r="G170" s="49">
        <f t="shared" si="7"/>
        <v>5</v>
      </c>
      <c r="H170" s="50" t="str">
        <f t="shared" si="8"/>
        <v>Comoros_HIV_5</v>
      </c>
    </row>
    <row r="171" spans="1:8" x14ac:dyDescent="0.25">
      <c r="A171" s="51" t="s">
        <v>1758</v>
      </c>
      <c r="B171" s="52" t="s">
        <v>910</v>
      </c>
      <c r="C171" s="52" t="s">
        <v>308</v>
      </c>
      <c r="D171" s="52" t="str">
        <f t="shared" si="6"/>
        <v>COM_Malaria</v>
      </c>
      <c r="E171" s="52" t="s">
        <v>1634</v>
      </c>
      <c r="F171" s="52" t="s">
        <v>731</v>
      </c>
      <c r="G171" s="52">
        <f t="shared" si="7"/>
        <v>1</v>
      </c>
      <c r="H171" s="53" t="str">
        <f t="shared" si="8"/>
        <v>Comoros_Malaria_1</v>
      </c>
    </row>
    <row r="172" spans="1:8" x14ac:dyDescent="0.25">
      <c r="A172" s="48" t="s">
        <v>1758</v>
      </c>
      <c r="B172" s="49" t="s">
        <v>910</v>
      </c>
      <c r="C172" s="49" t="s">
        <v>308</v>
      </c>
      <c r="D172" s="49" t="str">
        <f t="shared" si="6"/>
        <v>COM_Malaria</v>
      </c>
      <c r="E172" s="49" t="s">
        <v>1634</v>
      </c>
      <c r="F172" s="49" t="s">
        <v>856</v>
      </c>
      <c r="G172" s="49">
        <f t="shared" si="7"/>
        <v>2</v>
      </c>
      <c r="H172" s="50" t="str">
        <f t="shared" si="8"/>
        <v>Comoros_Malaria_2</v>
      </c>
    </row>
    <row r="173" spans="1:8" x14ac:dyDescent="0.25">
      <c r="A173" s="51" t="s">
        <v>1758</v>
      </c>
      <c r="B173" s="52" t="s">
        <v>910</v>
      </c>
      <c r="C173" s="52" t="s">
        <v>308</v>
      </c>
      <c r="D173" s="52" t="str">
        <f t="shared" si="6"/>
        <v>COM_Malaria</v>
      </c>
      <c r="E173" s="52" t="s">
        <v>1634</v>
      </c>
      <c r="F173" s="52" t="s">
        <v>954</v>
      </c>
      <c r="G173" s="52">
        <f t="shared" si="7"/>
        <v>3</v>
      </c>
      <c r="H173" s="53" t="str">
        <f t="shared" si="8"/>
        <v>Comoros_Malaria_3</v>
      </c>
    </row>
    <row r="174" spans="1:8" x14ac:dyDescent="0.25">
      <c r="A174" s="48" t="s">
        <v>1758</v>
      </c>
      <c r="B174" s="49" t="s">
        <v>910</v>
      </c>
      <c r="C174" s="49" t="s">
        <v>308</v>
      </c>
      <c r="D174" s="49" t="str">
        <f t="shared" si="6"/>
        <v>COM_Malaria</v>
      </c>
      <c r="E174" s="49" t="s">
        <v>1634</v>
      </c>
      <c r="F174" s="49" t="s">
        <v>949</v>
      </c>
      <c r="G174" s="49">
        <f t="shared" si="7"/>
        <v>4</v>
      </c>
      <c r="H174" s="50" t="str">
        <f t="shared" si="8"/>
        <v>Comoros_Malaria_4</v>
      </c>
    </row>
    <row r="175" spans="1:8" x14ac:dyDescent="0.25">
      <c r="A175" s="51" t="s">
        <v>1758</v>
      </c>
      <c r="B175" s="52" t="s">
        <v>910</v>
      </c>
      <c r="C175" s="52" t="s">
        <v>305</v>
      </c>
      <c r="D175" s="52" t="str">
        <f t="shared" si="6"/>
        <v>COM_TB</v>
      </c>
      <c r="E175" s="52" t="s">
        <v>1634</v>
      </c>
      <c r="F175" s="52" t="s">
        <v>676</v>
      </c>
      <c r="G175" s="52">
        <f t="shared" si="7"/>
        <v>1</v>
      </c>
      <c r="H175" s="53" t="str">
        <f t="shared" si="8"/>
        <v>Comoros_TB_1</v>
      </c>
    </row>
    <row r="176" spans="1:8" x14ac:dyDescent="0.25">
      <c r="A176" s="48" t="s">
        <v>1758</v>
      </c>
      <c r="B176" s="49" t="s">
        <v>910</v>
      </c>
      <c r="C176" s="49" t="s">
        <v>305</v>
      </c>
      <c r="D176" s="49" t="str">
        <f t="shared" si="6"/>
        <v>COM_TB</v>
      </c>
      <c r="E176" s="49" t="s">
        <v>1634</v>
      </c>
      <c r="F176" s="49" t="s">
        <v>949</v>
      </c>
      <c r="G176" s="49">
        <f t="shared" si="7"/>
        <v>2</v>
      </c>
      <c r="H176" s="50" t="str">
        <f t="shared" si="8"/>
        <v>Comoros_TB_2</v>
      </c>
    </row>
    <row r="177" spans="1:8" x14ac:dyDescent="0.25">
      <c r="A177" s="51" t="s">
        <v>1769</v>
      </c>
      <c r="B177" s="52" t="s">
        <v>866</v>
      </c>
      <c r="C177" s="52" t="s">
        <v>1645</v>
      </c>
      <c r="D177" s="52" t="str">
        <f t="shared" si="6"/>
        <v>CPV_HIV</v>
      </c>
      <c r="E177" s="52" t="s">
        <v>1634</v>
      </c>
      <c r="F177" s="52" t="s">
        <v>851</v>
      </c>
      <c r="G177" s="52">
        <f t="shared" si="7"/>
        <v>1</v>
      </c>
      <c r="H177" s="53" t="str">
        <f t="shared" si="8"/>
        <v>Cabo Verde_HIV_1</v>
      </c>
    </row>
    <row r="178" spans="1:8" x14ac:dyDescent="0.25">
      <c r="A178" s="48" t="s">
        <v>1769</v>
      </c>
      <c r="B178" s="49" t="s">
        <v>866</v>
      </c>
      <c r="C178" s="49" t="s">
        <v>1645</v>
      </c>
      <c r="D178" s="49" t="str">
        <f t="shared" si="6"/>
        <v>CPV_HIV</v>
      </c>
      <c r="E178" s="49" t="s">
        <v>1634</v>
      </c>
      <c r="F178" s="49" t="s">
        <v>901</v>
      </c>
      <c r="G178" s="49">
        <f t="shared" si="7"/>
        <v>2</v>
      </c>
      <c r="H178" s="50" t="str">
        <f t="shared" si="8"/>
        <v>Cabo Verde_HIV_2</v>
      </c>
    </row>
    <row r="179" spans="1:8" x14ac:dyDescent="0.25">
      <c r="A179" s="51" t="s">
        <v>1769</v>
      </c>
      <c r="B179" s="52" t="s">
        <v>866</v>
      </c>
      <c r="C179" s="52" t="s">
        <v>1645</v>
      </c>
      <c r="D179" s="52" t="str">
        <f t="shared" si="6"/>
        <v>CPV_HIV</v>
      </c>
      <c r="E179" s="52" t="s">
        <v>1634</v>
      </c>
      <c r="F179" s="52" t="s">
        <v>930</v>
      </c>
      <c r="G179" s="52">
        <f t="shared" si="7"/>
        <v>3</v>
      </c>
      <c r="H179" s="53" t="str">
        <f t="shared" si="8"/>
        <v>Cabo Verde_HIV_3</v>
      </c>
    </row>
    <row r="180" spans="1:8" x14ac:dyDescent="0.25">
      <c r="A180" s="48" t="s">
        <v>1769</v>
      </c>
      <c r="B180" s="49" t="s">
        <v>866</v>
      </c>
      <c r="C180" s="49" t="s">
        <v>308</v>
      </c>
      <c r="D180" s="49" t="str">
        <f t="shared" si="6"/>
        <v>CPV_Malaria</v>
      </c>
      <c r="E180" s="49" t="s">
        <v>1634</v>
      </c>
      <c r="F180" s="49" t="s">
        <v>612</v>
      </c>
      <c r="G180" s="49">
        <f t="shared" si="7"/>
        <v>1</v>
      </c>
      <c r="H180" s="50" t="str">
        <f t="shared" si="8"/>
        <v>Cabo Verde_Malaria_1</v>
      </c>
    </row>
    <row r="181" spans="1:8" x14ac:dyDescent="0.25">
      <c r="A181" s="51" t="s">
        <v>1769</v>
      </c>
      <c r="B181" s="52" t="s">
        <v>866</v>
      </c>
      <c r="C181" s="52" t="s">
        <v>308</v>
      </c>
      <c r="D181" s="52" t="str">
        <f t="shared" si="6"/>
        <v>CPV_Malaria</v>
      </c>
      <c r="E181" s="52" t="s">
        <v>1634</v>
      </c>
      <c r="F181" s="52" t="s">
        <v>949</v>
      </c>
      <c r="G181" s="52">
        <f t="shared" si="7"/>
        <v>2</v>
      </c>
      <c r="H181" s="53" t="str">
        <f t="shared" si="8"/>
        <v>Cabo Verde_Malaria_2</v>
      </c>
    </row>
    <row r="182" spans="1:8" x14ac:dyDescent="0.25">
      <c r="A182" s="48" t="s">
        <v>1775</v>
      </c>
      <c r="B182" s="49" t="s">
        <v>933</v>
      </c>
      <c r="C182" s="49" t="s">
        <v>1645</v>
      </c>
      <c r="D182" s="49" t="str">
        <f t="shared" si="6"/>
        <v>CRI_HIV</v>
      </c>
      <c r="E182" s="49" t="s">
        <v>1634</v>
      </c>
      <c r="F182" s="49" t="s">
        <v>612</v>
      </c>
      <c r="G182" s="49">
        <f t="shared" si="7"/>
        <v>1</v>
      </c>
      <c r="H182" s="50" t="str">
        <f t="shared" si="8"/>
        <v>Costa Rica_HIV_1</v>
      </c>
    </row>
    <row r="183" spans="1:8" x14ac:dyDescent="0.25">
      <c r="A183" s="51" t="s">
        <v>1777</v>
      </c>
      <c r="B183" s="52" t="s">
        <v>948</v>
      </c>
      <c r="C183" s="52" t="s">
        <v>1645</v>
      </c>
      <c r="D183" s="52" t="str">
        <f t="shared" si="6"/>
        <v>CUB_HIV</v>
      </c>
      <c r="E183" s="52" t="s">
        <v>1634</v>
      </c>
      <c r="F183" s="52" t="s">
        <v>843</v>
      </c>
      <c r="G183" s="52">
        <f t="shared" si="7"/>
        <v>1</v>
      </c>
      <c r="H183" s="53" t="str">
        <f t="shared" si="8"/>
        <v>Cuba_HIV_1</v>
      </c>
    </row>
    <row r="184" spans="1:8" x14ac:dyDescent="0.25">
      <c r="A184" s="48" t="s">
        <v>1778</v>
      </c>
      <c r="B184" s="49" t="s">
        <v>963</v>
      </c>
      <c r="C184" s="49" t="s">
        <v>1645</v>
      </c>
      <c r="D184" s="49" t="str">
        <f t="shared" si="6"/>
        <v>DJI_HIV</v>
      </c>
      <c r="E184" s="49" t="s">
        <v>1634</v>
      </c>
      <c r="F184" s="49" t="s">
        <v>793</v>
      </c>
      <c r="G184" s="49">
        <f t="shared" si="7"/>
        <v>1</v>
      </c>
      <c r="H184" s="50" t="str">
        <f t="shared" si="8"/>
        <v>Djibouti_HIV_1</v>
      </c>
    </row>
    <row r="185" spans="1:8" x14ac:dyDescent="0.25">
      <c r="A185" s="51" t="s">
        <v>1778</v>
      </c>
      <c r="B185" s="52" t="s">
        <v>963</v>
      </c>
      <c r="C185" s="52" t="s">
        <v>1645</v>
      </c>
      <c r="D185" s="52" t="str">
        <f t="shared" si="6"/>
        <v>DJI_HIV</v>
      </c>
      <c r="E185" s="52" t="s">
        <v>1634</v>
      </c>
      <c r="F185" s="52" t="s">
        <v>820</v>
      </c>
      <c r="G185" s="52">
        <f t="shared" si="7"/>
        <v>2</v>
      </c>
      <c r="H185" s="53" t="str">
        <f t="shared" si="8"/>
        <v>Djibouti_HIV_2</v>
      </c>
    </row>
    <row r="186" spans="1:8" x14ac:dyDescent="0.25">
      <c r="A186" s="48" t="s">
        <v>1778</v>
      </c>
      <c r="B186" s="49" t="s">
        <v>963</v>
      </c>
      <c r="C186" s="49" t="s">
        <v>1645</v>
      </c>
      <c r="D186" s="49" t="str">
        <f t="shared" si="6"/>
        <v>DJI_HIV</v>
      </c>
      <c r="E186" s="49" t="s">
        <v>1634</v>
      </c>
      <c r="F186" s="49" t="s">
        <v>843</v>
      </c>
      <c r="G186" s="49">
        <f t="shared" si="7"/>
        <v>3</v>
      </c>
      <c r="H186" s="50" t="str">
        <f t="shared" si="8"/>
        <v>Djibouti_HIV_3</v>
      </c>
    </row>
    <row r="187" spans="1:8" x14ac:dyDescent="0.25">
      <c r="A187" s="51" t="s">
        <v>1778</v>
      </c>
      <c r="B187" s="52" t="s">
        <v>963</v>
      </c>
      <c r="C187" s="52" t="s">
        <v>1645</v>
      </c>
      <c r="D187" s="52" t="str">
        <f t="shared" si="6"/>
        <v>DJI_HIV</v>
      </c>
      <c r="E187" s="52" t="s">
        <v>1634</v>
      </c>
      <c r="F187" s="52" t="s">
        <v>901</v>
      </c>
      <c r="G187" s="52">
        <f t="shared" si="7"/>
        <v>4</v>
      </c>
      <c r="H187" s="53" t="str">
        <f t="shared" si="8"/>
        <v>Djibouti_HIV_4</v>
      </c>
    </row>
    <row r="188" spans="1:8" x14ac:dyDescent="0.25">
      <c r="A188" s="48" t="s">
        <v>1778</v>
      </c>
      <c r="B188" s="49" t="s">
        <v>963</v>
      </c>
      <c r="C188" s="49" t="s">
        <v>1645</v>
      </c>
      <c r="D188" s="49" t="str">
        <f t="shared" si="6"/>
        <v>DJI_HIV</v>
      </c>
      <c r="E188" s="49" t="s">
        <v>1634</v>
      </c>
      <c r="F188" s="49" t="s">
        <v>924</v>
      </c>
      <c r="G188" s="49">
        <f t="shared" si="7"/>
        <v>5</v>
      </c>
      <c r="H188" s="50" t="str">
        <f t="shared" si="8"/>
        <v>Djibouti_HIV_5</v>
      </c>
    </row>
    <row r="189" spans="1:8" x14ac:dyDescent="0.25">
      <c r="A189" s="51" t="s">
        <v>1778</v>
      </c>
      <c r="B189" s="52" t="s">
        <v>963</v>
      </c>
      <c r="C189" s="52" t="s">
        <v>1645</v>
      </c>
      <c r="D189" s="52" t="str">
        <f t="shared" si="6"/>
        <v>DJI_HIV</v>
      </c>
      <c r="E189" s="52" t="s">
        <v>1634</v>
      </c>
      <c r="F189" s="52" t="s">
        <v>930</v>
      </c>
      <c r="G189" s="52">
        <f t="shared" si="7"/>
        <v>6</v>
      </c>
      <c r="H189" s="53" t="str">
        <f t="shared" si="8"/>
        <v>Djibouti_HIV_6</v>
      </c>
    </row>
    <row r="190" spans="1:8" x14ac:dyDescent="0.25">
      <c r="A190" s="48" t="s">
        <v>1778</v>
      </c>
      <c r="B190" s="49" t="s">
        <v>963</v>
      </c>
      <c r="C190" s="49" t="s">
        <v>1645</v>
      </c>
      <c r="D190" s="49" t="str">
        <f t="shared" si="6"/>
        <v>DJI_HIV</v>
      </c>
      <c r="E190" s="49" t="s">
        <v>1634</v>
      </c>
      <c r="F190" s="49" t="s">
        <v>954</v>
      </c>
      <c r="G190" s="49">
        <f t="shared" si="7"/>
        <v>7</v>
      </c>
      <c r="H190" s="50" t="str">
        <f t="shared" si="8"/>
        <v>Djibouti_HIV_7</v>
      </c>
    </row>
    <row r="191" spans="1:8" x14ac:dyDescent="0.25">
      <c r="A191" s="51" t="s">
        <v>1778</v>
      </c>
      <c r="B191" s="52" t="s">
        <v>963</v>
      </c>
      <c r="C191" s="52" t="s">
        <v>1645</v>
      </c>
      <c r="D191" s="52" t="str">
        <f t="shared" si="6"/>
        <v>DJI_HIV</v>
      </c>
      <c r="E191" s="52" t="s">
        <v>1634</v>
      </c>
      <c r="F191" s="52" t="s">
        <v>939</v>
      </c>
      <c r="G191" s="52">
        <f t="shared" si="7"/>
        <v>8</v>
      </c>
      <c r="H191" s="53" t="str">
        <f t="shared" si="8"/>
        <v>Djibouti_HIV_8</v>
      </c>
    </row>
    <row r="192" spans="1:8" x14ac:dyDescent="0.25">
      <c r="A192" s="48" t="s">
        <v>1778</v>
      </c>
      <c r="B192" s="49" t="s">
        <v>963</v>
      </c>
      <c r="C192" s="49" t="s">
        <v>1645</v>
      </c>
      <c r="D192" s="49" t="str">
        <f t="shared" si="6"/>
        <v>DJI_HIV</v>
      </c>
      <c r="E192" s="49" t="s">
        <v>1634</v>
      </c>
      <c r="F192" s="49" t="s">
        <v>945</v>
      </c>
      <c r="G192" s="49">
        <f t="shared" si="7"/>
        <v>9</v>
      </c>
      <c r="H192" s="50" t="str">
        <f t="shared" si="8"/>
        <v>Djibouti_HIV_9</v>
      </c>
    </row>
    <row r="193" spans="1:8" x14ac:dyDescent="0.25">
      <c r="A193" s="51" t="s">
        <v>1778</v>
      </c>
      <c r="B193" s="52" t="s">
        <v>963</v>
      </c>
      <c r="C193" s="52" t="s">
        <v>1645</v>
      </c>
      <c r="D193" s="52" t="str">
        <f t="shared" si="6"/>
        <v>DJI_HIV</v>
      </c>
      <c r="E193" s="52" t="s">
        <v>1634</v>
      </c>
      <c r="F193" s="52" t="s">
        <v>949</v>
      </c>
      <c r="G193" s="52">
        <f t="shared" si="7"/>
        <v>10</v>
      </c>
      <c r="H193" s="53" t="str">
        <f t="shared" si="8"/>
        <v>Djibouti_HIV_10</v>
      </c>
    </row>
    <row r="194" spans="1:8" x14ac:dyDescent="0.25">
      <c r="A194" s="48" t="s">
        <v>1778</v>
      </c>
      <c r="B194" s="49" t="s">
        <v>963</v>
      </c>
      <c r="C194" s="49" t="s">
        <v>308</v>
      </c>
      <c r="D194" s="49" t="str">
        <f t="shared" si="6"/>
        <v>DJI_Malaria</v>
      </c>
      <c r="E194" s="49" t="s">
        <v>1634</v>
      </c>
      <c r="F194" s="49" t="s">
        <v>793</v>
      </c>
      <c r="G194" s="49">
        <f t="shared" si="7"/>
        <v>1</v>
      </c>
      <c r="H194" s="50" t="str">
        <f t="shared" si="8"/>
        <v>Djibouti_Malaria_1</v>
      </c>
    </row>
    <row r="195" spans="1:8" x14ac:dyDescent="0.25">
      <c r="A195" s="51" t="s">
        <v>1778</v>
      </c>
      <c r="B195" s="52" t="s">
        <v>963</v>
      </c>
      <c r="C195" s="52" t="s">
        <v>308</v>
      </c>
      <c r="D195" s="52" t="str">
        <f t="shared" ref="D195:D258" si="9">_xlfn.CONCAT(A195,"_",C195)</f>
        <v>DJI_Malaria</v>
      </c>
      <c r="E195" s="52" t="s">
        <v>1634</v>
      </c>
      <c r="F195" s="52" t="s">
        <v>820</v>
      </c>
      <c r="G195" s="52">
        <f t="shared" ref="G195:G258" si="10">IF(D195=D194,G194+1,1)</f>
        <v>2</v>
      </c>
      <c r="H195" s="53" t="str">
        <f t="shared" ref="H195:H258" si="11">_xlfn.CONCAT(B195,"_",C195,"_",G195)</f>
        <v>Djibouti_Malaria_2</v>
      </c>
    </row>
    <row r="196" spans="1:8" x14ac:dyDescent="0.25">
      <c r="A196" s="48" t="s">
        <v>1778</v>
      </c>
      <c r="B196" s="49" t="s">
        <v>963</v>
      </c>
      <c r="C196" s="49" t="s">
        <v>308</v>
      </c>
      <c r="D196" s="49" t="str">
        <f t="shared" si="9"/>
        <v>DJI_Malaria</v>
      </c>
      <c r="E196" s="49" t="s">
        <v>1634</v>
      </c>
      <c r="F196" s="49" t="s">
        <v>924</v>
      </c>
      <c r="G196" s="49">
        <f t="shared" si="10"/>
        <v>3</v>
      </c>
      <c r="H196" s="50" t="str">
        <f t="shared" si="11"/>
        <v>Djibouti_Malaria_3</v>
      </c>
    </row>
    <row r="197" spans="1:8" x14ac:dyDescent="0.25">
      <c r="A197" s="51" t="s">
        <v>1778</v>
      </c>
      <c r="B197" s="52" t="s">
        <v>963</v>
      </c>
      <c r="C197" s="52" t="s">
        <v>308</v>
      </c>
      <c r="D197" s="52" t="str">
        <f t="shared" si="9"/>
        <v>DJI_Malaria</v>
      </c>
      <c r="E197" s="52" t="s">
        <v>1634</v>
      </c>
      <c r="F197" s="52" t="s">
        <v>939</v>
      </c>
      <c r="G197" s="52">
        <f t="shared" si="10"/>
        <v>4</v>
      </c>
      <c r="H197" s="53" t="str">
        <f t="shared" si="11"/>
        <v>Djibouti_Malaria_4</v>
      </c>
    </row>
    <row r="198" spans="1:8" x14ac:dyDescent="0.25">
      <c r="A198" s="48" t="s">
        <v>1778</v>
      </c>
      <c r="B198" s="49" t="s">
        <v>963</v>
      </c>
      <c r="C198" s="49" t="s">
        <v>308</v>
      </c>
      <c r="D198" s="49" t="str">
        <f t="shared" si="9"/>
        <v>DJI_Malaria</v>
      </c>
      <c r="E198" s="49" t="s">
        <v>1634</v>
      </c>
      <c r="F198" s="49" t="s">
        <v>949</v>
      </c>
      <c r="G198" s="49">
        <f t="shared" si="10"/>
        <v>5</v>
      </c>
      <c r="H198" s="50" t="str">
        <f t="shared" si="11"/>
        <v>Djibouti_Malaria_5</v>
      </c>
    </row>
    <row r="199" spans="1:8" x14ac:dyDescent="0.25">
      <c r="A199" s="51" t="s">
        <v>1778</v>
      </c>
      <c r="B199" s="52" t="s">
        <v>963</v>
      </c>
      <c r="C199" s="52" t="s">
        <v>305</v>
      </c>
      <c r="D199" s="52" t="str">
        <f t="shared" si="9"/>
        <v>DJI_TB</v>
      </c>
      <c r="E199" s="52" t="s">
        <v>1634</v>
      </c>
      <c r="F199" s="52" t="s">
        <v>793</v>
      </c>
      <c r="G199" s="52">
        <f t="shared" si="10"/>
        <v>1</v>
      </c>
      <c r="H199" s="53" t="str">
        <f t="shared" si="11"/>
        <v>Djibouti_TB_1</v>
      </c>
    </row>
    <row r="200" spans="1:8" x14ac:dyDescent="0.25">
      <c r="A200" s="48" t="s">
        <v>1778</v>
      </c>
      <c r="B200" s="49" t="s">
        <v>963</v>
      </c>
      <c r="C200" s="49" t="s">
        <v>305</v>
      </c>
      <c r="D200" s="49" t="str">
        <f t="shared" si="9"/>
        <v>DJI_TB</v>
      </c>
      <c r="E200" s="49" t="s">
        <v>1634</v>
      </c>
      <c r="F200" s="49" t="s">
        <v>820</v>
      </c>
      <c r="G200" s="49">
        <f t="shared" si="10"/>
        <v>2</v>
      </c>
      <c r="H200" s="50" t="str">
        <f t="shared" si="11"/>
        <v>Djibouti_TB_2</v>
      </c>
    </row>
    <row r="201" spans="1:8" x14ac:dyDescent="0.25">
      <c r="A201" s="51" t="s">
        <v>1778</v>
      </c>
      <c r="B201" s="52" t="s">
        <v>963</v>
      </c>
      <c r="C201" s="52" t="s">
        <v>305</v>
      </c>
      <c r="D201" s="52" t="str">
        <f t="shared" si="9"/>
        <v>DJI_TB</v>
      </c>
      <c r="E201" s="52" t="s">
        <v>1634</v>
      </c>
      <c r="F201" s="52" t="s">
        <v>924</v>
      </c>
      <c r="G201" s="52">
        <f t="shared" si="10"/>
        <v>3</v>
      </c>
      <c r="H201" s="53" t="str">
        <f t="shared" si="11"/>
        <v>Djibouti_TB_3</v>
      </c>
    </row>
    <row r="202" spans="1:8" x14ac:dyDescent="0.25">
      <c r="A202" s="48" t="s">
        <v>1778</v>
      </c>
      <c r="B202" s="49" t="s">
        <v>963</v>
      </c>
      <c r="C202" s="49" t="s">
        <v>305</v>
      </c>
      <c r="D202" s="49" t="str">
        <f t="shared" si="9"/>
        <v>DJI_TB</v>
      </c>
      <c r="E202" s="49" t="s">
        <v>1634</v>
      </c>
      <c r="F202" s="49" t="s">
        <v>939</v>
      </c>
      <c r="G202" s="49">
        <f t="shared" si="10"/>
        <v>4</v>
      </c>
      <c r="H202" s="50" t="str">
        <f t="shared" si="11"/>
        <v>Djibouti_TB_4</v>
      </c>
    </row>
    <row r="203" spans="1:8" x14ac:dyDescent="0.25">
      <c r="A203" s="51" t="s">
        <v>1778</v>
      </c>
      <c r="B203" s="52" t="s">
        <v>963</v>
      </c>
      <c r="C203" s="52" t="s">
        <v>305</v>
      </c>
      <c r="D203" s="52" t="str">
        <f t="shared" si="9"/>
        <v>DJI_TB</v>
      </c>
      <c r="E203" s="52" t="s">
        <v>1634</v>
      </c>
      <c r="F203" s="52" t="s">
        <v>945</v>
      </c>
      <c r="G203" s="52">
        <f t="shared" si="10"/>
        <v>5</v>
      </c>
      <c r="H203" s="53" t="str">
        <f t="shared" si="11"/>
        <v>Djibouti_TB_5</v>
      </c>
    </row>
    <row r="204" spans="1:8" x14ac:dyDescent="0.25">
      <c r="A204" s="48" t="s">
        <v>1778</v>
      </c>
      <c r="B204" s="49" t="s">
        <v>963</v>
      </c>
      <c r="C204" s="49" t="s">
        <v>305</v>
      </c>
      <c r="D204" s="49" t="str">
        <f t="shared" si="9"/>
        <v>DJI_TB</v>
      </c>
      <c r="E204" s="49" t="s">
        <v>1634</v>
      </c>
      <c r="F204" s="49" t="s">
        <v>949</v>
      </c>
      <c r="G204" s="49">
        <f t="shared" si="10"/>
        <v>6</v>
      </c>
      <c r="H204" s="50" t="str">
        <f t="shared" si="11"/>
        <v>Djibouti_TB_6</v>
      </c>
    </row>
    <row r="205" spans="1:8" x14ac:dyDescent="0.25">
      <c r="A205" s="51" t="s">
        <v>1800</v>
      </c>
      <c r="B205" s="52" t="s">
        <v>966</v>
      </c>
      <c r="C205" s="52" t="s">
        <v>1645</v>
      </c>
      <c r="D205" s="52" t="str">
        <f t="shared" si="9"/>
        <v>DOM_HIV</v>
      </c>
      <c r="E205" s="52" t="s">
        <v>1634</v>
      </c>
      <c r="F205" s="52" t="s">
        <v>843</v>
      </c>
      <c r="G205" s="52">
        <f t="shared" si="10"/>
        <v>1</v>
      </c>
      <c r="H205" s="53" t="str">
        <f t="shared" si="11"/>
        <v>Dominican Republic_HIV_1</v>
      </c>
    </row>
    <row r="206" spans="1:8" x14ac:dyDescent="0.25">
      <c r="A206" s="48" t="s">
        <v>1800</v>
      </c>
      <c r="B206" s="49" t="s">
        <v>966</v>
      </c>
      <c r="C206" s="49" t="s">
        <v>1645</v>
      </c>
      <c r="D206" s="49" t="str">
        <f t="shared" si="9"/>
        <v>DOM_HIV</v>
      </c>
      <c r="E206" s="49" t="s">
        <v>1634</v>
      </c>
      <c r="F206" s="49" t="s">
        <v>901</v>
      </c>
      <c r="G206" s="49">
        <f t="shared" si="10"/>
        <v>2</v>
      </c>
      <c r="H206" s="50" t="str">
        <f t="shared" si="11"/>
        <v>Dominican Republic_HIV_2</v>
      </c>
    </row>
    <row r="207" spans="1:8" x14ac:dyDescent="0.25">
      <c r="A207" s="51" t="s">
        <v>1800</v>
      </c>
      <c r="B207" s="52" t="s">
        <v>966</v>
      </c>
      <c r="C207" s="52" t="s">
        <v>1645</v>
      </c>
      <c r="D207" s="52" t="str">
        <f t="shared" si="9"/>
        <v>DOM_HIV</v>
      </c>
      <c r="E207" s="52" t="s">
        <v>1634</v>
      </c>
      <c r="F207" s="52" t="s">
        <v>934</v>
      </c>
      <c r="G207" s="52">
        <f t="shared" si="10"/>
        <v>3</v>
      </c>
      <c r="H207" s="53" t="str">
        <f t="shared" si="11"/>
        <v>Dominican Republic_HIV_3</v>
      </c>
    </row>
    <row r="208" spans="1:8" x14ac:dyDescent="0.25">
      <c r="A208" s="48" t="s">
        <v>1800</v>
      </c>
      <c r="B208" s="49" t="s">
        <v>966</v>
      </c>
      <c r="C208" s="49" t="s">
        <v>1645</v>
      </c>
      <c r="D208" s="49" t="str">
        <f t="shared" si="9"/>
        <v>DOM_HIV</v>
      </c>
      <c r="E208" s="49" t="s">
        <v>1634</v>
      </c>
      <c r="F208" s="49" t="s">
        <v>949</v>
      </c>
      <c r="G208" s="49">
        <f t="shared" si="10"/>
        <v>4</v>
      </c>
      <c r="H208" s="50" t="str">
        <f t="shared" si="11"/>
        <v>Dominican Republic_HIV_4</v>
      </c>
    </row>
    <row r="209" spans="1:8" x14ac:dyDescent="0.25">
      <c r="A209" s="51" t="s">
        <v>1800</v>
      </c>
      <c r="B209" s="52" t="s">
        <v>966</v>
      </c>
      <c r="C209" s="52" t="s">
        <v>1645</v>
      </c>
      <c r="D209" s="52" t="str">
        <f t="shared" si="9"/>
        <v>DOM_HIV</v>
      </c>
      <c r="E209" s="52" t="s">
        <v>1634</v>
      </c>
      <c r="F209" s="52"/>
      <c r="G209" s="52">
        <f t="shared" si="10"/>
        <v>5</v>
      </c>
      <c r="H209" s="53" t="str">
        <f t="shared" si="11"/>
        <v>Dominican Republic_HIV_5</v>
      </c>
    </row>
    <row r="210" spans="1:8" x14ac:dyDescent="0.25">
      <c r="A210" s="48" t="s">
        <v>1804</v>
      </c>
      <c r="B210" s="49" t="s">
        <v>971</v>
      </c>
      <c r="C210" s="49" t="s">
        <v>1645</v>
      </c>
      <c r="D210" s="49" t="str">
        <f t="shared" si="9"/>
        <v>EGY_HIV</v>
      </c>
      <c r="E210" s="49" t="s">
        <v>1634</v>
      </c>
      <c r="F210" s="49" t="s">
        <v>843</v>
      </c>
      <c r="G210" s="49">
        <f t="shared" si="10"/>
        <v>1</v>
      </c>
      <c r="H210" s="50" t="str">
        <f t="shared" si="11"/>
        <v>Egypt_HIV_1</v>
      </c>
    </row>
    <row r="211" spans="1:8" x14ac:dyDescent="0.25">
      <c r="A211" s="51" t="s">
        <v>1804</v>
      </c>
      <c r="B211" s="52" t="s">
        <v>971</v>
      </c>
      <c r="C211" s="52" t="s">
        <v>1645</v>
      </c>
      <c r="D211" s="52" t="str">
        <f t="shared" si="9"/>
        <v>EGY_HIV</v>
      </c>
      <c r="E211" s="52" t="s">
        <v>1634</v>
      </c>
      <c r="F211" s="52" t="s">
        <v>901</v>
      </c>
      <c r="G211" s="52">
        <f t="shared" si="10"/>
        <v>2</v>
      </c>
      <c r="H211" s="53" t="str">
        <f t="shared" si="11"/>
        <v>Egypt_HIV_2</v>
      </c>
    </row>
    <row r="212" spans="1:8" x14ac:dyDescent="0.25">
      <c r="A212" s="48" t="s">
        <v>1804</v>
      </c>
      <c r="B212" s="49" t="s">
        <v>971</v>
      </c>
      <c r="C212" s="49" t="s">
        <v>1645</v>
      </c>
      <c r="D212" s="49" t="str">
        <f t="shared" si="9"/>
        <v>EGY_HIV</v>
      </c>
      <c r="E212" s="49" t="s">
        <v>1634</v>
      </c>
      <c r="F212" s="49" t="s">
        <v>918</v>
      </c>
      <c r="G212" s="49">
        <f t="shared" si="10"/>
        <v>3</v>
      </c>
      <c r="H212" s="50" t="str">
        <f t="shared" si="11"/>
        <v>Egypt_HIV_3</v>
      </c>
    </row>
    <row r="213" spans="1:8" x14ac:dyDescent="0.25">
      <c r="A213" s="51" t="s">
        <v>1804</v>
      </c>
      <c r="B213" s="52" t="s">
        <v>971</v>
      </c>
      <c r="C213" s="52" t="s">
        <v>1645</v>
      </c>
      <c r="D213" s="52" t="str">
        <f t="shared" si="9"/>
        <v>EGY_HIV</v>
      </c>
      <c r="E213" s="52" t="s">
        <v>1634</v>
      </c>
      <c r="F213" s="52" t="s">
        <v>949</v>
      </c>
      <c r="G213" s="52">
        <f t="shared" si="10"/>
        <v>4</v>
      </c>
      <c r="H213" s="53" t="str">
        <f t="shared" si="11"/>
        <v>Egypt_HIV_4</v>
      </c>
    </row>
    <row r="214" spans="1:8" x14ac:dyDescent="0.25">
      <c r="A214" s="48" t="s">
        <v>1807</v>
      </c>
      <c r="B214" s="49" t="s">
        <v>978</v>
      </c>
      <c r="C214" s="49" t="s">
        <v>1645</v>
      </c>
      <c r="D214" s="49" t="str">
        <f t="shared" si="9"/>
        <v>ERI_HIV</v>
      </c>
      <c r="E214" s="49" t="s">
        <v>1634</v>
      </c>
      <c r="F214" s="49" t="s">
        <v>843</v>
      </c>
      <c r="G214" s="49">
        <f t="shared" si="10"/>
        <v>1</v>
      </c>
      <c r="H214" s="50" t="str">
        <f t="shared" si="11"/>
        <v>Eritrea_HIV_1</v>
      </c>
    </row>
    <row r="215" spans="1:8" x14ac:dyDescent="0.25">
      <c r="A215" s="51" t="s">
        <v>1807</v>
      </c>
      <c r="B215" s="52" t="s">
        <v>978</v>
      </c>
      <c r="C215" s="52" t="s">
        <v>1645</v>
      </c>
      <c r="D215" s="52" t="str">
        <f t="shared" si="9"/>
        <v>ERI_HIV</v>
      </c>
      <c r="E215" s="52" t="s">
        <v>1634</v>
      </c>
      <c r="F215" s="52" t="s">
        <v>901</v>
      </c>
      <c r="G215" s="52">
        <f t="shared" si="10"/>
        <v>2</v>
      </c>
      <c r="H215" s="53" t="str">
        <f t="shared" si="11"/>
        <v>Eritrea_HIV_2</v>
      </c>
    </row>
    <row r="216" spans="1:8" x14ac:dyDescent="0.25">
      <c r="A216" s="48" t="s">
        <v>1807</v>
      </c>
      <c r="B216" s="49" t="s">
        <v>978</v>
      </c>
      <c r="C216" s="49" t="s">
        <v>1645</v>
      </c>
      <c r="D216" s="49" t="str">
        <f t="shared" si="9"/>
        <v>ERI_HIV</v>
      </c>
      <c r="E216" s="49" t="s">
        <v>1634</v>
      </c>
      <c r="F216" s="49" t="s">
        <v>930</v>
      </c>
      <c r="G216" s="49">
        <f t="shared" si="10"/>
        <v>3</v>
      </c>
      <c r="H216" s="50" t="str">
        <f t="shared" si="11"/>
        <v>Eritrea_HIV_3</v>
      </c>
    </row>
    <row r="217" spans="1:8" x14ac:dyDescent="0.25">
      <c r="A217" s="51" t="s">
        <v>1807</v>
      </c>
      <c r="B217" s="52" t="s">
        <v>978</v>
      </c>
      <c r="C217" s="52" t="s">
        <v>1645</v>
      </c>
      <c r="D217" s="52" t="str">
        <f t="shared" si="9"/>
        <v>ERI_HIV</v>
      </c>
      <c r="E217" s="52" t="s">
        <v>1634</v>
      </c>
      <c r="F217" s="52" t="s">
        <v>949</v>
      </c>
      <c r="G217" s="52">
        <f t="shared" si="10"/>
        <v>4</v>
      </c>
      <c r="H217" s="53" t="str">
        <f t="shared" si="11"/>
        <v>Eritrea_HIV_4</v>
      </c>
    </row>
    <row r="218" spans="1:8" x14ac:dyDescent="0.25">
      <c r="A218" s="48" t="s">
        <v>1807</v>
      </c>
      <c r="B218" s="49" t="s">
        <v>978</v>
      </c>
      <c r="C218" s="49" t="s">
        <v>308</v>
      </c>
      <c r="D218" s="49" t="str">
        <f t="shared" si="9"/>
        <v>ERI_Malaria</v>
      </c>
      <c r="E218" s="49" t="s">
        <v>1634</v>
      </c>
      <c r="F218" s="49" t="s">
        <v>949</v>
      </c>
      <c r="G218" s="49">
        <f t="shared" si="10"/>
        <v>1</v>
      </c>
      <c r="H218" s="50" t="str">
        <f t="shared" si="11"/>
        <v>Eritrea_Malaria_1</v>
      </c>
    </row>
    <row r="219" spans="1:8" x14ac:dyDescent="0.25">
      <c r="A219" s="51" t="s">
        <v>1807</v>
      </c>
      <c r="B219" s="52" t="s">
        <v>978</v>
      </c>
      <c r="C219" s="52" t="s">
        <v>305</v>
      </c>
      <c r="D219" s="52" t="str">
        <f t="shared" si="9"/>
        <v>ERI_TB</v>
      </c>
      <c r="E219" s="52" t="s">
        <v>1634</v>
      </c>
      <c r="F219" s="52" t="s">
        <v>949</v>
      </c>
      <c r="G219" s="52">
        <f t="shared" si="10"/>
        <v>1</v>
      </c>
      <c r="H219" s="53" t="str">
        <f t="shared" si="11"/>
        <v>Eritrea_TB_1</v>
      </c>
    </row>
    <row r="220" spans="1:8" x14ac:dyDescent="0.25">
      <c r="A220" s="48" t="s">
        <v>1814</v>
      </c>
      <c r="B220" s="49" t="s">
        <v>983</v>
      </c>
      <c r="C220" s="49" t="s">
        <v>1645</v>
      </c>
      <c r="D220" s="49" t="str">
        <f t="shared" si="9"/>
        <v>ETH_HIV</v>
      </c>
      <c r="E220" s="49" t="s">
        <v>1634</v>
      </c>
      <c r="F220" s="49" t="s">
        <v>843</v>
      </c>
      <c r="G220" s="49">
        <f t="shared" si="10"/>
        <v>1</v>
      </c>
      <c r="H220" s="50" t="str">
        <f t="shared" si="11"/>
        <v>Ethiopia_HIV_1</v>
      </c>
    </row>
    <row r="221" spans="1:8" x14ac:dyDescent="0.25">
      <c r="A221" s="51" t="s">
        <v>1814</v>
      </c>
      <c r="B221" s="52" t="s">
        <v>983</v>
      </c>
      <c r="C221" s="52" t="s">
        <v>1645</v>
      </c>
      <c r="D221" s="52" t="str">
        <f t="shared" si="9"/>
        <v>ETH_HIV</v>
      </c>
      <c r="E221" s="52" t="s">
        <v>1634</v>
      </c>
      <c r="F221" s="52" t="s">
        <v>934</v>
      </c>
      <c r="G221" s="52">
        <f t="shared" si="10"/>
        <v>2</v>
      </c>
      <c r="H221" s="53" t="str">
        <f t="shared" si="11"/>
        <v>Ethiopia_HIV_2</v>
      </c>
    </row>
    <row r="222" spans="1:8" x14ac:dyDescent="0.25">
      <c r="A222" s="48" t="s">
        <v>1814</v>
      </c>
      <c r="B222" s="49" t="s">
        <v>983</v>
      </c>
      <c r="C222" s="49" t="s">
        <v>308</v>
      </c>
      <c r="D222" s="49" t="str">
        <f t="shared" si="9"/>
        <v>ETH_Malaria</v>
      </c>
      <c r="E222" s="49" t="s">
        <v>1634</v>
      </c>
      <c r="F222" s="49" t="s">
        <v>954</v>
      </c>
      <c r="G222" s="49">
        <f t="shared" si="10"/>
        <v>1</v>
      </c>
      <c r="H222" s="50" t="str">
        <f t="shared" si="11"/>
        <v>Ethiopia_Malaria_1</v>
      </c>
    </row>
    <row r="223" spans="1:8" x14ac:dyDescent="0.25">
      <c r="A223" s="51" t="s">
        <v>1814</v>
      </c>
      <c r="B223" s="52" t="s">
        <v>983</v>
      </c>
      <c r="C223" s="52" t="s">
        <v>308</v>
      </c>
      <c r="D223" s="52" t="str">
        <f t="shared" si="9"/>
        <v>ETH_Malaria</v>
      </c>
      <c r="E223" s="52" t="s">
        <v>1634</v>
      </c>
      <c r="F223" s="52" t="s">
        <v>949</v>
      </c>
      <c r="G223" s="52">
        <f t="shared" si="10"/>
        <v>2</v>
      </c>
      <c r="H223" s="53" t="str">
        <f t="shared" si="11"/>
        <v>Ethiopia_Malaria_2</v>
      </c>
    </row>
    <row r="224" spans="1:8" x14ac:dyDescent="0.25">
      <c r="A224" s="48" t="s">
        <v>1814</v>
      </c>
      <c r="B224" s="49" t="s">
        <v>983</v>
      </c>
      <c r="C224" s="49" t="s">
        <v>305</v>
      </c>
      <c r="D224" s="49" t="str">
        <f t="shared" si="9"/>
        <v>ETH_TB</v>
      </c>
      <c r="E224" s="49" t="s">
        <v>1634</v>
      </c>
      <c r="F224" s="49" t="s">
        <v>954</v>
      </c>
      <c r="G224" s="49">
        <f t="shared" si="10"/>
        <v>1</v>
      </c>
      <c r="H224" s="50" t="str">
        <f t="shared" si="11"/>
        <v>Ethiopia_TB_1</v>
      </c>
    </row>
    <row r="225" spans="1:8" x14ac:dyDescent="0.25">
      <c r="A225" s="51" t="s">
        <v>1820</v>
      </c>
      <c r="B225" s="52" t="s">
        <v>990</v>
      </c>
      <c r="C225" s="52" t="s">
        <v>305</v>
      </c>
      <c r="D225" s="52" t="str">
        <f t="shared" si="9"/>
        <v>GAB_TB</v>
      </c>
      <c r="E225" s="52" t="s">
        <v>1634</v>
      </c>
      <c r="F225" s="52" t="s">
        <v>949</v>
      </c>
      <c r="G225" s="52">
        <f t="shared" si="10"/>
        <v>1</v>
      </c>
      <c r="H225" s="53" t="str">
        <f t="shared" si="11"/>
        <v>Gabon_TB_1</v>
      </c>
    </row>
    <row r="226" spans="1:8" x14ac:dyDescent="0.25">
      <c r="A226" s="48" t="s">
        <v>1822</v>
      </c>
      <c r="B226" s="49" t="s">
        <v>994</v>
      </c>
      <c r="C226" s="49" t="s">
        <v>1645</v>
      </c>
      <c r="D226" s="49" t="str">
        <f t="shared" si="9"/>
        <v>GEO_HIV</v>
      </c>
      <c r="E226" s="49" t="s">
        <v>1634</v>
      </c>
      <c r="F226" s="49" t="s">
        <v>954</v>
      </c>
      <c r="G226" s="49">
        <f t="shared" si="10"/>
        <v>1</v>
      </c>
      <c r="H226" s="50" t="str">
        <f t="shared" si="11"/>
        <v>Georgia_HIV_1</v>
      </c>
    </row>
    <row r="227" spans="1:8" x14ac:dyDescent="0.25">
      <c r="A227" s="51" t="s">
        <v>1822</v>
      </c>
      <c r="B227" s="52" t="s">
        <v>994</v>
      </c>
      <c r="C227" s="52" t="s">
        <v>305</v>
      </c>
      <c r="D227" s="52" t="str">
        <f t="shared" si="9"/>
        <v>GEO_TB</v>
      </c>
      <c r="E227" s="52" t="s">
        <v>1634</v>
      </c>
      <c r="F227" s="52" t="s">
        <v>954</v>
      </c>
      <c r="G227" s="52">
        <f t="shared" si="10"/>
        <v>1</v>
      </c>
      <c r="H227" s="53" t="str">
        <f t="shared" si="11"/>
        <v>Georgia_TB_1</v>
      </c>
    </row>
    <row r="228" spans="1:8" x14ac:dyDescent="0.25">
      <c r="A228" s="48" t="s">
        <v>1825</v>
      </c>
      <c r="B228" s="49" t="s">
        <v>997</v>
      </c>
      <c r="C228" s="49" t="s">
        <v>1645</v>
      </c>
      <c r="D228" s="49" t="str">
        <f t="shared" si="9"/>
        <v>GHA_HIV</v>
      </c>
      <c r="E228" s="49" t="s">
        <v>1634</v>
      </c>
      <c r="F228" s="49" t="s">
        <v>843</v>
      </c>
      <c r="G228" s="49">
        <f t="shared" si="10"/>
        <v>1</v>
      </c>
      <c r="H228" s="50" t="str">
        <f t="shared" si="11"/>
        <v>Ghana_HIV_1</v>
      </c>
    </row>
    <row r="229" spans="1:8" x14ac:dyDescent="0.25">
      <c r="A229" s="51" t="s">
        <v>1825</v>
      </c>
      <c r="B229" s="52" t="s">
        <v>997</v>
      </c>
      <c r="C229" s="52" t="s">
        <v>1645</v>
      </c>
      <c r="D229" s="52" t="str">
        <f t="shared" si="9"/>
        <v>GHA_HIV</v>
      </c>
      <c r="E229" s="52" t="s">
        <v>1634</v>
      </c>
      <c r="F229" s="52" t="s">
        <v>918</v>
      </c>
      <c r="G229" s="52">
        <f t="shared" si="10"/>
        <v>2</v>
      </c>
      <c r="H229" s="53" t="str">
        <f t="shared" si="11"/>
        <v>Ghana_HIV_2</v>
      </c>
    </row>
    <row r="230" spans="1:8" x14ac:dyDescent="0.25">
      <c r="A230" s="48" t="s">
        <v>1825</v>
      </c>
      <c r="B230" s="49" t="s">
        <v>997</v>
      </c>
      <c r="C230" s="49" t="s">
        <v>1645</v>
      </c>
      <c r="D230" s="49" t="str">
        <f t="shared" si="9"/>
        <v>GHA_HIV</v>
      </c>
      <c r="E230" s="49" t="s">
        <v>1634</v>
      </c>
      <c r="F230" s="49" t="s">
        <v>930</v>
      </c>
      <c r="G230" s="49">
        <f t="shared" si="10"/>
        <v>3</v>
      </c>
      <c r="H230" s="50" t="str">
        <f t="shared" si="11"/>
        <v>Ghana_HIV_3</v>
      </c>
    </row>
    <row r="231" spans="1:8" x14ac:dyDescent="0.25">
      <c r="A231" s="51" t="s">
        <v>1825</v>
      </c>
      <c r="B231" s="52" t="s">
        <v>997</v>
      </c>
      <c r="C231" s="52" t="s">
        <v>1645</v>
      </c>
      <c r="D231" s="52" t="str">
        <f t="shared" si="9"/>
        <v>GHA_HIV</v>
      </c>
      <c r="E231" s="52" t="s">
        <v>1634</v>
      </c>
      <c r="F231" s="52" t="s">
        <v>934</v>
      </c>
      <c r="G231" s="52">
        <f t="shared" si="10"/>
        <v>4</v>
      </c>
      <c r="H231" s="53" t="str">
        <f t="shared" si="11"/>
        <v>Ghana_HIV_4</v>
      </c>
    </row>
    <row r="232" spans="1:8" x14ac:dyDescent="0.25">
      <c r="A232" s="48" t="s">
        <v>1825</v>
      </c>
      <c r="B232" s="49" t="s">
        <v>997</v>
      </c>
      <c r="C232" s="49" t="s">
        <v>1645</v>
      </c>
      <c r="D232" s="49" t="str">
        <f t="shared" si="9"/>
        <v>GHA_HIV</v>
      </c>
      <c r="E232" s="49" t="s">
        <v>1634</v>
      </c>
      <c r="F232" s="49" t="s">
        <v>954</v>
      </c>
      <c r="G232" s="49">
        <f t="shared" si="10"/>
        <v>5</v>
      </c>
      <c r="H232" s="50" t="str">
        <f t="shared" si="11"/>
        <v>Ghana_HIV_5</v>
      </c>
    </row>
    <row r="233" spans="1:8" x14ac:dyDescent="0.25">
      <c r="A233" s="51" t="s">
        <v>1825</v>
      </c>
      <c r="B233" s="52" t="s">
        <v>997</v>
      </c>
      <c r="C233" s="52" t="s">
        <v>1645</v>
      </c>
      <c r="D233" s="52" t="str">
        <f t="shared" si="9"/>
        <v>GHA_HIV</v>
      </c>
      <c r="E233" s="52" t="s">
        <v>1634</v>
      </c>
      <c r="F233" s="52" t="s">
        <v>945</v>
      </c>
      <c r="G233" s="52">
        <f t="shared" si="10"/>
        <v>6</v>
      </c>
      <c r="H233" s="53" t="str">
        <f t="shared" si="11"/>
        <v>Ghana_HIV_6</v>
      </c>
    </row>
    <row r="234" spans="1:8" x14ac:dyDescent="0.25">
      <c r="A234" s="48" t="s">
        <v>1825</v>
      </c>
      <c r="B234" s="49" t="s">
        <v>997</v>
      </c>
      <c r="C234" s="49" t="s">
        <v>308</v>
      </c>
      <c r="D234" s="49" t="str">
        <f t="shared" si="9"/>
        <v>GHA_Malaria</v>
      </c>
      <c r="E234" s="49" t="s">
        <v>1634</v>
      </c>
      <c r="F234" s="49" t="s">
        <v>934</v>
      </c>
      <c r="G234" s="49">
        <f t="shared" si="10"/>
        <v>1</v>
      </c>
      <c r="H234" s="50" t="str">
        <f t="shared" si="11"/>
        <v>Ghana_Malaria_1</v>
      </c>
    </row>
    <row r="235" spans="1:8" x14ac:dyDescent="0.25">
      <c r="A235" s="51" t="s">
        <v>1825</v>
      </c>
      <c r="B235" s="52" t="s">
        <v>997</v>
      </c>
      <c r="C235" s="52" t="s">
        <v>308</v>
      </c>
      <c r="D235" s="52" t="str">
        <f t="shared" si="9"/>
        <v>GHA_Malaria</v>
      </c>
      <c r="E235" s="52" t="s">
        <v>1634</v>
      </c>
      <c r="F235" s="52" t="s">
        <v>949</v>
      </c>
      <c r="G235" s="52">
        <f t="shared" si="10"/>
        <v>2</v>
      </c>
      <c r="H235" s="53" t="str">
        <f t="shared" si="11"/>
        <v>Ghana_Malaria_2</v>
      </c>
    </row>
    <row r="236" spans="1:8" x14ac:dyDescent="0.25">
      <c r="A236" s="48" t="s">
        <v>1834</v>
      </c>
      <c r="B236" s="49" t="s">
        <v>1010</v>
      </c>
      <c r="C236" s="49" t="s">
        <v>1645</v>
      </c>
      <c r="D236" s="49" t="str">
        <f t="shared" si="9"/>
        <v>GIN_HIV</v>
      </c>
      <c r="E236" s="49" t="s">
        <v>1634</v>
      </c>
      <c r="F236" s="49" t="s">
        <v>805</v>
      </c>
      <c r="G236" s="49">
        <f t="shared" si="10"/>
        <v>1</v>
      </c>
      <c r="H236" s="50" t="str">
        <f t="shared" si="11"/>
        <v>Guinea_HIV_1</v>
      </c>
    </row>
    <row r="237" spans="1:8" x14ac:dyDescent="0.25">
      <c r="A237" s="51" t="s">
        <v>1834</v>
      </c>
      <c r="B237" s="52" t="s">
        <v>1010</v>
      </c>
      <c r="C237" s="52" t="s">
        <v>1645</v>
      </c>
      <c r="D237" s="52" t="str">
        <f t="shared" si="9"/>
        <v>GIN_HIV</v>
      </c>
      <c r="E237" s="52" t="s">
        <v>1634</v>
      </c>
      <c r="F237" s="52" t="s">
        <v>832</v>
      </c>
      <c r="G237" s="52">
        <f t="shared" si="10"/>
        <v>2</v>
      </c>
      <c r="H237" s="53" t="str">
        <f t="shared" si="11"/>
        <v>Guinea_HIV_2</v>
      </c>
    </row>
    <row r="238" spans="1:8" x14ac:dyDescent="0.25">
      <c r="A238" s="48" t="s">
        <v>1834</v>
      </c>
      <c r="B238" s="49" t="s">
        <v>1010</v>
      </c>
      <c r="C238" s="49" t="s">
        <v>1645</v>
      </c>
      <c r="D238" s="49" t="str">
        <f t="shared" si="9"/>
        <v>GIN_HIV</v>
      </c>
      <c r="E238" s="49" t="s">
        <v>1634</v>
      </c>
      <c r="F238" s="49" t="s">
        <v>860</v>
      </c>
      <c r="G238" s="49">
        <f t="shared" si="10"/>
        <v>3</v>
      </c>
      <c r="H238" s="50" t="str">
        <f t="shared" si="11"/>
        <v>Guinea_HIV_3</v>
      </c>
    </row>
    <row r="239" spans="1:8" x14ac:dyDescent="0.25">
      <c r="A239" s="51" t="s">
        <v>1834</v>
      </c>
      <c r="B239" s="52" t="s">
        <v>1010</v>
      </c>
      <c r="C239" s="52" t="s">
        <v>1645</v>
      </c>
      <c r="D239" s="52" t="str">
        <f t="shared" si="9"/>
        <v>GIN_HIV</v>
      </c>
      <c r="E239" s="52" t="s">
        <v>1634</v>
      </c>
      <c r="F239" s="52" t="s">
        <v>901</v>
      </c>
      <c r="G239" s="52">
        <f t="shared" si="10"/>
        <v>4</v>
      </c>
      <c r="H239" s="53" t="str">
        <f t="shared" si="11"/>
        <v>Guinea_HIV_4</v>
      </c>
    </row>
    <row r="240" spans="1:8" x14ac:dyDescent="0.25">
      <c r="A240" s="48" t="s">
        <v>1834</v>
      </c>
      <c r="B240" s="49" t="s">
        <v>1010</v>
      </c>
      <c r="C240" s="49" t="s">
        <v>1645</v>
      </c>
      <c r="D240" s="49" t="str">
        <f t="shared" si="9"/>
        <v>GIN_HIV</v>
      </c>
      <c r="E240" s="49" t="s">
        <v>1634</v>
      </c>
      <c r="F240" s="49" t="s">
        <v>930</v>
      </c>
      <c r="G240" s="49">
        <f t="shared" si="10"/>
        <v>5</v>
      </c>
      <c r="H240" s="50" t="str">
        <f t="shared" si="11"/>
        <v>Guinea_HIV_5</v>
      </c>
    </row>
    <row r="241" spans="1:8" x14ac:dyDescent="0.25">
      <c r="A241" s="51" t="s">
        <v>1834</v>
      </c>
      <c r="B241" s="52" t="s">
        <v>1010</v>
      </c>
      <c r="C241" s="52" t="s">
        <v>1645</v>
      </c>
      <c r="D241" s="52" t="str">
        <f t="shared" si="9"/>
        <v>GIN_HIV</v>
      </c>
      <c r="E241" s="52" t="s">
        <v>1634</v>
      </c>
      <c r="F241" s="52" t="s">
        <v>954</v>
      </c>
      <c r="G241" s="52">
        <f t="shared" si="10"/>
        <v>6</v>
      </c>
      <c r="H241" s="53" t="str">
        <f t="shared" si="11"/>
        <v>Guinea_HIV_6</v>
      </c>
    </row>
    <row r="242" spans="1:8" x14ac:dyDescent="0.25">
      <c r="A242" s="48" t="s">
        <v>1834</v>
      </c>
      <c r="B242" s="49" t="s">
        <v>1010</v>
      </c>
      <c r="C242" s="49" t="s">
        <v>1645</v>
      </c>
      <c r="D242" s="49" t="str">
        <f t="shared" si="9"/>
        <v>GIN_HIV</v>
      </c>
      <c r="E242" s="49" t="s">
        <v>1634</v>
      </c>
      <c r="F242" s="49" t="s">
        <v>945</v>
      </c>
      <c r="G242" s="49">
        <f t="shared" si="10"/>
        <v>7</v>
      </c>
      <c r="H242" s="50" t="str">
        <f t="shared" si="11"/>
        <v>Guinea_HIV_7</v>
      </c>
    </row>
    <row r="243" spans="1:8" x14ac:dyDescent="0.25">
      <c r="A243" s="51" t="s">
        <v>1834</v>
      </c>
      <c r="B243" s="52" t="s">
        <v>1010</v>
      </c>
      <c r="C243" s="52" t="s">
        <v>308</v>
      </c>
      <c r="D243" s="52" t="str">
        <f t="shared" si="9"/>
        <v>GIN_Malaria</v>
      </c>
      <c r="E243" s="52" t="s">
        <v>1634</v>
      </c>
      <c r="F243" s="52" t="s">
        <v>716</v>
      </c>
      <c r="G243" s="52">
        <f t="shared" si="10"/>
        <v>1</v>
      </c>
      <c r="H243" s="53" t="str">
        <f t="shared" si="11"/>
        <v>Guinea_Malaria_1</v>
      </c>
    </row>
    <row r="244" spans="1:8" x14ac:dyDescent="0.25">
      <c r="A244" s="48" t="s">
        <v>1834</v>
      </c>
      <c r="B244" s="49" t="s">
        <v>1010</v>
      </c>
      <c r="C244" s="49" t="s">
        <v>308</v>
      </c>
      <c r="D244" s="49" t="str">
        <f t="shared" si="9"/>
        <v>GIN_Malaria</v>
      </c>
      <c r="E244" s="49" t="s">
        <v>1634</v>
      </c>
      <c r="F244" s="49" t="s">
        <v>860</v>
      </c>
      <c r="G244" s="49">
        <f t="shared" si="10"/>
        <v>2</v>
      </c>
      <c r="H244" s="50" t="str">
        <f t="shared" si="11"/>
        <v>Guinea_Malaria_2</v>
      </c>
    </row>
    <row r="245" spans="1:8" x14ac:dyDescent="0.25">
      <c r="A245" s="51" t="s">
        <v>1834</v>
      </c>
      <c r="B245" s="52" t="s">
        <v>1010</v>
      </c>
      <c r="C245" s="52" t="s">
        <v>308</v>
      </c>
      <c r="D245" s="52" t="str">
        <f t="shared" si="9"/>
        <v>GIN_Malaria</v>
      </c>
      <c r="E245" s="52" t="s">
        <v>1634</v>
      </c>
      <c r="F245" s="52" t="s">
        <v>901</v>
      </c>
      <c r="G245" s="52">
        <f t="shared" si="10"/>
        <v>3</v>
      </c>
      <c r="H245" s="53" t="str">
        <f t="shared" si="11"/>
        <v>Guinea_Malaria_3</v>
      </c>
    </row>
    <row r="246" spans="1:8" x14ac:dyDescent="0.25">
      <c r="A246" s="48" t="s">
        <v>1834</v>
      </c>
      <c r="B246" s="49" t="s">
        <v>1010</v>
      </c>
      <c r="C246" s="49" t="s">
        <v>308</v>
      </c>
      <c r="D246" s="49" t="str">
        <f t="shared" si="9"/>
        <v>GIN_Malaria</v>
      </c>
      <c r="E246" s="49" t="s">
        <v>1634</v>
      </c>
      <c r="F246" s="49" t="s">
        <v>934</v>
      </c>
      <c r="G246" s="49">
        <f t="shared" si="10"/>
        <v>4</v>
      </c>
      <c r="H246" s="50" t="str">
        <f t="shared" si="11"/>
        <v>Guinea_Malaria_4</v>
      </c>
    </row>
    <row r="247" spans="1:8" x14ac:dyDescent="0.25">
      <c r="A247" s="51" t="s">
        <v>1834</v>
      </c>
      <c r="B247" s="52" t="s">
        <v>1010</v>
      </c>
      <c r="C247" s="52" t="s">
        <v>308</v>
      </c>
      <c r="D247" s="52" t="str">
        <f t="shared" si="9"/>
        <v>GIN_Malaria</v>
      </c>
      <c r="E247" s="52" t="s">
        <v>1634</v>
      </c>
      <c r="F247" s="52" t="s">
        <v>939</v>
      </c>
      <c r="G247" s="52">
        <f t="shared" si="10"/>
        <v>5</v>
      </c>
      <c r="H247" s="53" t="str">
        <f t="shared" si="11"/>
        <v>Guinea_Malaria_5</v>
      </c>
    </row>
    <row r="248" spans="1:8" x14ac:dyDescent="0.25">
      <c r="A248" s="48" t="s">
        <v>1834</v>
      </c>
      <c r="B248" s="49" t="s">
        <v>1010</v>
      </c>
      <c r="C248" s="49" t="s">
        <v>308</v>
      </c>
      <c r="D248" s="49" t="str">
        <f t="shared" si="9"/>
        <v>GIN_Malaria</v>
      </c>
      <c r="E248" s="49" t="s">
        <v>1634</v>
      </c>
      <c r="F248" s="49" t="s">
        <v>949</v>
      </c>
      <c r="G248" s="49">
        <f t="shared" si="10"/>
        <v>6</v>
      </c>
      <c r="H248" s="50" t="str">
        <f t="shared" si="11"/>
        <v>Guinea_Malaria_6</v>
      </c>
    </row>
    <row r="249" spans="1:8" x14ac:dyDescent="0.25">
      <c r="A249" s="51" t="s">
        <v>1834</v>
      </c>
      <c r="B249" s="52" t="s">
        <v>1010</v>
      </c>
      <c r="C249" s="52" t="s">
        <v>305</v>
      </c>
      <c r="D249" s="52" t="str">
        <f t="shared" si="9"/>
        <v>GIN_TB</v>
      </c>
      <c r="E249" s="52" t="s">
        <v>1634</v>
      </c>
      <c r="F249" s="52" t="s">
        <v>676</v>
      </c>
      <c r="G249" s="52">
        <f t="shared" si="10"/>
        <v>1</v>
      </c>
      <c r="H249" s="53" t="str">
        <f t="shared" si="11"/>
        <v>Guinea_TB_1</v>
      </c>
    </row>
    <row r="250" spans="1:8" x14ac:dyDescent="0.25">
      <c r="A250" s="48" t="s">
        <v>1834</v>
      </c>
      <c r="B250" s="49" t="s">
        <v>1010</v>
      </c>
      <c r="C250" s="49" t="s">
        <v>305</v>
      </c>
      <c r="D250" s="49" t="str">
        <f t="shared" si="9"/>
        <v>GIN_TB</v>
      </c>
      <c r="E250" s="49" t="s">
        <v>1634</v>
      </c>
      <c r="F250" s="49" t="s">
        <v>793</v>
      </c>
      <c r="G250" s="49">
        <f t="shared" si="10"/>
        <v>2</v>
      </c>
      <c r="H250" s="50" t="str">
        <f t="shared" si="11"/>
        <v>Guinea_TB_2</v>
      </c>
    </row>
    <row r="251" spans="1:8" x14ac:dyDescent="0.25">
      <c r="A251" s="51" t="s">
        <v>1834</v>
      </c>
      <c r="B251" s="52" t="s">
        <v>1010</v>
      </c>
      <c r="C251" s="52" t="s">
        <v>305</v>
      </c>
      <c r="D251" s="52" t="str">
        <f t="shared" si="9"/>
        <v>GIN_TB</v>
      </c>
      <c r="E251" s="52" t="s">
        <v>1634</v>
      </c>
      <c r="F251" s="52" t="s">
        <v>949</v>
      </c>
      <c r="G251" s="52">
        <f t="shared" si="10"/>
        <v>3</v>
      </c>
      <c r="H251" s="53" t="str">
        <f t="shared" si="11"/>
        <v>Guinea_TB_3</v>
      </c>
    </row>
    <row r="252" spans="1:8" x14ac:dyDescent="0.25">
      <c r="A252" s="48" t="s">
        <v>1850</v>
      </c>
      <c r="B252" s="49" t="s">
        <v>992</v>
      </c>
      <c r="C252" s="49" t="s">
        <v>1645</v>
      </c>
      <c r="D252" s="49" t="str">
        <f t="shared" si="9"/>
        <v>GMB_HIV</v>
      </c>
      <c r="E252" s="49" t="s">
        <v>1634</v>
      </c>
      <c r="F252" s="49" t="s">
        <v>843</v>
      </c>
      <c r="G252" s="49">
        <f t="shared" si="10"/>
        <v>1</v>
      </c>
      <c r="H252" s="50" t="str">
        <f t="shared" si="11"/>
        <v>Gambia_HIV_1</v>
      </c>
    </row>
    <row r="253" spans="1:8" x14ac:dyDescent="0.25">
      <c r="A253" s="51" t="s">
        <v>1850</v>
      </c>
      <c r="B253" s="52" t="s">
        <v>992</v>
      </c>
      <c r="C253" s="52" t="s">
        <v>1645</v>
      </c>
      <c r="D253" s="52" t="str">
        <f t="shared" si="9"/>
        <v>GMB_HIV</v>
      </c>
      <c r="E253" s="52" t="s">
        <v>1634</v>
      </c>
      <c r="F253" s="52" t="s">
        <v>901</v>
      </c>
      <c r="G253" s="52">
        <f t="shared" si="10"/>
        <v>2</v>
      </c>
      <c r="H253" s="53" t="str">
        <f t="shared" si="11"/>
        <v>Gambia_HIV_2</v>
      </c>
    </row>
    <row r="254" spans="1:8" x14ac:dyDescent="0.25">
      <c r="A254" s="48" t="s">
        <v>1850</v>
      </c>
      <c r="B254" s="49" t="s">
        <v>992</v>
      </c>
      <c r="C254" s="49" t="s">
        <v>1645</v>
      </c>
      <c r="D254" s="49" t="str">
        <f t="shared" si="9"/>
        <v>GMB_HIV</v>
      </c>
      <c r="E254" s="49" t="s">
        <v>1634</v>
      </c>
      <c r="F254" s="49" t="s">
        <v>918</v>
      </c>
      <c r="G254" s="49">
        <f t="shared" si="10"/>
        <v>3</v>
      </c>
      <c r="H254" s="50" t="str">
        <f t="shared" si="11"/>
        <v>Gambia_HIV_3</v>
      </c>
    </row>
    <row r="255" spans="1:8" x14ac:dyDescent="0.25">
      <c r="A255" s="51" t="s">
        <v>1850</v>
      </c>
      <c r="B255" s="52" t="s">
        <v>992</v>
      </c>
      <c r="C255" s="52" t="s">
        <v>1645</v>
      </c>
      <c r="D255" s="52" t="str">
        <f t="shared" si="9"/>
        <v>GMB_HIV</v>
      </c>
      <c r="E255" s="52" t="s">
        <v>1634</v>
      </c>
      <c r="F255" s="52" t="s">
        <v>930</v>
      </c>
      <c r="G255" s="52">
        <f t="shared" si="10"/>
        <v>4</v>
      </c>
      <c r="H255" s="53" t="str">
        <f t="shared" si="11"/>
        <v>Gambia_HIV_4</v>
      </c>
    </row>
    <row r="256" spans="1:8" x14ac:dyDescent="0.25">
      <c r="A256" s="48" t="s">
        <v>1850</v>
      </c>
      <c r="B256" s="49" t="s">
        <v>992</v>
      </c>
      <c r="C256" s="49" t="s">
        <v>1645</v>
      </c>
      <c r="D256" s="49" t="str">
        <f t="shared" si="9"/>
        <v>GMB_HIV</v>
      </c>
      <c r="E256" s="49" t="s">
        <v>1634</v>
      </c>
      <c r="F256" s="49" t="s">
        <v>949</v>
      </c>
      <c r="G256" s="49">
        <f t="shared" si="10"/>
        <v>5</v>
      </c>
      <c r="H256" s="50" t="str">
        <f t="shared" si="11"/>
        <v>Gambia_HIV_5</v>
      </c>
    </row>
    <row r="257" spans="1:8" x14ac:dyDescent="0.25">
      <c r="A257" s="51" t="s">
        <v>1850</v>
      </c>
      <c r="B257" s="52" t="s">
        <v>992</v>
      </c>
      <c r="C257" s="52" t="s">
        <v>308</v>
      </c>
      <c r="D257" s="52" t="str">
        <f t="shared" si="9"/>
        <v>GMB_Malaria</v>
      </c>
      <c r="E257" s="52" t="s">
        <v>1634</v>
      </c>
      <c r="F257" s="52" t="s">
        <v>901</v>
      </c>
      <c r="G257" s="52">
        <f t="shared" si="10"/>
        <v>1</v>
      </c>
      <c r="H257" s="53" t="str">
        <f t="shared" si="11"/>
        <v>Gambia_Malaria_1</v>
      </c>
    </row>
    <row r="258" spans="1:8" x14ac:dyDescent="0.25">
      <c r="A258" s="48" t="s">
        <v>1850</v>
      </c>
      <c r="B258" s="49" t="s">
        <v>992</v>
      </c>
      <c r="C258" s="49" t="s">
        <v>308</v>
      </c>
      <c r="D258" s="49" t="str">
        <f t="shared" si="9"/>
        <v>GMB_Malaria</v>
      </c>
      <c r="E258" s="49" t="s">
        <v>1634</v>
      </c>
      <c r="F258" s="49" t="s">
        <v>954</v>
      </c>
      <c r="G258" s="49">
        <f t="shared" si="10"/>
        <v>2</v>
      </c>
      <c r="H258" s="50" t="str">
        <f t="shared" si="11"/>
        <v>Gambia_Malaria_2</v>
      </c>
    </row>
    <row r="259" spans="1:8" x14ac:dyDescent="0.25">
      <c r="A259" s="51" t="s">
        <v>1850</v>
      </c>
      <c r="B259" s="52" t="s">
        <v>992</v>
      </c>
      <c r="C259" s="52" t="s">
        <v>308</v>
      </c>
      <c r="D259" s="52" t="str">
        <f t="shared" ref="D259:D322" si="12">_xlfn.CONCAT(A259,"_",C259)</f>
        <v>GMB_Malaria</v>
      </c>
      <c r="E259" s="52" t="s">
        <v>1634</v>
      </c>
      <c r="F259" s="52" t="s">
        <v>949</v>
      </c>
      <c r="G259" s="52">
        <f t="shared" ref="G259:G322" si="13">IF(D259=D258,G258+1,1)</f>
        <v>3</v>
      </c>
      <c r="H259" s="53" t="str">
        <f t="shared" ref="H259:H322" si="14">_xlfn.CONCAT(B259,"_",C259,"_",G259)</f>
        <v>Gambia_Malaria_3</v>
      </c>
    </row>
    <row r="260" spans="1:8" x14ac:dyDescent="0.25">
      <c r="A260" s="48" t="s">
        <v>1854</v>
      </c>
      <c r="B260" s="49" t="s">
        <v>1012</v>
      </c>
      <c r="C260" s="49" t="s">
        <v>1645</v>
      </c>
      <c r="D260" s="49" t="str">
        <f t="shared" si="12"/>
        <v>GNB_HIV</v>
      </c>
      <c r="E260" s="49" t="s">
        <v>1634</v>
      </c>
      <c r="F260" s="49" t="s">
        <v>612</v>
      </c>
      <c r="G260" s="49">
        <f t="shared" si="13"/>
        <v>1</v>
      </c>
      <c r="H260" s="50" t="str">
        <f t="shared" si="14"/>
        <v>Guinea-Bissau_HIV_1</v>
      </c>
    </row>
    <row r="261" spans="1:8" x14ac:dyDescent="0.25">
      <c r="A261" s="51" t="s">
        <v>1854</v>
      </c>
      <c r="B261" s="52" t="s">
        <v>1012</v>
      </c>
      <c r="C261" s="52" t="s">
        <v>1645</v>
      </c>
      <c r="D261" s="52" t="str">
        <f t="shared" si="12"/>
        <v>GNB_HIV</v>
      </c>
      <c r="E261" s="52" t="s">
        <v>1634</v>
      </c>
      <c r="F261" s="52" t="s">
        <v>949</v>
      </c>
      <c r="G261" s="52">
        <f t="shared" si="13"/>
        <v>2</v>
      </c>
      <c r="H261" s="53" t="str">
        <f t="shared" si="14"/>
        <v>Guinea-Bissau_HIV_2</v>
      </c>
    </row>
    <row r="262" spans="1:8" x14ac:dyDescent="0.25">
      <c r="A262" s="48" t="s">
        <v>1854</v>
      </c>
      <c r="B262" s="49" t="s">
        <v>1012</v>
      </c>
      <c r="C262" s="49" t="s">
        <v>305</v>
      </c>
      <c r="D262" s="49" t="str">
        <f t="shared" si="12"/>
        <v>GNB_TB</v>
      </c>
      <c r="E262" s="49" t="s">
        <v>1634</v>
      </c>
      <c r="F262" s="49" t="s">
        <v>949</v>
      </c>
      <c r="G262" s="49">
        <f t="shared" si="13"/>
        <v>1</v>
      </c>
      <c r="H262" s="50" t="str">
        <f t="shared" si="14"/>
        <v>Guinea-Bissau_TB_1</v>
      </c>
    </row>
    <row r="263" spans="1:8" x14ac:dyDescent="0.25">
      <c r="A263" s="51" t="s">
        <v>1862</v>
      </c>
      <c r="B263" s="52" t="s">
        <v>1009</v>
      </c>
      <c r="C263" s="52" t="s">
        <v>1645</v>
      </c>
      <c r="D263" s="52" t="str">
        <f t="shared" si="12"/>
        <v>GTM_HIV</v>
      </c>
      <c r="E263" s="52" t="s">
        <v>1634</v>
      </c>
      <c r="F263" s="52" t="s">
        <v>843</v>
      </c>
      <c r="G263" s="52">
        <f t="shared" si="13"/>
        <v>1</v>
      </c>
      <c r="H263" s="53" t="str">
        <f t="shared" si="14"/>
        <v>Guatemala_HIV_1</v>
      </c>
    </row>
    <row r="264" spans="1:8" x14ac:dyDescent="0.25">
      <c r="A264" s="48" t="s">
        <v>1862</v>
      </c>
      <c r="B264" s="49" t="s">
        <v>1009</v>
      </c>
      <c r="C264" s="49" t="s">
        <v>1645</v>
      </c>
      <c r="D264" s="49" t="str">
        <f t="shared" si="12"/>
        <v>GTM_HIV</v>
      </c>
      <c r="E264" s="49" t="s">
        <v>1634</v>
      </c>
      <c r="F264" s="49" t="s">
        <v>934</v>
      </c>
      <c r="G264" s="49">
        <f t="shared" si="13"/>
        <v>2</v>
      </c>
      <c r="H264" s="50" t="str">
        <f t="shared" si="14"/>
        <v>Guatemala_HIV_2</v>
      </c>
    </row>
    <row r="265" spans="1:8" x14ac:dyDescent="0.25">
      <c r="A265" s="51" t="s">
        <v>1862</v>
      </c>
      <c r="B265" s="52" t="s">
        <v>1009</v>
      </c>
      <c r="C265" s="52" t="s">
        <v>1645</v>
      </c>
      <c r="D265" s="52" t="str">
        <f t="shared" si="12"/>
        <v>GTM_HIV</v>
      </c>
      <c r="E265" s="52" t="s">
        <v>1634</v>
      </c>
      <c r="F265" s="52" t="s">
        <v>949</v>
      </c>
      <c r="G265" s="52">
        <f t="shared" si="13"/>
        <v>3</v>
      </c>
      <c r="H265" s="53" t="str">
        <f t="shared" si="14"/>
        <v>Guatemala_HIV_3</v>
      </c>
    </row>
    <row r="266" spans="1:8" x14ac:dyDescent="0.25">
      <c r="A266" s="48" t="s">
        <v>1862</v>
      </c>
      <c r="B266" s="49" t="s">
        <v>1009</v>
      </c>
      <c r="C266" s="49" t="s">
        <v>305</v>
      </c>
      <c r="D266" s="49" t="str">
        <f t="shared" si="12"/>
        <v>GTM_TB</v>
      </c>
      <c r="E266" s="49" t="s">
        <v>1634</v>
      </c>
      <c r="F266" s="49" t="s">
        <v>612</v>
      </c>
      <c r="G266" s="49">
        <f t="shared" si="13"/>
        <v>1</v>
      </c>
      <c r="H266" s="50" t="str">
        <f t="shared" si="14"/>
        <v>Guatemala_TB_1</v>
      </c>
    </row>
    <row r="267" spans="1:8" x14ac:dyDescent="0.25">
      <c r="A267" s="51" t="s">
        <v>1867</v>
      </c>
      <c r="B267" s="52" t="s">
        <v>1015</v>
      </c>
      <c r="C267" s="52" t="s">
        <v>1645</v>
      </c>
      <c r="D267" s="52" t="str">
        <f t="shared" si="12"/>
        <v>GUY_HIV</v>
      </c>
      <c r="E267" s="52" t="s">
        <v>1634</v>
      </c>
      <c r="F267" s="52"/>
      <c r="G267" s="52">
        <f t="shared" si="13"/>
        <v>1</v>
      </c>
      <c r="H267" s="53" t="str">
        <f t="shared" si="14"/>
        <v>Guyana_HIV_1</v>
      </c>
    </row>
    <row r="268" spans="1:8" x14ac:dyDescent="0.25">
      <c r="A268" s="48" t="s">
        <v>1867</v>
      </c>
      <c r="B268" s="49" t="s">
        <v>1015</v>
      </c>
      <c r="C268" s="49" t="s">
        <v>305</v>
      </c>
      <c r="D268" s="49" t="str">
        <f t="shared" si="12"/>
        <v>GUY_TB</v>
      </c>
      <c r="E268" s="49" t="s">
        <v>1634</v>
      </c>
      <c r="F268" s="49"/>
      <c r="G268" s="49">
        <f t="shared" si="13"/>
        <v>1</v>
      </c>
      <c r="H268" s="50" t="str">
        <f t="shared" si="14"/>
        <v>Guyana_TB_1</v>
      </c>
    </row>
    <row r="269" spans="1:8" x14ac:dyDescent="0.25">
      <c r="A269" s="51" t="s">
        <v>1870</v>
      </c>
      <c r="B269" s="52" t="s">
        <v>1023</v>
      </c>
      <c r="C269" s="52" t="s">
        <v>1645</v>
      </c>
      <c r="D269" s="52" t="str">
        <f t="shared" si="12"/>
        <v>HND_HIV</v>
      </c>
      <c r="E269" s="52" t="s">
        <v>1634</v>
      </c>
      <c r="F269" s="52" t="s">
        <v>860</v>
      </c>
      <c r="G269" s="52">
        <f t="shared" si="13"/>
        <v>1</v>
      </c>
      <c r="H269" s="53" t="str">
        <f t="shared" si="14"/>
        <v>Honduras_HIV_1</v>
      </c>
    </row>
    <row r="270" spans="1:8" x14ac:dyDescent="0.25">
      <c r="A270" s="48" t="s">
        <v>1870</v>
      </c>
      <c r="B270" s="49" t="s">
        <v>1023</v>
      </c>
      <c r="C270" s="49" t="s">
        <v>1645</v>
      </c>
      <c r="D270" s="49" t="str">
        <f t="shared" si="12"/>
        <v>HND_HIV</v>
      </c>
      <c r="E270" s="49" t="s">
        <v>1634</v>
      </c>
      <c r="F270" s="49" t="s">
        <v>901</v>
      </c>
      <c r="G270" s="49">
        <f t="shared" si="13"/>
        <v>2</v>
      </c>
      <c r="H270" s="50" t="str">
        <f t="shared" si="14"/>
        <v>Honduras_HIV_2</v>
      </c>
    </row>
    <row r="271" spans="1:8" x14ac:dyDescent="0.25">
      <c r="A271" s="51" t="s">
        <v>1870</v>
      </c>
      <c r="B271" s="52" t="s">
        <v>1023</v>
      </c>
      <c r="C271" s="52" t="s">
        <v>1645</v>
      </c>
      <c r="D271" s="52" t="str">
        <f t="shared" si="12"/>
        <v>HND_HIV</v>
      </c>
      <c r="E271" s="52" t="s">
        <v>1634</v>
      </c>
      <c r="F271" s="52" t="s">
        <v>934</v>
      </c>
      <c r="G271" s="52">
        <f t="shared" si="13"/>
        <v>3</v>
      </c>
      <c r="H271" s="53" t="str">
        <f t="shared" si="14"/>
        <v>Honduras_HIV_3</v>
      </c>
    </row>
    <row r="272" spans="1:8" x14ac:dyDescent="0.25">
      <c r="A272" s="48" t="s">
        <v>1870</v>
      </c>
      <c r="B272" s="49" t="s">
        <v>1023</v>
      </c>
      <c r="C272" s="49" t="s">
        <v>308</v>
      </c>
      <c r="D272" s="49" t="str">
        <f t="shared" si="12"/>
        <v>HND_Malaria</v>
      </c>
      <c r="E272" s="49" t="s">
        <v>1634</v>
      </c>
      <c r="F272" s="49" t="s">
        <v>686</v>
      </c>
      <c r="G272" s="49">
        <f t="shared" si="13"/>
        <v>1</v>
      </c>
      <c r="H272" s="50" t="str">
        <f t="shared" si="14"/>
        <v>Honduras_Malaria_1</v>
      </c>
    </row>
    <row r="273" spans="1:8" x14ac:dyDescent="0.25">
      <c r="A273" s="51" t="s">
        <v>1870</v>
      </c>
      <c r="B273" s="52" t="s">
        <v>1023</v>
      </c>
      <c r="C273" s="52" t="s">
        <v>308</v>
      </c>
      <c r="D273" s="52" t="str">
        <f t="shared" si="12"/>
        <v>HND_Malaria</v>
      </c>
      <c r="E273" s="52" t="s">
        <v>1634</v>
      </c>
      <c r="F273" s="52" t="s">
        <v>738</v>
      </c>
      <c r="G273" s="52">
        <f t="shared" si="13"/>
        <v>2</v>
      </c>
      <c r="H273" s="53" t="str">
        <f t="shared" si="14"/>
        <v>Honduras_Malaria_2</v>
      </c>
    </row>
    <row r="274" spans="1:8" x14ac:dyDescent="0.25">
      <c r="A274" s="48" t="s">
        <v>1870</v>
      </c>
      <c r="B274" s="49" t="s">
        <v>1023</v>
      </c>
      <c r="C274" s="49" t="s">
        <v>308</v>
      </c>
      <c r="D274" s="49" t="str">
        <f t="shared" si="12"/>
        <v>HND_Malaria</v>
      </c>
      <c r="E274" s="49" t="s">
        <v>1634</v>
      </c>
      <c r="F274" s="49" t="s">
        <v>949</v>
      </c>
      <c r="G274" s="49">
        <f t="shared" si="13"/>
        <v>3</v>
      </c>
      <c r="H274" s="50" t="str">
        <f t="shared" si="14"/>
        <v>Honduras_Malaria_3</v>
      </c>
    </row>
    <row r="275" spans="1:8" x14ac:dyDescent="0.25">
      <c r="A275" s="51" t="s">
        <v>1877</v>
      </c>
      <c r="B275" s="52" t="s">
        <v>1016</v>
      </c>
      <c r="C275" s="52" t="s">
        <v>1645</v>
      </c>
      <c r="D275" s="52" t="str">
        <f t="shared" si="12"/>
        <v>HTI_HIV</v>
      </c>
      <c r="E275" s="52" t="s">
        <v>1634</v>
      </c>
      <c r="F275" s="52" t="s">
        <v>843</v>
      </c>
      <c r="G275" s="52">
        <f t="shared" si="13"/>
        <v>1</v>
      </c>
      <c r="H275" s="53" t="str">
        <f t="shared" si="14"/>
        <v>Haiti_HIV_1</v>
      </c>
    </row>
    <row r="276" spans="1:8" x14ac:dyDescent="0.25">
      <c r="A276" s="48" t="s">
        <v>1877</v>
      </c>
      <c r="B276" s="49" t="s">
        <v>1016</v>
      </c>
      <c r="C276" s="49" t="s">
        <v>1645</v>
      </c>
      <c r="D276" s="49" t="str">
        <f t="shared" si="12"/>
        <v>HTI_HIV</v>
      </c>
      <c r="E276" s="49" t="s">
        <v>1634</v>
      </c>
      <c r="F276" s="49" t="s">
        <v>934</v>
      </c>
      <c r="G276" s="49">
        <f t="shared" si="13"/>
        <v>2</v>
      </c>
      <c r="H276" s="50" t="str">
        <f t="shared" si="14"/>
        <v>Haiti_HIV_2</v>
      </c>
    </row>
    <row r="277" spans="1:8" x14ac:dyDescent="0.25">
      <c r="A277" s="51" t="s">
        <v>1877</v>
      </c>
      <c r="B277" s="52" t="s">
        <v>1016</v>
      </c>
      <c r="C277" s="52" t="s">
        <v>1645</v>
      </c>
      <c r="D277" s="52" t="str">
        <f t="shared" si="12"/>
        <v>HTI_HIV</v>
      </c>
      <c r="E277" s="52" t="s">
        <v>1634</v>
      </c>
      <c r="F277" s="52" t="s">
        <v>954</v>
      </c>
      <c r="G277" s="52">
        <f t="shared" si="13"/>
        <v>3</v>
      </c>
      <c r="H277" s="53" t="str">
        <f t="shared" si="14"/>
        <v>Haiti_HIV_3</v>
      </c>
    </row>
    <row r="278" spans="1:8" x14ac:dyDescent="0.25">
      <c r="A278" s="48" t="s">
        <v>1877</v>
      </c>
      <c r="B278" s="49" t="s">
        <v>1016</v>
      </c>
      <c r="C278" s="49" t="s">
        <v>1645</v>
      </c>
      <c r="D278" s="49" t="str">
        <f t="shared" si="12"/>
        <v>HTI_HIV</v>
      </c>
      <c r="E278" s="49" t="s">
        <v>1634</v>
      </c>
      <c r="F278" s="49" t="s">
        <v>949</v>
      </c>
      <c r="G278" s="49">
        <f t="shared" si="13"/>
        <v>4</v>
      </c>
      <c r="H278" s="50" t="str">
        <f t="shared" si="14"/>
        <v>Haiti_HIV_4</v>
      </c>
    </row>
    <row r="279" spans="1:8" x14ac:dyDescent="0.25">
      <c r="A279" s="51" t="s">
        <v>1877</v>
      </c>
      <c r="B279" s="52" t="s">
        <v>1016</v>
      </c>
      <c r="C279" s="52" t="s">
        <v>308</v>
      </c>
      <c r="D279" s="52" t="str">
        <f t="shared" si="12"/>
        <v>HTI_Malaria</v>
      </c>
      <c r="E279" s="52" t="s">
        <v>1634</v>
      </c>
      <c r="F279" s="52" t="s">
        <v>686</v>
      </c>
      <c r="G279" s="52">
        <f t="shared" si="13"/>
        <v>1</v>
      </c>
      <c r="H279" s="53" t="str">
        <f t="shared" si="14"/>
        <v>Haiti_Malaria_1</v>
      </c>
    </row>
    <row r="280" spans="1:8" x14ac:dyDescent="0.25">
      <c r="A280" s="48" t="s">
        <v>1877</v>
      </c>
      <c r="B280" s="49" t="s">
        <v>1016</v>
      </c>
      <c r="C280" s="49" t="s">
        <v>308</v>
      </c>
      <c r="D280" s="49" t="str">
        <f t="shared" si="12"/>
        <v>HTI_Malaria</v>
      </c>
      <c r="E280" s="49" t="s">
        <v>1634</v>
      </c>
      <c r="F280" s="49" t="s">
        <v>738</v>
      </c>
      <c r="G280" s="49">
        <f t="shared" si="13"/>
        <v>2</v>
      </c>
      <c r="H280" s="50" t="str">
        <f t="shared" si="14"/>
        <v>Haiti_Malaria_2</v>
      </c>
    </row>
    <row r="281" spans="1:8" x14ac:dyDescent="0.25">
      <c r="A281" s="51" t="s">
        <v>1877</v>
      </c>
      <c r="B281" s="52" t="s">
        <v>1016</v>
      </c>
      <c r="C281" s="52" t="s">
        <v>308</v>
      </c>
      <c r="D281" s="52" t="str">
        <f t="shared" si="12"/>
        <v>HTI_Malaria</v>
      </c>
      <c r="E281" s="52" t="s">
        <v>1634</v>
      </c>
      <c r="F281" s="52" t="s">
        <v>954</v>
      </c>
      <c r="G281" s="52">
        <f t="shared" si="13"/>
        <v>3</v>
      </c>
      <c r="H281" s="53" t="str">
        <f t="shared" si="14"/>
        <v>Haiti_Malaria_3</v>
      </c>
    </row>
    <row r="282" spans="1:8" x14ac:dyDescent="0.25">
      <c r="A282" s="48" t="s">
        <v>1877</v>
      </c>
      <c r="B282" s="49" t="s">
        <v>1016</v>
      </c>
      <c r="C282" s="49" t="s">
        <v>308</v>
      </c>
      <c r="D282" s="49" t="str">
        <f t="shared" si="12"/>
        <v>HTI_Malaria</v>
      </c>
      <c r="E282" s="49" t="s">
        <v>1634</v>
      </c>
      <c r="F282" s="49" t="s">
        <v>949</v>
      </c>
      <c r="G282" s="49">
        <f t="shared" si="13"/>
        <v>4</v>
      </c>
      <c r="H282" s="50" t="str">
        <f t="shared" si="14"/>
        <v>Haiti_Malaria_4</v>
      </c>
    </row>
    <row r="283" spans="1:8" x14ac:dyDescent="0.25">
      <c r="A283" s="51" t="s">
        <v>1877</v>
      </c>
      <c r="B283" s="52" t="s">
        <v>1016</v>
      </c>
      <c r="C283" s="52" t="s">
        <v>305</v>
      </c>
      <c r="D283" s="52" t="str">
        <f t="shared" si="12"/>
        <v>HTI_TB</v>
      </c>
      <c r="E283" s="52" t="s">
        <v>1634</v>
      </c>
      <c r="F283" s="52" t="s">
        <v>934</v>
      </c>
      <c r="G283" s="52">
        <f t="shared" si="13"/>
        <v>1</v>
      </c>
      <c r="H283" s="53" t="str">
        <f t="shared" si="14"/>
        <v>Haiti_TB_1</v>
      </c>
    </row>
    <row r="284" spans="1:8" x14ac:dyDescent="0.25">
      <c r="A284" s="48" t="s">
        <v>1877</v>
      </c>
      <c r="B284" s="49" t="s">
        <v>1016</v>
      </c>
      <c r="C284" s="49" t="s">
        <v>305</v>
      </c>
      <c r="D284" s="49" t="str">
        <f t="shared" si="12"/>
        <v>HTI_TB</v>
      </c>
      <c r="E284" s="49" t="s">
        <v>1634</v>
      </c>
      <c r="F284" s="49" t="s">
        <v>954</v>
      </c>
      <c r="G284" s="49">
        <f t="shared" si="13"/>
        <v>2</v>
      </c>
      <c r="H284" s="50" t="str">
        <f t="shared" si="14"/>
        <v>Haiti_TB_2</v>
      </c>
    </row>
    <row r="285" spans="1:8" x14ac:dyDescent="0.25">
      <c r="A285" s="51" t="s">
        <v>1877</v>
      </c>
      <c r="B285" s="52" t="s">
        <v>1016</v>
      </c>
      <c r="C285" s="52" t="s">
        <v>305</v>
      </c>
      <c r="D285" s="52" t="str">
        <f t="shared" si="12"/>
        <v>HTI_TB</v>
      </c>
      <c r="E285" s="52" t="s">
        <v>1634</v>
      </c>
      <c r="F285" s="52" t="s">
        <v>949</v>
      </c>
      <c r="G285" s="52">
        <f t="shared" si="13"/>
        <v>3</v>
      </c>
      <c r="H285" s="53" t="str">
        <f t="shared" si="14"/>
        <v>Haiti_TB_3</v>
      </c>
    </row>
    <row r="286" spans="1:8" x14ac:dyDescent="0.25">
      <c r="A286" s="48" t="s">
        <v>1882</v>
      </c>
      <c r="B286" s="49" t="s">
        <v>1033</v>
      </c>
      <c r="C286" s="49" t="s">
        <v>308</v>
      </c>
      <c r="D286" s="49" t="str">
        <f t="shared" si="12"/>
        <v>IDN_Malaria</v>
      </c>
      <c r="E286" s="49" t="s">
        <v>1634</v>
      </c>
      <c r="F286" s="49" t="s">
        <v>901</v>
      </c>
      <c r="G286" s="49">
        <f t="shared" si="13"/>
        <v>1</v>
      </c>
      <c r="H286" s="50" t="str">
        <f t="shared" si="14"/>
        <v>Indonesia_Malaria_1</v>
      </c>
    </row>
    <row r="287" spans="1:8" x14ac:dyDescent="0.25">
      <c r="A287" s="51" t="s">
        <v>1882</v>
      </c>
      <c r="B287" s="52" t="s">
        <v>1033</v>
      </c>
      <c r="C287" s="52" t="s">
        <v>308</v>
      </c>
      <c r="D287" s="52" t="str">
        <f t="shared" si="12"/>
        <v>IDN_Malaria</v>
      </c>
      <c r="E287" s="52" t="s">
        <v>1634</v>
      </c>
      <c r="F287" s="52" t="s">
        <v>954</v>
      </c>
      <c r="G287" s="52">
        <f t="shared" si="13"/>
        <v>2</v>
      </c>
      <c r="H287" s="53" t="str">
        <f t="shared" si="14"/>
        <v>Indonesia_Malaria_2</v>
      </c>
    </row>
    <row r="288" spans="1:8" x14ac:dyDescent="0.25">
      <c r="A288" s="48" t="s">
        <v>1882</v>
      </c>
      <c r="B288" s="49" t="s">
        <v>1033</v>
      </c>
      <c r="C288" s="49" t="s">
        <v>308</v>
      </c>
      <c r="D288" s="49" t="str">
        <f t="shared" si="12"/>
        <v>IDN_Malaria</v>
      </c>
      <c r="E288" s="49" t="s">
        <v>1634</v>
      </c>
      <c r="F288" s="49" t="s">
        <v>949</v>
      </c>
      <c r="G288" s="49">
        <f t="shared" si="13"/>
        <v>3</v>
      </c>
      <c r="H288" s="50" t="str">
        <f t="shared" si="14"/>
        <v>Indonesia_Malaria_3</v>
      </c>
    </row>
    <row r="289" spans="1:8" x14ac:dyDescent="0.25">
      <c r="A289" s="51" t="s">
        <v>1883</v>
      </c>
      <c r="B289" s="52" t="s">
        <v>1030</v>
      </c>
      <c r="C289" s="52" t="s">
        <v>1645</v>
      </c>
      <c r="D289" s="52" t="str">
        <f t="shared" si="12"/>
        <v>IND_HIV</v>
      </c>
      <c r="E289" s="52" t="s">
        <v>1634</v>
      </c>
      <c r="F289" s="52" t="s">
        <v>939</v>
      </c>
      <c r="G289" s="52">
        <f t="shared" si="13"/>
        <v>1</v>
      </c>
      <c r="H289" s="53" t="str">
        <f t="shared" si="14"/>
        <v>India_HIV_1</v>
      </c>
    </row>
    <row r="290" spans="1:8" x14ac:dyDescent="0.25">
      <c r="A290" s="48" t="s">
        <v>1884</v>
      </c>
      <c r="B290" s="49" t="s">
        <v>1036</v>
      </c>
      <c r="C290" s="49" t="s">
        <v>1645</v>
      </c>
      <c r="D290" s="49" t="str">
        <f t="shared" si="12"/>
        <v>IRN_HIV</v>
      </c>
      <c r="E290" s="49" t="s">
        <v>1634</v>
      </c>
      <c r="F290" s="49" t="s">
        <v>843</v>
      </c>
      <c r="G290" s="49">
        <f t="shared" si="13"/>
        <v>1</v>
      </c>
      <c r="H290" s="50" t="str">
        <f t="shared" si="14"/>
        <v>Iran (Islamic Republic)_HIV_1</v>
      </c>
    </row>
    <row r="291" spans="1:8" x14ac:dyDescent="0.25">
      <c r="A291" s="51" t="s">
        <v>1884</v>
      </c>
      <c r="B291" s="52" t="s">
        <v>1036</v>
      </c>
      <c r="C291" s="52" t="s">
        <v>1645</v>
      </c>
      <c r="D291" s="52" t="str">
        <f t="shared" si="12"/>
        <v>IRN_HIV</v>
      </c>
      <c r="E291" s="52" t="s">
        <v>1634</v>
      </c>
      <c r="F291" s="52" t="s">
        <v>901</v>
      </c>
      <c r="G291" s="52">
        <f t="shared" si="13"/>
        <v>2</v>
      </c>
      <c r="H291" s="53" t="str">
        <f t="shared" si="14"/>
        <v>Iran (Islamic Republic)_HIV_2</v>
      </c>
    </row>
    <row r="292" spans="1:8" x14ac:dyDescent="0.25">
      <c r="A292" s="48" t="s">
        <v>1884</v>
      </c>
      <c r="B292" s="49" t="s">
        <v>1036</v>
      </c>
      <c r="C292" s="49" t="s">
        <v>1645</v>
      </c>
      <c r="D292" s="49" t="str">
        <f t="shared" si="12"/>
        <v>IRN_HIV</v>
      </c>
      <c r="E292" s="49" t="s">
        <v>1634</v>
      </c>
      <c r="F292" s="49" t="s">
        <v>918</v>
      </c>
      <c r="G292" s="49">
        <f t="shared" si="13"/>
        <v>3</v>
      </c>
      <c r="H292" s="50" t="str">
        <f t="shared" si="14"/>
        <v>Iran (Islamic Republic)_HIV_3</v>
      </c>
    </row>
    <row r="293" spans="1:8" x14ac:dyDescent="0.25">
      <c r="A293" s="51" t="s">
        <v>1884</v>
      </c>
      <c r="B293" s="52" t="s">
        <v>1036</v>
      </c>
      <c r="C293" s="52" t="s">
        <v>1645</v>
      </c>
      <c r="D293" s="52" t="str">
        <f t="shared" si="12"/>
        <v>IRN_HIV</v>
      </c>
      <c r="E293" s="52" t="s">
        <v>1634</v>
      </c>
      <c r="F293" s="52" t="s">
        <v>924</v>
      </c>
      <c r="G293" s="52">
        <f t="shared" si="13"/>
        <v>4</v>
      </c>
      <c r="H293" s="53" t="str">
        <f t="shared" si="14"/>
        <v>Iran (Islamic Republic)_HIV_4</v>
      </c>
    </row>
    <row r="294" spans="1:8" x14ac:dyDescent="0.25">
      <c r="A294" s="48" t="s">
        <v>1884</v>
      </c>
      <c r="B294" s="49" t="s">
        <v>1036</v>
      </c>
      <c r="C294" s="49" t="s">
        <v>1645</v>
      </c>
      <c r="D294" s="49" t="str">
        <f t="shared" si="12"/>
        <v>IRN_HIV</v>
      </c>
      <c r="E294" s="49" t="s">
        <v>1634</v>
      </c>
      <c r="F294" s="49" t="s">
        <v>930</v>
      </c>
      <c r="G294" s="49">
        <f t="shared" si="13"/>
        <v>5</v>
      </c>
      <c r="H294" s="50" t="str">
        <f t="shared" si="14"/>
        <v>Iran (Islamic Republic)_HIV_5</v>
      </c>
    </row>
    <row r="295" spans="1:8" x14ac:dyDescent="0.25">
      <c r="A295" s="51" t="s">
        <v>1884</v>
      </c>
      <c r="B295" s="52" t="s">
        <v>1036</v>
      </c>
      <c r="C295" s="52" t="s">
        <v>1645</v>
      </c>
      <c r="D295" s="52" t="str">
        <f t="shared" si="12"/>
        <v>IRN_HIV</v>
      </c>
      <c r="E295" s="52" t="s">
        <v>1634</v>
      </c>
      <c r="F295" s="52" t="s">
        <v>954</v>
      </c>
      <c r="G295" s="52">
        <f t="shared" si="13"/>
        <v>6</v>
      </c>
      <c r="H295" s="53" t="str">
        <f t="shared" si="14"/>
        <v>Iran (Islamic Republic)_HIV_6</v>
      </c>
    </row>
    <row r="296" spans="1:8" x14ac:dyDescent="0.25">
      <c r="A296" s="48" t="s">
        <v>1884</v>
      </c>
      <c r="B296" s="49" t="s">
        <v>1036</v>
      </c>
      <c r="C296" s="49" t="s">
        <v>1645</v>
      </c>
      <c r="D296" s="49" t="str">
        <f t="shared" si="12"/>
        <v>IRN_HIV</v>
      </c>
      <c r="E296" s="49" t="s">
        <v>1634</v>
      </c>
      <c r="F296" s="49" t="s">
        <v>949</v>
      </c>
      <c r="G296" s="49">
        <f t="shared" si="13"/>
        <v>7</v>
      </c>
      <c r="H296" s="50" t="str">
        <f t="shared" si="14"/>
        <v>Iran (Islamic Republic)_HIV_7</v>
      </c>
    </row>
    <row r="297" spans="1:8" x14ac:dyDescent="0.25">
      <c r="A297" s="51" t="s">
        <v>1887</v>
      </c>
      <c r="B297" s="52" t="s">
        <v>1044</v>
      </c>
      <c r="C297" s="52" t="s">
        <v>1645</v>
      </c>
      <c r="D297" s="52" t="str">
        <f t="shared" si="12"/>
        <v>JAM_HIV</v>
      </c>
      <c r="E297" s="52" t="s">
        <v>1634</v>
      </c>
      <c r="F297" s="52" t="s">
        <v>843</v>
      </c>
      <c r="G297" s="52">
        <f t="shared" si="13"/>
        <v>1</v>
      </c>
      <c r="H297" s="53" t="str">
        <f t="shared" si="14"/>
        <v>Jamaica_HIV_1</v>
      </c>
    </row>
    <row r="298" spans="1:8" x14ac:dyDescent="0.25">
      <c r="A298" s="48" t="s">
        <v>1887</v>
      </c>
      <c r="B298" s="49" t="s">
        <v>1044</v>
      </c>
      <c r="C298" s="49" t="s">
        <v>1645</v>
      </c>
      <c r="D298" s="49" t="str">
        <f t="shared" si="12"/>
        <v>JAM_HIV</v>
      </c>
      <c r="E298" s="49" t="s">
        <v>1634</v>
      </c>
      <c r="F298" s="49" t="s">
        <v>901</v>
      </c>
      <c r="G298" s="49">
        <f t="shared" si="13"/>
        <v>2</v>
      </c>
      <c r="H298" s="50" t="str">
        <f t="shared" si="14"/>
        <v>Jamaica_HIV_2</v>
      </c>
    </row>
    <row r="299" spans="1:8" x14ac:dyDescent="0.25">
      <c r="A299" s="51" t="s">
        <v>1887</v>
      </c>
      <c r="B299" s="52" t="s">
        <v>1044</v>
      </c>
      <c r="C299" s="52" t="s">
        <v>1645</v>
      </c>
      <c r="D299" s="52" t="str">
        <f t="shared" si="12"/>
        <v>JAM_HIV</v>
      </c>
      <c r="E299" s="52" t="s">
        <v>1634</v>
      </c>
      <c r="F299" s="52" t="s">
        <v>918</v>
      </c>
      <c r="G299" s="52">
        <f t="shared" si="13"/>
        <v>3</v>
      </c>
      <c r="H299" s="53" t="str">
        <f t="shared" si="14"/>
        <v>Jamaica_HIV_3</v>
      </c>
    </row>
    <row r="300" spans="1:8" x14ac:dyDescent="0.25">
      <c r="A300" s="48" t="s">
        <v>1887</v>
      </c>
      <c r="B300" s="49" t="s">
        <v>1044</v>
      </c>
      <c r="C300" s="49" t="s">
        <v>1645</v>
      </c>
      <c r="D300" s="49" t="str">
        <f t="shared" si="12"/>
        <v>JAM_HIV</v>
      </c>
      <c r="E300" s="49" t="s">
        <v>1634</v>
      </c>
      <c r="F300" s="49" t="s">
        <v>930</v>
      </c>
      <c r="G300" s="49">
        <f t="shared" si="13"/>
        <v>4</v>
      </c>
      <c r="H300" s="50" t="str">
        <f t="shared" si="14"/>
        <v>Jamaica_HIV_4</v>
      </c>
    </row>
    <row r="301" spans="1:8" x14ac:dyDescent="0.25">
      <c r="A301" s="51" t="s">
        <v>1887</v>
      </c>
      <c r="B301" s="52" t="s">
        <v>1044</v>
      </c>
      <c r="C301" s="52" t="s">
        <v>1645</v>
      </c>
      <c r="D301" s="52" t="str">
        <f t="shared" si="12"/>
        <v>JAM_HIV</v>
      </c>
      <c r="E301" s="52" t="s">
        <v>1634</v>
      </c>
      <c r="F301" s="52" t="s">
        <v>934</v>
      </c>
      <c r="G301" s="52">
        <f t="shared" si="13"/>
        <v>5</v>
      </c>
      <c r="H301" s="53" t="str">
        <f t="shared" si="14"/>
        <v>Jamaica_HIV_5</v>
      </c>
    </row>
    <row r="302" spans="1:8" x14ac:dyDescent="0.25">
      <c r="A302" s="48" t="s">
        <v>1887</v>
      </c>
      <c r="B302" s="49" t="s">
        <v>1044</v>
      </c>
      <c r="C302" s="49" t="s">
        <v>1645</v>
      </c>
      <c r="D302" s="49" t="str">
        <f t="shared" si="12"/>
        <v>JAM_HIV</v>
      </c>
      <c r="E302" s="49" t="s">
        <v>1634</v>
      </c>
      <c r="F302" s="49" t="s">
        <v>954</v>
      </c>
      <c r="G302" s="49">
        <f t="shared" si="13"/>
        <v>6</v>
      </c>
      <c r="H302" s="50" t="str">
        <f t="shared" si="14"/>
        <v>Jamaica_HIV_6</v>
      </c>
    </row>
    <row r="303" spans="1:8" x14ac:dyDescent="0.25">
      <c r="A303" s="51" t="s">
        <v>1887</v>
      </c>
      <c r="B303" s="52" t="s">
        <v>1044</v>
      </c>
      <c r="C303" s="52" t="s">
        <v>1645</v>
      </c>
      <c r="D303" s="52" t="str">
        <f t="shared" si="12"/>
        <v>JAM_HIV</v>
      </c>
      <c r="E303" s="52" t="s">
        <v>1634</v>
      </c>
      <c r="F303" s="52" t="s">
        <v>949</v>
      </c>
      <c r="G303" s="52">
        <f t="shared" si="13"/>
        <v>7</v>
      </c>
      <c r="H303" s="53" t="str">
        <f t="shared" si="14"/>
        <v>Jamaica_HIV_7</v>
      </c>
    </row>
    <row r="304" spans="1:8" x14ac:dyDescent="0.25">
      <c r="A304" s="48" t="s">
        <v>1895</v>
      </c>
      <c r="B304" s="49" t="s">
        <v>1049</v>
      </c>
      <c r="C304" s="49" t="s">
        <v>1645</v>
      </c>
      <c r="D304" s="49" t="str">
        <f t="shared" si="12"/>
        <v>KAZ_HIV</v>
      </c>
      <c r="E304" s="49" t="s">
        <v>1634</v>
      </c>
      <c r="F304" s="49" t="s">
        <v>612</v>
      </c>
      <c r="G304" s="49">
        <f t="shared" si="13"/>
        <v>1</v>
      </c>
      <c r="H304" s="50" t="str">
        <f t="shared" si="14"/>
        <v>Kazakhstan_HIV_1</v>
      </c>
    </row>
    <row r="305" spans="1:8" x14ac:dyDescent="0.25">
      <c r="A305" s="51" t="s">
        <v>1895</v>
      </c>
      <c r="B305" s="52" t="s">
        <v>1049</v>
      </c>
      <c r="C305" s="52" t="s">
        <v>305</v>
      </c>
      <c r="D305" s="52" t="str">
        <f t="shared" si="12"/>
        <v>KAZ_TB</v>
      </c>
      <c r="E305" s="52" t="s">
        <v>1634</v>
      </c>
      <c r="F305" s="52" t="s">
        <v>612</v>
      </c>
      <c r="G305" s="52">
        <f t="shared" si="13"/>
        <v>1</v>
      </c>
      <c r="H305" s="53" t="str">
        <f t="shared" si="14"/>
        <v>Kazakhstan_TB_1</v>
      </c>
    </row>
    <row r="306" spans="1:8" x14ac:dyDescent="0.25">
      <c r="A306" s="48" t="s">
        <v>1905</v>
      </c>
      <c r="B306" s="49" t="s">
        <v>1052</v>
      </c>
      <c r="C306" s="49" t="s">
        <v>1645</v>
      </c>
      <c r="D306" s="49" t="str">
        <f t="shared" si="12"/>
        <v>KEN_HIV</v>
      </c>
      <c r="E306" s="49" t="s">
        <v>1634</v>
      </c>
      <c r="F306" s="49" t="s">
        <v>843</v>
      </c>
      <c r="G306" s="49">
        <f t="shared" si="13"/>
        <v>1</v>
      </c>
      <c r="H306" s="50" t="str">
        <f t="shared" si="14"/>
        <v>Kenya_HIV_1</v>
      </c>
    </row>
    <row r="307" spans="1:8" x14ac:dyDescent="0.25">
      <c r="A307" s="51" t="s">
        <v>1905</v>
      </c>
      <c r="B307" s="52" t="s">
        <v>1052</v>
      </c>
      <c r="C307" s="52" t="s">
        <v>1645</v>
      </c>
      <c r="D307" s="52" t="str">
        <f t="shared" si="12"/>
        <v>KEN_HIV</v>
      </c>
      <c r="E307" s="52" t="s">
        <v>1634</v>
      </c>
      <c r="F307" s="52" t="s">
        <v>934</v>
      </c>
      <c r="G307" s="52">
        <f t="shared" si="13"/>
        <v>2</v>
      </c>
      <c r="H307" s="53" t="str">
        <f t="shared" si="14"/>
        <v>Kenya_HIV_2</v>
      </c>
    </row>
    <row r="308" spans="1:8" x14ac:dyDescent="0.25">
      <c r="A308" s="48" t="s">
        <v>1905</v>
      </c>
      <c r="B308" s="49" t="s">
        <v>1052</v>
      </c>
      <c r="C308" s="49" t="s">
        <v>1645</v>
      </c>
      <c r="D308" s="49" t="str">
        <f t="shared" si="12"/>
        <v>KEN_HIV</v>
      </c>
      <c r="E308" s="49" t="s">
        <v>1634</v>
      </c>
      <c r="F308" s="49" t="s">
        <v>954</v>
      </c>
      <c r="G308" s="49">
        <f t="shared" si="13"/>
        <v>3</v>
      </c>
      <c r="H308" s="50" t="str">
        <f t="shared" si="14"/>
        <v>Kenya_HIV_3</v>
      </c>
    </row>
    <row r="309" spans="1:8" x14ac:dyDescent="0.25">
      <c r="A309" s="51" t="s">
        <v>1908</v>
      </c>
      <c r="B309" s="52" t="s">
        <v>1063</v>
      </c>
      <c r="C309" s="52" t="s">
        <v>1645</v>
      </c>
      <c r="D309" s="52" t="str">
        <f t="shared" si="12"/>
        <v>KGZ_HIV</v>
      </c>
      <c r="E309" s="52" t="s">
        <v>1634</v>
      </c>
      <c r="F309" s="52" t="s">
        <v>1909</v>
      </c>
      <c r="G309" s="52">
        <f t="shared" si="13"/>
        <v>1</v>
      </c>
      <c r="H309" s="53" t="str">
        <f t="shared" si="14"/>
        <v>Kyrgyzstan_HIV_1</v>
      </c>
    </row>
    <row r="310" spans="1:8" x14ac:dyDescent="0.25">
      <c r="A310" s="48" t="s">
        <v>1908</v>
      </c>
      <c r="B310" s="49" t="s">
        <v>1063</v>
      </c>
      <c r="C310" s="49" t="s">
        <v>1645</v>
      </c>
      <c r="D310" s="49" t="str">
        <f t="shared" si="12"/>
        <v>KGZ_HIV</v>
      </c>
      <c r="E310" s="49" t="s">
        <v>1634</v>
      </c>
      <c r="F310" s="49" t="s">
        <v>843</v>
      </c>
      <c r="G310" s="49">
        <f t="shared" si="13"/>
        <v>2</v>
      </c>
      <c r="H310" s="50" t="str">
        <f t="shared" si="14"/>
        <v>Kyrgyzstan_HIV_2</v>
      </c>
    </row>
    <row r="311" spans="1:8" x14ac:dyDescent="0.25">
      <c r="A311" s="51" t="s">
        <v>1908</v>
      </c>
      <c r="B311" s="52" t="s">
        <v>1063</v>
      </c>
      <c r="C311" s="52" t="s">
        <v>1645</v>
      </c>
      <c r="D311" s="52" t="str">
        <f t="shared" si="12"/>
        <v>KGZ_HIV</v>
      </c>
      <c r="E311" s="52" t="s">
        <v>1634</v>
      </c>
      <c r="F311" s="52" t="s">
        <v>1910</v>
      </c>
      <c r="G311" s="52">
        <f t="shared" si="13"/>
        <v>3</v>
      </c>
      <c r="H311" s="53" t="str">
        <f t="shared" si="14"/>
        <v>Kyrgyzstan_HIV_3</v>
      </c>
    </row>
    <row r="312" spans="1:8" x14ac:dyDescent="0.25">
      <c r="A312" s="48" t="s">
        <v>1908</v>
      </c>
      <c r="B312" s="49" t="s">
        <v>1063</v>
      </c>
      <c r="C312" s="49" t="s">
        <v>1645</v>
      </c>
      <c r="D312" s="49" t="str">
        <f t="shared" si="12"/>
        <v>KGZ_HIV</v>
      </c>
      <c r="E312" s="49" t="s">
        <v>1634</v>
      </c>
      <c r="F312" s="49" t="s">
        <v>1911</v>
      </c>
      <c r="G312" s="49">
        <f t="shared" si="13"/>
        <v>4</v>
      </c>
      <c r="H312" s="50" t="str">
        <f t="shared" si="14"/>
        <v>Kyrgyzstan_HIV_4</v>
      </c>
    </row>
    <row r="313" spans="1:8" x14ac:dyDescent="0.25">
      <c r="A313" s="51" t="s">
        <v>1908</v>
      </c>
      <c r="B313" s="52" t="s">
        <v>1063</v>
      </c>
      <c r="C313" s="52" t="s">
        <v>1645</v>
      </c>
      <c r="D313" s="52" t="str">
        <f t="shared" si="12"/>
        <v>KGZ_HIV</v>
      </c>
      <c r="E313" s="52" t="s">
        <v>1634</v>
      </c>
      <c r="F313" s="52" t="s">
        <v>901</v>
      </c>
      <c r="G313" s="52">
        <f t="shared" si="13"/>
        <v>5</v>
      </c>
      <c r="H313" s="53" t="str">
        <f t="shared" si="14"/>
        <v>Kyrgyzstan_HIV_5</v>
      </c>
    </row>
    <row r="314" spans="1:8" x14ac:dyDescent="0.25">
      <c r="A314" s="48" t="s">
        <v>1908</v>
      </c>
      <c r="B314" s="49" t="s">
        <v>1063</v>
      </c>
      <c r="C314" s="49" t="s">
        <v>1645</v>
      </c>
      <c r="D314" s="49" t="str">
        <f t="shared" si="12"/>
        <v>KGZ_HIV</v>
      </c>
      <c r="E314" s="49" t="s">
        <v>1634</v>
      </c>
      <c r="F314" s="49" t="s">
        <v>1879</v>
      </c>
      <c r="G314" s="49">
        <f t="shared" si="13"/>
        <v>6</v>
      </c>
      <c r="H314" s="50" t="str">
        <f t="shared" si="14"/>
        <v>Kyrgyzstan_HIV_6</v>
      </c>
    </row>
    <row r="315" spans="1:8" x14ac:dyDescent="0.25">
      <c r="A315" s="51" t="s">
        <v>1908</v>
      </c>
      <c r="B315" s="52" t="s">
        <v>1063</v>
      </c>
      <c r="C315" s="52" t="s">
        <v>1645</v>
      </c>
      <c r="D315" s="52" t="str">
        <f t="shared" si="12"/>
        <v>KGZ_HIV</v>
      </c>
      <c r="E315" s="52" t="s">
        <v>1634</v>
      </c>
      <c r="F315" s="52" t="s">
        <v>930</v>
      </c>
      <c r="G315" s="52">
        <f t="shared" si="13"/>
        <v>7</v>
      </c>
      <c r="H315" s="53" t="str">
        <f t="shared" si="14"/>
        <v>Kyrgyzstan_HIV_7</v>
      </c>
    </row>
    <row r="316" spans="1:8" x14ac:dyDescent="0.25">
      <c r="A316" s="48" t="s">
        <v>1908</v>
      </c>
      <c r="B316" s="49" t="s">
        <v>1063</v>
      </c>
      <c r="C316" s="49" t="s">
        <v>305</v>
      </c>
      <c r="D316" s="49" t="str">
        <f t="shared" si="12"/>
        <v>KGZ_TB</v>
      </c>
      <c r="E316" s="49" t="s">
        <v>1634</v>
      </c>
      <c r="F316" s="49" t="s">
        <v>805</v>
      </c>
      <c r="G316" s="49">
        <f t="shared" si="13"/>
        <v>1</v>
      </c>
      <c r="H316" s="50" t="str">
        <f t="shared" si="14"/>
        <v>Kyrgyzstan_TB_1</v>
      </c>
    </row>
    <row r="317" spans="1:8" x14ac:dyDescent="0.25">
      <c r="A317" s="51" t="s">
        <v>1908</v>
      </c>
      <c r="B317" s="52" t="s">
        <v>1063</v>
      </c>
      <c r="C317" s="52" t="s">
        <v>305</v>
      </c>
      <c r="D317" s="52" t="str">
        <f t="shared" si="12"/>
        <v>KGZ_TB</v>
      </c>
      <c r="E317" s="52" t="s">
        <v>1634</v>
      </c>
      <c r="F317" s="52" t="s">
        <v>1913</v>
      </c>
      <c r="G317" s="52">
        <f t="shared" si="13"/>
        <v>2</v>
      </c>
      <c r="H317" s="53" t="str">
        <f t="shared" si="14"/>
        <v>Kyrgyzstan_TB_2</v>
      </c>
    </row>
    <row r="318" spans="1:8" x14ac:dyDescent="0.25">
      <c r="A318" s="48" t="s">
        <v>1908</v>
      </c>
      <c r="B318" s="49" t="s">
        <v>1063</v>
      </c>
      <c r="C318" s="49" t="s">
        <v>305</v>
      </c>
      <c r="D318" s="49" t="str">
        <f t="shared" si="12"/>
        <v>KGZ_TB</v>
      </c>
      <c r="E318" s="49" t="s">
        <v>1634</v>
      </c>
      <c r="F318" s="49" t="s">
        <v>1914</v>
      </c>
      <c r="G318" s="49">
        <f t="shared" si="13"/>
        <v>3</v>
      </c>
      <c r="H318" s="50" t="str">
        <f t="shared" si="14"/>
        <v>Kyrgyzstan_TB_3</v>
      </c>
    </row>
    <row r="319" spans="1:8" x14ac:dyDescent="0.25">
      <c r="A319" s="51" t="s">
        <v>1908</v>
      </c>
      <c r="B319" s="52" t="s">
        <v>1063</v>
      </c>
      <c r="C319" s="52" t="s">
        <v>305</v>
      </c>
      <c r="D319" s="52" t="str">
        <f t="shared" si="12"/>
        <v>KGZ_TB</v>
      </c>
      <c r="E319" s="52" t="s">
        <v>1634</v>
      </c>
      <c r="F319" s="52" t="s">
        <v>1915</v>
      </c>
      <c r="G319" s="52">
        <f t="shared" si="13"/>
        <v>4</v>
      </c>
      <c r="H319" s="53" t="str">
        <f t="shared" si="14"/>
        <v>Kyrgyzstan_TB_4</v>
      </c>
    </row>
    <row r="320" spans="1:8" x14ac:dyDescent="0.25">
      <c r="A320" s="48" t="s">
        <v>1916</v>
      </c>
      <c r="B320" s="49" t="s">
        <v>872</v>
      </c>
      <c r="C320" s="49" t="s">
        <v>1645</v>
      </c>
      <c r="D320" s="49" t="str">
        <f t="shared" si="12"/>
        <v>KHM_HIV</v>
      </c>
      <c r="E320" s="49" t="s">
        <v>1634</v>
      </c>
      <c r="F320" s="49" t="s">
        <v>738</v>
      </c>
      <c r="G320" s="49">
        <f t="shared" si="13"/>
        <v>1</v>
      </c>
      <c r="H320" s="50" t="str">
        <f t="shared" si="14"/>
        <v>Cambodia_HIV_1</v>
      </c>
    </row>
    <row r="321" spans="1:8" x14ac:dyDescent="0.25">
      <c r="A321" s="51" t="s">
        <v>1916</v>
      </c>
      <c r="B321" s="52" t="s">
        <v>872</v>
      </c>
      <c r="C321" s="52" t="s">
        <v>1645</v>
      </c>
      <c r="D321" s="52" t="str">
        <f t="shared" si="12"/>
        <v>KHM_HIV</v>
      </c>
      <c r="E321" s="52" t="s">
        <v>1634</v>
      </c>
      <c r="F321" s="52" t="s">
        <v>843</v>
      </c>
      <c r="G321" s="52">
        <f t="shared" si="13"/>
        <v>2</v>
      </c>
      <c r="H321" s="53" t="str">
        <f t="shared" si="14"/>
        <v>Cambodia_HIV_2</v>
      </c>
    </row>
    <row r="322" spans="1:8" x14ac:dyDescent="0.25">
      <c r="A322" s="48" t="s">
        <v>1916</v>
      </c>
      <c r="B322" s="49" t="s">
        <v>872</v>
      </c>
      <c r="C322" s="49" t="s">
        <v>1645</v>
      </c>
      <c r="D322" s="49" t="str">
        <f t="shared" si="12"/>
        <v>KHM_HIV</v>
      </c>
      <c r="E322" s="49" t="s">
        <v>1634</v>
      </c>
      <c r="F322" s="49" t="s">
        <v>934</v>
      </c>
      <c r="G322" s="49">
        <f t="shared" si="13"/>
        <v>3</v>
      </c>
      <c r="H322" s="50" t="str">
        <f t="shared" si="14"/>
        <v>Cambodia_HIV_3</v>
      </c>
    </row>
    <row r="323" spans="1:8" x14ac:dyDescent="0.25">
      <c r="A323" s="51" t="s">
        <v>1916</v>
      </c>
      <c r="B323" s="52" t="s">
        <v>872</v>
      </c>
      <c r="C323" s="52" t="s">
        <v>1645</v>
      </c>
      <c r="D323" s="52" t="str">
        <f t="shared" ref="D323:D386" si="15">_xlfn.CONCAT(A323,"_",C323)</f>
        <v>KHM_HIV</v>
      </c>
      <c r="E323" s="52" t="s">
        <v>1634</v>
      </c>
      <c r="F323" s="52" t="s">
        <v>954</v>
      </c>
      <c r="G323" s="52">
        <f t="shared" ref="G323:G386" si="16">IF(D323=D322,G322+1,1)</f>
        <v>4</v>
      </c>
      <c r="H323" s="53" t="str">
        <f t="shared" ref="H323:H386" si="17">_xlfn.CONCAT(B323,"_",C323,"_",G323)</f>
        <v>Cambodia_HIV_4</v>
      </c>
    </row>
    <row r="324" spans="1:8" x14ac:dyDescent="0.25">
      <c r="A324" s="48" t="s">
        <v>1916</v>
      </c>
      <c r="B324" s="49" t="s">
        <v>872</v>
      </c>
      <c r="C324" s="49" t="s">
        <v>1645</v>
      </c>
      <c r="D324" s="49" t="str">
        <f t="shared" si="15"/>
        <v>KHM_HIV</v>
      </c>
      <c r="E324" s="49" t="s">
        <v>1634</v>
      </c>
      <c r="F324" s="49" t="s">
        <v>949</v>
      </c>
      <c r="G324" s="49">
        <f t="shared" si="16"/>
        <v>5</v>
      </c>
      <c r="H324" s="50" t="str">
        <f t="shared" si="17"/>
        <v>Cambodia_HIV_5</v>
      </c>
    </row>
    <row r="325" spans="1:8" x14ac:dyDescent="0.25">
      <c r="A325" s="51" t="s">
        <v>1916</v>
      </c>
      <c r="B325" s="52" t="s">
        <v>872</v>
      </c>
      <c r="C325" s="52" t="s">
        <v>305</v>
      </c>
      <c r="D325" s="52" t="str">
        <f t="shared" si="15"/>
        <v>KHM_TB</v>
      </c>
      <c r="E325" s="52" t="s">
        <v>1634</v>
      </c>
      <c r="F325" s="52" t="s">
        <v>888</v>
      </c>
      <c r="G325" s="52">
        <f t="shared" si="16"/>
        <v>1</v>
      </c>
      <c r="H325" s="53" t="str">
        <f t="shared" si="17"/>
        <v>Cambodia_TB_1</v>
      </c>
    </row>
    <row r="326" spans="1:8" x14ac:dyDescent="0.25">
      <c r="A326" s="48" t="s">
        <v>1916</v>
      </c>
      <c r="B326" s="49" t="s">
        <v>872</v>
      </c>
      <c r="C326" s="49" t="s">
        <v>305</v>
      </c>
      <c r="D326" s="49" t="str">
        <f t="shared" si="15"/>
        <v>KHM_TB</v>
      </c>
      <c r="E326" s="49" t="s">
        <v>1634</v>
      </c>
      <c r="F326" s="49" t="s">
        <v>934</v>
      </c>
      <c r="G326" s="49">
        <f t="shared" si="16"/>
        <v>2</v>
      </c>
      <c r="H326" s="50" t="str">
        <f t="shared" si="17"/>
        <v>Cambodia_TB_2</v>
      </c>
    </row>
    <row r="327" spans="1:8" x14ac:dyDescent="0.25">
      <c r="A327" s="51" t="s">
        <v>1916</v>
      </c>
      <c r="B327" s="52" t="s">
        <v>872</v>
      </c>
      <c r="C327" s="52" t="s">
        <v>305</v>
      </c>
      <c r="D327" s="52" t="str">
        <f t="shared" si="15"/>
        <v>KHM_TB</v>
      </c>
      <c r="E327" s="52" t="s">
        <v>1634</v>
      </c>
      <c r="F327" s="52" t="s">
        <v>949</v>
      </c>
      <c r="G327" s="52">
        <f t="shared" si="16"/>
        <v>3</v>
      </c>
      <c r="H327" s="53" t="str">
        <f t="shared" si="17"/>
        <v>Cambodia_TB_3</v>
      </c>
    </row>
    <row r="328" spans="1:8" x14ac:dyDescent="0.25">
      <c r="A328" s="48" t="s">
        <v>1921</v>
      </c>
      <c r="B328" s="49" t="s">
        <v>1066</v>
      </c>
      <c r="C328" s="49" t="s">
        <v>1645</v>
      </c>
      <c r="D328" s="49" t="str">
        <f t="shared" si="15"/>
        <v>LAO_HIV</v>
      </c>
      <c r="E328" s="49" t="s">
        <v>1634</v>
      </c>
      <c r="F328" s="49" t="s">
        <v>652</v>
      </c>
      <c r="G328" s="49">
        <f t="shared" si="16"/>
        <v>1</v>
      </c>
      <c r="H328" s="50" t="str">
        <f t="shared" si="17"/>
        <v>Lao (Peoples Democratic Republic)_HIV_1</v>
      </c>
    </row>
    <row r="329" spans="1:8" x14ac:dyDescent="0.25">
      <c r="A329" s="51" t="s">
        <v>1921</v>
      </c>
      <c r="B329" s="52" t="s">
        <v>1066</v>
      </c>
      <c r="C329" s="52" t="s">
        <v>1645</v>
      </c>
      <c r="D329" s="52" t="str">
        <f t="shared" si="15"/>
        <v>LAO_HIV</v>
      </c>
      <c r="E329" s="52" t="s">
        <v>1634</v>
      </c>
      <c r="F329" s="52" t="s">
        <v>731</v>
      </c>
      <c r="G329" s="52">
        <f t="shared" si="16"/>
        <v>2</v>
      </c>
      <c r="H329" s="53" t="str">
        <f t="shared" si="17"/>
        <v>Lao (Peoples Democratic Republic)_HIV_2</v>
      </c>
    </row>
    <row r="330" spans="1:8" x14ac:dyDescent="0.25">
      <c r="A330" s="48" t="s">
        <v>1921</v>
      </c>
      <c r="B330" s="49" t="s">
        <v>1066</v>
      </c>
      <c r="C330" s="49" t="s">
        <v>1645</v>
      </c>
      <c r="D330" s="49" t="str">
        <f t="shared" si="15"/>
        <v>LAO_HIV</v>
      </c>
      <c r="E330" s="49" t="s">
        <v>1634</v>
      </c>
      <c r="F330" s="49" t="s">
        <v>843</v>
      </c>
      <c r="G330" s="49">
        <f t="shared" si="16"/>
        <v>3</v>
      </c>
      <c r="H330" s="50" t="str">
        <f t="shared" si="17"/>
        <v>Lao (Peoples Democratic Republic)_HIV_3</v>
      </c>
    </row>
    <row r="331" spans="1:8" x14ac:dyDescent="0.25">
      <c r="A331" s="51" t="s">
        <v>1921</v>
      </c>
      <c r="B331" s="52" t="s">
        <v>1066</v>
      </c>
      <c r="C331" s="52" t="s">
        <v>1645</v>
      </c>
      <c r="D331" s="52" t="str">
        <f t="shared" si="15"/>
        <v>LAO_HIV</v>
      </c>
      <c r="E331" s="52" t="s">
        <v>1634</v>
      </c>
      <c r="F331" s="52" t="s">
        <v>934</v>
      </c>
      <c r="G331" s="52">
        <f t="shared" si="16"/>
        <v>4</v>
      </c>
      <c r="H331" s="53" t="str">
        <f t="shared" si="17"/>
        <v>Lao (Peoples Democratic Republic)_HIV_4</v>
      </c>
    </row>
    <row r="332" spans="1:8" x14ac:dyDescent="0.25">
      <c r="A332" s="48" t="s">
        <v>1921</v>
      </c>
      <c r="B332" s="49" t="s">
        <v>1066</v>
      </c>
      <c r="C332" s="49" t="s">
        <v>1645</v>
      </c>
      <c r="D332" s="49" t="str">
        <f t="shared" si="15"/>
        <v>LAO_HIV</v>
      </c>
      <c r="E332" s="49" t="s">
        <v>1634</v>
      </c>
      <c r="F332" s="49" t="s">
        <v>954</v>
      </c>
      <c r="G332" s="49">
        <f t="shared" si="16"/>
        <v>5</v>
      </c>
      <c r="H332" s="50" t="str">
        <f t="shared" si="17"/>
        <v>Lao (Peoples Democratic Republic)_HIV_5</v>
      </c>
    </row>
    <row r="333" spans="1:8" x14ac:dyDescent="0.25">
      <c r="A333" s="51" t="s">
        <v>1921</v>
      </c>
      <c r="B333" s="52" t="s">
        <v>1066</v>
      </c>
      <c r="C333" s="52" t="s">
        <v>1645</v>
      </c>
      <c r="D333" s="52" t="str">
        <f t="shared" si="15"/>
        <v>LAO_HIV</v>
      </c>
      <c r="E333" s="52" t="s">
        <v>1634</v>
      </c>
      <c r="F333" s="52" t="s">
        <v>949</v>
      </c>
      <c r="G333" s="52">
        <f t="shared" si="16"/>
        <v>6</v>
      </c>
      <c r="H333" s="53" t="str">
        <f t="shared" si="17"/>
        <v>Lao (Peoples Democratic Republic)_HIV_6</v>
      </c>
    </row>
    <row r="334" spans="1:8" x14ac:dyDescent="0.25">
      <c r="A334" s="48" t="s">
        <v>1922</v>
      </c>
      <c r="B334" s="49" t="s">
        <v>1077</v>
      </c>
      <c r="C334" s="49" t="s">
        <v>1645</v>
      </c>
      <c r="D334" s="49" t="str">
        <f t="shared" si="15"/>
        <v>LBR_HIV</v>
      </c>
      <c r="E334" s="49" t="s">
        <v>1634</v>
      </c>
      <c r="F334" s="49" t="s">
        <v>798</v>
      </c>
      <c r="G334" s="49">
        <f t="shared" si="16"/>
        <v>1</v>
      </c>
      <c r="H334" s="50" t="str">
        <f t="shared" si="17"/>
        <v>Liberia_HIV_1</v>
      </c>
    </row>
    <row r="335" spans="1:8" x14ac:dyDescent="0.25">
      <c r="A335" s="51" t="s">
        <v>1922</v>
      </c>
      <c r="B335" s="52" t="s">
        <v>1077</v>
      </c>
      <c r="C335" s="52" t="s">
        <v>1645</v>
      </c>
      <c r="D335" s="52" t="str">
        <f t="shared" si="15"/>
        <v>LBR_HIV</v>
      </c>
      <c r="E335" s="52" t="s">
        <v>1634</v>
      </c>
      <c r="F335" s="52" t="s">
        <v>843</v>
      </c>
      <c r="G335" s="52">
        <f t="shared" si="16"/>
        <v>2</v>
      </c>
      <c r="H335" s="53" t="str">
        <f t="shared" si="17"/>
        <v>Liberia_HIV_2</v>
      </c>
    </row>
    <row r="336" spans="1:8" x14ac:dyDescent="0.25">
      <c r="A336" s="48" t="s">
        <v>1922</v>
      </c>
      <c r="B336" s="49" t="s">
        <v>1077</v>
      </c>
      <c r="C336" s="49" t="s">
        <v>1645</v>
      </c>
      <c r="D336" s="49" t="str">
        <f t="shared" si="15"/>
        <v>LBR_HIV</v>
      </c>
      <c r="E336" s="49" t="s">
        <v>1634</v>
      </c>
      <c r="F336" s="49" t="s">
        <v>901</v>
      </c>
      <c r="G336" s="49">
        <f t="shared" si="16"/>
        <v>3</v>
      </c>
      <c r="H336" s="50" t="str">
        <f t="shared" si="17"/>
        <v>Liberia_HIV_3</v>
      </c>
    </row>
    <row r="337" spans="1:8" x14ac:dyDescent="0.25">
      <c r="A337" s="51" t="s">
        <v>1922</v>
      </c>
      <c r="B337" s="52" t="s">
        <v>1077</v>
      </c>
      <c r="C337" s="52" t="s">
        <v>1645</v>
      </c>
      <c r="D337" s="52" t="str">
        <f t="shared" si="15"/>
        <v>LBR_HIV</v>
      </c>
      <c r="E337" s="52" t="s">
        <v>1634</v>
      </c>
      <c r="F337" s="52" t="s">
        <v>934</v>
      </c>
      <c r="G337" s="52">
        <f t="shared" si="16"/>
        <v>4</v>
      </c>
      <c r="H337" s="53" t="str">
        <f t="shared" si="17"/>
        <v>Liberia_HIV_4</v>
      </c>
    </row>
    <row r="338" spans="1:8" x14ac:dyDescent="0.25">
      <c r="A338" s="48" t="s">
        <v>1922</v>
      </c>
      <c r="B338" s="49" t="s">
        <v>1077</v>
      </c>
      <c r="C338" s="49" t="s">
        <v>1645</v>
      </c>
      <c r="D338" s="49" t="str">
        <f t="shared" si="15"/>
        <v>LBR_HIV</v>
      </c>
      <c r="E338" s="49" t="s">
        <v>1634</v>
      </c>
      <c r="F338" s="49" t="s">
        <v>954</v>
      </c>
      <c r="G338" s="49">
        <f t="shared" si="16"/>
        <v>5</v>
      </c>
      <c r="H338" s="50" t="str">
        <f t="shared" si="17"/>
        <v>Liberia_HIV_5</v>
      </c>
    </row>
    <row r="339" spans="1:8" x14ac:dyDescent="0.25">
      <c r="A339" s="51" t="s">
        <v>1922</v>
      </c>
      <c r="B339" s="52" t="s">
        <v>1077</v>
      </c>
      <c r="C339" s="52" t="s">
        <v>308</v>
      </c>
      <c r="D339" s="52" t="str">
        <f t="shared" si="15"/>
        <v>LBR_Malaria</v>
      </c>
      <c r="E339" s="52" t="s">
        <v>1634</v>
      </c>
      <c r="F339" s="52" t="s">
        <v>934</v>
      </c>
      <c r="G339" s="52">
        <f t="shared" si="16"/>
        <v>1</v>
      </c>
      <c r="H339" s="53" t="str">
        <f t="shared" si="17"/>
        <v>Liberia_Malaria_1</v>
      </c>
    </row>
    <row r="340" spans="1:8" x14ac:dyDescent="0.25">
      <c r="A340" s="48" t="s">
        <v>1925</v>
      </c>
      <c r="B340" s="49" t="s">
        <v>1227</v>
      </c>
      <c r="C340" s="49" t="s">
        <v>305</v>
      </c>
      <c r="D340" s="49" t="str">
        <f t="shared" si="15"/>
        <v>LKA_TB</v>
      </c>
      <c r="E340" s="49" t="s">
        <v>1634</v>
      </c>
      <c r="F340" s="49" t="s">
        <v>954</v>
      </c>
      <c r="G340" s="49">
        <f t="shared" si="16"/>
        <v>1</v>
      </c>
      <c r="H340" s="50" t="str">
        <f t="shared" si="17"/>
        <v>Sri Lanka_TB_1</v>
      </c>
    </row>
    <row r="341" spans="1:8" x14ac:dyDescent="0.25">
      <c r="A341" s="51" t="s">
        <v>1925</v>
      </c>
      <c r="B341" s="52" t="s">
        <v>1227</v>
      </c>
      <c r="C341" s="52" t="s">
        <v>305</v>
      </c>
      <c r="D341" s="52" t="str">
        <f t="shared" si="15"/>
        <v>LKA_TB</v>
      </c>
      <c r="E341" s="52" t="s">
        <v>1634</v>
      </c>
      <c r="F341" s="52" t="s">
        <v>939</v>
      </c>
      <c r="G341" s="52">
        <f t="shared" si="16"/>
        <v>2</v>
      </c>
      <c r="H341" s="53" t="str">
        <f t="shared" si="17"/>
        <v>Sri Lanka_TB_2</v>
      </c>
    </row>
    <row r="342" spans="1:8" x14ac:dyDescent="0.25">
      <c r="A342" s="48" t="s">
        <v>1925</v>
      </c>
      <c r="B342" s="49" t="s">
        <v>1227</v>
      </c>
      <c r="C342" s="49" t="s">
        <v>305</v>
      </c>
      <c r="D342" s="49" t="str">
        <f t="shared" si="15"/>
        <v>LKA_TB</v>
      </c>
      <c r="E342" s="49" t="s">
        <v>1634</v>
      </c>
      <c r="F342" s="49" t="s">
        <v>949</v>
      </c>
      <c r="G342" s="49">
        <f t="shared" si="16"/>
        <v>3</v>
      </c>
      <c r="H342" s="50" t="str">
        <f t="shared" si="17"/>
        <v>Sri Lanka_TB_3</v>
      </c>
    </row>
    <row r="343" spans="1:8" x14ac:dyDescent="0.25">
      <c r="A343" s="51" t="s">
        <v>1927</v>
      </c>
      <c r="B343" s="52" t="s">
        <v>1076</v>
      </c>
      <c r="C343" s="52" t="s">
        <v>1645</v>
      </c>
      <c r="D343" s="52" t="str">
        <f t="shared" si="15"/>
        <v>LSO_HIV</v>
      </c>
      <c r="E343" s="52" t="s">
        <v>1634</v>
      </c>
      <c r="F343" s="52" t="s">
        <v>843</v>
      </c>
      <c r="G343" s="52">
        <f t="shared" si="16"/>
        <v>1</v>
      </c>
      <c r="H343" s="53" t="str">
        <f t="shared" si="17"/>
        <v>Lesotho_HIV_1</v>
      </c>
    </row>
    <row r="344" spans="1:8" x14ac:dyDescent="0.25">
      <c r="A344" s="48" t="s">
        <v>1927</v>
      </c>
      <c r="B344" s="49" t="s">
        <v>1076</v>
      </c>
      <c r="C344" s="49" t="s">
        <v>1645</v>
      </c>
      <c r="D344" s="49" t="str">
        <f t="shared" si="15"/>
        <v>LSO_HIV</v>
      </c>
      <c r="E344" s="49" t="s">
        <v>1634</v>
      </c>
      <c r="F344" s="49" t="s">
        <v>901</v>
      </c>
      <c r="G344" s="49">
        <f t="shared" si="16"/>
        <v>2</v>
      </c>
      <c r="H344" s="50" t="str">
        <f t="shared" si="17"/>
        <v>Lesotho_HIV_2</v>
      </c>
    </row>
    <row r="345" spans="1:8" x14ac:dyDescent="0.25">
      <c r="A345" s="51" t="s">
        <v>1927</v>
      </c>
      <c r="B345" s="52" t="s">
        <v>1076</v>
      </c>
      <c r="C345" s="52" t="s">
        <v>1645</v>
      </c>
      <c r="D345" s="52" t="str">
        <f t="shared" si="15"/>
        <v>LSO_HIV</v>
      </c>
      <c r="E345" s="52" t="s">
        <v>1634</v>
      </c>
      <c r="F345" s="52" t="s">
        <v>930</v>
      </c>
      <c r="G345" s="52">
        <f t="shared" si="16"/>
        <v>3</v>
      </c>
      <c r="H345" s="53" t="str">
        <f t="shared" si="17"/>
        <v>Lesotho_HIV_3</v>
      </c>
    </row>
    <row r="346" spans="1:8" x14ac:dyDescent="0.25">
      <c r="A346" s="48" t="s">
        <v>1927</v>
      </c>
      <c r="B346" s="49" t="s">
        <v>1076</v>
      </c>
      <c r="C346" s="49" t="s">
        <v>1645</v>
      </c>
      <c r="D346" s="49" t="str">
        <f t="shared" si="15"/>
        <v>LSO_HIV</v>
      </c>
      <c r="E346" s="49" t="s">
        <v>1634</v>
      </c>
      <c r="F346" s="49" t="s">
        <v>934</v>
      </c>
      <c r="G346" s="49">
        <f t="shared" si="16"/>
        <v>4</v>
      </c>
      <c r="H346" s="50" t="str">
        <f t="shared" si="17"/>
        <v>Lesotho_HIV_4</v>
      </c>
    </row>
    <row r="347" spans="1:8" x14ac:dyDescent="0.25">
      <c r="A347" s="51" t="s">
        <v>1927</v>
      </c>
      <c r="B347" s="52" t="s">
        <v>1076</v>
      </c>
      <c r="C347" s="52" t="s">
        <v>1645</v>
      </c>
      <c r="D347" s="52" t="str">
        <f t="shared" si="15"/>
        <v>LSO_HIV</v>
      </c>
      <c r="E347" s="52" t="s">
        <v>1634</v>
      </c>
      <c r="F347" s="52" t="s">
        <v>945</v>
      </c>
      <c r="G347" s="52">
        <f t="shared" si="16"/>
        <v>5</v>
      </c>
      <c r="H347" s="53" t="str">
        <f t="shared" si="17"/>
        <v>Lesotho_HIV_5</v>
      </c>
    </row>
    <row r="348" spans="1:8" x14ac:dyDescent="0.25">
      <c r="A348" s="48" t="s">
        <v>1927</v>
      </c>
      <c r="B348" s="49" t="s">
        <v>1076</v>
      </c>
      <c r="C348" s="49" t="s">
        <v>1645</v>
      </c>
      <c r="D348" s="49" t="str">
        <f t="shared" si="15"/>
        <v>LSO_HIV</v>
      </c>
      <c r="E348" s="49" t="s">
        <v>1634</v>
      </c>
      <c r="F348" s="49" t="s">
        <v>949</v>
      </c>
      <c r="G348" s="49">
        <f t="shared" si="16"/>
        <v>6</v>
      </c>
      <c r="H348" s="50" t="str">
        <f t="shared" si="17"/>
        <v>Lesotho_HIV_6</v>
      </c>
    </row>
    <row r="349" spans="1:8" x14ac:dyDescent="0.25">
      <c r="A349" s="51" t="s">
        <v>1934</v>
      </c>
      <c r="B349" s="52" t="s">
        <v>1118</v>
      </c>
      <c r="C349" s="52" t="s">
        <v>1645</v>
      </c>
      <c r="D349" s="52" t="str">
        <f t="shared" si="15"/>
        <v>MAR_HIV</v>
      </c>
      <c r="E349" s="52" t="s">
        <v>1634</v>
      </c>
      <c r="F349" s="52" t="s">
        <v>820</v>
      </c>
      <c r="G349" s="52">
        <f t="shared" si="16"/>
        <v>1</v>
      </c>
      <c r="H349" s="53" t="str">
        <f t="shared" si="17"/>
        <v>Morocco_HIV_1</v>
      </c>
    </row>
    <row r="350" spans="1:8" x14ac:dyDescent="0.25">
      <c r="A350" s="48" t="s">
        <v>1934</v>
      </c>
      <c r="B350" s="49" t="s">
        <v>1118</v>
      </c>
      <c r="C350" s="49" t="s">
        <v>1645</v>
      </c>
      <c r="D350" s="49" t="str">
        <f t="shared" si="15"/>
        <v>MAR_HIV</v>
      </c>
      <c r="E350" s="49" t="s">
        <v>1634</v>
      </c>
      <c r="F350" s="49" t="s">
        <v>843</v>
      </c>
      <c r="G350" s="49">
        <f t="shared" si="16"/>
        <v>2</v>
      </c>
      <c r="H350" s="50" t="str">
        <f t="shared" si="17"/>
        <v>Morocco_HIV_2</v>
      </c>
    </row>
    <row r="351" spans="1:8" x14ac:dyDescent="0.25">
      <c r="A351" s="51" t="s">
        <v>1934</v>
      </c>
      <c r="B351" s="52" t="s">
        <v>1118</v>
      </c>
      <c r="C351" s="52" t="s">
        <v>1645</v>
      </c>
      <c r="D351" s="52" t="str">
        <f t="shared" si="15"/>
        <v>MAR_HIV</v>
      </c>
      <c r="E351" s="52" t="s">
        <v>1634</v>
      </c>
      <c r="F351" s="52" t="s">
        <v>901</v>
      </c>
      <c r="G351" s="52">
        <f t="shared" si="16"/>
        <v>3</v>
      </c>
      <c r="H351" s="53" t="str">
        <f t="shared" si="17"/>
        <v>Morocco_HIV_3</v>
      </c>
    </row>
    <row r="352" spans="1:8" x14ac:dyDescent="0.25">
      <c r="A352" s="48" t="s">
        <v>1934</v>
      </c>
      <c r="B352" s="49" t="s">
        <v>1118</v>
      </c>
      <c r="C352" s="49" t="s">
        <v>1645</v>
      </c>
      <c r="D352" s="49" t="str">
        <f t="shared" si="15"/>
        <v>MAR_HIV</v>
      </c>
      <c r="E352" s="49" t="s">
        <v>1634</v>
      </c>
      <c r="F352" s="49" t="s">
        <v>913</v>
      </c>
      <c r="G352" s="49">
        <f t="shared" si="16"/>
        <v>4</v>
      </c>
      <c r="H352" s="50" t="str">
        <f t="shared" si="17"/>
        <v>Morocco_HIV_4</v>
      </c>
    </row>
    <row r="353" spans="1:8" x14ac:dyDescent="0.25">
      <c r="A353" s="51" t="s">
        <v>1934</v>
      </c>
      <c r="B353" s="52" t="s">
        <v>1118</v>
      </c>
      <c r="C353" s="52" t="s">
        <v>1645</v>
      </c>
      <c r="D353" s="52" t="str">
        <f t="shared" si="15"/>
        <v>MAR_HIV</v>
      </c>
      <c r="E353" s="52" t="s">
        <v>1634</v>
      </c>
      <c r="F353" s="52" t="s">
        <v>918</v>
      </c>
      <c r="G353" s="52">
        <f t="shared" si="16"/>
        <v>5</v>
      </c>
      <c r="H353" s="53" t="str">
        <f t="shared" si="17"/>
        <v>Morocco_HIV_5</v>
      </c>
    </row>
    <row r="354" spans="1:8" x14ac:dyDescent="0.25">
      <c r="A354" s="48" t="s">
        <v>1934</v>
      </c>
      <c r="B354" s="49" t="s">
        <v>1118</v>
      </c>
      <c r="C354" s="49" t="s">
        <v>1645</v>
      </c>
      <c r="D354" s="49" t="str">
        <f t="shared" si="15"/>
        <v>MAR_HIV</v>
      </c>
      <c r="E354" s="49" t="s">
        <v>1634</v>
      </c>
      <c r="F354" s="49" t="s">
        <v>930</v>
      </c>
      <c r="G354" s="49">
        <f t="shared" si="16"/>
        <v>6</v>
      </c>
      <c r="H354" s="50" t="str">
        <f t="shared" si="17"/>
        <v>Morocco_HIV_6</v>
      </c>
    </row>
    <row r="355" spans="1:8" x14ac:dyDescent="0.25">
      <c r="A355" s="51" t="s">
        <v>1934</v>
      </c>
      <c r="B355" s="52" t="s">
        <v>1118</v>
      </c>
      <c r="C355" s="52" t="s">
        <v>1645</v>
      </c>
      <c r="D355" s="52" t="str">
        <f t="shared" si="15"/>
        <v>MAR_HIV</v>
      </c>
      <c r="E355" s="52" t="s">
        <v>1634</v>
      </c>
      <c r="F355" s="52" t="s">
        <v>954</v>
      </c>
      <c r="G355" s="52">
        <f t="shared" si="16"/>
        <v>7</v>
      </c>
      <c r="H355" s="53" t="str">
        <f t="shared" si="17"/>
        <v>Morocco_HIV_7</v>
      </c>
    </row>
    <row r="356" spans="1:8" x14ac:dyDescent="0.25">
      <c r="A356" s="48" t="s">
        <v>1934</v>
      </c>
      <c r="B356" s="49" t="s">
        <v>1118</v>
      </c>
      <c r="C356" s="49" t="s">
        <v>1645</v>
      </c>
      <c r="D356" s="49" t="str">
        <f t="shared" si="15"/>
        <v>MAR_HIV</v>
      </c>
      <c r="E356" s="49" t="s">
        <v>1634</v>
      </c>
      <c r="F356" s="49" t="s">
        <v>945</v>
      </c>
      <c r="G356" s="49">
        <f t="shared" si="16"/>
        <v>8</v>
      </c>
      <c r="H356" s="50" t="str">
        <f t="shared" si="17"/>
        <v>Morocco_HIV_8</v>
      </c>
    </row>
    <row r="357" spans="1:8" x14ac:dyDescent="0.25">
      <c r="A357" s="51" t="s">
        <v>1934</v>
      </c>
      <c r="B357" s="52" t="s">
        <v>1118</v>
      </c>
      <c r="C357" s="52" t="s">
        <v>1645</v>
      </c>
      <c r="D357" s="52" t="str">
        <f t="shared" si="15"/>
        <v>MAR_HIV</v>
      </c>
      <c r="E357" s="52" t="s">
        <v>1634</v>
      </c>
      <c r="F357" s="52" t="s">
        <v>949</v>
      </c>
      <c r="G357" s="52">
        <f t="shared" si="16"/>
        <v>9</v>
      </c>
      <c r="H357" s="53" t="str">
        <f t="shared" si="17"/>
        <v>Morocco_HIV_9</v>
      </c>
    </row>
    <row r="358" spans="1:8" x14ac:dyDescent="0.25">
      <c r="A358" s="48" t="s">
        <v>1937</v>
      </c>
      <c r="B358" s="49" t="s">
        <v>1112</v>
      </c>
      <c r="C358" s="49" t="s">
        <v>1645</v>
      </c>
      <c r="D358" s="49" t="str">
        <f t="shared" si="15"/>
        <v>MDA_HIV</v>
      </c>
      <c r="E358" s="49" t="s">
        <v>1634</v>
      </c>
      <c r="F358" s="49" t="s">
        <v>772</v>
      </c>
      <c r="G358" s="49">
        <f t="shared" si="16"/>
        <v>1</v>
      </c>
      <c r="H358" s="50" t="str">
        <f t="shared" si="17"/>
        <v>Moldova_HIV_1</v>
      </c>
    </row>
    <row r="359" spans="1:8" x14ac:dyDescent="0.25">
      <c r="A359" s="51" t="s">
        <v>1937</v>
      </c>
      <c r="B359" s="52" t="s">
        <v>1112</v>
      </c>
      <c r="C359" s="52" t="s">
        <v>1645</v>
      </c>
      <c r="D359" s="52" t="str">
        <f t="shared" si="15"/>
        <v>MDA_HIV</v>
      </c>
      <c r="E359" s="52" t="s">
        <v>1634</v>
      </c>
      <c r="F359" s="52" t="s">
        <v>843</v>
      </c>
      <c r="G359" s="52">
        <f t="shared" si="16"/>
        <v>2</v>
      </c>
      <c r="H359" s="53" t="str">
        <f t="shared" si="17"/>
        <v>Moldova_HIV_2</v>
      </c>
    </row>
    <row r="360" spans="1:8" x14ac:dyDescent="0.25">
      <c r="A360" s="48" t="s">
        <v>1937</v>
      </c>
      <c r="B360" s="49" t="s">
        <v>1112</v>
      </c>
      <c r="C360" s="49" t="s">
        <v>1645</v>
      </c>
      <c r="D360" s="49" t="str">
        <f t="shared" si="15"/>
        <v>MDA_HIV</v>
      </c>
      <c r="E360" s="49" t="s">
        <v>1634</v>
      </c>
      <c r="F360" s="49" t="s">
        <v>901</v>
      </c>
      <c r="G360" s="49">
        <f t="shared" si="16"/>
        <v>3</v>
      </c>
      <c r="H360" s="50" t="str">
        <f t="shared" si="17"/>
        <v>Moldova_HIV_3</v>
      </c>
    </row>
    <row r="361" spans="1:8" x14ac:dyDescent="0.25">
      <c r="A361" s="51" t="s">
        <v>1937</v>
      </c>
      <c r="B361" s="52" t="s">
        <v>1112</v>
      </c>
      <c r="C361" s="52" t="s">
        <v>1645</v>
      </c>
      <c r="D361" s="52" t="str">
        <f t="shared" si="15"/>
        <v>MDA_HIV</v>
      </c>
      <c r="E361" s="52" t="s">
        <v>1634</v>
      </c>
      <c r="F361" s="52" t="s">
        <v>918</v>
      </c>
      <c r="G361" s="52">
        <f t="shared" si="16"/>
        <v>4</v>
      </c>
      <c r="H361" s="53" t="str">
        <f t="shared" si="17"/>
        <v>Moldova_HIV_4</v>
      </c>
    </row>
    <row r="362" spans="1:8" x14ac:dyDescent="0.25">
      <c r="A362" s="48" t="s">
        <v>1937</v>
      </c>
      <c r="B362" s="49" t="s">
        <v>1112</v>
      </c>
      <c r="C362" s="49" t="s">
        <v>1645</v>
      </c>
      <c r="D362" s="49" t="str">
        <f t="shared" si="15"/>
        <v>MDA_HIV</v>
      </c>
      <c r="E362" s="49" t="s">
        <v>1634</v>
      </c>
      <c r="F362" s="49" t="s">
        <v>930</v>
      </c>
      <c r="G362" s="49">
        <f t="shared" si="16"/>
        <v>5</v>
      </c>
      <c r="H362" s="50" t="str">
        <f t="shared" si="17"/>
        <v>Moldova_HIV_5</v>
      </c>
    </row>
    <row r="363" spans="1:8" x14ac:dyDescent="0.25">
      <c r="A363" s="51" t="s">
        <v>1937</v>
      </c>
      <c r="B363" s="52" t="s">
        <v>1112</v>
      </c>
      <c r="C363" s="52" t="s">
        <v>1645</v>
      </c>
      <c r="D363" s="52" t="str">
        <f t="shared" si="15"/>
        <v>MDA_HIV</v>
      </c>
      <c r="E363" s="52" t="s">
        <v>1634</v>
      </c>
      <c r="F363" s="52" t="s">
        <v>954</v>
      </c>
      <c r="G363" s="52">
        <f t="shared" si="16"/>
        <v>6</v>
      </c>
      <c r="H363" s="53" t="str">
        <f t="shared" si="17"/>
        <v>Moldova_HIV_6</v>
      </c>
    </row>
    <row r="364" spans="1:8" x14ac:dyDescent="0.25">
      <c r="A364" s="48" t="s">
        <v>1937</v>
      </c>
      <c r="B364" s="49" t="s">
        <v>1112</v>
      </c>
      <c r="C364" s="49" t="s">
        <v>1645</v>
      </c>
      <c r="D364" s="49" t="str">
        <f t="shared" si="15"/>
        <v>MDA_HIV</v>
      </c>
      <c r="E364" s="49" t="s">
        <v>1634</v>
      </c>
      <c r="F364" s="49" t="s">
        <v>949</v>
      </c>
      <c r="G364" s="49">
        <f t="shared" si="16"/>
        <v>7</v>
      </c>
      <c r="H364" s="50" t="str">
        <f t="shared" si="17"/>
        <v>Moldova_HIV_7</v>
      </c>
    </row>
    <row r="365" spans="1:8" x14ac:dyDescent="0.25">
      <c r="A365" s="51" t="s">
        <v>1937</v>
      </c>
      <c r="B365" s="52" t="s">
        <v>1112</v>
      </c>
      <c r="C365" s="52" t="s">
        <v>305</v>
      </c>
      <c r="D365" s="52" t="str">
        <f t="shared" si="15"/>
        <v>MDA_TB</v>
      </c>
      <c r="E365" s="52" t="s">
        <v>1634</v>
      </c>
      <c r="F365" s="52" t="s">
        <v>772</v>
      </c>
      <c r="G365" s="52">
        <f t="shared" si="16"/>
        <v>1</v>
      </c>
      <c r="H365" s="53" t="str">
        <f t="shared" si="17"/>
        <v>Moldova_TB_1</v>
      </c>
    </row>
    <row r="366" spans="1:8" x14ac:dyDescent="0.25">
      <c r="A366" s="48" t="s">
        <v>1937</v>
      </c>
      <c r="B366" s="49" t="s">
        <v>1112</v>
      </c>
      <c r="C366" s="49" t="s">
        <v>305</v>
      </c>
      <c r="D366" s="49" t="str">
        <f t="shared" si="15"/>
        <v>MDA_TB</v>
      </c>
      <c r="E366" s="49" t="s">
        <v>1634</v>
      </c>
      <c r="F366" s="49" t="s">
        <v>843</v>
      </c>
      <c r="G366" s="49">
        <f t="shared" si="16"/>
        <v>2</v>
      </c>
      <c r="H366" s="50" t="str">
        <f t="shared" si="17"/>
        <v>Moldova_TB_2</v>
      </c>
    </row>
    <row r="367" spans="1:8" x14ac:dyDescent="0.25">
      <c r="A367" s="51" t="s">
        <v>1937</v>
      </c>
      <c r="B367" s="52" t="s">
        <v>1112</v>
      </c>
      <c r="C367" s="52" t="s">
        <v>305</v>
      </c>
      <c r="D367" s="52" t="str">
        <f t="shared" si="15"/>
        <v>MDA_TB</v>
      </c>
      <c r="E367" s="52" t="s">
        <v>1634</v>
      </c>
      <c r="F367" s="52" t="s">
        <v>901</v>
      </c>
      <c r="G367" s="52">
        <f t="shared" si="16"/>
        <v>3</v>
      </c>
      <c r="H367" s="53" t="str">
        <f t="shared" si="17"/>
        <v>Moldova_TB_3</v>
      </c>
    </row>
    <row r="368" spans="1:8" x14ac:dyDescent="0.25">
      <c r="A368" s="48" t="s">
        <v>1937</v>
      </c>
      <c r="B368" s="49" t="s">
        <v>1112</v>
      </c>
      <c r="C368" s="49" t="s">
        <v>305</v>
      </c>
      <c r="D368" s="49" t="str">
        <f t="shared" si="15"/>
        <v>MDA_TB</v>
      </c>
      <c r="E368" s="49" t="s">
        <v>1634</v>
      </c>
      <c r="F368" s="49" t="s">
        <v>949</v>
      </c>
      <c r="G368" s="49">
        <f t="shared" si="16"/>
        <v>4</v>
      </c>
      <c r="H368" s="50" t="str">
        <f t="shared" si="17"/>
        <v>Moldova_TB_4</v>
      </c>
    </row>
    <row r="369" spans="1:8" x14ac:dyDescent="0.25">
      <c r="A369" s="51" t="s">
        <v>1940</v>
      </c>
      <c r="B369" s="52" t="s">
        <v>1087</v>
      </c>
      <c r="C369" s="52" t="s">
        <v>1645</v>
      </c>
      <c r="D369" s="52" t="str">
        <f t="shared" si="15"/>
        <v>MDG_HIV</v>
      </c>
      <c r="E369" s="52" t="s">
        <v>1634</v>
      </c>
      <c r="F369" s="52" t="s">
        <v>934</v>
      </c>
      <c r="G369" s="52">
        <f t="shared" si="16"/>
        <v>1</v>
      </c>
      <c r="H369" s="53" t="str">
        <f t="shared" si="17"/>
        <v>Madagascar_HIV_1</v>
      </c>
    </row>
    <row r="370" spans="1:8" x14ac:dyDescent="0.25">
      <c r="A370" s="48" t="s">
        <v>1940</v>
      </c>
      <c r="B370" s="49" t="s">
        <v>1087</v>
      </c>
      <c r="C370" s="49" t="s">
        <v>1645</v>
      </c>
      <c r="D370" s="49" t="str">
        <f t="shared" si="15"/>
        <v>MDG_HIV</v>
      </c>
      <c r="E370" s="49" t="s">
        <v>1634</v>
      </c>
      <c r="F370" s="49" t="s">
        <v>954</v>
      </c>
      <c r="G370" s="49">
        <f t="shared" si="16"/>
        <v>2</v>
      </c>
      <c r="H370" s="50" t="str">
        <f t="shared" si="17"/>
        <v>Madagascar_HIV_2</v>
      </c>
    </row>
    <row r="371" spans="1:8" x14ac:dyDescent="0.25">
      <c r="A371" s="51" t="s">
        <v>1940</v>
      </c>
      <c r="B371" s="52" t="s">
        <v>1087</v>
      </c>
      <c r="C371" s="52" t="s">
        <v>1645</v>
      </c>
      <c r="D371" s="52" t="str">
        <f t="shared" si="15"/>
        <v>MDG_HIV</v>
      </c>
      <c r="E371" s="52" t="s">
        <v>1634</v>
      </c>
      <c r="F371" s="52" t="s">
        <v>945</v>
      </c>
      <c r="G371" s="52">
        <f t="shared" si="16"/>
        <v>3</v>
      </c>
      <c r="H371" s="53" t="str">
        <f t="shared" si="17"/>
        <v>Madagascar_HIV_3</v>
      </c>
    </row>
    <row r="372" spans="1:8" x14ac:dyDescent="0.25">
      <c r="A372" s="48" t="s">
        <v>1940</v>
      </c>
      <c r="B372" s="49" t="s">
        <v>1087</v>
      </c>
      <c r="C372" s="49" t="s">
        <v>305</v>
      </c>
      <c r="D372" s="49" t="str">
        <f t="shared" si="15"/>
        <v>MDG_TB</v>
      </c>
      <c r="E372" s="49" t="s">
        <v>1634</v>
      </c>
      <c r="F372" s="49" t="s">
        <v>954</v>
      </c>
      <c r="G372" s="49">
        <f t="shared" si="16"/>
        <v>1</v>
      </c>
      <c r="H372" s="50" t="str">
        <f t="shared" si="17"/>
        <v>Madagascar_TB_1</v>
      </c>
    </row>
    <row r="373" spans="1:8" x14ac:dyDescent="0.25">
      <c r="A373" s="51" t="s">
        <v>1940</v>
      </c>
      <c r="B373" s="52" t="s">
        <v>1087</v>
      </c>
      <c r="C373" s="52" t="s">
        <v>305</v>
      </c>
      <c r="D373" s="52" t="str">
        <f t="shared" si="15"/>
        <v>MDG_TB</v>
      </c>
      <c r="E373" s="52" t="s">
        <v>1634</v>
      </c>
      <c r="F373" s="52" t="s">
        <v>945</v>
      </c>
      <c r="G373" s="52">
        <f t="shared" si="16"/>
        <v>2</v>
      </c>
      <c r="H373" s="53" t="str">
        <f t="shared" si="17"/>
        <v>Madagascar_TB_2</v>
      </c>
    </row>
    <row r="374" spans="1:8" x14ac:dyDescent="0.25">
      <c r="A374" s="48" t="s">
        <v>1940</v>
      </c>
      <c r="B374" s="49" t="s">
        <v>1087</v>
      </c>
      <c r="C374" s="49" t="s">
        <v>305</v>
      </c>
      <c r="D374" s="49" t="str">
        <f t="shared" si="15"/>
        <v>MDG_TB</v>
      </c>
      <c r="E374" s="49" t="s">
        <v>1634</v>
      </c>
      <c r="F374" s="49" t="s">
        <v>949</v>
      </c>
      <c r="G374" s="49">
        <f t="shared" si="16"/>
        <v>3</v>
      </c>
      <c r="H374" s="50" t="str">
        <f t="shared" si="17"/>
        <v>Madagascar_TB_3</v>
      </c>
    </row>
    <row r="375" spans="1:8" x14ac:dyDescent="0.25">
      <c r="A375" s="51" t="s">
        <v>1951</v>
      </c>
      <c r="B375" s="52" t="s">
        <v>1094</v>
      </c>
      <c r="C375" s="52" t="s">
        <v>1645</v>
      </c>
      <c r="D375" s="52" t="str">
        <f t="shared" si="15"/>
        <v>MLI_HIV</v>
      </c>
      <c r="E375" s="52" t="s">
        <v>1634</v>
      </c>
      <c r="F375" s="52" t="s">
        <v>793</v>
      </c>
      <c r="G375" s="52">
        <f t="shared" si="16"/>
        <v>1</v>
      </c>
      <c r="H375" s="53" t="str">
        <f t="shared" si="17"/>
        <v>Mali_HIV_1</v>
      </c>
    </row>
    <row r="376" spans="1:8" x14ac:dyDescent="0.25">
      <c r="A376" s="48" t="s">
        <v>1951</v>
      </c>
      <c r="B376" s="49" t="s">
        <v>1094</v>
      </c>
      <c r="C376" s="49" t="s">
        <v>1645</v>
      </c>
      <c r="D376" s="49" t="str">
        <f t="shared" si="15"/>
        <v>MLI_HIV</v>
      </c>
      <c r="E376" s="49" t="s">
        <v>1634</v>
      </c>
      <c r="F376" s="49" t="s">
        <v>838</v>
      </c>
      <c r="G376" s="49">
        <f t="shared" si="16"/>
        <v>2</v>
      </c>
      <c r="H376" s="50" t="str">
        <f t="shared" si="17"/>
        <v>Mali_HIV_2</v>
      </c>
    </row>
    <row r="377" spans="1:8" x14ac:dyDescent="0.25">
      <c r="A377" s="51" t="s">
        <v>1951</v>
      </c>
      <c r="B377" s="52" t="s">
        <v>1094</v>
      </c>
      <c r="C377" s="52" t="s">
        <v>1645</v>
      </c>
      <c r="D377" s="52" t="str">
        <f t="shared" si="15"/>
        <v>MLI_HIV</v>
      </c>
      <c r="E377" s="52" t="s">
        <v>1634</v>
      </c>
      <c r="F377" s="52" t="s">
        <v>843</v>
      </c>
      <c r="G377" s="52">
        <f t="shared" si="16"/>
        <v>3</v>
      </c>
      <c r="H377" s="53" t="str">
        <f t="shared" si="17"/>
        <v>Mali_HIV_3</v>
      </c>
    </row>
    <row r="378" spans="1:8" x14ac:dyDescent="0.25">
      <c r="A378" s="48" t="s">
        <v>1951</v>
      </c>
      <c r="B378" s="49" t="s">
        <v>1094</v>
      </c>
      <c r="C378" s="49" t="s">
        <v>1645</v>
      </c>
      <c r="D378" s="49" t="str">
        <f t="shared" si="15"/>
        <v>MLI_HIV</v>
      </c>
      <c r="E378" s="49" t="s">
        <v>1634</v>
      </c>
      <c r="F378" s="49" t="s">
        <v>851</v>
      </c>
      <c r="G378" s="49">
        <f t="shared" si="16"/>
        <v>4</v>
      </c>
      <c r="H378" s="50" t="str">
        <f t="shared" si="17"/>
        <v>Mali_HIV_4</v>
      </c>
    </row>
    <row r="379" spans="1:8" x14ac:dyDescent="0.25">
      <c r="A379" s="51" t="s">
        <v>1951</v>
      </c>
      <c r="B379" s="52" t="s">
        <v>1094</v>
      </c>
      <c r="C379" s="52" t="s">
        <v>1645</v>
      </c>
      <c r="D379" s="52" t="str">
        <f t="shared" si="15"/>
        <v>MLI_HIV</v>
      </c>
      <c r="E379" s="52" t="s">
        <v>1634</v>
      </c>
      <c r="F379" s="52" t="s">
        <v>901</v>
      </c>
      <c r="G379" s="52">
        <f t="shared" si="16"/>
        <v>5</v>
      </c>
      <c r="H379" s="53" t="str">
        <f t="shared" si="17"/>
        <v>Mali_HIV_5</v>
      </c>
    </row>
    <row r="380" spans="1:8" x14ac:dyDescent="0.25">
      <c r="A380" s="48" t="s">
        <v>1951</v>
      </c>
      <c r="B380" s="49" t="s">
        <v>1094</v>
      </c>
      <c r="C380" s="49" t="s">
        <v>1645</v>
      </c>
      <c r="D380" s="49" t="str">
        <f t="shared" si="15"/>
        <v>MLI_HIV</v>
      </c>
      <c r="E380" s="49" t="s">
        <v>1634</v>
      </c>
      <c r="F380" s="49" t="s">
        <v>934</v>
      </c>
      <c r="G380" s="49">
        <f t="shared" si="16"/>
        <v>6</v>
      </c>
      <c r="H380" s="50" t="str">
        <f t="shared" si="17"/>
        <v>Mali_HIV_6</v>
      </c>
    </row>
    <row r="381" spans="1:8" x14ac:dyDescent="0.25">
      <c r="A381" s="51" t="s">
        <v>1951</v>
      </c>
      <c r="B381" s="52" t="s">
        <v>1094</v>
      </c>
      <c r="C381" s="52" t="s">
        <v>1645</v>
      </c>
      <c r="D381" s="52" t="str">
        <f t="shared" si="15"/>
        <v>MLI_HIV</v>
      </c>
      <c r="E381" s="52" t="s">
        <v>1634</v>
      </c>
      <c r="F381" s="52" t="s">
        <v>949</v>
      </c>
      <c r="G381" s="52">
        <f t="shared" si="16"/>
        <v>7</v>
      </c>
      <c r="H381" s="53" t="str">
        <f t="shared" si="17"/>
        <v>Mali_HIV_7</v>
      </c>
    </row>
    <row r="382" spans="1:8" x14ac:dyDescent="0.25">
      <c r="A382" s="48" t="s">
        <v>1951</v>
      </c>
      <c r="B382" s="49" t="s">
        <v>1094</v>
      </c>
      <c r="C382" s="49" t="s">
        <v>308</v>
      </c>
      <c r="D382" s="49" t="str">
        <f t="shared" si="15"/>
        <v>MLI_Malaria</v>
      </c>
      <c r="E382" s="49" t="s">
        <v>1634</v>
      </c>
      <c r="F382" s="49" t="s">
        <v>901</v>
      </c>
      <c r="G382" s="49">
        <f t="shared" si="16"/>
        <v>1</v>
      </c>
      <c r="H382" s="50" t="str">
        <f t="shared" si="17"/>
        <v>Mali_Malaria_1</v>
      </c>
    </row>
    <row r="383" spans="1:8" x14ac:dyDescent="0.25">
      <c r="A383" s="51" t="s">
        <v>1951</v>
      </c>
      <c r="B383" s="52" t="s">
        <v>1094</v>
      </c>
      <c r="C383" s="52" t="s">
        <v>308</v>
      </c>
      <c r="D383" s="52" t="str">
        <f t="shared" si="15"/>
        <v>MLI_Malaria</v>
      </c>
      <c r="E383" s="52" t="s">
        <v>1634</v>
      </c>
      <c r="F383" s="52" t="s">
        <v>934</v>
      </c>
      <c r="G383" s="52">
        <f t="shared" si="16"/>
        <v>2</v>
      </c>
      <c r="H383" s="53" t="str">
        <f t="shared" si="17"/>
        <v>Mali_Malaria_2</v>
      </c>
    </row>
    <row r="384" spans="1:8" x14ac:dyDescent="0.25">
      <c r="A384" s="48" t="s">
        <v>1951</v>
      </c>
      <c r="B384" s="49" t="s">
        <v>1094</v>
      </c>
      <c r="C384" s="49" t="s">
        <v>308</v>
      </c>
      <c r="D384" s="49" t="str">
        <f t="shared" si="15"/>
        <v>MLI_Malaria</v>
      </c>
      <c r="E384" s="49" t="s">
        <v>1634</v>
      </c>
      <c r="F384" s="49" t="s">
        <v>939</v>
      </c>
      <c r="G384" s="49">
        <f t="shared" si="16"/>
        <v>3</v>
      </c>
      <c r="H384" s="50" t="str">
        <f t="shared" si="17"/>
        <v>Mali_Malaria_3</v>
      </c>
    </row>
    <row r="385" spans="1:8" x14ac:dyDescent="0.25">
      <c r="A385" s="51" t="s">
        <v>1951</v>
      </c>
      <c r="B385" s="52" t="s">
        <v>1094</v>
      </c>
      <c r="C385" s="52" t="s">
        <v>308</v>
      </c>
      <c r="D385" s="52" t="str">
        <f t="shared" si="15"/>
        <v>MLI_Malaria</v>
      </c>
      <c r="E385" s="52" t="s">
        <v>1634</v>
      </c>
      <c r="F385" s="52" t="s">
        <v>949</v>
      </c>
      <c r="G385" s="52">
        <f t="shared" si="16"/>
        <v>4</v>
      </c>
      <c r="H385" s="53" t="str">
        <f t="shared" si="17"/>
        <v>Mali_Malaria_4</v>
      </c>
    </row>
    <row r="386" spans="1:8" x14ac:dyDescent="0.25">
      <c r="A386" s="48" t="s">
        <v>1961</v>
      </c>
      <c r="B386" s="49" t="s">
        <v>1124</v>
      </c>
      <c r="C386" s="49" t="s">
        <v>1645</v>
      </c>
      <c r="D386" s="49" t="str">
        <f t="shared" si="15"/>
        <v>MMR_HIV</v>
      </c>
      <c r="E386" s="49" t="s">
        <v>1634</v>
      </c>
      <c r="F386" s="49" t="s">
        <v>738</v>
      </c>
      <c r="G386" s="49">
        <f t="shared" si="16"/>
        <v>1</v>
      </c>
      <c r="H386" s="50" t="str">
        <f t="shared" si="17"/>
        <v>Myanmar_HIV_1</v>
      </c>
    </row>
    <row r="387" spans="1:8" x14ac:dyDescent="0.25">
      <c r="A387" s="51" t="s">
        <v>1961</v>
      </c>
      <c r="B387" s="52" t="s">
        <v>1124</v>
      </c>
      <c r="C387" s="52" t="s">
        <v>1645</v>
      </c>
      <c r="D387" s="52" t="str">
        <f t="shared" ref="D387:D450" si="18">_xlfn.CONCAT(A387,"_",C387)</f>
        <v>MMR_HIV</v>
      </c>
      <c r="E387" s="52" t="s">
        <v>1634</v>
      </c>
      <c r="F387" s="52" t="s">
        <v>838</v>
      </c>
      <c r="G387" s="52">
        <f t="shared" ref="G387:G450" si="19">IF(D387=D386,G386+1,1)</f>
        <v>2</v>
      </c>
      <c r="H387" s="53" t="str">
        <f t="shared" ref="H387:H450" si="20">_xlfn.CONCAT(B387,"_",C387,"_",G387)</f>
        <v>Myanmar_HIV_2</v>
      </c>
    </row>
    <row r="388" spans="1:8" x14ac:dyDescent="0.25">
      <c r="A388" s="48" t="s">
        <v>1961</v>
      </c>
      <c r="B388" s="49" t="s">
        <v>1124</v>
      </c>
      <c r="C388" s="49" t="s">
        <v>1645</v>
      </c>
      <c r="D388" s="49" t="str">
        <f t="shared" si="18"/>
        <v>MMR_HIV</v>
      </c>
      <c r="E388" s="49" t="s">
        <v>1634</v>
      </c>
      <c r="F388" s="49" t="s">
        <v>843</v>
      </c>
      <c r="G388" s="49">
        <f t="shared" si="19"/>
        <v>3</v>
      </c>
      <c r="H388" s="50" t="str">
        <f t="shared" si="20"/>
        <v>Myanmar_HIV_3</v>
      </c>
    </row>
    <row r="389" spans="1:8" x14ac:dyDescent="0.25">
      <c r="A389" s="51" t="s">
        <v>1961</v>
      </c>
      <c r="B389" s="52" t="s">
        <v>1124</v>
      </c>
      <c r="C389" s="52" t="s">
        <v>1645</v>
      </c>
      <c r="D389" s="52" t="str">
        <f t="shared" si="18"/>
        <v>MMR_HIV</v>
      </c>
      <c r="E389" s="52" t="s">
        <v>1634</v>
      </c>
      <c r="F389" s="52" t="s">
        <v>860</v>
      </c>
      <c r="G389" s="52">
        <f t="shared" si="19"/>
        <v>4</v>
      </c>
      <c r="H389" s="53" t="str">
        <f t="shared" si="20"/>
        <v>Myanmar_HIV_4</v>
      </c>
    </row>
    <row r="390" spans="1:8" x14ac:dyDescent="0.25">
      <c r="A390" s="48" t="s">
        <v>1961</v>
      </c>
      <c r="B390" s="49" t="s">
        <v>1124</v>
      </c>
      <c r="C390" s="49" t="s">
        <v>1645</v>
      </c>
      <c r="D390" s="49" t="str">
        <f t="shared" si="18"/>
        <v>MMR_HIV</v>
      </c>
      <c r="E390" s="49" t="s">
        <v>1634</v>
      </c>
      <c r="F390" s="49" t="s">
        <v>901</v>
      </c>
      <c r="G390" s="49">
        <f t="shared" si="19"/>
        <v>5</v>
      </c>
      <c r="H390" s="50" t="str">
        <f t="shared" si="20"/>
        <v>Myanmar_HIV_5</v>
      </c>
    </row>
    <row r="391" spans="1:8" x14ac:dyDescent="0.25">
      <c r="A391" s="51" t="s">
        <v>1961</v>
      </c>
      <c r="B391" s="52" t="s">
        <v>1124</v>
      </c>
      <c r="C391" s="52" t="s">
        <v>1645</v>
      </c>
      <c r="D391" s="52" t="str">
        <f t="shared" si="18"/>
        <v>MMR_HIV</v>
      </c>
      <c r="E391" s="52" t="s">
        <v>1634</v>
      </c>
      <c r="F391" s="52" t="s">
        <v>934</v>
      </c>
      <c r="G391" s="52">
        <f t="shared" si="19"/>
        <v>6</v>
      </c>
      <c r="H391" s="53" t="str">
        <f t="shared" si="20"/>
        <v>Myanmar_HIV_6</v>
      </c>
    </row>
    <row r="392" spans="1:8" x14ac:dyDescent="0.25">
      <c r="A392" s="48" t="s">
        <v>1961</v>
      </c>
      <c r="B392" s="49" t="s">
        <v>1124</v>
      </c>
      <c r="C392" s="49" t="s">
        <v>1645</v>
      </c>
      <c r="D392" s="49" t="str">
        <f t="shared" si="18"/>
        <v>MMR_HIV</v>
      </c>
      <c r="E392" s="49" t="s">
        <v>1634</v>
      </c>
      <c r="F392" s="49" t="s">
        <v>954</v>
      </c>
      <c r="G392" s="49">
        <f t="shared" si="19"/>
        <v>7</v>
      </c>
      <c r="H392" s="50" t="str">
        <f t="shared" si="20"/>
        <v>Myanmar_HIV_7</v>
      </c>
    </row>
    <row r="393" spans="1:8" x14ac:dyDescent="0.25">
      <c r="A393" s="51" t="s">
        <v>1961</v>
      </c>
      <c r="B393" s="52" t="s">
        <v>1124</v>
      </c>
      <c r="C393" s="52" t="s">
        <v>305</v>
      </c>
      <c r="D393" s="52" t="str">
        <f t="shared" si="18"/>
        <v>MMR_TB</v>
      </c>
      <c r="E393" s="52" t="s">
        <v>1634</v>
      </c>
      <c r="F393" s="52" t="s">
        <v>652</v>
      </c>
      <c r="G393" s="52">
        <f t="shared" si="19"/>
        <v>1</v>
      </c>
      <c r="H393" s="53" t="str">
        <f t="shared" si="20"/>
        <v>Myanmar_TB_1</v>
      </c>
    </row>
    <row r="394" spans="1:8" x14ac:dyDescent="0.25">
      <c r="A394" s="48" t="s">
        <v>1961</v>
      </c>
      <c r="B394" s="49" t="s">
        <v>1124</v>
      </c>
      <c r="C394" s="49" t="s">
        <v>305</v>
      </c>
      <c r="D394" s="49" t="str">
        <f t="shared" si="18"/>
        <v>MMR_TB</v>
      </c>
      <c r="E394" s="49" t="s">
        <v>1634</v>
      </c>
      <c r="F394" s="49" t="s">
        <v>738</v>
      </c>
      <c r="G394" s="49">
        <f t="shared" si="19"/>
        <v>2</v>
      </c>
      <c r="H394" s="50" t="str">
        <f t="shared" si="20"/>
        <v>Myanmar_TB_2</v>
      </c>
    </row>
    <row r="395" spans="1:8" x14ac:dyDescent="0.25">
      <c r="A395" s="51" t="s">
        <v>1961</v>
      </c>
      <c r="B395" s="52" t="s">
        <v>1124</v>
      </c>
      <c r="C395" s="52" t="s">
        <v>305</v>
      </c>
      <c r="D395" s="52" t="str">
        <f t="shared" si="18"/>
        <v>MMR_TB</v>
      </c>
      <c r="E395" s="52" t="s">
        <v>1634</v>
      </c>
      <c r="F395" s="52" t="s">
        <v>838</v>
      </c>
      <c r="G395" s="52">
        <f t="shared" si="19"/>
        <v>3</v>
      </c>
      <c r="H395" s="53" t="str">
        <f t="shared" si="20"/>
        <v>Myanmar_TB_3</v>
      </c>
    </row>
    <row r="396" spans="1:8" x14ac:dyDescent="0.25">
      <c r="A396" s="48" t="s">
        <v>1961</v>
      </c>
      <c r="B396" s="49" t="s">
        <v>1124</v>
      </c>
      <c r="C396" s="49" t="s">
        <v>305</v>
      </c>
      <c r="D396" s="49" t="str">
        <f t="shared" si="18"/>
        <v>MMR_TB</v>
      </c>
      <c r="E396" s="49" t="s">
        <v>1634</v>
      </c>
      <c r="F396" s="49" t="s">
        <v>860</v>
      </c>
      <c r="G396" s="49">
        <f t="shared" si="19"/>
        <v>4</v>
      </c>
      <c r="H396" s="50" t="str">
        <f t="shared" si="20"/>
        <v>Myanmar_TB_4</v>
      </c>
    </row>
    <row r="397" spans="1:8" x14ac:dyDescent="0.25">
      <c r="A397" s="51" t="s">
        <v>1961</v>
      </c>
      <c r="B397" s="52" t="s">
        <v>1124</v>
      </c>
      <c r="C397" s="52" t="s">
        <v>305</v>
      </c>
      <c r="D397" s="52" t="str">
        <f t="shared" si="18"/>
        <v>MMR_TB</v>
      </c>
      <c r="E397" s="52" t="s">
        <v>1634</v>
      </c>
      <c r="F397" s="52" t="s">
        <v>934</v>
      </c>
      <c r="G397" s="52">
        <f t="shared" si="19"/>
        <v>5</v>
      </c>
      <c r="H397" s="53" t="str">
        <f t="shared" si="20"/>
        <v>Myanmar_TB_5</v>
      </c>
    </row>
    <row r="398" spans="1:8" x14ac:dyDescent="0.25">
      <c r="A398" s="48" t="s">
        <v>1961</v>
      </c>
      <c r="B398" s="49" t="s">
        <v>1124</v>
      </c>
      <c r="C398" s="49" t="s">
        <v>305</v>
      </c>
      <c r="D398" s="49" t="str">
        <f t="shared" si="18"/>
        <v>MMR_TB</v>
      </c>
      <c r="E398" s="49" t="s">
        <v>1634</v>
      </c>
      <c r="F398" s="49" t="s">
        <v>954</v>
      </c>
      <c r="G398" s="49">
        <f t="shared" si="19"/>
        <v>6</v>
      </c>
      <c r="H398" s="50" t="str">
        <f t="shared" si="20"/>
        <v>Myanmar_TB_6</v>
      </c>
    </row>
    <row r="399" spans="1:8" x14ac:dyDescent="0.25">
      <c r="A399" s="51" t="s">
        <v>1961</v>
      </c>
      <c r="B399" s="52" t="s">
        <v>1124</v>
      </c>
      <c r="C399" s="52" t="s">
        <v>305</v>
      </c>
      <c r="D399" s="52" t="str">
        <f t="shared" si="18"/>
        <v>MMR_TB</v>
      </c>
      <c r="E399" s="52" t="s">
        <v>1634</v>
      </c>
      <c r="F399" s="52" t="s">
        <v>949</v>
      </c>
      <c r="G399" s="52">
        <f t="shared" si="19"/>
        <v>7</v>
      </c>
      <c r="H399" s="53" t="str">
        <f t="shared" si="20"/>
        <v>Myanmar_TB_7</v>
      </c>
    </row>
    <row r="400" spans="1:8" x14ac:dyDescent="0.25">
      <c r="A400" s="48" t="s">
        <v>1975</v>
      </c>
      <c r="B400" s="49" t="s">
        <v>1116</v>
      </c>
      <c r="C400" s="49" t="s">
        <v>1645</v>
      </c>
      <c r="D400" s="49" t="str">
        <f t="shared" si="18"/>
        <v>MNE_HIV</v>
      </c>
      <c r="E400" s="49" t="s">
        <v>1634</v>
      </c>
      <c r="F400" s="49" t="s">
        <v>954</v>
      </c>
      <c r="G400" s="49">
        <f t="shared" si="19"/>
        <v>1</v>
      </c>
      <c r="H400" s="50" t="str">
        <f t="shared" si="20"/>
        <v>Montenegro_HIV_1</v>
      </c>
    </row>
    <row r="401" spans="1:8" x14ac:dyDescent="0.25">
      <c r="A401" s="51" t="s">
        <v>1977</v>
      </c>
      <c r="B401" s="52" t="s">
        <v>1114</v>
      </c>
      <c r="C401" s="52" t="s">
        <v>1645</v>
      </c>
      <c r="D401" s="52" t="str">
        <f t="shared" si="18"/>
        <v>MNG_HIV</v>
      </c>
      <c r="E401" s="52" t="s">
        <v>1634</v>
      </c>
      <c r="F401" s="52" t="s">
        <v>949</v>
      </c>
      <c r="G401" s="52">
        <f t="shared" si="19"/>
        <v>1</v>
      </c>
      <c r="H401" s="53" t="str">
        <f t="shared" si="20"/>
        <v>Mongolia_HIV_1</v>
      </c>
    </row>
    <row r="402" spans="1:8" x14ac:dyDescent="0.25">
      <c r="A402" s="48" t="s">
        <v>1977</v>
      </c>
      <c r="B402" s="49" t="s">
        <v>1114</v>
      </c>
      <c r="C402" s="49" t="s">
        <v>305</v>
      </c>
      <c r="D402" s="49" t="str">
        <f t="shared" si="18"/>
        <v>MNG_TB</v>
      </c>
      <c r="E402" s="49" t="s">
        <v>1634</v>
      </c>
      <c r="F402" s="49" t="s">
        <v>798</v>
      </c>
      <c r="G402" s="49">
        <f t="shared" si="19"/>
        <v>1</v>
      </c>
      <c r="H402" s="50" t="str">
        <f t="shared" si="20"/>
        <v>Mongolia_TB_1</v>
      </c>
    </row>
    <row r="403" spans="1:8" x14ac:dyDescent="0.25">
      <c r="A403" s="51" t="s">
        <v>1977</v>
      </c>
      <c r="B403" s="52" t="s">
        <v>1114</v>
      </c>
      <c r="C403" s="52" t="s">
        <v>305</v>
      </c>
      <c r="D403" s="52" t="str">
        <f t="shared" si="18"/>
        <v>MNG_TB</v>
      </c>
      <c r="E403" s="52" t="s">
        <v>1634</v>
      </c>
      <c r="F403" s="52" t="s">
        <v>838</v>
      </c>
      <c r="G403" s="52">
        <f t="shared" si="19"/>
        <v>2</v>
      </c>
      <c r="H403" s="53" t="str">
        <f t="shared" si="20"/>
        <v>Mongolia_TB_2</v>
      </c>
    </row>
    <row r="404" spans="1:8" x14ac:dyDescent="0.25">
      <c r="A404" s="48" t="s">
        <v>1977</v>
      </c>
      <c r="B404" s="49" t="s">
        <v>1114</v>
      </c>
      <c r="C404" s="49" t="s">
        <v>305</v>
      </c>
      <c r="D404" s="49" t="str">
        <f t="shared" si="18"/>
        <v>MNG_TB</v>
      </c>
      <c r="E404" s="49" t="s">
        <v>1634</v>
      </c>
      <c r="F404" s="49" t="s">
        <v>846</v>
      </c>
      <c r="G404" s="49">
        <f t="shared" si="19"/>
        <v>3</v>
      </c>
      <c r="H404" s="50" t="str">
        <f t="shared" si="20"/>
        <v>Mongolia_TB_3</v>
      </c>
    </row>
    <row r="405" spans="1:8" x14ac:dyDescent="0.25">
      <c r="A405" s="51" t="s">
        <v>1977</v>
      </c>
      <c r="B405" s="52" t="s">
        <v>1114</v>
      </c>
      <c r="C405" s="52" t="s">
        <v>305</v>
      </c>
      <c r="D405" s="52" t="str">
        <f t="shared" si="18"/>
        <v>MNG_TB</v>
      </c>
      <c r="E405" s="52" t="s">
        <v>1634</v>
      </c>
      <c r="F405" s="52" t="s">
        <v>934</v>
      </c>
      <c r="G405" s="52">
        <f t="shared" si="19"/>
        <v>4</v>
      </c>
      <c r="H405" s="53" t="str">
        <f t="shared" si="20"/>
        <v>Mongolia_TB_4</v>
      </c>
    </row>
    <row r="406" spans="1:8" x14ac:dyDescent="0.25">
      <c r="A406" s="48" t="s">
        <v>1977</v>
      </c>
      <c r="B406" s="49" t="s">
        <v>1114</v>
      </c>
      <c r="C406" s="49" t="s">
        <v>305</v>
      </c>
      <c r="D406" s="49" t="str">
        <f t="shared" si="18"/>
        <v>MNG_TB</v>
      </c>
      <c r="E406" s="49" t="s">
        <v>1634</v>
      </c>
      <c r="F406" s="49" t="s">
        <v>954</v>
      </c>
      <c r="G406" s="49">
        <f t="shared" si="19"/>
        <v>5</v>
      </c>
      <c r="H406" s="50" t="str">
        <f t="shared" si="20"/>
        <v>Mongolia_TB_5</v>
      </c>
    </row>
    <row r="407" spans="1:8" x14ac:dyDescent="0.25">
      <c r="A407" s="51" t="s">
        <v>1977</v>
      </c>
      <c r="B407" s="52" t="s">
        <v>1114</v>
      </c>
      <c r="C407" s="52" t="s">
        <v>305</v>
      </c>
      <c r="D407" s="52" t="str">
        <f t="shared" si="18"/>
        <v>MNG_TB</v>
      </c>
      <c r="E407" s="52" t="s">
        <v>1634</v>
      </c>
      <c r="F407" s="52" t="s">
        <v>949</v>
      </c>
      <c r="G407" s="52">
        <f t="shared" si="19"/>
        <v>6</v>
      </c>
      <c r="H407" s="53" t="str">
        <f t="shared" si="20"/>
        <v>Mongolia_TB_6</v>
      </c>
    </row>
    <row r="408" spans="1:8" x14ac:dyDescent="0.25">
      <c r="A408" s="48" t="s">
        <v>1984</v>
      </c>
      <c r="B408" s="49" t="s">
        <v>1122</v>
      </c>
      <c r="C408" s="49" t="s">
        <v>1645</v>
      </c>
      <c r="D408" s="49" t="str">
        <f t="shared" si="18"/>
        <v>MOZ_HIV</v>
      </c>
      <c r="E408" s="49" t="s">
        <v>1634</v>
      </c>
      <c r="F408" s="49" t="s">
        <v>809</v>
      </c>
      <c r="G408" s="49">
        <f t="shared" si="19"/>
        <v>1</v>
      </c>
      <c r="H408" s="50" t="str">
        <f t="shared" si="20"/>
        <v>Mozambique_HIV_1</v>
      </c>
    </row>
    <row r="409" spans="1:8" x14ac:dyDescent="0.25">
      <c r="A409" s="51" t="s">
        <v>1984</v>
      </c>
      <c r="B409" s="52" t="s">
        <v>1122</v>
      </c>
      <c r="C409" s="52" t="s">
        <v>1645</v>
      </c>
      <c r="D409" s="52" t="str">
        <f t="shared" si="18"/>
        <v>MOZ_HIV</v>
      </c>
      <c r="E409" s="52" t="s">
        <v>1634</v>
      </c>
      <c r="F409" s="52" t="s">
        <v>815</v>
      </c>
      <c r="G409" s="52">
        <f t="shared" si="19"/>
        <v>2</v>
      </c>
      <c r="H409" s="53" t="str">
        <f t="shared" si="20"/>
        <v>Mozambique_HIV_2</v>
      </c>
    </row>
    <row r="410" spans="1:8" x14ac:dyDescent="0.25">
      <c r="A410" s="48" t="s">
        <v>1984</v>
      </c>
      <c r="B410" s="49" t="s">
        <v>1122</v>
      </c>
      <c r="C410" s="49" t="s">
        <v>1645</v>
      </c>
      <c r="D410" s="49" t="str">
        <f t="shared" si="18"/>
        <v>MOZ_HIV</v>
      </c>
      <c r="E410" s="49" t="s">
        <v>1634</v>
      </c>
      <c r="F410" s="49" t="s">
        <v>820</v>
      </c>
      <c r="G410" s="49">
        <f t="shared" si="19"/>
        <v>3</v>
      </c>
      <c r="H410" s="50" t="str">
        <f t="shared" si="20"/>
        <v>Mozambique_HIV_3</v>
      </c>
    </row>
    <row r="411" spans="1:8" x14ac:dyDescent="0.25">
      <c r="A411" s="51" t="s">
        <v>1984</v>
      </c>
      <c r="B411" s="52" t="s">
        <v>1122</v>
      </c>
      <c r="C411" s="52" t="s">
        <v>1645</v>
      </c>
      <c r="D411" s="52" t="str">
        <f t="shared" si="18"/>
        <v>MOZ_HIV</v>
      </c>
      <c r="E411" s="52" t="s">
        <v>1634</v>
      </c>
      <c r="F411" s="52" t="s">
        <v>843</v>
      </c>
      <c r="G411" s="52">
        <f t="shared" si="19"/>
        <v>4</v>
      </c>
      <c r="H411" s="53" t="str">
        <f t="shared" si="20"/>
        <v>Mozambique_HIV_4</v>
      </c>
    </row>
    <row r="412" spans="1:8" x14ac:dyDescent="0.25">
      <c r="A412" s="48" t="s">
        <v>1984</v>
      </c>
      <c r="B412" s="49" t="s">
        <v>1122</v>
      </c>
      <c r="C412" s="49" t="s">
        <v>1645</v>
      </c>
      <c r="D412" s="49" t="str">
        <f t="shared" si="18"/>
        <v>MOZ_HIV</v>
      </c>
      <c r="E412" s="49" t="s">
        <v>1634</v>
      </c>
      <c r="F412" s="49" t="s">
        <v>860</v>
      </c>
      <c r="G412" s="49">
        <f t="shared" si="19"/>
        <v>5</v>
      </c>
      <c r="H412" s="50" t="str">
        <f t="shared" si="20"/>
        <v>Mozambique_HIV_5</v>
      </c>
    </row>
    <row r="413" spans="1:8" x14ac:dyDescent="0.25">
      <c r="A413" s="51" t="s">
        <v>1984</v>
      </c>
      <c r="B413" s="52" t="s">
        <v>1122</v>
      </c>
      <c r="C413" s="52" t="s">
        <v>1645</v>
      </c>
      <c r="D413" s="52" t="str">
        <f t="shared" si="18"/>
        <v>MOZ_HIV</v>
      </c>
      <c r="E413" s="52" t="s">
        <v>1634</v>
      </c>
      <c r="F413" s="52" t="s">
        <v>901</v>
      </c>
      <c r="G413" s="52">
        <f t="shared" si="19"/>
        <v>6</v>
      </c>
      <c r="H413" s="53" t="str">
        <f t="shared" si="20"/>
        <v>Mozambique_HIV_6</v>
      </c>
    </row>
    <row r="414" spans="1:8" x14ac:dyDescent="0.25">
      <c r="A414" s="48" t="s">
        <v>1984</v>
      </c>
      <c r="B414" s="49" t="s">
        <v>1122</v>
      </c>
      <c r="C414" s="49" t="s">
        <v>1645</v>
      </c>
      <c r="D414" s="49" t="str">
        <f t="shared" si="18"/>
        <v>MOZ_HIV</v>
      </c>
      <c r="E414" s="49" t="s">
        <v>1634</v>
      </c>
      <c r="F414" s="49" t="s">
        <v>918</v>
      </c>
      <c r="G414" s="49">
        <f t="shared" si="19"/>
        <v>7</v>
      </c>
      <c r="H414" s="50" t="str">
        <f t="shared" si="20"/>
        <v>Mozambique_HIV_7</v>
      </c>
    </row>
    <row r="415" spans="1:8" x14ac:dyDescent="0.25">
      <c r="A415" s="51" t="s">
        <v>1984</v>
      </c>
      <c r="B415" s="52" t="s">
        <v>1122</v>
      </c>
      <c r="C415" s="52" t="s">
        <v>1645</v>
      </c>
      <c r="D415" s="52" t="str">
        <f t="shared" si="18"/>
        <v>MOZ_HIV</v>
      </c>
      <c r="E415" s="52" t="s">
        <v>1634</v>
      </c>
      <c r="F415" s="52" t="s">
        <v>930</v>
      </c>
      <c r="G415" s="52">
        <f t="shared" si="19"/>
        <v>8</v>
      </c>
      <c r="H415" s="53" t="str">
        <f t="shared" si="20"/>
        <v>Mozambique_HIV_8</v>
      </c>
    </row>
    <row r="416" spans="1:8" x14ac:dyDescent="0.25">
      <c r="A416" s="48" t="s">
        <v>1984</v>
      </c>
      <c r="B416" s="49" t="s">
        <v>1122</v>
      </c>
      <c r="C416" s="49" t="s">
        <v>1645</v>
      </c>
      <c r="D416" s="49" t="str">
        <f t="shared" si="18"/>
        <v>MOZ_HIV</v>
      </c>
      <c r="E416" s="49" t="s">
        <v>1634</v>
      </c>
      <c r="F416" s="49" t="s">
        <v>934</v>
      </c>
      <c r="G416" s="49">
        <f t="shared" si="19"/>
        <v>9</v>
      </c>
      <c r="H416" s="50" t="str">
        <f t="shared" si="20"/>
        <v>Mozambique_HIV_9</v>
      </c>
    </row>
    <row r="417" spans="1:8" x14ac:dyDescent="0.25">
      <c r="A417" s="51" t="s">
        <v>1984</v>
      </c>
      <c r="B417" s="52" t="s">
        <v>1122</v>
      </c>
      <c r="C417" s="52" t="s">
        <v>1645</v>
      </c>
      <c r="D417" s="52" t="str">
        <f t="shared" si="18"/>
        <v>MOZ_HIV</v>
      </c>
      <c r="E417" s="52" t="s">
        <v>1634</v>
      </c>
      <c r="F417" s="52" t="s">
        <v>954</v>
      </c>
      <c r="G417" s="52">
        <f t="shared" si="19"/>
        <v>10</v>
      </c>
      <c r="H417" s="53" t="str">
        <f t="shared" si="20"/>
        <v>Mozambique_HIV_10</v>
      </c>
    </row>
    <row r="418" spans="1:8" x14ac:dyDescent="0.25">
      <c r="A418" s="48" t="s">
        <v>1984</v>
      </c>
      <c r="B418" s="49" t="s">
        <v>1122</v>
      </c>
      <c r="C418" s="49" t="s">
        <v>1645</v>
      </c>
      <c r="D418" s="49" t="str">
        <f t="shared" si="18"/>
        <v>MOZ_HIV</v>
      </c>
      <c r="E418" s="49" t="s">
        <v>1634</v>
      </c>
      <c r="F418" s="49" t="s">
        <v>945</v>
      </c>
      <c r="G418" s="49">
        <f t="shared" si="19"/>
        <v>11</v>
      </c>
      <c r="H418" s="50" t="str">
        <f t="shared" si="20"/>
        <v>Mozambique_HIV_11</v>
      </c>
    </row>
    <row r="419" spans="1:8" x14ac:dyDescent="0.25">
      <c r="A419" s="51" t="s">
        <v>1984</v>
      </c>
      <c r="B419" s="52" t="s">
        <v>1122</v>
      </c>
      <c r="C419" s="52" t="s">
        <v>1645</v>
      </c>
      <c r="D419" s="52" t="str">
        <f t="shared" si="18"/>
        <v>MOZ_HIV</v>
      </c>
      <c r="E419" s="52" t="s">
        <v>1634</v>
      </c>
      <c r="F419" s="52" t="s">
        <v>949</v>
      </c>
      <c r="G419" s="52">
        <f t="shared" si="19"/>
        <v>12</v>
      </c>
      <c r="H419" s="53" t="str">
        <f t="shared" si="20"/>
        <v>Mozambique_HIV_12</v>
      </c>
    </row>
    <row r="420" spans="1:8" x14ac:dyDescent="0.25">
      <c r="A420" s="48" t="s">
        <v>1984</v>
      </c>
      <c r="B420" s="49" t="s">
        <v>1122</v>
      </c>
      <c r="C420" s="49" t="s">
        <v>308</v>
      </c>
      <c r="D420" s="49" t="str">
        <f t="shared" si="18"/>
        <v>MOZ_Malaria</v>
      </c>
      <c r="E420" s="49" t="s">
        <v>1634</v>
      </c>
      <c r="F420" s="49" t="s">
        <v>738</v>
      </c>
      <c r="G420" s="49">
        <f t="shared" si="19"/>
        <v>1</v>
      </c>
      <c r="H420" s="50" t="str">
        <f t="shared" si="20"/>
        <v>Mozambique_Malaria_1</v>
      </c>
    </row>
    <row r="421" spans="1:8" x14ac:dyDescent="0.25">
      <c r="A421" s="51" t="s">
        <v>1984</v>
      </c>
      <c r="B421" s="52" t="s">
        <v>1122</v>
      </c>
      <c r="C421" s="52" t="s">
        <v>308</v>
      </c>
      <c r="D421" s="52" t="str">
        <f t="shared" si="18"/>
        <v>MOZ_Malaria</v>
      </c>
      <c r="E421" s="52" t="s">
        <v>1634</v>
      </c>
      <c r="F421" s="52" t="s">
        <v>856</v>
      </c>
      <c r="G421" s="52">
        <f t="shared" si="19"/>
        <v>2</v>
      </c>
      <c r="H421" s="53" t="str">
        <f t="shared" si="20"/>
        <v>Mozambique_Malaria_2</v>
      </c>
    </row>
    <row r="422" spans="1:8" x14ac:dyDescent="0.25">
      <c r="A422" s="48" t="s">
        <v>1984</v>
      </c>
      <c r="B422" s="49" t="s">
        <v>1122</v>
      </c>
      <c r="C422" s="49" t="s">
        <v>308</v>
      </c>
      <c r="D422" s="49" t="str">
        <f t="shared" si="18"/>
        <v>MOZ_Malaria</v>
      </c>
      <c r="E422" s="49" t="s">
        <v>1634</v>
      </c>
      <c r="F422" s="49" t="s">
        <v>901</v>
      </c>
      <c r="G422" s="49">
        <f t="shared" si="19"/>
        <v>3</v>
      </c>
      <c r="H422" s="50" t="str">
        <f t="shared" si="20"/>
        <v>Mozambique_Malaria_3</v>
      </c>
    </row>
    <row r="423" spans="1:8" x14ac:dyDescent="0.25">
      <c r="A423" s="51" t="s">
        <v>1984</v>
      </c>
      <c r="B423" s="52" t="s">
        <v>1122</v>
      </c>
      <c r="C423" s="52" t="s">
        <v>308</v>
      </c>
      <c r="D423" s="52" t="str">
        <f t="shared" si="18"/>
        <v>MOZ_Malaria</v>
      </c>
      <c r="E423" s="52" t="s">
        <v>1634</v>
      </c>
      <c r="F423" s="52" t="s">
        <v>934</v>
      </c>
      <c r="G423" s="52">
        <f t="shared" si="19"/>
        <v>4</v>
      </c>
      <c r="H423" s="53" t="str">
        <f t="shared" si="20"/>
        <v>Mozambique_Malaria_4</v>
      </c>
    </row>
    <row r="424" spans="1:8" x14ac:dyDescent="0.25">
      <c r="A424" s="48" t="s">
        <v>1984</v>
      </c>
      <c r="B424" s="49" t="s">
        <v>1122</v>
      </c>
      <c r="C424" s="49" t="s">
        <v>308</v>
      </c>
      <c r="D424" s="49" t="str">
        <f t="shared" si="18"/>
        <v>MOZ_Malaria</v>
      </c>
      <c r="E424" s="49" t="s">
        <v>1634</v>
      </c>
      <c r="F424" s="49" t="s">
        <v>954</v>
      </c>
      <c r="G424" s="49">
        <f t="shared" si="19"/>
        <v>5</v>
      </c>
      <c r="H424" s="50" t="str">
        <f t="shared" si="20"/>
        <v>Mozambique_Malaria_5</v>
      </c>
    </row>
    <row r="425" spans="1:8" x14ac:dyDescent="0.25">
      <c r="A425" s="51" t="s">
        <v>1984</v>
      </c>
      <c r="B425" s="52" t="s">
        <v>1122</v>
      </c>
      <c r="C425" s="52" t="s">
        <v>308</v>
      </c>
      <c r="D425" s="52" t="str">
        <f t="shared" si="18"/>
        <v>MOZ_Malaria</v>
      </c>
      <c r="E425" s="52" t="s">
        <v>1634</v>
      </c>
      <c r="F425" s="52" t="s">
        <v>949</v>
      </c>
      <c r="G425" s="52">
        <f t="shared" si="19"/>
        <v>6</v>
      </c>
      <c r="H425" s="53" t="str">
        <f t="shared" si="20"/>
        <v>Mozambique_Malaria_6</v>
      </c>
    </row>
    <row r="426" spans="1:8" x14ac:dyDescent="0.25">
      <c r="A426" s="48" t="s">
        <v>1984</v>
      </c>
      <c r="B426" s="49" t="s">
        <v>1122</v>
      </c>
      <c r="C426" s="49" t="s">
        <v>305</v>
      </c>
      <c r="D426" s="49" t="str">
        <f t="shared" si="18"/>
        <v>MOZ_TB</v>
      </c>
      <c r="E426" s="49" t="s">
        <v>1634</v>
      </c>
      <c r="F426" s="49" t="s">
        <v>860</v>
      </c>
      <c r="G426" s="49">
        <f t="shared" si="19"/>
        <v>1</v>
      </c>
      <c r="H426" s="50" t="str">
        <f t="shared" si="20"/>
        <v>Mozambique_TB_1</v>
      </c>
    </row>
    <row r="427" spans="1:8" x14ac:dyDescent="0.25">
      <c r="A427" s="51" t="s">
        <v>1984</v>
      </c>
      <c r="B427" s="52" t="s">
        <v>1122</v>
      </c>
      <c r="C427" s="52" t="s">
        <v>305</v>
      </c>
      <c r="D427" s="52" t="str">
        <f t="shared" si="18"/>
        <v>MOZ_TB</v>
      </c>
      <c r="E427" s="52" t="s">
        <v>1634</v>
      </c>
      <c r="F427" s="52" t="s">
        <v>888</v>
      </c>
      <c r="G427" s="52">
        <f t="shared" si="19"/>
        <v>2</v>
      </c>
      <c r="H427" s="53" t="str">
        <f t="shared" si="20"/>
        <v>Mozambique_TB_2</v>
      </c>
    </row>
    <row r="428" spans="1:8" x14ac:dyDescent="0.25">
      <c r="A428" s="48" t="s">
        <v>1984</v>
      </c>
      <c r="B428" s="49" t="s">
        <v>1122</v>
      </c>
      <c r="C428" s="49" t="s">
        <v>305</v>
      </c>
      <c r="D428" s="49" t="str">
        <f t="shared" si="18"/>
        <v>MOZ_TB</v>
      </c>
      <c r="E428" s="49" t="s">
        <v>1634</v>
      </c>
      <c r="F428" s="49" t="s">
        <v>934</v>
      </c>
      <c r="G428" s="49">
        <f t="shared" si="19"/>
        <v>3</v>
      </c>
      <c r="H428" s="50" t="str">
        <f t="shared" si="20"/>
        <v>Mozambique_TB_3</v>
      </c>
    </row>
    <row r="429" spans="1:8" x14ac:dyDescent="0.25">
      <c r="A429" s="51" t="s">
        <v>1984</v>
      </c>
      <c r="B429" s="52" t="s">
        <v>1122</v>
      </c>
      <c r="C429" s="52" t="s">
        <v>305</v>
      </c>
      <c r="D429" s="52" t="str">
        <f t="shared" si="18"/>
        <v>MOZ_TB</v>
      </c>
      <c r="E429" s="52" t="s">
        <v>1634</v>
      </c>
      <c r="F429" s="52" t="s">
        <v>939</v>
      </c>
      <c r="G429" s="52">
        <f t="shared" si="19"/>
        <v>4</v>
      </c>
      <c r="H429" s="53" t="str">
        <f t="shared" si="20"/>
        <v>Mozambique_TB_4</v>
      </c>
    </row>
    <row r="430" spans="1:8" x14ac:dyDescent="0.25">
      <c r="A430" s="48" t="s">
        <v>2009</v>
      </c>
      <c r="B430" s="49" t="s">
        <v>1103</v>
      </c>
      <c r="C430" s="49" t="s">
        <v>1645</v>
      </c>
      <c r="D430" s="49" t="str">
        <f t="shared" si="18"/>
        <v>MUS_HIV</v>
      </c>
      <c r="E430" s="49" t="s">
        <v>1634</v>
      </c>
      <c r="F430" s="49" t="s">
        <v>772</v>
      </c>
      <c r="G430" s="49">
        <f t="shared" si="19"/>
        <v>1</v>
      </c>
      <c r="H430" s="50" t="str">
        <f t="shared" si="20"/>
        <v>Mauritius_HIV_1</v>
      </c>
    </row>
    <row r="431" spans="1:8" x14ac:dyDescent="0.25">
      <c r="A431" s="51" t="s">
        <v>2009</v>
      </c>
      <c r="B431" s="52" t="s">
        <v>1103</v>
      </c>
      <c r="C431" s="52" t="s">
        <v>1645</v>
      </c>
      <c r="D431" s="52" t="str">
        <f t="shared" si="18"/>
        <v>MUS_HIV</v>
      </c>
      <c r="E431" s="52" t="s">
        <v>1634</v>
      </c>
      <c r="F431" s="52" t="s">
        <v>954</v>
      </c>
      <c r="G431" s="52">
        <f t="shared" si="19"/>
        <v>2</v>
      </c>
      <c r="H431" s="53" t="str">
        <f t="shared" si="20"/>
        <v>Mauritius_HIV_2</v>
      </c>
    </row>
    <row r="432" spans="1:8" x14ac:dyDescent="0.25">
      <c r="A432" s="48" t="s">
        <v>2021</v>
      </c>
      <c r="B432" s="49" t="s">
        <v>1088</v>
      </c>
      <c r="C432" s="49" t="s">
        <v>1645</v>
      </c>
      <c r="D432" s="49" t="str">
        <f t="shared" si="18"/>
        <v>MWI_HIV</v>
      </c>
      <c r="E432" s="49" t="s">
        <v>1634</v>
      </c>
      <c r="F432" s="49" t="s">
        <v>686</v>
      </c>
      <c r="G432" s="49">
        <f t="shared" si="19"/>
        <v>1</v>
      </c>
      <c r="H432" s="50" t="str">
        <f t="shared" si="20"/>
        <v>Malawi_HIV_1</v>
      </c>
    </row>
    <row r="433" spans="1:8" x14ac:dyDescent="0.25">
      <c r="A433" s="51" t="s">
        <v>2021</v>
      </c>
      <c r="B433" s="52" t="s">
        <v>1088</v>
      </c>
      <c r="C433" s="52" t="s">
        <v>1645</v>
      </c>
      <c r="D433" s="52" t="str">
        <f t="shared" si="18"/>
        <v>MWI_HIV</v>
      </c>
      <c r="E433" s="52" t="s">
        <v>1634</v>
      </c>
      <c r="F433" s="52" t="s">
        <v>798</v>
      </c>
      <c r="G433" s="52">
        <f t="shared" si="19"/>
        <v>2</v>
      </c>
      <c r="H433" s="53" t="str">
        <f t="shared" si="20"/>
        <v>Malawi_HIV_2</v>
      </c>
    </row>
    <row r="434" spans="1:8" x14ac:dyDescent="0.25">
      <c r="A434" s="48" t="s">
        <v>2021</v>
      </c>
      <c r="B434" s="49" t="s">
        <v>1088</v>
      </c>
      <c r="C434" s="49" t="s">
        <v>1645</v>
      </c>
      <c r="D434" s="49" t="str">
        <f t="shared" si="18"/>
        <v>MWI_HIV</v>
      </c>
      <c r="E434" s="49" t="s">
        <v>1634</v>
      </c>
      <c r="F434" s="49" t="s">
        <v>809</v>
      </c>
      <c r="G434" s="49">
        <f t="shared" si="19"/>
        <v>3</v>
      </c>
      <c r="H434" s="50" t="str">
        <f t="shared" si="20"/>
        <v>Malawi_HIV_3</v>
      </c>
    </row>
    <row r="435" spans="1:8" x14ac:dyDescent="0.25">
      <c r="A435" s="51" t="s">
        <v>2021</v>
      </c>
      <c r="B435" s="52" t="s">
        <v>1088</v>
      </c>
      <c r="C435" s="52" t="s">
        <v>1645</v>
      </c>
      <c r="D435" s="52" t="str">
        <f t="shared" si="18"/>
        <v>MWI_HIV</v>
      </c>
      <c r="E435" s="52" t="s">
        <v>1634</v>
      </c>
      <c r="F435" s="52" t="s">
        <v>820</v>
      </c>
      <c r="G435" s="52">
        <f t="shared" si="19"/>
        <v>4</v>
      </c>
      <c r="H435" s="53" t="str">
        <f t="shared" si="20"/>
        <v>Malawi_HIV_4</v>
      </c>
    </row>
    <row r="436" spans="1:8" x14ac:dyDescent="0.25">
      <c r="A436" s="48" t="s">
        <v>2021</v>
      </c>
      <c r="B436" s="49" t="s">
        <v>1088</v>
      </c>
      <c r="C436" s="49" t="s">
        <v>1645</v>
      </c>
      <c r="D436" s="49" t="str">
        <f t="shared" si="18"/>
        <v>MWI_HIV</v>
      </c>
      <c r="E436" s="49" t="s">
        <v>1634</v>
      </c>
      <c r="F436" s="49" t="s">
        <v>843</v>
      </c>
      <c r="G436" s="49">
        <f t="shared" si="19"/>
        <v>5</v>
      </c>
      <c r="H436" s="50" t="str">
        <f t="shared" si="20"/>
        <v>Malawi_HIV_5</v>
      </c>
    </row>
    <row r="437" spans="1:8" x14ac:dyDescent="0.25">
      <c r="A437" s="51" t="s">
        <v>2021</v>
      </c>
      <c r="B437" s="52" t="s">
        <v>1088</v>
      </c>
      <c r="C437" s="52" t="s">
        <v>1645</v>
      </c>
      <c r="D437" s="52" t="str">
        <f t="shared" si="18"/>
        <v>MWI_HIV</v>
      </c>
      <c r="E437" s="52" t="s">
        <v>1634</v>
      </c>
      <c r="F437" s="52" t="s">
        <v>893</v>
      </c>
      <c r="G437" s="52">
        <f t="shared" si="19"/>
        <v>6</v>
      </c>
      <c r="H437" s="53" t="str">
        <f t="shared" si="20"/>
        <v>Malawi_HIV_6</v>
      </c>
    </row>
    <row r="438" spans="1:8" x14ac:dyDescent="0.25">
      <c r="A438" s="48" t="s">
        <v>2021</v>
      </c>
      <c r="B438" s="49" t="s">
        <v>1088</v>
      </c>
      <c r="C438" s="49" t="s">
        <v>1645</v>
      </c>
      <c r="D438" s="49" t="str">
        <f t="shared" si="18"/>
        <v>MWI_HIV</v>
      </c>
      <c r="E438" s="49" t="s">
        <v>1634</v>
      </c>
      <c r="F438" s="49" t="s">
        <v>898</v>
      </c>
      <c r="G438" s="49">
        <f t="shared" si="19"/>
        <v>7</v>
      </c>
      <c r="H438" s="50" t="str">
        <f t="shared" si="20"/>
        <v>Malawi_HIV_7</v>
      </c>
    </row>
    <row r="439" spans="1:8" x14ac:dyDescent="0.25">
      <c r="A439" s="51" t="s">
        <v>2021</v>
      </c>
      <c r="B439" s="52" t="s">
        <v>1088</v>
      </c>
      <c r="C439" s="52" t="s">
        <v>1645</v>
      </c>
      <c r="D439" s="52" t="str">
        <f t="shared" si="18"/>
        <v>MWI_HIV</v>
      </c>
      <c r="E439" s="52" t="s">
        <v>1634</v>
      </c>
      <c r="F439" s="52" t="s">
        <v>901</v>
      </c>
      <c r="G439" s="52">
        <f t="shared" si="19"/>
        <v>8</v>
      </c>
      <c r="H439" s="53" t="str">
        <f t="shared" si="20"/>
        <v>Malawi_HIV_8</v>
      </c>
    </row>
    <row r="440" spans="1:8" x14ac:dyDescent="0.25">
      <c r="A440" s="48" t="s">
        <v>2021</v>
      </c>
      <c r="B440" s="49" t="s">
        <v>1088</v>
      </c>
      <c r="C440" s="49" t="s">
        <v>1645</v>
      </c>
      <c r="D440" s="49" t="str">
        <f t="shared" si="18"/>
        <v>MWI_HIV</v>
      </c>
      <c r="E440" s="49" t="s">
        <v>1634</v>
      </c>
      <c r="F440" s="49" t="s">
        <v>918</v>
      </c>
      <c r="G440" s="49">
        <f t="shared" si="19"/>
        <v>9</v>
      </c>
      <c r="H440" s="50" t="str">
        <f t="shared" si="20"/>
        <v>Malawi_HIV_9</v>
      </c>
    </row>
    <row r="441" spans="1:8" x14ac:dyDescent="0.25">
      <c r="A441" s="51" t="s">
        <v>2021</v>
      </c>
      <c r="B441" s="52" t="s">
        <v>1088</v>
      </c>
      <c r="C441" s="52" t="s">
        <v>1645</v>
      </c>
      <c r="D441" s="52" t="str">
        <f t="shared" si="18"/>
        <v>MWI_HIV</v>
      </c>
      <c r="E441" s="52" t="s">
        <v>1634</v>
      </c>
      <c r="F441" s="52" t="s">
        <v>934</v>
      </c>
      <c r="G441" s="52">
        <f t="shared" si="19"/>
        <v>10</v>
      </c>
      <c r="H441" s="53" t="str">
        <f t="shared" si="20"/>
        <v>Malawi_HIV_10</v>
      </c>
    </row>
    <row r="442" spans="1:8" x14ac:dyDescent="0.25">
      <c r="A442" s="48" t="s">
        <v>2021</v>
      </c>
      <c r="B442" s="49" t="s">
        <v>1088</v>
      </c>
      <c r="C442" s="49" t="s">
        <v>1645</v>
      </c>
      <c r="D442" s="49" t="str">
        <f t="shared" si="18"/>
        <v>MWI_HIV</v>
      </c>
      <c r="E442" s="49" t="s">
        <v>1634</v>
      </c>
      <c r="F442" s="49" t="s">
        <v>954</v>
      </c>
      <c r="G442" s="49">
        <f t="shared" si="19"/>
        <v>11</v>
      </c>
      <c r="H442" s="50" t="str">
        <f t="shared" si="20"/>
        <v>Malawi_HIV_11</v>
      </c>
    </row>
    <row r="443" spans="1:8" x14ac:dyDescent="0.25">
      <c r="A443" s="51" t="s">
        <v>2021</v>
      </c>
      <c r="B443" s="52" t="s">
        <v>1088</v>
      </c>
      <c r="C443" s="52" t="s">
        <v>1645</v>
      </c>
      <c r="D443" s="52" t="str">
        <f t="shared" si="18"/>
        <v>MWI_HIV</v>
      </c>
      <c r="E443" s="52" t="s">
        <v>1634</v>
      </c>
      <c r="F443" s="52" t="s">
        <v>939</v>
      </c>
      <c r="G443" s="52">
        <f t="shared" si="19"/>
        <v>12</v>
      </c>
      <c r="H443" s="53" t="str">
        <f t="shared" si="20"/>
        <v>Malawi_HIV_12</v>
      </c>
    </row>
    <row r="444" spans="1:8" x14ac:dyDescent="0.25">
      <c r="A444" s="48" t="s">
        <v>2021</v>
      </c>
      <c r="B444" s="49" t="s">
        <v>1088</v>
      </c>
      <c r="C444" s="49" t="s">
        <v>1645</v>
      </c>
      <c r="D444" s="49" t="str">
        <f t="shared" si="18"/>
        <v>MWI_HIV</v>
      </c>
      <c r="E444" s="49" t="s">
        <v>1634</v>
      </c>
      <c r="F444" s="49" t="s">
        <v>949</v>
      </c>
      <c r="G444" s="49">
        <f t="shared" si="19"/>
        <v>13</v>
      </c>
      <c r="H444" s="50" t="str">
        <f t="shared" si="20"/>
        <v>Malawi_HIV_13</v>
      </c>
    </row>
    <row r="445" spans="1:8" x14ac:dyDescent="0.25">
      <c r="A445" s="51" t="s">
        <v>2021</v>
      </c>
      <c r="B445" s="52" t="s">
        <v>1088</v>
      </c>
      <c r="C445" s="52" t="s">
        <v>308</v>
      </c>
      <c r="D445" s="52" t="str">
        <f t="shared" si="18"/>
        <v>MWI_Malaria</v>
      </c>
      <c r="E445" s="52" t="s">
        <v>1634</v>
      </c>
      <c r="F445" s="52" t="s">
        <v>934</v>
      </c>
      <c r="G445" s="52">
        <f t="shared" si="19"/>
        <v>1</v>
      </c>
      <c r="H445" s="53" t="str">
        <f t="shared" si="20"/>
        <v>Malawi_Malaria_1</v>
      </c>
    </row>
    <row r="446" spans="1:8" x14ac:dyDescent="0.25">
      <c r="A446" s="48" t="s">
        <v>2021</v>
      </c>
      <c r="B446" s="49" t="s">
        <v>1088</v>
      </c>
      <c r="C446" s="49" t="s">
        <v>308</v>
      </c>
      <c r="D446" s="49" t="str">
        <f t="shared" si="18"/>
        <v>MWI_Malaria</v>
      </c>
      <c r="E446" s="49" t="s">
        <v>1634</v>
      </c>
      <c r="F446" s="49" t="s">
        <v>949</v>
      </c>
      <c r="G446" s="49">
        <f t="shared" si="19"/>
        <v>2</v>
      </c>
      <c r="H446" s="50" t="str">
        <f t="shared" si="20"/>
        <v>Malawi_Malaria_2</v>
      </c>
    </row>
    <row r="447" spans="1:8" x14ac:dyDescent="0.25">
      <c r="A447" s="51" t="s">
        <v>2021</v>
      </c>
      <c r="B447" s="52" t="s">
        <v>1088</v>
      </c>
      <c r="C447" s="52" t="s">
        <v>305</v>
      </c>
      <c r="D447" s="52" t="str">
        <f t="shared" si="18"/>
        <v>MWI_TB</v>
      </c>
      <c r="E447" s="52" t="s">
        <v>1634</v>
      </c>
      <c r="F447" s="52" t="s">
        <v>686</v>
      </c>
      <c r="G447" s="52">
        <f t="shared" si="19"/>
        <v>1</v>
      </c>
      <c r="H447" s="53" t="str">
        <f t="shared" si="20"/>
        <v>Malawi_TB_1</v>
      </c>
    </row>
    <row r="448" spans="1:8" x14ac:dyDescent="0.25">
      <c r="A448" s="48" t="s">
        <v>2021</v>
      </c>
      <c r="B448" s="49" t="s">
        <v>1088</v>
      </c>
      <c r="C448" s="49" t="s">
        <v>305</v>
      </c>
      <c r="D448" s="49" t="str">
        <f t="shared" si="18"/>
        <v>MWI_TB</v>
      </c>
      <c r="E448" s="49" t="s">
        <v>1634</v>
      </c>
      <c r="F448" s="49" t="s">
        <v>809</v>
      </c>
      <c r="G448" s="49">
        <f t="shared" si="19"/>
        <v>2</v>
      </c>
      <c r="H448" s="50" t="str">
        <f t="shared" si="20"/>
        <v>Malawi_TB_2</v>
      </c>
    </row>
    <row r="449" spans="1:8" x14ac:dyDescent="0.25">
      <c r="A449" s="51" t="s">
        <v>2021</v>
      </c>
      <c r="B449" s="52" t="s">
        <v>1088</v>
      </c>
      <c r="C449" s="52" t="s">
        <v>305</v>
      </c>
      <c r="D449" s="52" t="str">
        <f t="shared" si="18"/>
        <v>MWI_TB</v>
      </c>
      <c r="E449" s="52" t="s">
        <v>1634</v>
      </c>
      <c r="F449" s="52" t="s">
        <v>875</v>
      </c>
      <c r="G449" s="52">
        <f t="shared" si="19"/>
        <v>3</v>
      </c>
      <c r="H449" s="53" t="str">
        <f t="shared" si="20"/>
        <v>Malawi_TB_3</v>
      </c>
    </row>
    <row r="450" spans="1:8" x14ac:dyDescent="0.25">
      <c r="A450" s="48" t="s">
        <v>2021</v>
      </c>
      <c r="B450" s="49" t="s">
        <v>1088</v>
      </c>
      <c r="C450" s="49" t="s">
        <v>305</v>
      </c>
      <c r="D450" s="49" t="str">
        <f t="shared" si="18"/>
        <v>MWI_TB</v>
      </c>
      <c r="E450" s="49" t="s">
        <v>1634</v>
      </c>
      <c r="F450" s="49" t="s">
        <v>888</v>
      </c>
      <c r="G450" s="49">
        <f t="shared" si="19"/>
        <v>4</v>
      </c>
      <c r="H450" s="50" t="str">
        <f t="shared" si="20"/>
        <v>Malawi_TB_4</v>
      </c>
    </row>
    <row r="451" spans="1:8" x14ac:dyDescent="0.25">
      <c r="A451" s="51" t="s">
        <v>2021</v>
      </c>
      <c r="B451" s="52" t="s">
        <v>1088</v>
      </c>
      <c r="C451" s="52" t="s">
        <v>305</v>
      </c>
      <c r="D451" s="52" t="str">
        <f t="shared" ref="D451:D514" si="21">_xlfn.CONCAT(A451,"_",C451)</f>
        <v>MWI_TB</v>
      </c>
      <c r="E451" s="52" t="s">
        <v>1634</v>
      </c>
      <c r="F451" s="52" t="s">
        <v>934</v>
      </c>
      <c r="G451" s="52">
        <f t="shared" ref="G451:G514" si="22">IF(D451=D450,G450+1,1)</f>
        <v>5</v>
      </c>
      <c r="H451" s="53" t="str">
        <f t="shared" ref="H451:H514" si="23">_xlfn.CONCAT(B451,"_",C451,"_",G451)</f>
        <v>Malawi_TB_5</v>
      </c>
    </row>
    <row r="452" spans="1:8" x14ac:dyDescent="0.25">
      <c r="A452" s="48" t="s">
        <v>2021</v>
      </c>
      <c r="B452" s="49" t="s">
        <v>1088</v>
      </c>
      <c r="C452" s="49" t="s">
        <v>305</v>
      </c>
      <c r="D452" s="49" t="str">
        <f t="shared" si="21"/>
        <v>MWI_TB</v>
      </c>
      <c r="E452" s="49" t="s">
        <v>1634</v>
      </c>
      <c r="F452" s="49" t="s">
        <v>954</v>
      </c>
      <c r="G452" s="49">
        <f t="shared" si="22"/>
        <v>6</v>
      </c>
      <c r="H452" s="50" t="str">
        <f t="shared" si="23"/>
        <v>Malawi_TB_6</v>
      </c>
    </row>
    <row r="453" spans="1:8" x14ac:dyDescent="0.25">
      <c r="A453" s="51" t="s">
        <v>2021</v>
      </c>
      <c r="B453" s="52" t="s">
        <v>1088</v>
      </c>
      <c r="C453" s="52" t="s">
        <v>305</v>
      </c>
      <c r="D453" s="52" t="str">
        <f t="shared" si="21"/>
        <v>MWI_TB</v>
      </c>
      <c r="E453" s="52" t="s">
        <v>1634</v>
      </c>
      <c r="F453" s="52" t="s">
        <v>939</v>
      </c>
      <c r="G453" s="52">
        <f t="shared" si="22"/>
        <v>7</v>
      </c>
      <c r="H453" s="53" t="str">
        <f t="shared" si="23"/>
        <v>Malawi_TB_7</v>
      </c>
    </row>
    <row r="454" spans="1:8" x14ac:dyDescent="0.25">
      <c r="A454" s="48" t="s">
        <v>2021</v>
      </c>
      <c r="B454" s="49" t="s">
        <v>1088</v>
      </c>
      <c r="C454" s="49" t="s">
        <v>305</v>
      </c>
      <c r="D454" s="49" t="str">
        <f t="shared" si="21"/>
        <v>MWI_TB</v>
      </c>
      <c r="E454" s="49" t="s">
        <v>1634</v>
      </c>
      <c r="F454" s="49" t="s">
        <v>949</v>
      </c>
      <c r="G454" s="49">
        <f t="shared" si="22"/>
        <v>8</v>
      </c>
      <c r="H454" s="50" t="str">
        <f t="shared" si="23"/>
        <v>Malawi_TB_8</v>
      </c>
    </row>
    <row r="455" spans="1:8" x14ac:dyDescent="0.25">
      <c r="A455" s="51" t="s">
        <v>2025</v>
      </c>
      <c r="B455" s="52" t="s">
        <v>1125</v>
      </c>
      <c r="C455" s="52" t="s">
        <v>1645</v>
      </c>
      <c r="D455" s="52" t="str">
        <f t="shared" si="21"/>
        <v>NAM_HIV</v>
      </c>
      <c r="E455" s="52" t="s">
        <v>1634</v>
      </c>
      <c r="F455" s="52" t="s">
        <v>934</v>
      </c>
      <c r="G455" s="52">
        <f t="shared" si="22"/>
        <v>1</v>
      </c>
      <c r="H455" s="53" t="str">
        <f t="shared" si="23"/>
        <v>Namibia_HIV_1</v>
      </c>
    </row>
    <row r="456" spans="1:8" x14ac:dyDescent="0.25">
      <c r="A456" s="48" t="s">
        <v>2025</v>
      </c>
      <c r="B456" s="49" t="s">
        <v>1125</v>
      </c>
      <c r="C456" s="49" t="s">
        <v>308</v>
      </c>
      <c r="D456" s="49" t="str">
        <f t="shared" si="21"/>
        <v>NAM_Malaria</v>
      </c>
      <c r="E456" s="49" t="s">
        <v>1634</v>
      </c>
      <c r="F456" s="49" t="s">
        <v>954</v>
      </c>
      <c r="G456" s="49">
        <f t="shared" si="22"/>
        <v>1</v>
      </c>
      <c r="H456" s="50" t="str">
        <f t="shared" si="23"/>
        <v>Namibia_Malaria_1</v>
      </c>
    </row>
    <row r="457" spans="1:8" x14ac:dyDescent="0.25">
      <c r="A457" s="51" t="s">
        <v>2025</v>
      </c>
      <c r="B457" s="52" t="s">
        <v>1125</v>
      </c>
      <c r="C457" s="52" t="s">
        <v>305</v>
      </c>
      <c r="D457" s="52" t="str">
        <f t="shared" si="21"/>
        <v>NAM_TB</v>
      </c>
      <c r="E457" s="52" t="s">
        <v>1634</v>
      </c>
      <c r="F457" s="52" t="s">
        <v>868</v>
      </c>
      <c r="G457" s="52">
        <f t="shared" si="22"/>
        <v>1</v>
      </c>
      <c r="H457" s="53" t="str">
        <f t="shared" si="23"/>
        <v>Namibia_TB_1</v>
      </c>
    </row>
    <row r="458" spans="1:8" x14ac:dyDescent="0.25">
      <c r="A458" s="48" t="s">
        <v>2028</v>
      </c>
      <c r="B458" s="49" t="s">
        <v>1134</v>
      </c>
      <c r="C458" s="49" t="s">
        <v>1645</v>
      </c>
      <c r="D458" s="49" t="str">
        <f t="shared" si="21"/>
        <v>NER_HIV</v>
      </c>
      <c r="E458" s="49" t="s">
        <v>1634</v>
      </c>
      <c r="F458" s="49" t="s">
        <v>793</v>
      </c>
      <c r="G458" s="49">
        <f t="shared" si="22"/>
        <v>1</v>
      </c>
      <c r="H458" s="50" t="str">
        <f t="shared" si="23"/>
        <v>Niger_HIV_1</v>
      </c>
    </row>
    <row r="459" spans="1:8" x14ac:dyDescent="0.25">
      <c r="A459" s="51" t="s">
        <v>2028</v>
      </c>
      <c r="B459" s="52" t="s">
        <v>1134</v>
      </c>
      <c r="C459" s="52" t="s">
        <v>1645</v>
      </c>
      <c r="D459" s="52" t="str">
        <f t="shared" si="21"/>
        <v>NER_HIV</v>
      </c>
      <c r="E459" s="52" t="s">
        <v>1634</v>
      </c>
      <c r="F459" s="52" t="s">
        <v>798</v>
      </c>
      <c r="G459" s="52">
        <f t="shared" si="22"/>
        <v>2</v>
      </c>
      <c r="H459" s="53" t="str">
        <f t="shared" si="23"/>
        <v>Niger_HIV_2</v>
      </c>
    </row>
    <row r="460" spans="1:8" x14ac:dyDescent="0.25">
      <c r="A460" s="48" t="s">
        <v>2028</v>
      </c>
      <c r="B460" s="49" t="s">
        <v>1134</v>
      </c>
      <c r="C460" s="49" t="s">
        <v>1645</v>
      </c>
      <c r="D460" s="49" t="str">
        <f t="shared" si="21"/>
        <v>NER_HIV</v>
      </c>
      <c r="E460" s="49" t="s">
        <v>1634</v>
      </c>
      <c r="F460" s="49" t="s">
        <v>851</v>
      </c>
      <c r="G460" s="49">
        <f t="shared" si="22"/>
        <v>3</v>
      </c>
      <c r="H460" s="50" t="str">
        <f t="shared" si="23"/>
        <v>Niger_HIV_3</v>
      </c>
    </row>
    <row r="461" spans="1:8" x14ac:dyDescent="0.25">
      <c r="A461" s="51" t="s">
        <v>2028</v>
      </c>
      <c r="B461" s="52" t="s">
        <v>1134</v>
      </c>
      <c r="C461" s="52" t="s">
        <v>1645</v>
      </c>
      <c r="D461" s="52" t="str">
        <f t="shared" si="21"/>
        <v>NER_HIV</v>
      </c>
      <c r="E461" s="52" t="s">
        <v>1634</v>
      </c>
      <c r="F461" s="52" t="s">
        <v>934</v>
      </c>
      <c r="G461" s="52">
        <f t="shared" si="22"/>
        <v>4</v>
      </c>
      <c r="H461" s="53" t="str">
        <f t="shared" si="23"/>
        <v>Niger_HIV_4</v>
      </c>
    </row>
    <row r="462" spans="1:8" x14ac:dyDescent="0.25">
      <c r="A462" s="48" t="s">
        <v>2028</v>
      </c>
      <c r="B462" s="49" t="s">
        <v>1134</v>
      </c>
      <c r="C462" s="49" t="s">
        <v>1645</v>
      </c>
      <c r="D462" s="49" t="str">
        <f t="shared" si="21"/>
        <v>NER_HIV</v>
      </c>
      <c r="E462" s="49" t="s">
        <v>1634</v>
      </c>
      <c r="F462" s="49" t="s">
        <v>949</v>
      </c>
      <c r="G462" s="49">
        <f t="shared" si="22"/>
        <v>5</v>
      </c>
      <c r="H462" s="50" t="str">
        <f t="shared" si="23"/>
        <v>Niger_HIV_5</v>
      </c>
    </row>
    <row r="463" spans="1:8" x14ac:dyDescent="0.25">
      <c r="A463" s="51" t="s">
        <v>2028</v>
      </c>
      <c r="B463" s="52" t="s">
        <v>1134</v>
      </c>
      <c r="C463" s="52" t="s">
        <v>308</v>
      </c>
      <c r="D463" s="52" t="str">
        <f t="shared" si="21"/>
        <v>NER_Malaria</v>
      </c>
      <c r="E463" s="52" t="s">
        <v>1634</v>
      </c>
      <c r="F463" s="52" t="s">
        <v>901</v>
      </c>
      <c r="G463" s="52">
        <f t="shared" si="22"/>
        <v>1</v>
      </c>
      <c r="H463" s="53" t="str">
        <f t="shared" si="23"/>
        <v>Niger_Malaria_1</v>
      </c>
    </row>
    <row r="464" spans="1:8" x14ac:dyDescent="0.25">
      <c r="A464" s="48" t="s">
        <v>2028</v>
      </c>
      <c r="B464" s="49" t="s">
        <v>1134</v>
      </c>
      <c r="C464" s="49" t="s">
        <v>308</v>
      </c>
      <c r="D464" s="49" t="str">
        <f t="shared" si="21"/>
        <v>NER_Malaria</v>
      </c>
      <c r="E464" s="49" t="s">
        <v>1634</v>
      </c>
      <c r="F464" s="49" t="s">
        <v>934</v>
      </c>
      <c r="G464" s="49">
        <f t="shared" si="22"/>
        <v>2</v>
      </c>
      <c r="H464" s="50" t="str">
        <f t="shared" si="23"/>
        <v>Niger_Malaria_2</v>
      </c>
    </row>
    <row r="465" spans="1:8" x14ac:dyDescent="0.25">
      <c r="A465" s="51" t="s">
        <v>2028</v>
      </c>
      <c r="B465" s="52" t="s">
        <v>1134</v>
      </c>
      <c r="C465" s="52" t="s">
        <v>308</v>
      </c>
      <c r="D465" s="52" t="str">
        <f t="shared" si="21"/>
        <v>NER_Malaria</v>
      </c>
      <c r="E465" s="52" t="s">
        <v>1634</v>
      </c>
      <c r="F465" s="52" t="s">
        <v>954</v>
      </c>
      <c r="G465" s="52">
        <f t="shared" si="22"/>
        <v>3</v>
      </c>
      <c r="H465" s="53" t="str">
        <f t="shared" si="23"/>
        <v>Niger_Malaria_3</v>
      </c>
    </row>
    <row r="466" spans="1:8" x14ac:dyDescent="0.25">
      <c r="A466" s="48" t="s">
        <v>2028</v>
      </c>
      <c r="B466" s="49" t="s">
        <v>1134</v>
      </c>
      <c r="C466" s="49" t="s">
        <v>308</v>
      </c>
      <c r="D466" s="49" t="str">
        <f t="shared" si="21"/>
        <v>NER_Malaria</v>
      </c>
      <c r="E466" s="49" t="s">
        <v>1634</v>
      </c>
      <c r="F466" s="49" t="s">
        <v>949</v>
      </c>
      <c r="G466" s="49">
        <f t="shared" si="22"/>
        <v>4</v>
      </c>
      <c r="H466" s="50" t="str">
        <f t="shared" si="23"/>
        <v>Niger_Malaria_4</v>
      </c>
    </row>
    <row r="467" spans="1:8" x14ac:dyDescent="0.25">
      <c r="A467" s="51" t="s">
        <v>2034</v>
      </c>
      <c r="B467" s="52" t="s">
        <v>1137</v>
      </c>
      <c r="C467" s="52" t="s">
        <v>1645</v>
      </c>
      <c r="D467" s="52" t="str">
        <f t="shared" si="21"/>
        <v>NGA_HIV</v>
      </c>
      <c r="E467" s="52" t="s">
        <v>1634</v>
      </c>
      <c r="F467" s="52" t="s">
        <v>686</v>
      </c>
      <c r="G467" s="52">
        <f t="shared" si="22"/>
        <v>1</v>
      </c>
      <c r="H467" s="53" t="str">
        <f t="shared" si="23"/>
        <v>Nigeria_HIV_1</v>
      </c>
    </row>
    <row r="468" spans="1:8" x14ac:dyDescent="0.25">
      <c r="A468" s="48" t="s">
        <v>2034</v>
      </c>
      <c r="B468" s="49" t="s">
        <v>1137</v>
      </c>
      <c r="C468" s="49" t="s">
        <v>1645</v>
      </c>
      <c r="D468" s="49" t="str">
        <f t="shared" si="21"/>
        <v>NGA_HIV</v>
      </c>
      <c r="E468" s="49" t="s">
        <v>1634</v>
      </c>
      <c r="F468" s="49" t="s">
        <v>843</v>
      </c>
      <c r="G468" s="49">
        <f t="shared" si="22"/>
        <v>2</v>
      </c>
      <c r="H468" s="50" t="str">
        <f t="shared" si="23"/>
        <v>Nigeria_HIV_2</v>
      </c>
    </row>
    <row r="469" spans="1:8" x14ac:dyDescent="0.25">
      <c r="A469" s="51" t="s">
        <v>2034</v>
      </c>
      <c r="B469" s="52" t="s">
        <v>1137</v>
      </c>
      <c r="C469" s="52" t="s">
        <v>1645</v>
      </c>
      <c r="D469" s="52" t="str">
        <f t="shared" si="21"/>
        <v>NGA_HIV</v>
      </c>
      <c r="E469" s="52" t="s">
        <v>1634</v>
      </c>
      <c r="F469" s="52" t="s">
        <v>901</v>
      </c>
      <c r="G469" s="52">
        <f t="shared" si="22"/>
        <v>3</v>
      </c>
      <c r="H469" s="53" t="str">
        <f t="shared" si="23"/>
        <v>Nigeria_HIV_3</v>
      </c>
    </row>
    <row r="470" spans="1:8" x14ac:dyDescent="0.25">
      <c r="A470" s="48" t="s">
        <v>2034</v>
      </c>
      <c r="B470" s="49" t="s">
        <v>1137</v>
      </c>
      <c r="C470" s="49" t="s">
        <v>1645</v>
      </c>
      <c r="D470" s="49" t="str">
        <f t="shared" si="21"/>
        <v>NGA_HIV</v>
      </c>
      <c r="E470" s="49" t="s">
        <v>1634</v>
      </c>
      <c r="F470" s="49" t="s">
        <v>934</v>
      </c>
      <c r="G470" s="49">
        <f t="shared" si="22"/>
        <v>4</v>
      </c>
      <c r="H470" s="50" t="str">
        <f t="shared" si="23"/>
        <v>Nigeria_HIV_4</v>
      </c>
    </row>
    <row r="471" spans="1:8" x14ac:dyDescent="0.25">
      <c r="A471" s="51" t="s">
        <v>2034</v>
      </c>
      <c r="B471" s="52" t="s">
        <v>1137</v>
      </c>
      <c r="C471" s="52" t="s">
        <v>308</v>
      </c>
      <c r="D471" s="52" t="str">
        <f t="shared" si="21"/>
        <v>NGA_Malaria</v>
      </c>
      <c r="E471" s="52" t="s">
        <v>1634</v>
      </c>
      <c r="F471" s="52" t="s">
        <v>686</v>
      </c>
      <c r="G471" s="52">
        <f t="shared" si="22"/>
        <v>1</v>
      </c>
      <c r="H471" s="53" t="str">
        <f t="shared" si="23"/>
        <v>Nigeria_Malaria_1</v>
      </c>
    </row>
    <row r="472" spans="1:8" x14ac:dyDescent="0.25">
      <c r="A472" s="48" t="s">
        <v>2034</v>
      </c>
      <c r="B472" s="49" t="s">
        <v>1137</v>
      </c>
      <c r="C472" s="49" t="s">
        <v>308</v>
      </c>
      <c r="D472" s="49" t="str">
        <f t="shared" si="21"/>
        <v>NGA_Malaria</v>
      </c>
      <c r="E472" s="49" t="s">
        <v>1634</v>
      </c>
      <c r="F472" s="49" t="s">
        <v>906</v>
      </c>
      <c r="G472" s="49">
        <f t="shared" si="22"/>
        <v>2</v>
      </c>
      <c r="H472" s="50" t="str">
        <f t="shared" si="23"/>
        <v>Nigeria_Malaria_2</v>
      </c>
    </row>
    <row r="473" spans="1:8" x14ac:dyDescent="0.25">
      <c r="A473" s="51" t="s">
        <v>2034</v>
      </c>
      <c r="B473" s="52" t="s">
        <v>1137</v>
      </c>
      <c r="C473" s="52" t="s">
        <v>308</v>
      </c>
      <c r="D473" s="52" t="str">
        <f t="shared" si="21"/>
        <v>NGA_Malaria</v>
      </c>
      <c r="E473" s="52" t="s">
        <v>1634</v>
      </c>
      <c r="F473" s="52" t="s">
        <v>934</v>
      </c>
      <c r="G473" s="52">
        <f t="shared" si="22"/>
        <v>3</v>
      </c>
      <c r="H473" s="53" t="str">
        <f t="shared" si="23"/>
        <v>Nigeria_Malaria_3</v>
      </c>
    </row>
    <row r="474" spans="1:8" x14ac:dyDescent="0.25">
      <c r="A474" s="48" t="s">
        <v>2034</v>
      </c>
      <c r="B474" s="49" t="s">
        <v>1137</v>
      </c>
      <c r="C474" s="49" t="s">
        <v>308</v>
      </c>
      <c r="D474" s="49" t="str">
        <f t="shared" si="21"/>
        <v>NGA_Malaria</v>
      </c>
      <c r="E474" s="49" t="s">
        <v>1634</v>
      </c>
      <c r="F474" s="49" t="s">
        <v>954</v>
      </c>
      <c r="G474" s="49">
        <f t="shared" si="22"/>
        <v>4</v>
      </c>
      <c r="H474" s="50" t="str">
        <f t="shared" si="23"/>
        <v>Nigeria_Malaria_4</v>
      </c>
    </row>
    <row r="475" spans="1:8" x14ac:dyDescent="0.25">
      <c r="A475" s="51" t="s">
        <v>2034</v>
      </c>
      <c r="B475" s="52" t="s">
        <v>1137</v>
      </c>
      <c r="C475" s="52" t="s">
        <v>305</v>
      </c>
      <c r="D475" s="52" t="str">
        <f t="shared" si="21"/>
        <v>NGA_TB</v>
      </c>
      <c r="E475" s="52" t="s">
        <v>1634</v>
      </c>
      <c r="F475" s="52" t="s">
        <v>934</v>
      </c>
      <c r="G475" s="52">
        <f t="shared" si="22"/>
        <v>1</v>
      </c>
      <c r="H475" s="53" t="str">
        <f t="shared" si="23"/>
        <v>Nigeria_TB_1</v>
      </c>
    </row>
    <row r="476" spans="1:8" x14ac:dyDescent="0.25">
      <c r="A476" s="48" t="s">
        <v>2042</v>
      </c>
      <c r="B476" s="49" t="s">
        <v>1133</v>
      </c>
      <c r="C476" s="49" t="s">
        <v>308</v>
      </c>
      <c r="D476" s="49" t="str">
        <f t="shared" si="21"/>
        <v>NIC_Malaria</v>
      </c>
      <c r="E476" s="49" t="s">
        <v>1634</v>
      </c>
      <c r="F476" s="49" t="s">
        <v>612</v>
      </c>
      <c r="G476" s="49">
        <f t="shared" si="22"/>
        <v>1</v>
      </c>
      <c r="H476" s="50" t="str">
        <f t="shared" si="23"/>
        <v>Nicaragua_Malaria_1</v>
      </c>
    </row>
    <row r="477" spans="1:8" x14ac:dyDescent="0.25">
      <c r="A477" s="51" t="s">
        <v>2042</v>
      </c>
      <c r="B477" s="52" t="s">
        <v>1133</v>
      </c>
      <c r="C477" s="52" t="s">
        <v>308</v>
      </c>
      <c r="D477" s="52" t="str">
        <f t="shared" si="21"/>
        <v>NIC_Malaria</v>
      </c>
      <c r="E477" s="52" t="s">
        <v>1634</v>
      </c>
      <c r="F477" s="52" t="s">
        <v>949</v>
      </c>
      <c r="G477" s="52">
        <f t="shared" si="22"/>
        <v>2</v>
      </c>
      <c r="H477" s="53" t="str">
        <f t="shared" si="23"/>
        <v>Nicaragua_Malaria_2</v>
      </c>
    </row>
    <row r="478" spans="1:8" x14ac:dyDescent="0.25">
      <c r="A478" s="48" t="s">
        <v>2042</v>
      </c>
      <c r="B478" s="49" t="s">
        <v>1133</v>
      </c>
      <c r="C478" s="49" t="s">
        <v>308</v>
      </c>
      <c r="D478" s="49" t="str">
        <f t="shared" si="21"/>
        <v>NIC_Malaria</v>
      </c>
      <c r="E478" s="49" t="s">
        <v>1634</v>
      </c>
      <c r="F478" s="49"/>
      <c r="G478" s="49">
        <f t="shared" si="22"/>
        <v>3</v>
      </c>
      <c r="H478" s="50" t="str">
        <f t="shared" si="23"/>
        <v>Nicaragua_Malaria_3</v>
      </c>
    </row>
    <row r="479" spans="1:8" x14ac:dyDescent="0.25">
      <c r="A479" s="51" t="s">
        <v>2042</v>
      </c>
      <c r="B479" s="52" t="s">
        <v>1133</v>
      </c>
      <c r="C479" s="52" t="s">
        <v>305</v>
      </c>
      <c r="D479" s="52" t="str">
        <f t="shared" si="21"/>
        <v>NIC_TB</v>
      </c>
      <c r="E479" s="52" t="s">
        <v>1634</v>
      </c>
      <c r="F479" s="52"/>
      <c r="G479" s="52">
        <f t="shared" si="22"/>
        <v>1</v>
      </c>
      <c r="H479" s="53" t="str">
        <f t="shared" si="23"/>
        <v>Nicaragua_TB_1</v>
      </c>
    </row>
    <row r="480" spans="1:8" x14ac:dyDescent="0.25">
      <c r="A480" s="48" t="s">
        <v>2046</v>
      </c>
      <c r="B480" s="49" t="s">
        <v>1128</v>
      </c>
      <c r="C480" s="49" t="s">
        <v>1645</v>
      </c>
      <c r="D480" s="49" t="str">
        <f t="shared" si="21"/>
        <v>NPL_HIV</v>
      </c>
      <c r="E480" s="49" t="s">
        <v>1634</v>
      </c>
      <c r="F480" s="49" t="s">
        <v>815</v>
      </c>
      <c r="G480" s="49">
        <f t="shared" si="22"/>
        <v>1</v>
      </c>
      <c r="H480" s="50" t="str">
        <f t="shared" si="23"/>
        <v>Nepal_HIV_1</v>
      </c>
    </row>
    <row r="481" spans="1:8" x14ac:dyDescent="0.25">
      <c r="A481" s="51" t="s">
        <v>2046</v>
      </c>
      <c r="B481" s="52" t="s">
        <v>1128</v>
      </c>
      <c r="C481" s="52" t="s">
        <v>1645</v>
      </c>
      <c r="D481" s="52" t="str">
        <f t="shared" si="21"/>
        <v>NPL_HIV</v>
      </c>
      <c r="E481" s="52" t="s">
        <v>1634</v>
      </c>
      <c r="F481" s="52" t="s">
        <v>843</v>
      </c>
      <c r="G481" s="52">
        <f t="shared" si="22"/>
        <v>2</v>
      </c>
      <c r="H481" s="53" t="str">
        <f t="shared" si="23"/>
        <v>Nepal_HIV_2</v>
      </c>
    </row>
    <row r="482" spans="1:8" x14ac:dyDescent="0.25">
      <c r="A482" s="48" t="s">
        <v>2046</v>
      </c>
      <c r="B482" s="49" t="s">
        <v>1128</v>
      </c>
      <c r="C482" s="49" t="s">
        <v>1645</v>
      </c>
      <c r="D482" s="49" t="str">
        <f t="shared" si="21"/>
        <v>NPL_HIV</v>
      </c>
      <c r="E482" s="49" t="s">
        <v>1634</v>
      </c>
      <c r="F482" s="49" t="s">
        <v>901</v>
      </c>
      <c r="G482" s="49">
        <f t="shared" si="22"/>
        <v>3</v>
      </c>
      <c r="H482" s="50" t="str">
        <f t="shared" si="23"/>
        <v>Nepal_HIV_3</v>
      </c>
    </row>
    <row r="483" spans="1:8" x14ac:dyDescent="0.25">
      <c r="A483" s="51" t="s">
        <v>2046</v>
      </c>
      <c r="B483" s="52" t="s">
        <v>1128</v>
      </c>
      <c r="C483" s="52" t="s">
        <v>1645</v>
      </c>
      <c r="D483" s="52" t="str">
        <f t="shared" si="21"/>
        <v>NPL_HIV</v>
      </c>
      <c r="E483" s="52" t="s">
        <v>1634</v>
      </c>
      <c r="F483" s="52" t="s">
        <v>913</v>
      </c>
      <c r="G483" s="52">
        <f t="shared" si="22"/>
        <v>4</v>
      </c>
      <c r="H483" s="53" t="str">
        <f t="shared" si="23"/>
        <v>Nepal_HIV_4</v>
      </c>
    </row>
    <row r="484" spans="1:8" x14ac:dyDescent="0.25">
      <c r="A484" s="48" t="s">
        <v>2046</v>
      </c>
      <c r="B484" s="49" t="s">
        <v>1128</v>
      </c>
      <c r="C484" s="49" t="s">
        <v>1645</v>
      </c>
      <c r="D484" s="49" t="str">
        <f t="shared" si="21"/>
        <v>NPL_HIV</v>
      </c>
      <c r="E484" s="49" t="s">
        <v>1634</v>
      </c>
      <c r="F484" s="49" t="s">
        <v>930</v>
      </c>
      <c r="G484" s="49">
        <f t="shared" si="22"/>
        <v>5</v>
      </c>
      <c r="H484" s="50" t="str">
        <f t="shared" si="23"/>
        <v>Nepal_HIV_5</v>
      </c>
    </row>
    <row r="485" spans="1:8" x14ac:dyDescent="0.25">
      <c r="A485" s="51" t="s">
        <v>2046</v>
      </c>
      <c r="B485" s="52" t="s">
        <v>1128</v>
      </c>
      <c r="C485" s="52" t="s">
        <v>1645</v>
      </c>
      <c r="D485" s="52" t="str">
        <f t="shared" si="21"/>
        <v>NPL_HIV</v>
      </c>
      <c r="E485" s="52" t="s">
        <v>1634</v>
      </c>
      <c r="F485" s="52" t="s">
        <v>934</v>
      </c>
      <c r="G485" s="52">
        <f t="shared" si="22"/>
        <v>6</v>
      </c>
      <c r="H485" s="53" t="str">
        <f t="shared" si="23"/>
        <v>Nepal_HIV_6</v>
      </c>
    </row>
    <row r="486" spans="1:8" x14ac:dyDescent="0.25">
      <c r="A486" s="48" t="s">
        <v>2046</v>
      </c>
      <c r="B486" s="49" t="s">
        <v>1128</v>
      </c>
      <c r="C486" s="49" t="s">
        <v>1645</v>
      </c>
      <c r="D486" s="49" t="str">
        <f t="shared" si="21"/>
        <v>NPL_HIV</v>
      </c>
      <c r="E486" s="49" t="s">
        <v>1634</v>
      </c>
      <c r="F486" s="49" t="s">
        <v>954</v>
      </c>
      <c r="G486" s="49">
        <f t="shared" si="22"/>
        <v>7</v>
      </c>
      <c r="H486" s="50" t="str">
        <f t="shared" si="23"/>
        <v>Nepal_HIV_7</v>
      </c>
    </row>
    <row r="487" spans="1:8" x14ac:dyDescent="0.25">
      <c r="A487" s="51" t="s">
        <v>2046</v>
      </c>
      <c r="B487" s="52" t="s">
        <v>1128</v>
      </c>
      <c r="C487" s="52" t="s">
        <v>1645</v>
      </c>
      <c r="D487" s="52" t="str">
        <f t="shared" si="21"/>
        <v>NPL_HIV</v>
      </c>
      <c r="E487" s="52" t="s">
        <v>1634</v>
      </c>
      <c r="F487" s="52" t="s">
        <v>949</v>
      </c>
      <c r="G487" s="52">
        <f t="shared" si="22"/>
        <v>8</v>
      </c>
      <c r="H487" s="53" t="str">
        <f t="shared" si="23"/>
        <v>Nepal_HIV_8</v>
      </c>
    </row>
    <row r="488" spans="1:8" x14ac:dyDescent="0.25">
      <c r="A488" s="48" t="s">
        <v>2046</v>
      </c>
      <c r="B488" s="49" t="s">
        <v>1128</v>
      </c>
      <c r="C488" s="49" t="s">
        <v>308</v>
      </c>
      <c r="D488" s="49" t="str">
        <f t="shared" si="21"/>
        <v>NPL_Malaria</v>
      </c>
      <c r="E488" s="49" t="s">
        <v>1634</v>
      </c>
      <c r="F488" s="49" t="s">
        <v>934</v>
      </c>
      <c r="G488" s="49">
        <f t="shared" si="22"/>
        <v>1</v>
      </c>
      <c r="H488" s="50" t="str">
        <f t="shared" si="23"/>
        <v>Nepal_Malaria_1</v>
      </c>
    </row>
    <row r="489" spans="1:8" x14ac:dyDescent="0.25">
      <c r="A489" s="51" t="s">
        <v>2046</v>
      </c>
      <c r="B489" s="52" t="s">
        <v>1128</v>
      </c>
      <c r="C489" s="52" t="s">
        <v>308</v>
      </c>
      <c r="D489" s="52" t="str">
        <f t="shared" si="21"/>
        <v>NPL_Malaria</v>
      </c>
      <c r="E489" s="52" t="s">
        <v>1634</v>
      </c>
      <c r="F489" s="52" t="s">
        <v>949</v>
      </c>
      <c r="G489" s="52">
        <f t="shared" si="22"/>
        <v>2</v>
      </c>
      <c r="H489" s="53" t="str">
        <f t="shared" si="23"/>
        <v>Nepal_Malaria_2</v>
      </c>
    </row>
    <row r="490" spans="1:8" x14ac:dyDescent="0.25">
      <c r="A490" s="48" t="s">
        <v>2046</v>
      </c>
      <c r="B490" s="49" t="s">
        <v>1128</v>
      </c>
      <c r="C490" s="49" t="s">
        <v>305</v>
      </c>
      <c r="D490" s="49" t="str">
        <f t="shared" si="21"/>
        <v>NPL_TB</v>
      </c>
      <c r="E490" s="49" t="s">
        <v>1634</v>
      </c>
      <c r="F490" s="49" t="s">
        <v>949</v>
      </c>
      <c r="G490" s="49">
        <f t="shared" si="22"/>
        <v>1</v>
      </c>
      <c r="H490" s="50" t="str">
        <f t="shared" si="23"/>
        <v>Nepal_TB_1</v>
      </c>
    </row>
    <row r="491" spans="1:8" x14ac:dyDescent="0.25">
      <c r="A491" s="51" t="s">
        <v>2056</v>
      </c>
      <c r="B491" s="52" t="s">
        <v>1145</v>
      </c>
      <c r="C491" s="52" t="s">
        <v>1645</v>
      </c>
      <c r="D491" s="52" t="str">
        <f t="shared" si="21"/>
        <v>PAK_HIV</v>
      </c>
      <c r="E491" s="52" t="s">
        <v>1634</v>
      </c>
      <c r="F491" s="52" t="s">
        <v>665</v>
      </c>
      <c r="G491" s="52">
        <f t="shared" si="22"/>
        <v>1</v>
      </c>
      <c r="H491" s="53" t="str">
        <f t="shared" si="23"/>
        <v>Pakistan_HIV_1</v>
      </c>
    </row>
    <row r="492" spans="1:8" x14ac:dyDescent="0.25">
      <c r="A492" s="48" t="s">
        <v>2056</v>
      </c>
      <c r="B492" s="49" t="s">
        <v>1145</v>
      </c>
      <c r="C492" s="49" t="s">
        <v>1645</v>
      </c>
      <c r="D492" s="49" t="str">
        <f t="shared" si="21"/>
        <v>PAK_HIV</v>
      </c>
      <c r="E492" s="49" t="s">
        <v>1634</v>
      </c>
      <c r="F492" s="49" t="s">
        <v>788</v>
      </c>
      <c r="G492" s="49">
        <f t="shared" si="22"/>
        <v>2</v>
      </c>
      <c r="H492" s="50" t="str">
        <f t="shared" si="23"/>
        <v>Pakistan_HIV_2</v>
      </c>
    </row>
    <row r="493" spans="1:8" x14ac:dyDescent="0.25">
      <c r="A493" s="51" t="s">
        <v>2056</v>
      </c>
      <c r="B493" s="52" t="s">
        <v>1145</v>
      </c>
      <c r="C493" s="52" t="s">
        <v>1645</v>
      </c>
      <c r="D493" s="52" t="str">
        <f t="shared" si="21"/>
        <v>PAK_HIV</v>
      </c>
      <c r="E493" s="52" t="s">
        <v>1634</v>
      </c>
      <c r="F493" s="52" t="s">
        <v>815</v>
      </c>
      <c r="G493" s="52">
        <f t="shared" si="22"/>
        <v>3</v>
      </c>
      <c r="H493" s="53" t="str">
        <f t="shared" si="23"/>
        <v>Pakistan_HIV_3</v>
      </c>
    </row>
    <row r="494" spans="1:8" x14ac:dyDescent="0.25">
      <c r="A494" s="48" t="s">
        <v>2056</v>
      </c>
      <c r="B494" s="49" t="s">
        <v>1145</v>
      </c>
      <c r="C494" s="49" t="s">
        <v>1645</v>
      </c>
      <c r="D494" s="49" t="str">
        <f t="shared" si="21"/>
        <v>PAK_HIV</v>
      </c>
      <c r="E494" s="49" t="s">
        <v>1634</v>
      </c>
      <c r="F494" s="49" t="s">
        <v>820</v>
      </c>
      <c r="G494" s="49">
        <f t="shared" si="22"/>
        <v>4</v>
      </c>
      <c r="H494" s="50" t="str">
        <f t="shared" si="23"/>
        <v>Pakistan_HIV_4</v>
      </c>
    </row>
    <row r="495" spans="1:8" x14ac:dyDescent="0.25">
      <c r="A495" s="51" t="s">
        <v>2056</v>
      </c>
      <c r="B495" s="52" t="s">
        <v>1145</v>
      </c>
      <c r="C495" s="52" t="s">
        <v>1645</v>
      </c>
      <c r="D495" s="52" t="str">
        <f t="shared" si="21"/>
        <v>PAK_HIV</v>
      </c>
      <c r="E495" s="52" t="s">
        <v>1634</v>
      </c>
      <c r="F495" s="52" t="s">
        <v>843</v>
      </c>
      <c r="G495" s="52">
        <f t="shared" si="22"/>
        <v>5</v>
      </c>
      <c r="H495" s="53" t="str">
        <f t="shared" si="23"/>
        <v>Pakistan_HIV_5</v>
      </c>
    </row>
    <row r="496" spans="1:8" x14ac:dyDescent="0.25">
      <c r="A496" s="48" t="s">
        <v>2056</v>
      </c>
      <c r="B496" s="49" t="s">
        <v>1145</v>
      </c>
      <c r="C496" s="49" t="s">
        <v>1645</v>
      </c>
      <c r="D496" s="49" t="str">
        <f t="shared" si="21"/>
        <v>PAK_HIV</v>
      </c>
      <c r="E496" s="49" t="s">
        <v>1634</v>
      </c>
      <c r="F496" s="49" t="s">
        <v>846</v>
      </c>
      <c r="G496" s="49">
        <f t="shared" si="22"/>
        <v>6</v>
      </c>
      <c r="H496" s="50" t="str">
        <f t="shared" si="23"/>
        <v>Pakistan_HIV_6</v>
      </c>
    </row>
    <row r="497" spans="1:8" x14ac:dyDescent="0.25">
      <c r="A497" s="51" t="s">
        <v>2056</v>
      </c>
      <c r="B497" s="52" t="s">
        <v>1145</v>
      </c>
      <c r="C497" s="52" t="s">
        <v>1645</v>
      </c>
      <c r="D497" s="52" t="str">
        <f t="shared" si="21"/>
        <v>PAK_HIV</v>
      </c>
      <c r="E497" s="52" t="s">
        <v>1634</v>
      </c>
      <c r="F497" s="52" t="s">
        <v>851</v>
      </c>
      <c r="G497" s="52">
        <f t="shared" si="22"/>
        <v>7</v>
      </c>
      <c r="H497" s="53" t="str">
        <f t="shared" si="23"/>
        <v>Pakistan_HIV_7</v>
      </c>
    </row>
    <row r="498" spans="1:8" x14ac:dyDescent="0.25">
      <c r="A498" s="48" t="s">
        <v>2056</v>
      </c>
      <c r="B498" s="49" t="s">
        <v>1145</v>
      </c>
      <c r="C498" s="49" t="s">
        <v>1645</v>
      </c>
      <c r="D498" s="49" t="str">
        <f t="shared" si="21"/>
        <v>PAK_HIV</v>
      </c>
      <c r="E498" s="49" t="s">
        <v>1634</v>
      </c>
      <c r="F498" s="49" t="s">
        <v>901</v>
      </c>
      <c r="G498" s="49">
        <f t="shared" si="22"/>
        <v>8</v>
      </c>
      <c r="H498" s="50" t="str">
        <f t="shared" si="23"/>
        <v>Pakistan_HIV_8</v>
      </c>
    </row>
    <row r="499" spans="1:8" x14ac:dyDescent="0.25">
      <c r="A499" s="51" t="s">
        <v>2056</v>
      </c>
      <c r="B499" s="52" t="s">
        <v>1145</v>
      </c>
      <c r="C499" s="52" t="s">
        <v>1645</v>
      </c>
      <c r="D499" s="52" t="str">
        <f t="shared" si="21"/>
        <v>PAK_HIV</v>
      </c>
      <c r="E499" s="52" t="s">
        <v>1634</v>
      </c>
      <c r="F499" s="52" t="s">
        <v>906</v>
      </c>
      <c r="G499" s="52">
        <f t="shared" si="22"/>
        <v>9</v>
      </c>
      <c r="H499" s="53" t="str">
        <f t="shared" si="23"/>
        <v>Pakistan_HIV_9</v>
      </c>
    </row>
    <row r="500" spans="1:8" x14ac:dyDescent="0.25">
      <c r="A500" s="48" t="s">
        <v>2056</v>
      </c>
      <c r="B500" s="49" t="s">
        <v>1145</v>
      </c>
      <c r="C500" s="49" t="s">
        <v>1645</v>
      </c>
      <c r="D500" s="49" t="str">
        <f t="shared" si="21"/>
        <v>PAK_HIV</v>
      </c>
      <c r="E500" s="49" t="s">
        <v>1634</v>
      </c>
      <c r="F500" s="49" t="s">
        <v>918</v>
      </c>
      <c r="G500" s="49">
        <f t="shared" si="22"/>
        <v>10</v>
      </c>
      <c r="H500" s="50" t="str">
        <f t="shared" si="23"/>
        <v>Pakistan_HIV_10</v>
      </c>
    </row>
    <row r="501" spans="1:8" x14ac:dyDescent="0.25">
      <c r="A501" s="51" t="s">
        <v>2056</v>
      </c>
      <c r="B501" s="52" t="s">
        <v>1145</v>
      </c>
      <c r="C501" s="52" t="s">
        <v>1645</v>
      </c>
      <c r="D501" s="52" t="str">
        <f t="shared" si="21"/>
        <v>PAK_HIV</v>
      </c>
      <c r="E501" s="52" t="s">
        <v>1634</v>
      </c>
      <c r="F501" s="52" t="s">
        <v>924</v>
      </c>
      <c r="G501" s="52">
        <f t="shared" si="22"/>
        <v>11</v>
      </c>
      <c r="H501" s="53" t="str">
        <f t="shared" si="23"/>
        <v>Pakistan_HIV_11</v>
      </c>
    </row>
    <row r="502" spans="1:8" x14ac:dyDescent="0.25">
      <c r="A502" s="48" t="s">
        <v>2056</v>
      </c>
      <c r="B502" s="49" t="s">
        <v>1145</v>
      </c>
      <c r="C502" s="49" t="s">
        <v>1645</v>
      </c>
      <c r="D502" s="49" t="str">
        <f t="shared" si="21"/>
        <v>PAK_HIV</v>
      </c>
      <c r="E502" s="49" t="s">
        <v>1634</v>
      </c>
      <c r="F502" s="49" t="s">
        <v>930</v>
      </c>
      <c r="G502" s="49">
        <f t="shared" si="22"/>
        <v>12</v>
      </c>
      <c r="H502" s="50" t="str">
        <f t="shared" si="23"/>
        <v>Pakistan_HIV_12</v>
      </c>
    </row>
    <row r="503" spans="1:8" x14ac:dyDescent="0.25">
      <c r="A503" s="51" t="s">
        <v>2056</v>
      </c>
      <c r="B503" s="52" t="s">
        <v>1145</v>
      </c>
      <c r="C503" s="52" t="s">
        <v>1645</v>
      </c>
      <c r="D503" s="52" t="str">
        <f t="shared" si="21"/>
        <v>PAK_HIV</v>
      </c>
      <c r="E503" s="52" t="s">
        <v>1634</v>
      </c>
      <c r="F503" s="52" t="s">
        <v>949</v>
      </c>
      <c r="G503" s="52">
        <f t="shared" si="22"/>
        <v>13</v>
      </c>
      <c r="H503" s="53" t="str">
        <f t="shared" si="23"/>
        <v>Pakistan_HIV_13</v>
      </c>
    </row>
    <row r="504" spans="1:8" x14ac:dyDescent="0.25">
      <c r="A504" s="48" t="s">
        <v>2056</v>
      </c>
      <c r="B504" s="49" t="s">
        <v>1145</v>
      </c>
      <c r="C504" s="49" t="s">
        <v>308</v>
      </c>
      <c r="D504" s="49" t="str">
        <f t="shared" si="21"/>
        <v>PAK_Malaria</v>
      </c>
      <c r="E504" s="49" t="s">
        <v>1634</v>
      </c>
      <c r="F504" s="49" t="s">
        <v>949</v>
      </c>
      <c r="G504" s="49">
        <f t="shared" si="22"/>
        <v>1</v>
      </c>
      <c r="H504" s="50" t="str">
        <f t="shared" si="23"/>
        <v>Pakistan_Malaria_1</v>
      </c>
    </row>
    <row r="505" spans="1:8" x14ac:dyDescent="0.25">
      <c r="A505" s="51" t="s">
        <v>2058</v>
      </c>
      <c r="B505" s="52" t="s">
        <v>1161</v>
      </c>
      <c r="C505" s="52" t="s">
        <v>1645</v>
      </c>
      <c r="D505" s="52" t="str">
        <f t="shared" si="21"/>
        <v>PHL_HIV</v>
      </c>
      <c r="E505" s="52" t="s">
        <v>1634</v>
      </c>
      <c r="F505" s="52" t="s">
        <v>843</v>
      </c>
      <c r="G505" s="52">
        <f t="shared" si="22"/>
        <v>1</v>
      </c>
      <c r="H505" s="53" t="str">
        <f t="shared" si="23"/>
        <v>Philippines_HIV_1</v>
      </c>
    </row>
    <row r="506" spans="1:8" x14ac:dyDescent="0.25">
      <c r="A506" s="48" t="s">
        <v>2058</v>
      </c>
      <c r="B506" s="49" t="s">
        <v>1161</v>
      </c>
      <c r="C506" s="49" t="s">
        <v>1645</v>
      </c>
      <c r="D506" s="49" t="str">
        <f t="shared" si="21"/>
        <v>PHL_HIV</v>
      </c>
      <c r="E506" s="49" t="s">
        <v>1634</v>
      </c>
      <c r="F506" s="49" t="s">
        <v>934</v>
      </c>
      <c r="G506" s="49">
        <f t="shared" si="22"/>
        <v>2</v>
      </c>
      <c r="H506" s="50" t="str">
        <f t="shared" si="23"/>
        <v>Philippines_HIV_2</v>
      </c>
    </row>
    <row r="507" spans="1:8" x14ac:dyDescent="0.25">
      <c r="A507" s="51" t="s">
        <v>2058</v>
      </c>
      <c r="B507" s="52" t="s">
        <v>1161</v>
      </c>
      <c r="C507" s="52" t="s">
        <v>305</v>
      </c>
      <c r="D507" s="52" t="str">
        <f t="shared" si="21"/>
        <v>PHL_TB</v>
      </c>
      <c r="E507" s="52" t="s">
        <v>1634</v>
      </c>
      <c r="F507" s="52" t="s">
        <v>934</v>
      </c>
      <c r="G507" s="52">
        <f t="shared" si="22"/>
        <v>1</v>
      </c>
      <c r="H507" s="53" t="str">
        <f t="shared" si="23"/>
        <v>Philippines_TB_1</v>
      </c>
    </row>
    <row r="508" spans="1:8" x14ac:dyDescent="0.25">
      <c r="A508" s="48" t="s">
        <v>2062</v>
      </c>
      <c r="B508" s="49" t="s">
        <v>1153</v>
      </c>
      <c r="C508" s="49" t="s">
        <v>1645</v>
      </c>
      <c r="D508" s="49" t="str">
        <f t="shared" si="21"/>
        <v>PNG_HIV</v>
      </c>
      <c r="E508" s="49" t="s">
        <v>1634</v>
      </c>
      <c r="F508" s="49" t="s">
        <v>843</v>
      </c>
      <c r="G508" s="49">
        <f t="shared" si="22"/>
        <v>1</v>
      </c>
      <c r="H508" s="50" t="str">
        <f t="shared" si="23"/>
        <v>Papua New Guinea_HIV_1</v>
      </c>
    </row>
    <row r="509" spans="1:8" x14ac:dyDescent="0.25">
      <c r="A509" s="51" t="s">
        <v>2062</v>
      </c>
      <c r="B509" s="52" t="s">
        <v>1153</v>
      </c>
      <c r="C509" s="52" t="s">
        <v>1645</v>
      </c>
      <c r="D509" s="52" t="str">
        <f t="shared" si="21"/>
        <v>PNG_HIV</v>
      </c>
      <c r="E509" s="52" t="s">
        <v>1634</v>
      </c>
      <c r="F509" s="52" t="s">
        <v>934</v>
      </c>
      <c r="G509" s="52">
        <f t="shared" si="22"/>
        <v>2</v>
      </c>
      <c r="H509" s="53" t="str">
        <f t="shared" si="23"/>
        <v>Papua New Guinea_HIV_2</v>
      </c>
    </row>
    <row r="510" spans="1:8" x14ac:dyDescent="0.25">
      <c r="A510" s="48" t="s">
        <v>2062</v>
      </c>
      <c r="B510" s="49" t="s">
        <v>1153</v>
      </c>
      <c r="C510" s="49" t="s">
        <v>1645</v>
      </c>
      <c r="D510" s="49" t="str">
        <f t="shared" si="21"/>
        <v>PNG_HIV</v>
      </c>
      <c r="E510" s="49" t="s">
        <v>1634</v>
      </c>
      <c r="F510" s="49" t="s">
        <v>949</v>
      </c>
      <c r="G510" s="49">
        <f t="shared" si="22"/>
        <v>3</v>
      </c>
      <c r="H510" s="50" t="str">
        <f t="shared" si="23"/>
        <v>Papua New Guinea_HIV_3</v>
      </c>
    </row>
    <row r="511" spans="1:8" x14ac:dyDescent="0.25">
      <c r="A511" s="51" t="s">
        <v>2062</v>
      </c>
      <c r="B511" s="52" t="s">
        <v>1153</v>
      </c>
      <c r="C511" s="52" t="s">
        <v>305</v>
      </c>
      <c r="D511" s="52" t="str">
        <f t="shared" si="21"/>
        <v>PNG_TB</v>
      </c>
      <c r="E511" s="52" t="s">
        <v>1634</v>
      </c>
      <c r="F511" s="52" t="s">
        <v>665</v>
      </c>
      <c r="G511" s="52">
        <f t="shared" si="22"/>
        <v>1</v>
      </c>
      <c r="H511" s="53" t="str">
        <f t="shared" si="23"/>
        <v>Papua New Guinea_TB_1</v>
      </c>
    </row>
    <row r="512" spans="1:8" x14ac:dyDescent="0.25">
      <c r="A512" s="48" t="s">
        <v>2062</v>
      </c>
      <c r="B512" s="49" t="s">
        <v>1153</v>
      </c>
      <c r="C512" s="49" t="s">
        <v>305</v>
      </c>
      <c r="D512" s="49" t="str">
        <f t="shared" si="21"/>
        <v>PNG_TB</v>
      </c>
      <c r="E512" s="49" t="s">
        <v>1634</v>
      </c>
      <c r="F512" s="49" t="s">
        <v>860</v>
      </c>
      <c r="G512" s="49">
        <f t="shared" si="22"/>
        <v>2</v>
      </c>
      <c r="H512" s="50" t="str">
        <f t="shared" si="23"/>
        <v>Papua New Guinea_TB_2</v>
      </c>
    </row>
    <row r="513" spans="1:8" x14ac:dyDescent="0.25">
      <c r="A513" s="51" t="s">
        <v>2062</v>
      </c>
      <c r="B513" s="52" t="s">
        <v>1153</v>
      </c>
      <c r="C513" s="52" t="s">
        <v>305</v>
      </c>
      <c r="D513" s="52" t="str">
        <f t="shared" si="21"/>
        <v>PNG_TB</v>
      </c>
      <c r="E513" s="52" t="s">
        <v>1634</v>
      </c>
      <c r="F513" s="52" t="s">
        <v>949</v>
      </c>
      <c r="G513" s="52">
        <f t="shared" si="22"/>
        <v>3</v>
      </c>
      <c r="H513" s="53" t="str">
        <f t="shared" si="23"/>
        <v>Papua New Guinea_TB_3</v>
      </c>
    </row>
    <row r="514" spans="1:8" x14ac:dyDescent="0.25">
      <c r="A514" s="48" t="s">
        <v>2069</v>
      </c>
      <c r="B514" s="49" t="s">
        <v>1296</v>
      </c>
      <c r="C514" s="49" t="s">
        <v>1645</v>
      </c>
      <c r="D514" s="49" t="str">
        <f t="shared" si="21"/>
        <v>QNB_HIV</v>
      </c>
      <c r="E514" s="49" t="s">
        <v>1634</v>
      </c>
      <c r="F514" s="49" t="s">
        <v>901</v>
      </c>
      <c r="G514" s="49">
        <f t="shared" si="22"/>
        <v>1</v>
      </c>
      <c r="H514" s="50" t="str">
        <f t="shared" si="23"/>
        <v>Zanzibar_HIV_1</v>
      </c>
    </row>
    <row r="515" spans="1:8" x14ac:dyDescent="0.25">
      <c r="A515" s="51" t="s">
        <v>2069</v>
      </c>
      <c r="B515" s="52" t="s">
        <v>1296</v>
      </c>
      <c r="C515" s="52" t="s">
        <v>1645</v>
      </c>
      <c r="D515" s="52" t="str">
        <f t="shared" ref="D515:D578" si="24">_xlfn.CONCAT(A515,"_",C515)</f>
        <v>QNB_HIV</v>
      </c>
      <c r="E515" s="52" t="s">
        <v>1634</v>
      </c>
      <c r="F515" s="52" t="s">
        <v>934</v>
      </c>
      <c r="G515" s="52">
        <f t="shared" ref="G515:G578" si="25">IF(D515=D514,G514+1,1)</f>
        <v>2</v>
      </c>
      <c r="H515" s="53" t="str">
        <f t="shared" ref="H515:H578" si="26">_xlfn.CONCAT(B515,"_",C515,"_",G515)</f>
        <v>Zanzibar_HIV_2</v>
      </c>
    </row>
    <row r="516" spans="1:8" x14ac:dyDescent="0.25">
      <c r="A516" s="48" t="s">
        <v>2069</v>
      </c>
      <c r="B516" s="49" t="s">
        <v>1296</v>
      </c>
      <c r="C516" s="49" t="s">
        <v>308</v>
      </c>
      <c r="D516" s="49" t="str">
        <f t="shared" si="24"/>
        <v>QNB_Malaria</v>
      </c>
      <c r="E516" s="49" t="s">
        <v>1634</v>
      </c>
      <c r="F516" s="49" t="s">
        <v>918</v>
      </c>
      <c r="G516" s="49">
        <f t="shared" si="25"/>
        <v>1</v>
      </c>
      <c r="H516" s="50" t="str">
        <f t="shared" si="26"/>
        <v>Zanzibar_Malaria_1</v>
      </c>
    </row>
    <row r="517" spans="1:8" x14ac:dyDescent="0.25">
      <c r="A517" s="51" t="s">
        <v>2069</v>
      </c>
      <c r="B517" s="52" t="s">
        <v>1296</v>
      </c>
      <c r="C517" s="52" t="s">
        <v>308</v>
      </c>
      <c r="D517" s="52" t="str">
        <f t="shared" si="24"/>
        <v>QNB_Malaria</v>
      </c>
      <c r="E517" s="52" t="s">
        <v>1634</v>
      </c>
      <c r="F517" s="52" t="s">
        <v>934</v>
      </c>
      <c r="G517" s="52">
        <f t="shared" si="25"/>
        <v>2</v>
      </c>
      <c r="H517" s="53" t="str">
        <f t="shared" si="26"/>
        <v>Zanzibar_Malaria_2</v>
      </c>
    </row>
    <row r="518" spans="1:8" x14ac:dyDescent="0.25">
      <c r="A518" s="48" t="s">
        <v>2069</v>
      </c>
      <c r="B518" s="49" t="s">
        <v>1296</v>
      </c>
      <c r="C518" s="49" t="s">
        <v>305</v>
      </c>
      <c r="D518" s="49" t="str">
        <f t="shared" si="24"/>
        <v>QNB_TB</v>
      </c>
      <c r="E518" s="49" t="s">
        <v>1634</v>
      </c>
      <c r="F518" s="49" t="s">
        <v>612</v>
      </c>
      <c r="G518" s="49">
        <f t="shared" si="25"/>
        <v>1</v>
      </c>
      <c r="H518" s="50" t="str">
        <f t="shared" si="26"/>
        <v>Zanzibar_TB_1</v>
      </c>
    </row>
    <row r="519" spans="1:8" x14ac:dyDescent="0.25">
      <c r="A519" s="51" t="s">
        <v>2069</v>
      </c>
      <c r="B519" s="52" t="s">
        <v>1296</v>
      </c>
      <c r="C519" s="52" t="s">
        <v>305</v>
      </c>
      <c r="D519" s="52" t="str">
        <f t="shared" si="24"/>
        <v>QNB_TB</v>
      </c>
      <c r="E519" s="52" t="s">
        <v>1634</v>
      </c>
      <c r="F519" s="52" t="s">
        <v>954</v>
      </c>
      <c r="G519" s="52">
        <f t="shared" si="25"/>
        <v>2</v>
      </c>
      <c r="H519" s="53" t="str">
        <f t="shared" si="26"/>
        <v>Zanzibar_TB_2</v>
      </c>
    </row>
    <row r="520" spans="1:8" x14ac:dyDescent="0.25">
      <c r="A520" s="48" t="s">
        <v>2073</v>
      </c>
      <c r="B520" s="49" t="s">
        <v>1174</v>
      </c>
      <c r="C520" s="49" t="s">
        <v>1645</v>
      </c>
      <c r="D520" s="49" t="str">
        <f t="shared" si="24"/>
        <v>RWA_HIV</v>
      </c>
      <c r="E520" s="49" t="s">
        <v>1634</v>
      </c>
      <c r="F520" s="49" t="s">
        <v>843</v>
      </c>
      <c r="G520" s="49">
        <f t="shared" si="25"/>
        <v>1</v>
      </c>
      <c r="H520" s="50" t="str">
        <f t="shared" si="26"/>
        <v>Rwanda_HIV_1</v>
      </c>
    </row>
    <row r="521" spans="1:8" x14ac:dyDescent="0.25">
      <c r="A521" s="51" t="s">
        <v>2073</v>
      </c>
      <c r="B521" s="52" t="s">
        <v>1174</v>
      </c>
      <c r="C521" s="52" t="s">
        <v>1645</v>
      </c>
      <c r="D521" s="52" t="str">
        <f t="shared" si="24"/>
        <v>RWA_HIV</v>
      </c>
      <c r="E521" s="52" t="s">
        <v>1634</v>
      </c>
      <c r="F521" s="52" t="s">
        <v>934</v>
      </c>
      <c r="G521" s="52">
        <f t="shared" si="25"/>
        <v>2</v>
      </c>
      <c r="H521" s="53" t="str">
        <f t="shared" si="26"/>
        <v>Rwanda_HIV_2</v>
      </c>
    </row>
    <row r="522" spans="1:8" x14ac:dyDescent="0.25">
      <c r="A522" s="48" t="s">
        <v>2073</v>
      </c>
      <c r="B522" s="49" t="s">
        <v>1174</v>
      </c>
      <c r="C522" s="49" t="s">
        <v>1645</v>
      </c>
      <c r="D522" s="49" t="str">
        <f t="shared" si="24"/>
        <v>RWA_HIV</v>
      </c>
      <c r="E522" s="49" t="s">
        <v>1634</v>
      </c>
      <c r="F522" s="49" t="s">
        <v>954</v>
      </c>
      <c r="G522" s="49">
        <f t="shared" si="25"/>
        <v>3</v>
      </c>
      <c r="H522" s="50" t="str">
        <f t="shared" si="26"/>
        <v>Rwanda_HIV_3</v>
      </c>
    </row>
    <row r="523" spans="1:8" x14ac:dyDescent="0.25">
      <c r="A523" s="51" t="s">
        <v>2073</v>
      </c>
      <c r="B523" s="52" t="s">
        <v>1174</v>
      </c>
      <c r="C523" s="52" t="s">
        <v>308</v>
      </c>
      <c r="D523" s="52" t="str">
        <f t="shared" si="24"/>
        <v>RWA_Malaria</v>
      </c>
      <c r="E523" s="52" t="s">
        <v>1634</v>
      </c>
      <c r="F523" s="52" t="s">
        <v>934</v>
      </c>
      <c r="G523" s="52">
        <f t="shared" si="25"/>
        <v>1</v>
      </c>
      <c r="H523" s="53" t="str">
        <f t="shared" si="26"/>
        <v>Rwanda_Malaria_1</v>
      </c>
    </row>
    <row r="524" spans="1:8" x14ac:dyDescent="0.25">
      <c r="A524" s="48" t="s">
        <v>2073</v>
      </c>
      <c r="B524" s="49" t="s">
        <v>1174</v>
      </c>
      <c r="C524" s="49" t="s">
        <v>308</v>
      </c>
      <c r="D524" s="49" t="str">
        <f t="shared" si="24"/>
        <v>RWA_Malaria</v>
      </c>
      <c r="E524" s="49" t="s">
        <v>1634</v>
      </c>
      <c r="F524" s="49" t="s">
        <v>954</v>
      </c>
      <c r="G524" s="49">
        <f t="shared" si="25"/>
        <v>2</v>
      </c>
      <c r="H524" s="50" t="str">
        <f t="shared" si="26"/>
        <v>Rwanda_Malaria_2</v>
      </c>
    </row>
    <row r="525" spans="1:8" x14ac:dyDescent="0.25">
      <c r="A525" s="51" t="s">
        <v>2073</v>
      </c>
      <c r="B525" s="52" t="s">
        <v>1174</v>
      </c>
      <c r="C525" s="52" t="s">
        <v>305</v>
      </c>
      <c r="D525" s="52" t="str">
        <f t="shared" si="24"/>
        <v>RWA_TB</v>
      </c>
      <c r="E525" s="52" t="s">
        <v>1634</v>
      </c>
      <c r="F525" s="52" t="s">
        <v>934</v>
      </c>
      <c r="G525" s="52">
        <f t="shared" si="25"/>
        <v>1</v>
      </c>
      <c r="H525" s="53" t="str">
        <f t="shared" si="26"/>
        <v>Rwanda_TB_1</v>
      </c>
    </row>
    <row r="526" spans="1:8" x14ac:dyDescent="0.25">
      <c r="A526" s="48" t="s">
        <v>2073</v>
      </c>
      <c r="B526" s="49" t="s">
        <v>1174</v>
      </c>
      <c r="C526" s="49" t="s">
        <v>305</v>
      </c>
      <c r="D526" s="49" t="str">
        <f t="shared" si="24"/>
        <v>RWA_TB</v>
      </c>
      <c r="E526" s="49" t="s">
        <v>1634</v>
      </c>
      <c r="F526" s="49" t="s">
        <v>949</v>
      </c>
      <c r="G526" s="49">
        <f t="shared" si="25"/>
        <v>2</v>
      </c>
      <c r="H526" s="50" t="str">
        <f t="shared" si="26"/>
        <v>Rwanda_TB_2</v>
      </c>
    </row>
    <row r="527" spans="1:8" x14ac:dyDescent="0.25">
      <c r="A527" s="51" t="s">
        <v>2076</v>
      </c>
      <c r="B527" s="52" t="s">
        <v>1195</v>
      </c>
      <c r="C527" s="52" t="s">
        <v>1645</v>
      </c>
      <c r="D527" s="52" t="str">
        <f t="shared" si="24"/>
        <v>SEN_HIV</v>
      </c>
      <c r="E527" s="52" t="s">
        <v>1634</v>
      </c>
      <c r="F527" s="52" t="s">
        <v>793</v>
      </c>
      <c r="G527" s="52">
        <f t="shared" si="25"/>
        <v>1</v>
      </c>
      <c r="H527" s="53" t="str">
        <f t="shared" si="26"/>
        <v>Senegal_HIV_1</v>
      </c>
    </row>
    <row r="528" spans="1:8" x14ac:dyDescent="0.25">
      <c r="A528" s="48" t="s">
        <v>2076</v>
      </c>
      <c r="B528" s="49" t="s">
        <v>1195</v>
      </c>
      <c r="C528" s="49" t="s">
        <v>1645</v>
      </c>
      <c r="D528" s="49" t="str">
        <f t="shared" si="24"/>
        <v>SEN_HIV</v>
      </c>
      <c r="E528" s="49" t="s">
        <v>1634</v>
      </c>
      <c r="F528" s="49" t="s">
        <v>809</v>
      </c>
      <c r="G528" s="49">
        <f t="shared" si="25"/>
        <v>2</v>
      </c>
      <c r="H528" s="50" t="str">
        <f t="shared" si="26"/>
        <v>Senegal_HIV_2</v>
      </c>
    </row>
    <row r="529" spans="1:8" x14ac:dyDescent="0.25">
      <c r="A529" s="51" t="s">
        <v>2076</v>
      </c>
      <c r="B529" s="52" t="s">
        <v>1195</v>
      </c>
      <c r="C529" s="52" t="s">
        <v>1645</v>
      </c>
      <c r="D529" s="52" t="str">
        <f t="shared" si="24"/>
        <v>SEN_HIV</v>
      </c>
      <c r="E529" s="52" t="s">
        <v>1634</v>
      </c>
      <c r="F529" s="52" t="s">
        <v>843</v>
      </c>
      <c r="G529" s="52">
        <f t="shared" si="25"/>
        <v>3</v>
      </c>
      <c r="H529" s="53" t="str">
        <f t="shared" si="26"/>
        <v>Senegal_HIV_3</v>
      </c>
    </row>
    <row r="530" spans="1:8" x14ac:dyDescent="0.25">
      <c r="A530" s="48" t="s">
        <v>2076</v>
      </c>
      <c r="B530" s="49" t="s">
        <v>1195</v>
      </c>
      <c r="C530" s="49" t="s">
        <v>1645</v>
      </c>
      <c r="D530" s="49" t="str">
        <f t="shared" si="24"/>
        <v>SEN_HIV</v>
      </c>
      <c r="E530" s="49" t="s">
        <v>1634</v>
      </c>
      <c r="F530" s="49" t="s">
        <v>901</v>
      </c>
      <c r="G530" s="49">
        <f t="shared" si="25"/>
        <v>4</v>
      </c>
      <c r="H530" s="50" t="str">
        <f t="shared" si="26"/>
        <v>Senegal_HIV_4</v>
      </c>
    </row>
    <row r="531" spans="1:8" x14ac:dyDescent="0.25">
      <c r="A531" s="51" t="s">
        <v>2076</v>
      </c>
      <c r="B531" s="52" t="s">
        <v>1195</v>
      </c>
      <c r="C531" s="52" t="s">
        <v>1645</v>
      </c>
      <c r="D531" s="52" t="str">
        <f t="shared" si="24"/>
        <v>SEN_HIV</v>
      </c>
      <c r="E531" s="52" t="s">
        <v>1634</v>
      </c>
      <c r="F531" s="52" t="s">
        <v>930</v>
      </c>
      <c r="G531" s="52">
        <f t="shared" si="25"/>
        <v>5</v>
      </c>
      <c r="H531" s="53" t="str">
        <f t="shared" si="26"/>
        <v>Senegal_HIV_5</v>
      </c>
    </row>
    <row r="532" spans="1:8" x14ac:dyDescent="0.25">
      <c r="A532" s="48" t="s">
        <v>2076</v>
      </c>
      <c r="B532" s="49" t="s">
        <v>1195</v>
      </c>
      <c r="C532" s="49" t="s">
        <v>1645</v>
      </c>
      <c r="D532" s="49" t="str">
        <f t="shared" si="24"/>
        <v>SEN_HIV</v>
      </c>
      <c r="E532" s="49" t="s">
        <v>1634</v>
      </c>
      <c r="F532" s="49" t="s">
        <v>934</v>
      </c>
      <c r="G532" s="49">
        <f t="shared" si="25"/>
        <v>6</v>
      </c>
      <c r="H532" s="50" t="str">
        <f t="shared" si="26"/>
        <v>Senegal_HIV_6</v>
      </c>
    </row>
    <row r="533" spans="1:8" x14ac:dyDescent="0.25">
      <c r="A533" s="51" t="s">
        <v>2076</v>
      </c>
      <c r="B533" s="52" t="s">
        <v>1195</v>
      </c>
      <c r="C533" s="52" t="s">
        <v>1645</v>
      </c>
      <c r="D533" s="52" t="str">
        <f t="shared" si="24"/>
        <v>SEN_HIV</v>
      </c>
      <c r="E533" s="52" t="s">
        <v>1634</v>
      </c>
      <c r="F533" s="52" t="s">
        <v>954</v>
      </c>
      <c r="G533" s="52">
        <f t="shared" si="25"/>
        <v>7</v>
      </c>
      <c r="H533" s="53" t="str">
        <f t="shared" si="26"/>
        <v>Senegal_HIV_7</v>
      </c>
    </row>
    <row r="534" spans="1:8" x14ac:dyDescent="0.25">
      <c r="A534" s="48" t="s">
        <v>2076</v>
      </c>
      <c r="B534" s="49" t="s">
        <v>1195</v>
      </c>
      <c r="C534" s="49" t="s">
        <v>1645</v>
      </c>
      <c r="D534" s="49" t="str">
        <f t="shared" si="24"/>
        <v>SEN_HIV</v>
      </c>
      <c r="E534" s="49" t="s">
        <v>1634</v>
      </c>
      <c r="F534" s="49" t="s">
        <v>949</v>
      </c>
      <c r="G534" s="49">
        <f t="shared" si="25"/>
        <v>8</v>
      </c>
      <c r="H534" s="50" t="str">
        <f t="shared" si="26"/>
        <v>Senegal_HIV_8</v>
      </c>
    </row>
    <row r="535" spans="1:8" x14ac:dyDescent="0.25">
      <c r="A535" s="51" t="s">
        <v>2076</v>
      </c>
      <c r="B535" s="52" t="s">
        <v>1195</v>
      </c>
      <c r="C535" s="52" t="s">
        <v>308</v>
      </c>
      <c r="D535" s="52" t="str">
        <f t="shared" si="24"/>
        <v>SEN_Malaria</v>
      </c>
      <c r="E535" s="52" t="s">
        <v>1634</v>
      </c>
      <c r="F535" s="52" t="s">
        <v>798</v>
      </c>
      <c r="G535" s="52">
        <f t="shared" si="25"/>
        <v>1</v>
      </c>
      <c r="H535" s="53" t="str">
        <f t="shared" si="26"/>
        <v>Senegal_Malaria_1</v>
      </c>
    </row>
    <row r="536" spans="1:8" x14ac:dyDescent="0.25">
      <c r="A536" s="48" t="s">
        <v>2076</v>
      </c>
      <c r="B536" s="49" t="s">
        <v>1195</v>
      </c>
      <c r="C536" s="49" t="s">
        <v>308</v>
      </c>
      <c r="D536" s="49" t="str">
        <f t="shared" si="24"/>
        <v>SEN_Malaria</v>
      </c>
      <c r="E536" s="49" t="s">
        <v>1634</v>
      </c>
      <c r="F536" s="49" t="s">
        <v>898</v>
      </c>
      <c r="G536" s="49">
        <f t="shared" si="25"/>
        <v>2</v>
      </c>
      <c r="H536" s="50" t="str">
        <f t="shared" si="26"/>
        <v>Senegal_Malaria_2</v>
      </c>
    </row>
    <row r="537" spans="1:8" x14ac:dyDescent="0.25">
      <c r="A537" s="51" t="s">
        <v>2076</v>
      </c>
      <c r="B537" s="52" t="s">
        <v>1195</v>
      </c>
      <c r="C537" s="52" t="s">
        <v>308</v>
      </c>
      <c r="D537" s="52" t="str">
        <f t="shared" si="24"/>
        <v>SEN_Malaria</v>
      </c>
      <c r="E537" s="52" t="s">
        <v>1634</v>
      </c>
      <c r="F537" s="52" t="s">
        <v>934</v>
      </c>
      <c r="G537" s="52">
        <f t="shared" si="25"/>
        <v>3</v>
      </c>
      <c r="H537" s="53" t="str">
        <f t="shared" si="26"/>
        <v>Senegal_Malaria_3</v>
      </c>
    </row>
    <row r="538" spans="1:8" x14ac:dyDescent="0.25">
      <c r="A538" s="48" t="s">
        <v>2076</v>
      </c>
      <c r="B538" s="49" t="s">
        <v>1195</v>
      </c>
      <c r="C538" s="49" t="s">
        <v>308</v>
      </c>
      <c r="D538" s="49" t="str">
        <f t="shared" si="24"/>
        <v>SEN_Malaria</v>
      </c>
      <c r="E538" s="49" t="s">
        <v>1634</v>
      </c>
      <c r="F538" s="49" t="s">
        <v>954</v>
      </c>
      <c r="G538" s="49">
        <f t="shared" si="25"/>
        <v>4</v>
      </c>
      <c r="H538" s="50" t="str">
        <f t="shared" si="26"/>
        <v>Senegal_Malaria_4</v>
      </c>
    </row>
    <row r="539" spans="1:8" x14ac:dyDescent="0.25">
      <c r="A539" s="51" t="s">
        <v>2076</v>
      </c>
      <c r="B539" s="52" t="s">
        <v>1195</v>
      </c>
      <c r="C539" s="52" t="s">
        <v>305</v>
      </c>
      <c r="D539" s="52" t="str">
        <f t="shared" si="24"/>
        <v>SEN_TB</v>
      </c>
      <c r="E539" s="52" t="s">
        <v>1634</v>
      </c>
      <c r="F539" s="52" t="s">
        <v>954</v>
      </c>
      <c r="G539" s="52">
        <f t="shared" si="25"/>
        <v>1</v>
      </c>
      <c r="H539" s="53" t="str">
        <f t="shared" si="26"/>
        <v>Senegal_TB_1</v>
      </c>
    </row>
    <row r="540" spans="1:8" x14ac:dyDescent="0.25">
      <c r="A540" s="48" t="s">
        <v>2076</v>
      </c>
      <c r="B540" s="49" t="s">
        <v>1195</v>
      </c>
      <c r="C540" s="49" t="s">
        <v>305</v>
      </c>
      <c r="D540" s="49" t="str">
        <f t="shared" si="24"/>
        <v>SEN_TB</v>
      </c>
      <c r="E540" s="49" t="s">
        <v>1634</v>
      </c>
      <c r="F540" s="49" t="s">
        <v>949</v>
      </c>
      <c r="G540" s="49">
        <f t="shared" si="25"/>
        <v>2</v>
      </c>
      <c r="H540" s="50" t="str">
        <f t="shared" si="26"/>
        <v>Senegal_TB_2</v>
      </c>
    </row>
    <row r="541" spans="1:8" x14ac:dyDescent="0.25">
      <c r="A541" s="51" t="s">
        <v>2085</v>
      </c>
      <c r="B541" s="52" t="s">
        <v>1214</v>
      </c>
      <c r="C541" s="52" t="s">
        <v>308</v>
      </c>
      <c r="D541" s="52" t="str">
        <f t="shared" si="24"/>
        <v>SLB_Malaria</v>
      </c>
      <c r="E541" s="52" t="s">
        <v>1634</v>
      </c>
      <c r="F541" s="52" t="s">
        <v>665</v>
      </c>
      <c r="G541" s="52">
        <f t="shared" si="25"/>
        <v>1</v>
      </c>
      <c r="H541" s="53" t="str">
        <f t="shared" si="26"/>
        <v>Solomon Islands_Malaria_1</v>
      </c>
    </row>
    <row r="542" spans="1:8" x14ac:dyDescent="0.25">
      <c r="A542" s="48" t="s">
        <v>2085</v>
      </c>
      <c r="B542" s="49" t="s">
        <v>1214</v>
      </c>
      <c r="C542" s="49" t="s">
        <v>308</v>
      </c>
      <c r="D542" s="49" t="str">
        <f t="shared" si="24"/>
        <v>SLB_Malaria</v>
      </c>
      <c r="E542" s="49" t="s">
        <v>1634</v>
      </c>
      <c r="F542" s="49" t="s">
        <v>949</v>
      </c>
      <c r="G542" s="49">
        <f t="shared" si="25"/>
        <v>2</v>
      </c>
      <c r="H542" s="50" t="str">
        <f t="shared" si="26"/>
        <v>Solomon Islands_Malaria_2</v>
      </c>
    </row>
    <row r="543" spans="1:8" x14ac:dyDescent="0.25">
      <c r="A543" s="51" t="s">
        <v>2085</v>
      </c>
      <c r="B543" s="52" t="s">
        <v>1214</v>
      </c>
      <c r="C543" s="52" t="s">
        <v>305</v>
      </c>
      <c r="D543" s="52" t="str">
        <f t="shared" si="24"/>
        <v>SLB_TB</v>
      </c>
      <c r="E543" s="52" t="s">
        <v>1634</v>
      </c>
      <c r="F543" s="52" t="s">
        <v>665</v>
      </c>
      <c r="G543" s="52">
        <f t="shared" si="25"/>
        <v>1</v>
      </c>
      <c r="H543" s="53" t="str">
        <f t="shared" si="26"/>
        <v>Solomon Islands_TB_1</v>
      </c>
    </row>
    <row r="544" spans="1:8" x14ac:dyDescent="0.25">
      <c r="A544" s="48" t="s">
        <v>2089</v>
      </c>
      <c r="B544" s="49" t="s">
        <v>1200</v>
      </c>
      <c r="C544" s="49" t="s">
        <v>1645</v>
      </c>
      <c r="D544" s="49" t="str">
        <f t="shared" si="24"/>
        <v>SLE_HIV</v>
      </c>
      <c r="E544" s="49" t="s">
        <v>1634</v>
      </c>
      <c r="F544" s="49" t="s">
        <v>843</v>
      </c>
      <c r="G544" s="49">
        <f t="shared" si="25"/>
        <v>1</v>
      </c>
      <c r="H544" s="50" t="str">
        <f t="shared" si="26"/>
        <v>Sierra Leone_HIV_1</v>
      </c>
    </row>
    <row r="545" spans="1:8" x14ac:dyDescent="0.25">
      <c r="A545" s="51" t="s">
        <v>2089</v>
      </c>
      <c r="B545" s="52" t="s">
        <v>1200</v>
      </c>
      <c r="C545" s="52" t="s">
        <v>1645</v>
      </c>
      <c r="D545" s="52" t="str">
        <f t="shared" si="24"/>
        <v>SLE_HIV</v>
      </c>
      <c r="E545" s="52" t="s">
        <v>1634</v>
      </c>
      <c r="F545" s="52" t="s">
        <v>901</v>
      </c>
      <c r="G545" s="52">
        <f t="shared" si="25"/>
        <v>2</v>
      </c>
      <c r="H545" s="53" t="str">
        <f t="shared" si="26"/>
        <v>Sierra Leone_HIV_2</v>
      </c>
    </row>
    <row r="546" spans="1:8" x14ac:dyDescent="0.25">
      <c r="A546" s="48" t="s">
        <v>2089</v>
      </c>
      <c r="B546" s="49" t="s">
        <v>1200</v>
      </c>
      <c r="C546" s="49" t="s">
        <v>1645</v>
      </c>
      <c r="D546" s="49" t="str">
        <f t="shared" si="24"/>
        <v>SLE_HIV</v>
      </c>
      <c r="E546" s="49" t="s">
        <v>1634</v>
      </c>
      <c r="F546" s="49" t="s">
        <v>934</v>
      </c>
      <c r="G546" s="49">
        <f t="shared" si="25"/>
        <v>3</v>
      </c>
      <c r="H546" s="50" t="str">
        <f t="shared" si="26"/>
        <v>Sierra Leone_HIV_3</v>
      </c>
    </row>
    <row r="547" spans="1:8" x14ac:dyDescent="0.25">
      <c r="A547" s="51" t="s">
        <v>2089</v>
      </c>
      <c r="B547" s="52" t="s">
        <v>1200</v>
      </c>
      <c r="C547" s="52" t="s">
        <v>1645</v>
      </c>
      <c r="D547" s="52" t="str">
        <f t="shared" si="24"/>
        <v>SLE_HIV</v>
      </c>
      <c r="E547" s="52" t="s">
        <v>1634</v>
      </c>
      <c r="F547" s="52" t="s">
        <v>954</v>
      </c>
      <c r="G547" s="52">
        <f t="shared" si="25"/>
        <v>4</v>
      </c>
      <c r="H547" s="53" t="str">
        <f t="shared" si="26"/>
        <v>Sierra Leone_HIV_4</v>
      </c>
    </row>
    <row r="548" spans="1:8" x14ac:dyDescent="0.25">
      <c r="A548" s="48" t="s">
        <v>2089</v>
      </c>
      <c r="B548" s="49" t="s">
        <v>1200</v>
      </c>
      <c r="C548" s="49" t="s">
        <v>1645</v>
      </c>
      <c r="D548" s="49" t="str">
        <f t="shared" si="24"/>
        <v>SLE_HIV</v>
      </c>
      <c r="E548" s="49" t="s">
        <v>1634</v>
      </c>
      <c r="F548" s="49" t="s">
        <v>949</v>
      </c>
      <c r="G548" s="49">
        <f t="shared" si="25"/>
        <v>5</v>
      </c>
      <c r="H548" s="50" t="str">
        <f t="shared" si="26"/>
        <v>Sierra Leone_HIV_5</v>
      </c>
    </row>
    <row r="549" spans="1:8" x14ac:dyDescent="0.25">
      <c r="A549" s="51" t="s">
        <v>2089</v>
      </c>
      <c r="B549" s="52" t="s">
        <v>1200</v>
      </c>
      <c r="C549" s="52" t="s">
        <v>308</v>
      </c>
      <c r="D549" s="52" t="str">
        <f t="shared" si="24"/>
        <v>SLE_Malaria</v>
      </c>
      <c r="E549" s="52" t="s">
        <v>1634</v>
      </c>
      <c r="F549" s="52" t="s">
        <v>934</v>
      </c>
      <c r="G549" s="52">
        <f t="shared" si="25"/>
        <v>1</v>
      </c>
      <c r="H549" s="53" t="str">
        <f t="shared" si="26"/>
        <v>Sierra Leone_Malaria_1</v>
      </c>
    </row>
    <row r="550" spans="1:8" x14ac:dyDescent="0.25">
      <c r="A550" s="48" t="s">
        <v>2089</v>
      </c>
      <c r="B550" s="49" t="s">
        <v>1200</v>
      </c>
      <c r="C550" s="49" t="s">
        <v>305</v>
      </c>
      <c r="D550" s="49" t="str">
        <f t="shared" si="24"/>
        <v>SLE_TB</v>
      </c>
      <c r="E550" s="49" t="s">
        <v>1634</v>
      </c>
      <c r="F550" s="49" t="s">
        <v>954</v>
      </c>
      <c r="G550" s="49">
        <f t="shared" si="25"/>
        <v>1</v>
      </c>
      <c r="H550" s="50" t="str">
        <f t="shared" si="26"/>
        <v>Sierra Leone_TB_1</v>
      </c>
    </row>
    <row r="551" spans="1:8" x14ac:dyDescent="0.25">
      <c r="A551" s="51" t="s">
        <v>2089</v>
      </c>
      <c r="B551" s="52" t="s">
        <v>1200</v>
      </c>
      <c r="C551" s="52" t="s">
        <v>305</v>
      </c>
      <c r="D551" s="52" t="str">
        <f t="shared" si="24"/>
        <v>SLE_TB</v>
      </c>
      <c r="E551" s="52" t="s">
        <v>1634</v>
      </c>
      <c r="F551" s="52" t="s">
        <v>949</v>
      </c>
      <c r="G551" s="52">
        <f t="shared" si="25"/>
        <v>2</v>
      </c>
      <c r="H551" s="53" t="str">
        <f t="shared" si="26"/>
        <v>Sierra Leone_TB_2</v>
      </c>
    </row>
    <row r="552" spans="1:8" x14ac:dyDescent="0.25">
      <c r="A552" s="48" t="s">
        <v>2099</v>
      </c>
      <c r="B552" s="49" t="s">
        <v>974</v>
      </c>
      <c r="C552" s="49" t="s">
        <v>1645</v>
      </c>
      <c r="D552" s="49" t="str">
        <f t="shared" si="24"/>
        <v>SLV_HIV</v>
      </c>
      <c r="E552" s="49" t="s">
        <v>1634</v>
      </c>
      <c r="F552" s="49" t="s">
        <v>843</v>
      </c>
      <c r="G552" s="49">
        <f t="shared" si="25"/>
        <v>1</v>
      </c>
      <c r="H552" s="50" t="str">
        <f t="shared" si="26"/>
        <v>El Salvador_HIV_1</v>
      </c>
    </row>
    <row r="553" spans="1:8" x14ac:dyDescent="0.25">
      <c r="A553" s="51" t="s">
        <v>2099</v>
      </c>
      <c r="B553" s="52" t="s">
        <v>974</v>
      </c>
      <c r="C553" s="52" t="s">
        <v>1645</v>
      </c>
      <c r="D553" s="52" t="str">
        <f t="shared" si="24"/>
        <v>SLV_HIV</v>
      </c>
      <c r="E553" s="52" t="s">
        <v>1634</v>
      </c>
      <c r="F553" s="52" t="s">
        <v>901</v>
      </c>
      <c r="G553" s="52">
        <f t="shared" si="25"/>
        <v>2</v>
      </c>
      <c r="H553" s="53" t="str">
        <f t="shared" si="26"/>
        <v>El Salvador_HIV_2</v>
      </c>
    </row>
    <row r="554" spans="1:8" x14ac:dyDescent="0.25">
      <c r="A554" s="48" t="s">
        <v>2099</v>
      </c>
      <c r="B554" s="49" t="s">
        <v>974</v>
      </c>
      <c r="C554" s="49" t="s">
        <v>1645</v>
      </c>
      <c r="D554" s="49" t="str">
        <f t="shared" si="24"/>
        <v>SLV_HIV</v>
      </c>
      <c r="E554" s="49" t="s">
        <v>1634</v>
      </c>
      <c r="F554" s="49" t="s">
        <v>934</v>
      </c>
      <c r="G554" s="49">
        <f t="shared" si="25"/>
        <v>3</v>
      </c>
      <c r="H554" s="50" t="str">
        <f t="shared" si="26"/>
        <v>El Salvador_HIV_3</v>
      </c>
    </row>
    <row r="555" spans="1:8" x14ac:dyDescent="0.25">
      <c r="A555" s="51" t="s">
        <v>2099</v>
      </c>
      <c r="B555" s="52" t="s">
        <v>974</v>
      </c>
      <c r="C555" s="52" t="s">
        <v>1645</v>
      </c>
      <c r="D555" s="52" t="str">
        <f t="shared" si="24"/>
        <v>SLV_HIV</v>
      </c>
      <c r="E555" s="52" t="s">
        <v>1634</v>
      </c>
      <c r="F555" s="52" t="s">
        <v>954</v>
      </c>
      <c r="G555" s="52">
        <f t="shared" si="25"/>
        <v>4</v>
      </c>
      <c r="H555" s="53" t="str">
        <f t="shared" si="26"/>
        <v>El Salvador_HIV_4</v>
      </c>
    </row>
    <row r="556" spans="1:8" x14ac:dyDescent="0.25">
      <c r="A556" s="48" t="s">
        <v>2099</v>
      </c>
      <c r="B556" s="49" t="s">
        <v>974</v>
      </c>
      <c r="C556" s="49" t="s">
        <v>1645</v>
      </c>
      <c r="D556" s="49" t="str">
        <f t="shared" si="24"/>
        <v>SLV_HIV</v>
      </c>
      <c r="E556" s="49" t="s">
        <v>1634</v>
      </c>
      <c r="F556" s="49" t="s">
        <v>949</v>
      </c>
      <c r="G556" s="49">
        <f t="shared" si="25"/>
        <v>5</v>
      </c>
      <c r="H556" s="50" t="str">
        <f t="shared" si="26"/>
        <v>El Salvador_HIV_5</v>
      </c>
    </row>
    <row r="557" spans="1:8" x14ac:dyDescent="0.25">
      <c r="A557" s="51" t="s">
        <v>2099</v>
      </c>
      <c r="B557" s="52" t="s">
        <v>974</v>
      </c>
      <c r="C557" s="52" t="s">
        <v>1645</v>
      </c>
      <c r="D557" s="52" t="str">
        <f t="shared" si="24"/>
        <v>SLV_HIV</v>
      </c>
      <c r="E557" s="52" t="s">
        <v>1634</v>
      </c>
      <c r="F557" s="52"/>
      <c r="G557" s="52">
        <f t="shared" si="25"/>
        <v>6</v>
      </c>
      <c r="H557" s="53" t="str">
        <f t="shared" si="26"/>
        <v>El Salvador_HIV_6</v>
      </c>
    </row>
    <row r="558" spans="1:8" x14ac:dyDescent="0.25">
      <c r="A558" s="48" t="s">
        <v>2104</v>
      </c>
      <c r="B558" s="49" t="s">
        <v>1217</v>
      </c>
      <c r="C558" s="49" t="s">
        <v>1645</v>
      </c>
      <c r="D558" s="49" t="str">
        <f t="shared" si="24"/>
        <v>SOM_HIV</v>
      </c>
      <c r="E558" s="49" t="s">
        <v>1634</v>
      </c>
      <c r="F558" s="49" t="s">
        <v>820</v>
      </c>
      <c r="G558" s="49">
        <f t="shared" si="25"/>
        <v>1</v>
      </c>
      <c r="H558" s="50" t="str">
        <f t="shared" si="26"/>
        <v>Somalia_HIV_1</v>
      </c>
    </row>
    <row r="559" spans="1:8" x14ac:dyDescent="0.25">
      <c r="A559" s="51" t="s">
        <v>2104</v>
      </c>
      <c r="B559" s="52" t="s">
        <v>1217</v>
      </c>
      <c r="C559" s="52" t="s">
        <v>1645</v>
      </c>
      <c r="D559" s="52" t="str">
        <f t="shared" si="24"/>
        <v>SOM_HIV</v>
      </c>
      <c r="E559" s="52" t="s">
        <v>1634</v>
      </c>
      <c r="F559" s="52" t="s">
        <v>843</v>
      </c>
      <c r="G559" s="52">
        <f t="shared" si="25"/>
        <v>2</v>
      </c>
      <c r="H559" s="53" t="str">
        <f t="shared" si="26"/>
        <v>Somalia_HIV_2</v>
      </c>
    </row>
    <row r="560" spans="1:8" x14ac:dyDescent="0.25">
      <c r="A560" s="48" t="s">
        <v>2104</v>
      </c>
      <c r="B560" s="49" t="s">
        <v>1217</v>
      </c>
      <c r="C560" s="49" t="s">
        <v>1645</v>
      </c>
      <c r="D560" s="49" t="str">
        <f t="shared" si="24"/>
        <v>SOM_HIV</v>
      </c>
      <c r="E560" s="49" t="s">
        <v>1634</v>
      </c>
      <c r="F560" s="49" t="s">
        <v>918</v>
      </c>
      <c r="G560" s="49">
        <f t="shared" si="25"/>
        <v>3</v>
      </c>
      <c r="H560" s="50" t="str">
        <f t="shared" si="26"/>
        <v>Somalia_HIV_3</v>
      </c>
    </row>
    <row r="561" spans="1:8" x14ac:dyDescent="0.25">
      <c r="A561" s="51" t="s">
        <v>2104</v>
      </c>
      <c r="B561" s="52" t="s">
        <v>1217</v>
      </c>
      <c r="C561" s="52" t="s">
        <v>1645</v>
      </c>
      <c r="D561" s="52" t="str">
        <f t="shared" si="24"/>
        <v>SOM_HIV</v>
      </c>
      <c r="E561" s="52" t="s">
        <v>1634</v>
      </c>
      <c r="F561" s="52" t="s">
        <v>930</v>
      </c>
      <c r="G561" s="52">
        <f t="shared" si="25"/>
        <v>4</v>
      </c>
      <c r="H561" s="53" t="str">
        <f t="shared" si="26"/>
        <v>Somalia_HIV_4</v>
      </c>
    </row>
    <row r="562" spans="1:8" x14ac:dyDescent="0.25">
      <c r="A562" s="48" t="s">
        <v>2104</v>
      </c>
      <c r="B562" s="49" t="s">
        <v>1217</v>
      </c>
      <c r="C562" s="49" t="s">
        <v>1645</v>
      </c>
      <c r="D562" s="49" t="str">
        <f t="shared" si="24"/>
        <v>SOM_HIV</v>
      </c>
      <c r="E562" s="49" t="s">
        <v>1634</v>
      </c>
      <c r="F562" s="49" t="s">
        <v>945</v>
      </c>
      <c r="G562" s="49">
        <f t="shared" si="25"/>
        <v>5</v>
      </c>
      <c r="H562" s="50" t="str">
        <f t="shared" si="26"/>
        <v>Somalia_HIV_5</v>
      </c>
    </row>
    <row r="563" spans="1:8" x14ac:dyDescent="0.25">
      <c r="A563" s="51" t="s">
        <v>2104</v>
      </c>
      <c r="B563" s="52" t="s">
        <v>1217</v>
      </c>
      <c r="C563" s="52" t="s">
        <v>1645</v>
      </c>
      <c r="D563" s="52" t="str">
        <f t="shared" si="24"/>
        <v>SOM_HIV</v>
      </c>
      <c r="E563" s="52" t="s">
        <v>1634</v>
      </c>
      <c r="F563" s="52" t="s">
        <v>949</v>
      </c>
      <c r="G563" s="52">
        <f t="shared" si="25"/>
        <v>6</v>
      </c>
      <c r="H563" s="53" t="str">
        <f t="shared" si="26"/>
        <v>Somalia_HIV_6</v>
      </c>
    </row>
    <row r="564" spans="1:8" x14ac:dyDescent="0.25">
      <c r="A564" s="48" t="s">
        <v>2104</v>
      </c>
      <c r="B564" s="49" t="s">
        <v>1217</v>
      </c>
      <c r="C564" s="49" t="s">
        <v>305</v>
      </c>
      <c r="D564" s="49" t="str">
        <f t="shared" si="24"/>
        <v>SOM_TB</v>
      </c>
      <c r="E564" s="49" t="s">
        <v>1634</v>
      </c>
      <c r="F564" s="49" t="s">
        <v>860</v>
      </c>
      <c r="G564" s="49">
        <f t="shared" si="25"/>
        <v>1</v>
      </c>
      <c r="H564" s="50" t="str">
        <f t="shared" si="26"/>
        <v>Somalia_TB_1</v>
      </c>
    </row>
    <row r="565" spans="1:8" x14ac:dyDescent="0.25">
      <c r="A565" s="51" t="s">
        <v>2104</v>
      </c>
      <c r="B565" s="52" t="s">
        <v>1217</v>
      </c>
      <c r="C565" s="52" t="s">
        <v>305</v>
      </c>
      <c r="D565" s="52" t="str">
        <f t="shared" si="24"/>
        <v>SOM_TB</v>
      </c>
      <c r="E565" s="52" t="s">
        <v>1634</v>
      </c>
      <c r="F565" s="52" t="s">
        <v>954</v>
      </c>
      <c r="G565" s="52">
        <f t="shared" si="25"/>
        <v>2</v>
      </c>
      <c r="H565" s="53" t="str">
        <f t="shared" si="26"/>
        <v>Somalia_TB_2</v>
      </c>
    </row>
    <row r="566" spans="1:8" x14ac:dyDescent="0.25">
      <c r="A566" s="48" t="s">
        <v>2114</v>
      </c>
      <c r="B566" s="49" t="s">
        <v>1223</v>
      </c>
      <c r="C566" s="49" t="s">
        <v>1645</v>
      </c>
      <c r="D566" s="49" t="str">
        <f t="shared" si="24"/>
        <v>SSD_HIV</v>
      </c>
      <c r="E566" s="49" t="s">
        <v>1634</v>
      </c>
      <c r="F566" s="49" t="s">
        <v>930</v>
      </c>
      <c r="G566" s="49">
        <f t="shared" si="25"/>
        <v>1</v>
      </c>
      <c r="H566" s="50" t="str">
        <f t="shared" si="26"/>
        <v>South Sudan_HIV_1</v>
      </c>
    </row>
    <row r="567" spans="1:8" x14ac:dyDescent="0.25">
      <c r="A567" s="51" t="s">
        <v>2114</v>
      </c>
      <c r="B567" s="52" t="s">
        <v>1223</v>
      </c>
      <c r="C567" s="52" t="s">
        <v>1645</v>
      </c>
      <c r="D567" s="52" t="str">
        <f t="shared" si="24"/>
        <v>SSD_HIV</v>
      </c>
      <c r="E567" s="52" t="s">
        <v>1634</v>
      </c>
      <c r="F567" s="52" t="s">
        <v>934</v>
      </c>
      <c r="G567" s="52">
        <f t="shared" si="25"/>
        <v>2</v>
      </c>
      <c r="H567" s="53" t="str">
        <f t="shared" si="26"/>
        <v>South Sudan_HIV_2</v>
      </c>
    </row>
    <row r="568" spans="1:8" x14ac:dyDescent="0.25">
      <c r="A568" s="48" t="s">
        <v>2114</v>
      </c>
      <c r="B568" s="49" t="s">
        <v>1223</v>
      </c>
      <c r="C568" s="49" t="s">
        <v>305</v>
      </c>
      <c r="D568" s="49" t="str">
        <f t="shared" si="24"/>
        <v>SSD_TB</v>
      </c>
      <c r="E568" s="49" t="s">
        <v>1634</v>
      </c>
      <c r="F568" s="49" t="s">
        <v>934</v>
      </c>
      <c r="G568" s="49">
        <f t="shared" si="25"/>
        <v>1</v>
      </c>
      <c r="H568" s="50" t="str">
        <f t="shared" si="26"/>
        <v>South Sudan_TB_1</v>
      </c>
    </row>
    <row r="569" spans="1:8" x14ac:dyDescent="0.25">
      <c r="A569" s="51" t="s">
        <v>2118</v>
      </c>
      <c r="B569" s="52" t="s">
        <v>1188</v>
      </c>
      <c r="C569" s="52" t="s">
        <v>1645</v>
      </c>
      <c r="D569" s="52" t="str">
        <f t="shared" si="24"/>
        <v>STP_HIV</v>
      </c>
      <c r="E569" s="52" t="s">
        <v>1634</v>
      </c>
      <c r="F569" s="52" t="s">
        <v>901</v>
      </c>
      <c r="G569" s="52">
        <f t="shared" si="25"/>
        <v>1</v>
      </c>
      <c r="H569" s="53" t="str">
        <f t="shared" si="26"/>
        <v>Sao Tome and Principe_HIV_1</v>
      </c>
    </row>
    <row r="570" spans="1:8" x14ac:dyDescent="0.25">
      <c r="A570" s="48" t="s">
        <v>2118</v>
      </c>
      <c r="B570" s="49" t="s">
        <v>1188</v>
      </c>
      <c r="C570" s="49" t="s">
        <v>1645</v>
      </c>
      <c r="D570" s="49" t="str">
        <f t="shared" si="24"/>
        <v>STP_HIV</v>
      </c>
      <c r="E570" s="49" t="s">
        <v>1634</v>
      </c>
      <c r="F570" s="49" t="s">
        <v>954</v>
      </c>
      <c r="G570" s="49">
        <f t="shared" si="25"/>
        <v>2</v>
      </c>
      <c r="H570" s="50" t="str">
        <f t="shared" si="26"/>
        <v>Sao Tome and Principe_HIV_2</v>
      </c>
    </row>
    <row r="571" spans="1:8" x14ac:dyDescent="0.25">
      <c r="A571" s="51" t="s">
        <v>2118</v>
      </c>
      <c r="B571" s="52" t="s">
        <v>1188</v>
      </c>
      <c r="C571" s="52" t="s">
        <v>1645</v>
      </c>
      <c r="D571" s="52" t="str">
        <f t="shared" si="24"/>
        <v>STP_HIV</v>
      </c>
      <c r="E571" s="52" t="s">
        <v>1634</v>
      </c>
      <c r="F571" s="52" t="s">
        <v>949</v>
      </c>
      <c r="G571" s="52">
        <f t="shared" si="25"/>
        <v>3</v>
      </c>
      <c r="H571" s="53" t="str">
        <f t="shared" si="26"/>
        <v>Sao Tome and Principe_HIV_3</v>
      </c>
    </row>
    <row r="572" spans="1:8" x14ac:dyDescent="0.25">
      <c r="A572" s="48" t="s">
        <v>2118</v>
      </c>
      <c r="B572" s="49" t="s">
        <v>1188</v>
      </c>
      <c r="C572" s="49" t="s">
        <v>308</v>
      </c>
      <c r="D572" s="49" t="str">
        <f t="shared" si="24"/>
        <v>STP_Malaria</v>
      </c>
      <c r="E572" s="49" t="s">
        <v>1634</v>
      </c>
      <c r="F572" s="49" t="s">
        <v>731</v>
      </c>
      <c r="G572" s="49">
        <f t="shared" si="25"/>
        <v>1</v>
      </c>
      <c r="H572" s="50" t="str">
        <f t="shared" si="26"/>
        <v>Sao Tome and Principe_Malaria_1</v>
      </c>
    </row>
    <row r="573" spans="1:8" x14ac:dyDescent="0.25">
      <c r="A573" s="51" t="s">
        <v>2118</v>
      </c>
      <c r="B573" s="52" t="s">
        <v>1188</v>
      </c>
      <c r="C573" s="52" t="s">
        <v>308</v>
      </c>
      <c r="D573" s="52" t="str">
        <f t="shared" si="24"/>
        <v>STP_Malaria</v>
      </c>
      <c r="E573" s="52" t="s">
        <v>1634</v>
      </c>
      <c r="F573" s="52" t="s">
        <v>901</v>
      </c>
      <c r="G573" s="52">
        <f t="shared" si="25"/>
        <v>2</v>
      </c>
      <c r="H573" s="53" t="str">
        <f t="shared" si="26"/>
        <v>Sao Tome and Principe_Malaria_2</v>
      </c>
    </row>
    <row r="574" spans="1:8" x14ac:dyDescent="0.25">
      <c r="A574" s="48" t="s">
        <v>2118</v>
      </c>
      <c r="B574" s="49" t="s">
        <v>1188</v>
      </c>
      <c r="C574" s="49" t="s">
        <v>308</v>
      </c>
      <c r="D574" s="49" t="str">
        <f t="shared" si="24"/>
        <v>STP_Malaria</v>
      </c>
      <c r="E574" s="49" t="s">
        <v>1634</v>
      </c>
      <c r="F574" s="49" t="s">
        <v>954</v>
      </c>
      <c r="G574" s="49">
        <f t="shared" si="25"/>
        <v>3</v>
      </c>
      <c r="H574" s="50" t="str">
        <f t="shared" si="26"/>
        <v>Sao Tome and Principe_Malaria_3</v>
      </c>
    </row>
    <row r="575" spans="1:8" x14ac:dyDescent="0.25">
      <c r="A575" s="51" t="s">
        <v>2118</v>
      </c>
      <c r="B575" s="52" t="s">
        <v>1188</v>
      </c>
      <c r="C575" s="52" t="s">
        <v>308</v>
      </c>
      <c r="D575" s="52" t="str">
        <f t="shared" si="24"/>
        <v>STP_Malaria</v>
      </c>
      <c r="E575" s="52" t="s">
        <v>1634</v>
      </c>
      <c r="F575" s="52" t="s">
        <v>949</v>
      </c>
      <c r="G575" s="52">
        <f t="shared" si="25"/>
        <v>4</v>
      </c>
      <c r="H575" s="53" t="str">
        <f t="shared" si="26"/>
        <v>Sao Tome and Principe_Malaria_4</v>
      </c>
    </row>
    <row r="576" spans="1:8" x14ac:dyDescent="0.25">
      <c r="A576" s="48" t="s">
        <v>2118</v>
      </c>
      <c r="B576" s="49" t="s">
        <v>1188</v>
      </c>
      <c r="C576" s="49" t="s">
        <v>305</v>
      </c>
      <c r="D576" s="49" t="str">
        <f t="shared" si="24"/>
        <v>STP_TB</v>
      </c>
      <c r="E576" s="49" t="s">
        <v>1634</v>
      </c>
      <c r="F576" s="49" t="s">
        <v>700</v>
      </c>
      <c r="G576" s="49">
        <f t="shared" si="25"/>
        <v>1</v>
      </c>
      <c r="H576" s="50" t="str">
        <f t="shared" si="26"/>
        <v>Sao Tome and Principe_TB_1</v>
      </c>
    </row>
    <row r="577" spans="1:8" x14ac:dyDescent="0.25">
      <c r="A577" s="51" t="s">
        <v>2118</v>
      </c>
      <c r="B577" s="52" t="s">
        <v>1188</v>
      </c>
      <c r="C577" s="52" t="s">
        <v>305</v>
      </c>
      <c r="D577" s="52" t="str">
        <f t="shared" si="24"/>
        <v>STP_TB</v>
      </c>
      <c r="E577" s="52" t="s">
        <v>1634</v>
      </c>
      <c r="F577" s="52" t="s">
        <v>954</v>
      </c>
      <c r="G577" s="52">
        <f t="shared" si="25"/>
        <v>2</v>
      </c>
      <c r="H577" s="53" t="str">
        <f t="shared" si="26"/>
        <v>Sao Tome and Principe_TB_2</v>
      </c>
    </row>
    <row r="578" spans="1:8" x14ac:dyDescent="0.25">
      <c r="A578" s="48" t="s">
        <v>2118</v>
      </c>
      <c r="B578" s="49" t="s">
        <v>1188</v>
      </c>
      <c r="C578" s="49" t="s">
        <v>305</v>
      </c>
      <c r="D578" s="49" t="str">
        <f t="shared" si="24"/>
        <v>STP_TB</v>
      </c>
      <c r="E578" s="49" t="s">
        <v>1634</v>
      </c>
      <c r="F578" s="49" t="s">
        <v>949</v>
      </c>
      <c r="G578" s="49">
        <f t="shared" si="25"/>
        <v>3</v>
      </c>
      <c r="H578" s="50" t="str">
        <f t="shared" si="26"/>
        <v>Sao Tome and Principe_TB_3</v>
      </c>
    </row>
    <row r="579" spans="1:8" x14ac:dyDescent="0.25">
      <c r="A579" s="51" t="s">
        <v>2127</v>
      </c>
      <c r="B579" s="52" t="s">
        <v>1232</v>
      </c>
      <c r="C579" s="52" t="s">
        <v>1645</v>
      </c>
      <c r="D579" s="52" t="str">
        <f t="shared" ref="D579:D642" si="27">_xlfn.CONCAT(A579,"_",C579)</f>
        <v>SUR_HIV</v>
      </c>
      <c r="E579" s="52" t="s">
        <v>1634</v>
      </c>
      <c r="F579" s="52" t="s">
        <v>843</v>
      </c>
      <c r="G579" s="52">
        <f t="shared" ref="G579:G642" si="28">IF(D579=D578,G578+1,1)</f>
        <v>1</v>
      </c>
      <c r="H579" s="53" t="str">
        <f t="shared" ref="H579:H642" si="29">_xlfn.CONCAT(B579,"_",C579,"_",G579)</f>
        <v>Suriname_HIV_1</v>
      </c>
    </row>
    <row r="580" spans="1:8" x14ac:dyDescent="0.25">
      <c r="A580" s="48" t="s">
        <v>2127</v>
      </c>
      <c r="B580" s="49" t="s">
        <v>1232</v>
      </c>
      <c r="C580" s="49" t="s">
        <v>1645</v>
      </c>
      <c r="D580" s="49" t="str">
        <f t="shared" si="27"/>
        <v>SUR_HIV</v>
      </c>
      <c r="E580" s="49" t="s">
        <v>1634</v>
      </c>
      <c r="F580" s="49" t="s">
        <v>934</v>
      </c>
      <c r="G580" s="49">
        <f t="shared" si="28"/>
        <v>2</v>
      </c>
      <c r="H580" s="50" t="str">
        <f t="shared" si="29"/>
        <v>Suriname_HIV_2</v>
      </c>
    </row>
    <row r="581" spans="1:8" x14ac:dyDescent="0.25">
      <c r="A581" s="51" t="s">
        <v>2127</v>
      </c>
      <c r="B581" s="52" t="s">
        <v>1232</v>
      </c>
      <c r="C581" s="52" t="s">
        <v>1645</v>
      </c>
      <c r="D581" s="52" t="str">
        <f t="shared" si="27"/>
        <v>SUR_HIV</v>
      </c>
      <c r="E581" s="52" t="s">
        <v>1634</v>
      </c>
      <c r="F581" s="52" t="s">
        <v>949</v>
      </c>
      <c r="G581" s="52">
        <f t="shared" si="28"/>
        <v>3</v>
      </c>
      <c r="H581" s="53" t="str">
        <f t="shared" si="29"/>
        <v>Suriname_HIV_3</v>
      </c>
    </row>
    <row r="582" spans="1:8" x14ac:dyDescent="0.25">
      <c r="A582" s="48" t="s">
        <v>2127</v>
      </c>
      <c r="B582" s="49" t="s">
        <v>1232</v>
      </c>
      <c r="C582" s="49" t="s">
        <v>308</v>
      </c>
      <c r="D582" s="49" t="str">
        <f t="shared" si="27"/>
        <v>SUR_Malaria</v>
      </c>
      <c r="E582" s="49" t="s">
        <v>1634</v>
      </c>
      <c r="F582" s="49" t="s">
        <v>700</v>
      </c>
      <c r="G582" s="49">
        <f t="shared" si="28"/>
        <v>1</v>
      </c>
      <c r="H582" s="50" t="str">
        <f t="shared" si="29"/>
        <v>Suriname_Malaria_1</v>
      </c>
    </row>
    <row r="583" spans="1:8" x14ac:dyDescent="0.25">
      <c r="A583" s="51" t="s">
        <v>2127</v>
      </c>
      <c r="B583" s="52" t="s">
        <v>1232</v>
      </c>
      <c r="C583" s="52" t="s">
        <v>308</v>
      </c>
      <c r="D583" s="52" t="str">
        <f t="shared" si="27"/>
        <v>SUR_Malaria</v>
      </c>
      <c r="E583" s="52" t="s">
        <v>1634</v>
      </c>
      <c r="F583" s="52" t="s">
        <v>949</v>
      </c>
      <c r="G583" s="52">
        <f t="shared" si="28"/>
        <v>2</v>
      </c>
      <c r="H583" s="53" t="str">
        <f t="shared" si="29"/>
        <v>Suriname_Malaria_2</v>
      </c>
    </row>
    <row r="584" spans="1:8" x14ac:dyDescent="0.25">
      <c r="A584" s="48" t="s">
        <v>2131</v>
      </c>
      <c r="B584" s="49" t="s">
        <v>982</v>
      </c>
      <c r="C584" s="49" t="s">
        <v>308</v>
      </c>
      <c r="D584" s="49" t="str">
        <f t="shared" si="27"/>
        <v>SWZ_Malaria</v>
      </c>
      <c r="E584" s="49" t="s">
        <v>1634</v>
      </c>
      <c r="F584" s="49" t="s">
        <v>738</v>
      </c>
      <c r="G584" s="49">
        <f t="shared" si="28"/>
        <v>1</v>
      </c>
      <c r="H584" s="50" t="str">
        <f t="shared" si="29"/>
        <v>Eswatini_Malaria_1</v>
      </c>
    </row>
    <row r="585" spans="1:8" x14ac:dyDescent="0.25">
      <c r="A585" s="51" t="s">
        <v>2131</v>
      </c>
      <c r="B585" s="52" t="s">
        <v>982</v>
      </c>
      <c r="C585" s="52" t="s">
        <v>308</v>
      </c>
      <c r="D585" s="52" t="str">
        <f t="shared" si="27"/>
        <v>SWZ_Malaria</v>
      </c>
      <c r="E585" s="52" t="s">
        <v>1634</v>
      </c>
      <c r="F585" s="52" t="s">
        <v>949</v>
      </c>
      <c r="G585" s="52">
        <f t="shared" si="28"/>
        <v>2</v>
      </c>
      <c r="H585" s="53" t="str">
        <f t="shared" si="29"/>
        <v>Eswatini_Malaria_2</v>
      </c>
    </row>
    <row r="586" spans="1:8" x14ac:dyDescent="0.25">
      <c r="A586" s="48" t="s">
        <v>2134</v>
      </c>
      <c r="B586" s="49" t="s">
        <v>891</v>
      </c>
      <c r="C586" s="49" t="s">
        <v>1645</v>
      </c>
      <c r="D586" s="49" t="str">
        <f t="shared" si="27"/>
        <v>TCD_HIV</v>
      </c>
      <c r="E586" s="49" t="s">
        <v>1634</v>
      </c>
      <c r="F586" s="49" t="s">
        <v>793</v>
      </c>
      <c r="G586" s="49">
        <f t="shared" si="28"/>
        <v>1</v>
      </c>
      <c r="H586" s="50" t="str">
        <f t="shared" si="29"/>
        <v>Chad_HIV_1</v>
      </c>
    </row>
    <row r="587" spans="1:8" x14ac:dyDescent="0.25">
      <c r="A587" s="51" t="s">
        <v>2134</v>
      </c>
      <c r="B587" s="52" t="s">
        <v>891</v>
      </c>
      <c r="C587" s="52" t="s">
        <v>1645</v>
      </c>
      <c r="D587" s="52" t="str">
        <f t="shared" si="27"/>
        <v>TCD_HIV</v>
      </c>
      <c r="E587" s="52" t="s">
        <v>1634</v>
      </c>
      <c r="F587" s="52" t="s">
        <v>798</v>
      </c>
      <c r="G587" s="52">
        <f t="shared" si="28"/>
        <v>2</v>
      </c>
      <c r="H587" s="53" t="str">
        <f t="shared" si="29"/>
        <v>Chad_HIV_2</v>
      </c>
    </row>
    <row r="588" spans="1:8" x14ac:dyDescent="0.25">
      <c r="A588" s="48" t="s">
        <v>2134</v>
      </c>
      <c r="B588" s="49" t="s">
        <v>891</v>
      </c>
      <c r="C588" s="49" t="s">
        <v>1645</v>
      </c>
      <c r="D588" s="49" t="str">
        <f t="shared" si="27"/>
        <v>TCD_HIV</v>
      </c>
      <c r="E588" s="49" t="s">
        <v>1634</v>
      </c>
      <c r="F588" s="49" t="s">
        <v>843</v>
      </c>
      <c r="G588" s="49">
        <f t="shared" si="28"/>
        <v>3</v>
      </c>
      <c r="H588" s="50" t="str">
        <f t="shared" si="29"/>
        <v>Chad_HIV_3</v>
      </c>
    </row>
    <row r="589" spans="1:8" x14ac:dyDescent="0.25">
      <c r="A589" s="51" t="s">
        <v>2134</v>
      </c>
      <c r="B589" s="52" t="s">
        <v>891</v>
      </c>
      <c r="C589" s="52" t="s">
        <v>1645</v>
      </c>
      <c r="D589" s="52" t="str">
        <f t="shared" si="27"/>
        <v>TCD_HIV</v>
      </c>
      <c r="E589" s="52" t="s">
        <v>1634</v>
      </c>
      <c r="F589" s="52" t="s">
        <v>901</v>
      </c>
      <c r="G589" s="52">
        <f t="shared" si="28"/>
        <v>4</v>
      </c>
      <c r="H589" s="53" t="str">
        <f t="shared" si="29"/>
        <v>Chad_HIV_4</v>
      </c>
    </row>
    <row r="590" spans="1:8" x14ac:dyDescent="0.25">
      <c r="A590" s="48" t="s">
        <v>2134</v>
      </c>
      <c r="B590" s="49" t="s">
        <v>891</v>
      </c>
      <c r="C590" s="49" t="s">
        <v>1645</v>
      </c>
      <c r="D590" s="49" t="str">
        <f t="shared" si="27"/>
        <v>TCD_HIV</v>
      </c>
      <c r="E590" s="49" t="s">
        <v>1634</v>
      </c>
      <c r="F590" s="49" t="s">
        <v>918</v>
      </c>
      <c r="G590" s="49">
        <f t="shared" si="28"/>
        <v>5</v>
      </c>
      <c r="H590" s="50" t="str">
        <f t="shared" si="29"/>
        <v>Chad_HIV_5</v>
      </c>
    </row>
    <row r="591" spans="1:8" x14ac:dyDescent="0.25">
      <c r="A591" s="51" t="s">
        <v>2134</v>
      </c>
      <c r="B591" s="52" t="s">
        <v>891</v>
      </c>
      <c r="C591" s="52" t="s">
        <v>1645</v>
      </c>
      <c r="D591" s="52" t="str">
        <f t="shared" si="27"/>
        <v>TCD_HIV</v>
      </c>
      <c r="E591" s="52" t="s">
        <v>1634</v>
      </c>
      <c r="F591" s="52" t="s">
        <v>924</v>
      </c>
      <c r="G591" s="52">
        <f t="shared" si="28"/>
        <v>6</v>
      </c>
      <c r="H591" s="53" t="str">
        <f t="shared" si="29"/>
        <v>Chad_HIV_6</v>
      </c>
    </row>
    <row r="592" spans="1:8" x14ac:dyDescent="0.25">
      <c r="A592" s="48" t="s">
        <v>2134</v>
      </c>
      <c r="B592" s="49" t="s">
        <v>891</v>
      </c>
      <c r="C592" s="49" t="s">
        <v>1645</v>
      </c>
      <c r="D592" s="49" t="str">
        <f t="shared" si="27"/>
        <v>TCD_HIV</v>
      </c>
      <c r="E592" s="49" t="s">
        <v>1634</v>
      </c>
      <c r="F592" s="49" t="s">
        <v>930</v>
      </c>
      <c r="G592" s="49">
        <f t="shared" si="28"/>
        <v>7</v>
      </c>
      <c r="H592" s="50" t="str">
        <f t="shared" si="29"/>
        <v>Chad_HIV_7</v>
      </c>
    </row>
    <row r="593" spans="1:8" x14ac:dyDescent="0.25">
      <c r="A593" s="51" t="s">
        <v>2134</v>
      </c>
      <c r="B593" s="52" t="s">
        <v>891</v>
      </c>
      <c r="C593" s="52" t="s">
        <v>1645</v>
      </c>
      <c r="D593" s="52" t="str">
        <f t="shared" si="27"/>
        <v>TCD_HIV</v>
      </c>
      <c r="E593" s="52" t="s">
        <v>1634</v>
      </c>
      <c r="F593" s="52" t="s">
        <v>934</v>
      </c>
      <c r="G593" s="52">
        <f t="shared" si="28"/>
        <v>8</v>
      </c>
      <c r="H593" s="53" t="str">
        <f t="shared" si="29"/>
        <v>Chad_HIV_8</v>
      </c>
    </row>
    <row r="594" spans="1:8" x14ac:dyDescent="0.25">
      <c r="A594" s="48" t="s">
        <v>2134</v>
      </c>
      <c r="B594" s="49" t="s">
        <v>891</v>
      </c>
      <c r="C594" s="49" t="s">
        <v>1645</v>
      </c>
      <c r="D594" s="49" t="str">
        <f t="shared" si="27"/>
        <v>TCD_HIV</v>
      </c>
      <c r="E594" s="49" t="s">
        <v>1634</v>
      </c>
      <c r="F594" s="49" t="s">
        <v>945</v>
      </c>
      <c r="G594" s="49">
        <f t="shared" si="28"/>
        <v>9</v>
      </c>
      <c r="H594" s="50" t="str">
        <f t="shared" si="29"/>
        <v>Chad_HIV_9</v>
      </c>
    </row>
    <row r="595" spans="1:8" x14ac:dyDescent="0.25">
      <c r="A595" s="51" t="s">
        <v>2134</v>
      </c>
      <c r="B595" s="52" t="s">
        <v>891</v>
      </c>
      <c r="C595" s="52" t="s">
        <v>1645</v>
      </c>
      <c r="D595" s="52" t="str">
        <f t="shared" si="27"/>
        <v>TCD_HIV</v>
      </c>
      <c r="E595" s="52" t="s">
        <v>1634</v>
      </c>
      <c r="F595" s="52" t="s">
        <v>949</v>
      </c>
      <c r="G595" s="52">
        <f t="shared" si="28"/>
        <v>10</v>
      </c>
      <c r="H595" s="53" t="str">
        <f t="shared" si="29"/>
        <v>Chad_HIV_10</v>
      </c>
    </row>
    <row r="596" spans="1:8" x14ac:dyDescent="0.25">
      <c r="A596" s="48" t="s">
        <v>2134</v>
      </c>
      <c r="B596" s="49" t="s">
        <v>891</v>
      </c>
      <c r="C596" s="49" t="s">
        <v>308</v>
      </c>
      <c r="D596" s="49" t="str">
        <f t="shared" si="27"/>
        <v>TCD_Malaria</v>
      </c>
      <c r="E596" s="49" t="s">
        <v>1634</v>
      </c>
      <c r="F596" s="49" t="s">
        <v>856</v>
      </c>
      <c r="G596" s="49">
        <f t="shared" si="28"/>
        <v>1</v>
      </c>
      <c r="H596" s="50" t="str">
        <f t="shared" si="29"/>
        <v>Chad_Malaria_1</v>
      </c>
    </row>
    <row r="597" spans="1:8" x14ac:dyDescent="0.25">
      <c r="A597" s="51" t="s">
        <v>2134</v>
      </c>
      <c r="B597" s="52" t="s">
        <v>891</v>
      </c>
      <c r="C597" s="52" t="s">
        <v>308</v>
      </c>
      <c r="D597" s="52" t="str">
        <f t="shared" si="27"/>
        <v>TCD_Malaria</v>
      </c>
      <c r="E597" s="52" t="s">
        <v>1634</v>
      </c>
      <c r="F597" s="52" t="s">
        <v>860</v>
      </c>
      <c r="G597" s="52">
        <f t="shared" si="28"/>
        <v>2</v>
      </c>
      <c r="H597" s="53" t="str">
        <f t="shared" si="29"/>
        <v>Chad_Malaria_2</v>
      </c>
    </row>
    <row r="598" spans="1:8" x14ac:dyDescent="0.25">
      <c r="A598" s="48" t="s">
        <v>2134</v>
      </c>
      <c r="B598" s="49" t="s">
        <v>891</v>
      </c>
      <c r="C598" s="49" t="s">
        <v>308</v>
      </c>
      <c r="D598" s="49" t="str">
        <f t="shared" si="27"/>
        <v>TCD_Malaria</v>
      </c>
      <c r="E598" s="49" t="s">
        <v>1634</v>
      </c>
      <c r="F598" s="49" t="s">
        <v>901</v>
      </c>
      <c r="G598" s="49">
        <f t="shared" si="28"/>
        <v>3</v>
      </c>
      <c r="H598" s="50" t="str">
        <f t="shared" si="29"/>
        <v>Chad_Malaria_3</v>
      </c>
    </row>
    <row r="599" spans="1:8" x14ac:dyDescent="0.25">
      <c r="A599" s="51" t="s">
        <v>2134</v>
      </c>
      <c r="B599" s="52" t="s">
        <v>891</v>
      </c>
      <c r="C599" s="52" t="s">
        <v>308</v>
      </c>
      <c r="D599" s="52" t="str">
        <f t="shared" si="27"/>
        <v>TCD_Malaria</v>
      </c>
      <c r="E599" s="52" t="s">
        <v>1634</v>
      </c>
      <c r="F599" s="52" t="s">
        <v>934</v>
      </c>
      <c r="G599" s="52">
        <f t="shared" si="28"/>
        <v>4</v>
      </c>
      <c r="H599" s="53" t="str">
        <f t="shared" si="29"/>
        <v>Chad_Malaria_4</v>
      </c>
    </row>
    <row r="600" spans="1:8" x14ac:dyDescent="0.25">
      <c r="A600" s="48" t="s">
        <v>2134</v>
      </c>
      <c r="B600" s="49" t="s">
        <v>891</v>
      </c>
      <c r="C600" s="49" t="s">
        <v>308</v>
      </c>
      <c r="D600" s="49" t="str">
        <f t="shared" si="27"/>
        <v>TCD_Malaria</v>
      </c>
      <c r="E600" s="49" t="s">
        <v>1634</v>
      </c>
      <c r="F600" s="49" t="s">
        <v>954</v>
      </c>
      <c r="G600" s="49">
        <f t="shared" si="28"/>
        <v>5</v>
      </c>
      <c r="H600" s="50" t="str">
        <f t="shared" si="29"/>
        <v>Chad_Malaria_5</v>
      </c>
    </row>
    <row r="601" spans="1:8" x14ac:dyDescent="0.25">
      <c r="A601" s="51" t="s">
        <v>2134</v>
      </c>
      <c r="B601" s="52" t="s">
        <v>891</v>
      </c>
      <c r="C601" s="52" t="s">
        <v>308</v>
      </c>
      <c r="D601" s="52" t="str">
        <f t="shared" si="27"/>
        <v>TCD_Malaria</v>
      </c>
      <c r="E601" s="52" t="s">
        <v>1634</v>
      </c>
      <c r="F601" s="52" t="s">
        <v>949</v>
      </c>
      <c r="G601" s="52">
        <f t="shared" si="28"/>
        <v>6</v>
      </c>
      <c r="H601" s="53" t="str">
        <f t="shared" si="29"/>
        <v>Chad_Malaria_6</v>
      </c>
    </row>
    <row r="602" spans="1:8" x14ac:dyDescent="0.25">
      <c r="A602" s="48" t="s">
        <v>2134</v>
      </c>
      <c r="B602" s="49" t="s">
        <v>891</v>
      </c>
      <c r="C602" s="49" t="s">
        <v>305</v>
      </c>
      <c r="D602" s="49" t="str">
        <f t="shared" si="27"/>
        <v>TCD_TB</v>
      </c>
      <c r="E602" s="49" t="s">
        <v>1634</v>
      </c>
      <c r="F602" s="49" t="s">
        <v>924</v>
      </c>
      <c r="G602" s="49">
        <f t="shared" si="28"/>
        <v>1</v>
      </c>
      <c r="H602" s="50" t="str">
        <f t="shared" si="29"/>
        <v>Chad_TB_1</v>
      </c>
    </row>
    <row r="603" spans="1:8" x14ac:dyDescent="0.25">
      <c r="A603" s="51" t="s">
        <v>2134</v>
      </c>
      <c r="B603" s="52" t="s">
        <v>891</v>
      </c>
      <c r="C603" s="52" t="s">
        <v>305</v>
      </c>
      <c r="D603" s="52" t="str">
        <f t="shared" si="27"/>
        <v>TCD_TB</v>
      </c>
      <c r="E603" s="52" t="s">
        <v>1634</v>
      </c>
      <c r="F603" s="52" t="s">
        <v>949</v>
      </c>
      <c r="G603" s="52">
        <f t="shared" si="28"/>
        <v>2</v>
      </c>
      <c r="H603" s="53" t="str">
        <f t="shared" si="29"/>
        <v>Chad_TB_2</v>
      </c>
    </row>
    <row r="604" spans="1:8" x14ac:dyDescent="0.25">
      <c r="A604" s="48" t="s">
        <v>2142</v>
      </c>
      <c r="B604" s="49" t="s">
        <v>1251</v>
      </c>
      <c r="C604" s="49" t="s">
        <v>1645</v>
      </c>
      <c r="D604" s="49" t="str">
        <f t="shared" si="27"/>
        <v>TGO_HIV</v>
      </c>
      <c r="E604" s="49" t="s">
        <v>1634</v>
      </c>
      <c r="F604" s="49" t="s">
        <v>843</v>
      </c>
      <c r="G604" s="49">
        <f t="shared" si="28"/>
        <v>1</v>
      </c>
      <c r="H604" s="50" t="str">
        <f t="shared" si="29"/>
        <v>Togo_HIV_1</v>
      </c>
    </row>
    <row r="605" spans="1:8" x14ac:dyDescent="0.25">
      <c r="A605" s="51" t="s">
        <v>2142</v>
      </c>
      <c r="B605" s="52" t="s">
        <v>1251</v>
      </c>
      <c r="C605" s="52" t="s">
        <v>1645</v>
      </c>
      <c r="D605" s="52" t="str">
        <f t="shared" si="27"/>
        <v>TGO_HIV</v>
      </c>
      <c r="E605" s="52" t="s">
        <v>1634</v>
      </c>
      <c r="F605" s="52" t="s">
        <v>901</v>
      </c>
      <c r="G605" s="52">
        <f t="shared" si="28"/>
        <v>2</v>
      </c>
      <c r="H605" s="53" t="str">
        <f t="shared" si="29"/>
        <v>Togo_HIV_2</v>
      </c>
    </row>
    <row r="606" spans="1:8" x14ac:dyDescent="0.25">
      <c r="A606" s="48" t="s">
        <v>2142</v>
      </c>
      <c r="B606" s="49" t="s">
        <v>1251</v>
      </c>
      <c r="C606" s="49" t="s">
        <v>1645</v>
      </c>
      <c r="D606" s="49" t="str">
        <f t="shared" si="27"/>
        <v>TGO_HIV</v>
      </c>
      <c r="E606" s="49" t="s">
        <v>1634</v>
      </c>
      <c r="F606" s="49" t="s">
        <v>918</v>
      </c>
      <c r="G606" s="49">
        <f t="shared" si="28"/>
        <v>3</v>
      </c>
      <c r="H606" s="50" t="str">
        <f t="shared" si="29"/>
        <v>Togo_HIV_3</v>
      </c>
    </row>
    <row r="607" spans="1:8" x14ac:dyDescent="0.25">
      <c r="A607" s="51" t="s">
        <v>2142</v>
      </c>
      <c r="B607" s="52" t="s">
        <v>1251</v>
      </c>
      <c r="C607" s="52" t="s">
        <v>1645</v>
      </c>
      <c r="D607" s="52" t="str">
        <f t="shared" si="27"/>
        <v>TGO_HIV</v>
      </c>
      <c r="E607" s="52" t="s">
        <v>1634</v>
      </c>
      <c r="F607" s="52" t="s">
        <v>930</v>
      </c>
      <c r="G607" s="52">
        <f t="shared" si="28"/>
        <v>4</v>
      </c>
      <c r="H607" s="53" t="str">
        <f t="shared" si="29"/>
        <v>Togo_HIV_4</v>
      </c>
    </row>
    <row r="608" spans="1:8" x14ac:dyDescent="0.25">
      <c r="A608" s="48" t="s">
        <v>2142</v>
      </c>
      <c r="B608" s="49" t="s">
        <v>1251</v>
      </c>
      <c r="C608" s="49" t="s">
        <v>1645</v>
      </c>
      <c r="D608" s="49" t="str">
        <f t="shared" si="27"/>
        <v>TGO_HIV</v>
      </c>
      <c r="E608" s="49" t="s">
        <v>1634</v>
      </c>
      <c r="F608" s="49" t="s">
        <v>934</v>
      </c>
      <c r="G608" s="49">
        <f t="shared" si="28"/>
        <v>5</v>
      </c>
      <c r="H608" s="50" t="str">
        <f t="shared" si="29"/>
        <v>Togo_HIV_5</v>
      </c>
    </row>
    <row r="609" spans="1:8" x14ac:dyDescent="0.25">
      <c r="A609" s="51" t="s">
        <v>2142</v>
      </c>
      <c r="B609" s="52" t="s">
        <v>1251</v>
      </c>
      <c r="C609" s="52" t="s">
        <v>1645</v>
      </c>
      <c r="D609" s="52" t="str">
        <f t="shared" si="27"/>
        <v>TGO_HIV</v>
      </c>
      <c r="E609" s="52" t="s">
        <v>1634</v>
      </c>
      <c r="F609" s="52" t="s">
        <v>954</v>
      </c>
      <c r="G609" s="52">
        <f t="shared" si="28"/>
        <v>6</v>
      </c>
      <c r="H609" s="53" t="str">
        <f t="shared" si="29"/>
        <v>Togo_HIV_6</v>
      </c>
    </row>
    <row r="610" spans="1:8" x14ac:dyDescent="0.25">
      <c r="A610" s="48" t="s">
        <v>2142</v>
      </c>
      <c r="B610" s="49" t="s">
        <v>1251</v>
      </c>
      <c r="C610" s="49" t="s">
        <v>1645</v>
      </c>
      <c r="D610" s="49" t="str">
        <f t="shared" si="27"/>
        <v>TGO_HIV</v>
      </c>
      <c r="E610" s="49" t="s">
        <v>1634</v>
      </c>
      <c r="F610" s="49" t="s">
        <v>949</v>
      </c>
      <c r="G610" s="49">
        <f t="shared" si="28"/>
        <v>7</v>
      </c>
      <c r="H610" s="50" t="str">
        <f t="shared" si="29"/>
        <v>Togo_HIV_7</v>
      </c>
    </row>
    <row r="611" spans="1:8" x14ac:dyDescent="0.25">
      <c r="A611" s="51" t="s">
        <v>2142</v>
      </c>
      <c r="B611" s="52" t="s">
        <v>1251</v>
      </c>
      <c r="C611" s="52" t="s">
        <v>308</v>
      </c>
      <c r="D611" s="52" t="str">
        <f t="shared" si="27"/>
        <v>TGO_Malaria</v>
      </c>
      <c r="E611" s="52" t="s">
        <v>1634</v>
      </c>
      <c r="F611" s="52" t="s">
        <v>856</v>
      </c>
      <c r="G611" s="52">
        <f t="shared" si="28"/>
        <v>1</v>
      </c>
      <c r="H611" s="53" t="str">
        <f t="shared" si="29"/>
        <v>Togo_Malaria_1</v>
      </c>
    </row>
    <row r="612" spans="1:8" x14ac:dyDescent="0.25">
      <c r="A612" s="48" t="s">
        <v>2142</v>
      </c>
      <c r="B612" s="49" t="s">
        <v>1251</v>
      </c>
      <c r="C612" s="49" t="s">
        <v>308</v>
      </c>
      <c r="D612" s="49" t="str">
        <f t="shared" si="27"/>
        <v>TGO_Malaria</v>
      </c>
      <c r="E612" s="49" t="s">
        <v>1634</v>
      </c>
      <c r="F612" s="49" t="s">
        <v>612</v>
      </c>
      <c r="G612" s="49">
        <f t="shared" si="28"/>
        <v>2</v>
      </c>
      <c r="H612" s="50" t="str">
        <f t="shared" si="29"/>
        <v>Togo_Malaria_2</v>
      </c>
    </row>
    <row r="613" spans="1:8" x14ac:dyDescent="0.25">
      <c r="A613" s="51" t="s">
        <v>2142</v>
      </c>
      <c r="B613" s="52" t="s">
        <v>1251</v>
      </c>
      <c r="C613" s="52" t="s">
        <v>308</v>
      </c>
      <c r="D613" s="52" t="str">
        <f t="shared" si="27"/>
        <v>TGO_Malaria</v>
      </c>
      <c r="E613" s="52" t="s">
        <v>1634</v>
      </c>
      <c r="F613" s="52" t="s">
        <v>901</v>
      </c>
      <c r="G613" s="52">
        <f t="shared" si="28"/>
        <v>3</v>
      </c>
      <c r="H613" s="53" t="str">
        <f t="shared" si="29"/>
        <v>Togo_Malaria_3</v>
      </c>
    </row>
    <row r="614" spans="1:8" x14ac:dyDescent="0.25">
      <c r="A614" s="48" t="s">
        <v>2142</v>
      </c>
      <c r="B614" s="49" t="s">
        <v>1251</v>
      </c>
      <c r="C614" s="49" t="s">
        <v>308</v>
      </c>
      <c r="D614" s="49" t="str">
        <f t="shared" si="27"/>
        <v>TGO_Malaria</v>
      </c>
      <c r="E614" s="49" t="s">
        <v>1634</v>
      </c>
      <c r="F614" s="49" t="s">
        <v>949</v>
      </c>
      <c r="G614" s="49">
        <f t="shared" si="28"/>
        <v>4</v>
      </c>
      <c r="H614" s="50" t="str">
        <f t="shared" si="29"/>
        <v>Togo_Malaria_4</v>
      </c>
    </row>
    <row r="615" spans="1:8" x14ac:dyDescent="0.25">
      <c r="A615" s="51" t="s">
        <v>2142</v>
      </c>
      <c r="B615" s="52" t="s">
        <v>1251</v>
      </c>
      <c r="C615" s="52" t="s">
        <v>305</v>
      </c>
      <c r="D615" s="52" t="str">
        <f t="shared" si="27"/>
        <v>TGO_TB</v>
      </c>
      <c r="E615" s="52" t="s">
        <v>1634</v>
      </c>
      <c r="F615" s="52" t="s">
        <v>2155</v>
      </c>
      <c r="G615" s="52">
        <f t="shared" si="28"/>
        <v>1</v>
      </c>
      <c r="H615" s="53" t="str">
        <f t="shared" si="29"/>
        <v>Togo_TB_1</v>
      </c>
    </row>
    <row r="616" spans="1:8" x14ac:dyDescent="0.25">
      <c r="A616" s="48" t="s">
        <v>2142</v>
      </c>
      <c r="B616" s="49" t="s">
        <v>1251</v>
      </c>
      <c r="C616" s="49" t="s">
        <v>305</v>
      </c>
      <c r="D616" s="49" t="str">
        <f t="shared" si="27"/>
        <v>TGO_TB</v>
      </c>
      <c r="E616" s="49" t="s">
        <v>1634</v>
      </c>
      <c r="F616" s="49" t="s">
        <v>798</v>
      </c>
      <c r="G616" s="49">
        <f t="shared" si="28"/>
        <v>2</v>
      </c>
      <c r="H616" s="50" t="str">
        <f t="shared" si="29"/>
        <v>Togo_TB_2</v>
      </c>
    </row>
    <row r="617" spans="1:8" x14ac:dyDescent="0.25">
      <c r="A617" s="51" t="s">
        <v>2142</v>
      </c>
      <c r="B617" s="52" t="s">
        <v>1251</v>
      </c>
      <c r="C617" s="52" t="s">
        <v>305</v>
      </c>
      <c r="D617" s="52" t="str">
        <f t="shared" si="27"/>
        <v>TGO_TB</v>
      </c>
      <c r="E617" s="52" t="s">
        <v>1634</v>
      </c>
      <c r="F617" s="52" t="s">
        <v>612</v>
      </c>
      <c r="G617" s="52">
        <f t="shared" si="28"/>
        <v>3</v>
      </c>
      <c r="H617" s="53" t="str">
        <f t="shared" si="29"/>
        <v>Togo_TB_3</v>
      </c>
    </row>
    <row r="618" spans="1:8" x14ac:dyDescent="0.25">
      <c r="A618" s="48" t="s">
        <v>2142</v>
      </c>
      <c r="B618" s="49" t="s">
        <v>1251</v>
      </c>
      <c r="C618" s="49" t="s">
        <v>305</v>
      </c>
      <c r="D618" s="49" t="str">
        <f t="shared" si="27"/>
        <v>TGO_TB</v>
      </c>
      <c r="E618" s="49" t="s">
        <v>1634</v>
      </c>
      <c r="F618" s="49" t="s">
        <v>949</v>
      </c>
      <c r="G618" s="49">
        <f t="shared" si="28"/>
        <v>4</v>
      </c>
      <c r="H618" s="50" t="str">
        <f t="shared" si="29"/>
        <v>Togo_TB_4</v>
      </c>
    </row>
    <row r="619" spans="1:8" x14ac:dyDescent="0.25">
      <c r="A619" s="51" t="s">
        <v>2158</v>
      </c>
      <c r="B619" s="52" t="s">
        <v>1247</v>
      </c>
      <c r="C619" s="52" t="s">
        <v>1645</v>
      </c>
      <c r="D619" s="52" t="str">
        <f t="shared" si="27"/>
        <v>THA_HIV</v>
      </c>
      <c r="E619" s="52" t="s">
        <v>1634</v>
      </c>
      <c r="F619" s="52" t="s">
        <v>934</v>
      </c>
      <c r="G619" s="52">
        <f t="shared" si="28"/>
        <v>1</v>
      </c>
      <c r="H619" s="53" t="str">
        <f t="shared" si="29"/>
        <v>Thailand_HIV_1</v>
      </c>
    </row>
    <row r="620" spans="1:8" x14ac:dyDescent="0.25">
      <c r="A620" s="48" t="s">
        <v>2158</v>
      </c>
      <c r="B620" s="49" t="s">
        <v>1247</v>
      </c>
      <c r="C620" s="49" t="s">
        <v>1645</v>
      </c>
      <c r="D620" s="49" t="str">
        <f t="shared" si="27"/>
        <v>THA_HIV</v>
      </c>
      <c r="E620" s="49" t="s">
        <v>1634</v>
      </c>
      <c r="F620" s="49" t="s">
        <v>954</v>
      </c>
      <c r="G620" s="49">
        <f t="shared" si="28"/>
        <v>2</v>
      </c>
      <c r="H620" s="50" t="str">
        <f t="shared" si="29"/>
        <v>Thailand_HIV_2</v>
      </c>
    </row>
    <row r="621" spans="1:8" x14ac:dyDescent="0.25">
      <c r="A621" s="51" t="s">
        <v>2161</v>
      </c>
      <c r="B621" s="52" t="s">
        <v>1240</v>
      </c>
      <c r="C621" s="52" t="s">
        <v>1645</v>
      </c>
      <c r="D621" s="52" t="str">
        <f t="shared" si="27"/>
        <v>TJK_HIV</v>
      </c>
      <c r="E621" s="52" t="s">
        <v>1634</v>
      </c>
      <c r="F621" s="52" t="s">
        <v>843</v>
      </c>
      <c r="G621" s="52">
        <f t="shared" si="28"/>
        <v>1</v>
      </c>
      <c r="H621" s="53" t="str">
        <f t="shared" si="29"/>
        <v>Tajikistan_HIV_1</v>
      </c>
    </row>
    <row r="622" spans="1:8" x14ac:dyDescent="0.25">
      <c r="A622" s="48" t="s">
        <v>2161</v>
      </c>
      <c r="B622" s="49" t="s">
        <v>1240</v>
      </c>
      <c r="C622" s="49" t="s">
        <v>1645</v>
      </c>
      <c r="D622" s="49" t="str">
        <f t="shared" si="27"/>
        <v>TJK_HIV</v>
      </c>
      <c r="E622" s="49" t="s">
        <v>1634</v>
      </c>
      <c r="F622" s="49" t="s">
        <v>954</v>
      </c>
      <c r="G622" s="49">
        <f t="shared" si="28"/>
        <v>2</v>
      </c>
      <c r="H622" s="50" t="str">
        <f t="shared" si="29"/>
        <v>Tajikistan_HIV_2</v>
      </c>
    </row>
    <row r="623" spans="1:8" x14ac:dyDescent="0.25">
      <c r="A623" s="51" t="s">
        <v>2161</v>
      </c>
      <c r="B623" s="52" t="s">
        <v>1240</v>
      </c>
      <c r="C623" s="52" t="s">
        <v>305</v>
      </c>
      <c r="D623" s="52" t="str">
        <f t="shared" si="27"/>
        <v>TJK_TB</v>
      </c>
      <c r="E623" s="52" t="s">
        <v>1634</v>
      </c>
      <c r="F623" s="52" t="s">
        <v>798</v>
      </c>
      <c r="G623" s="52">
        <f t="shared" si="28"/>
        <v>1</v>
      </c>
      <c r="H623" s="53" t="str">
        <f t="shared" si="29"/>
        <v>Tajikistan_TB_1</v>
      </c>
    </row>
    <row r="624" spans="1:8" x14ac:dyDescent="0.25">
      <c r="A624" s="48" t="s">
        <v>2161</v>
      </c>
      <c r="B624" s="49" t="s">
        <v>1240</v>
      </c>
      <c r="C624" s="49" t="s">
        <v>305</v>
      </c>
      <c r="D624" s="49" t="str">
        <f t="shared" si="27"/>
        <v>TJK_TB</v>
      </c>
      <c r="E624" s="49" t="s">
        <v>1634</v>
      </c>
      <c r="F624" s="49" t="s">
        <v>820</v>
      </c>
      <c r="G624" s="49">
        <f t="shared" si="28"/>
        <v>2</v>
      </c>
      <c r="H624" s="50" t="str">
        <f t="shared" si="29"/>
        <v>Tajikistan_TB_2</v>
      </c>
    </row>
    <row r="625" spans="1:8" x14ac:dyDescent="0.25">
      <c r="A625" s="51" t="s">
        <v>2161</v>
      </c>
      <c r="B625" s="52" t="s">
        <v>1240</v>
      </c>
      <c r="C625" s="52" t="s">
        <v>305</v>
      </c>
      <c r="D625" s="52" t="str">
        <f t="shared" si="27"/>
        <v>TJK_TB</v>
      </c>
      <c r="E625" s="52" t="s">
        <v>1634</v>
      </c>
      <c r="F625" s="52" t="s">
        <v>851</v>
      </c>
      <c r="G625" s="52">
        <f t="shared" si="28"/>
        <v>3</v>
      </c>
      <c r="H625" s="53" t="str">
        <f t="shared" si="29"/>
        <v>Tajikistan_TB_3</v>
      </c>
    </row>
    <row r="626" spans="1:8" x14ac:dyDescent="0.25">
      <c r="A626" s="48" t="s">
        <v>2161</v>
      </c>
      <c r="B626" s="49" t="s">
        <v>1240</v>
      </c>
      <c r="C626" s="49" t="s">
        <v>305</v>
      </c>
      <c r="D626" s="49" t="str">
        <f t="shared" si="27"/>
        <v>TJK_TB</v>
      </c>
      <c r="E626" s="49" t="s">
        <v>1634</v>
      </c>
      <c r="F626" s="49" t="s">
        <v>860</v>
      </c>
      <c r="G626" s="49">
        <f t="shared" si="28"/>
        <v>4</v>
      </c>
      <c r="H626" s="50" t="str">
        <f t="shared" si="29"/>
        <v>Tajikistan_TB_4</v>
      </c>
    </row>
    <row r="627" spans="1:8" x14ac:dyDescent="0.25">
      <c r="A627" s="51" t="s">
        <v>2161</v>
      </c>
      <c r="B627" s="52" t="s">
        <v>1240</v>
      </c>
      <c r="C627" s="52" t="s">
        <v>305</v>
      </c>
      <c r="D627" s="52" t="str">
        <f t="shared" si="27"/>
        <v>TJK_TB</v>
      </c>
      <c r="E627" s="52" t="s">
        <v>1634</v>
      </c>
      <c r="F627" s="52" t="s">
        <v>868</v>
      </c>
      <c r="G627" s="52">
        <f t="shared" si="28"/>
        <v>5</v>
      </c>
      <c r="H627" s="53" t="str">
        <f t="shared" si="29"/>
        <v>Tajikistan_TB_5</v>
      </c>
    </row>
    <row r="628" spans="1:8" x14ac:dyDescent="0.25">
      <c r="A628" s="48" t="s">
        <v>2161</v>
      </c>
      <c r="B628" s="49" t="s">
        <v>1240</v>
      </c>
      <c r="C628" s="49" t="s">
        <v>305</v>
      </c>
      <c r="D628" s="49" t="str">
        <f t="shared" si="27"/>
        <v>TJK_TB</v>
      </c>
      <c r="E628" s="49" t="s">
        <v>1634</v>
      </c>
      <c r="F628" s="49" t="s">
        <v>888</v>
      </c>
      <c r="G628" s="49">
        <f t="shared" si="28"/>
        <v>6</v>
      </c>
      <c r="H628" s="50" t="str">
        <f t="shared" si="29"/>
        <v>Tajikistan_TB_6</v>
      </c>
    </row>
    <row r="629" spans="1:8" x14ac:dyDescent="0.25">
      <c r="A629" s="51" t="s">
        <v>2161</v>
      </c>
      <c r="B629" s="52" t="s">
        <v>1240</v>
      </c>
      <c r="C629" s="52" t="s">
        <v>305</v>
      </c>
      <c r="D629" s="52" t="str">
        <f t="shared" si="27"/>
        <v>TJK_TB</v>
      </c>
      <c r="E629" s="52" t="s">
        <v>1634</v>
      </c>
      <c r="F629" s="52" t="s">
        <v>934</v>
      </c>
      <c r="G629" s="52">
        <f t="shared" si="28"/>
        <v>7</v>
      </c>
      <c r="H629" s="53" t="str">
        <f t="shared" si="29"/>
        <v>Tajikistan_TB_7</v>
      </c>
    </row>
    <row r="630" spans="1:8" x14ac:dyDescent="0.25">
      <c r="A630" s="48" t="s">
        <v>2161</v>
      </c>
      <c r="B630" s="49" t="s">
        <v>1240</v>
      </c>
      <c r="C630" s="49" t="s">
        <v>305</v>
      </c>
      <c r="D630" s="49" t="str">
        <f t="shared" si="27"/>
        <v>TJK_TB</v>
      </c>
      <c r="E630" s="49" t="s">
        <v>1634</v>
      </c>
      <c r="F630" s="49" t="s">
        <v>949</v>
      </c>
      <c r="G630" s="49">
        <f t="shared" si="28"/>
        <v>8</v>
      </c>
      <c r="H630" s="50" t="str">
        <f t="shared" si="29"/>
        <v>Tajikistan_TB_8</v>
      </c>
    </row>
    <row r="631" spans="1:8" x14ac:dyDescent="0.25">
      <c r="A631" s="51" t="s">
        <v>2173</v>
      </c>
      <c r="B631" s="52" t="s">
        <v>1264</v>
      </c>
      <c r="C631" s="52" t="s">
        <v>305</v>
      </c>
      <c r="D631" s="52" t="str">
        <f t="shared" si="27"/>
        <v>TKM_TB</v>
      </c>
      <c r="E631" s="52" t="s">
        <v>1634</v>
      </c>
      <c r="F631" s="52" t="s">
        <v>934</v>
      </c>
      <c r="G631" s="52">
        <f t="shared" si="28"/>
        <v>1</v>
      </c>
      <c r="H631" s="53" t="str">
        <f t="shared" si="29"/>
        <v>Turkmenistan_TB_1</v>
      </c>
    </row>
    <row r="632" spans="1:8" x14ac:dyDescent="0.25">
      <c r="A632" s="48" t="s">
        <v>2173</v>
      </c>
      <c r="B632" s="49" t="s">
        <v>1264</v>
      </c>
      <c r="C632" s="49" t="s">
        <v>305</v>
      </c>
      <c r="D632" s="49" t="str">
        <f t="shared" si="27"/>
        <v>TKM_TB</v>
      </c>
      <c r="E632" s="49" t="s">
        <v>1634</v>
      </c>
      <c r="F632" s="49" t="s">
        <v>949</v>
      </c>
      <c r="G632" s="49">
        <f t="shared" si="28"/>
        <v>2</v>
      </c>
      <c r="H632" s="50" t="str">
        <f t="shared" si="29"/>
        <v>Turkmenistan_TB_2</v>
      </c>
    </row>
    <row r="633" spans="1:8" x14ac:dyDescent="0.25">
      <c r="A633" s="51" t="s">
        <v>2176</v>
      </c>
      <c r="B633" s="52" t="s">
        <v>1250</v>
      </c>
      <c r="C633" s="52" t="s">
        <v>1645</v>
      </c>
      <c r="D633" s="52" t="str">
        <f t="shared" si="27"/>
        <v>TLS_HIV</v>
      </c>
      <c r="E633" s="52" t="s">
        <v>1634</v>
      </c>
      <c r="F633" s="52" t="s">
        <v>930</v>
      </c>
      <c r="G633" s="52">
        <f t="shared" si="28"/>
        <v>1</v>
      </c>
      <c r="H633" s="53" t="str">
        <f t="shared" si="29"/>
        <v>Timor-Leste_HIV_1</v>
      </c>
    </row>
    <row r="634" spans="1:8" x14ac:dyDescent="0.25">
      <c r="A634" s="48" t="s">
        <v>2176</v>
      </c>
      <c r="B634" s="49" t="s">
        <v>1250</v>
      </c>
      <c r="C634" s="49" t="s">
        <v>1645</v>
      </c>
      <c r="D634" s="49" t="str">
        <f t="shared" si="27"/>
        <v>TLS_HIV</v>
      </c>
      <c r="E634" s="49" t="s">
        <v>1634</v>
      </c>
      <c r="F634" s="49" t="s">
        <v>949</v>
      </c>
      <c r="G634" s="49">
        <f t="shared" si="28"/>
        <v>2</v>
      </c>
      <c r="H634" s="50" t="str">
        <f t="shared" si="29"/>
        <v>Timor-Leste_HIV_2</v>
      </c>
    </row>
    <row r="635" spans="1:8" x14ac:dyDescent="0.25">
      <c r="A635" s="51" t="s">
        <v>2176</v>
      </c>
      <c r="B635" s="52" t="s">
        <v>1250</v>
      </c>
      <c r="C635" s="52" t="s">
        <v>308</v>
      </c>
      <c r="D635" s="52" t="str">
        <f t="shared" si="27"/>
        <v>TLS_Malaria</v>
      </c>
      <c r="E635" s="52" t="s">
        <v>1634</v>
      </c>
      <c r="F635" s="52" t="s">
        <v>954</v>
      </c>
      <c r="G635" s="52">
        <f t="shared" si="28"/>
        <v>1</v>
      </c>
      <c r="H635" s="53" t="str">
        <f t="shared" si="29"/>
        <v>Timor-Leste_Malaria_1</v>
      </c>
    </row>
    <row r="636" spans="1:8" x14ac:dyDescent="0.25">
      <c r="A636" s="48" t="s">
        <v>2176</v>
      </c>
      <c r="B636" s="49" t="s">
        <v>1250</v>
      </c>
      <c r="C636" s="49" t="s">
        <v>308</v>
      </c>
      <c r="D636" s="49" t="str">
        <f t="shared" si="27"/>
        <v>TLS_Malaria</v>
      </c>
      <c r="E636" s="49" t="s">
        <v>1634</v>
      </c>
      <c r="F636" s="49" t="s">
        <v>949</v>
      </c>
      <c r="G636" s="49">
        <f t="shared" si="28"/>
        <v>2</v>
      </c>
      <c r="H636" s="50" t="str">
        <f t="shared" si="29"/>
        <v>Timor-Leste_Malaria_2</v>
      </c>
    </row>
    <row r="637" spans="1:8" x14ac:dyDescent="0.25">
      <c r="A637" s="51" t="s">
        <v>2176</v>
      </c>
      <c r="B637" s="52" t="s">
        <v>1250</v>
      </c>
      <c r="C637" s="52" t="s">
        <v>305</v>
      </c>
      <c r="D637" s="52" t="str">
        <f t="shared" si="27"/>
        <v>TLS_TB</v>
      </c>
      <c r="E637" s="52" t="s">
        <v>1634</v>
      </c>
      <c r="F637" s="52" t="s">
        <v>846</v>
      </c>
      <c r="G637" s="52">
        <f t="shared" si="28"/>
        <v>1</v>
      </c>
      <c r="H637" s="53" t="str">
        <f t="shared" si="29"/>
        <v>Timor-Leste_TB_1</v>
      </c>
    </row>
    <row r="638" spans="1:8" x14ac:dyDescent="0.25">
      <c r="A638" s="48" t="s">
        <v>2176</v>
      </c>
      <c r="B638" s="49" t="s">
        <v>1250</v>
      </c>
      <c r="C638" s="49" t="s">
        <v>305</v>
      </c>
      <c r="D638" s="49" t="str">
        <f t="shared" si="27"/>
        <v>TLS_TB</v>
      </c>
      <c r="E638" s="49" t="s">
        <v>1634</v>
      </c>
      <c r="F638" s="49" t="s">
        <v>949</v>
      </c>
      <c r="G638" s="49">
        <f t="shared" si="28"/>
        <v>2</v>
      </c>
      <c r="H638" s="50" t="str">
        <f t="shared" si="29"/>
        <v>Timor-Leste_TB_2</v>
      </c>
    </row>
    <row r="639" spans="1:8" x14ac:dyDescent="0.25">
      <c r="A639" s="51" t="s">
        <v>2183</v>
      </c>
      <c r="B639" s="52" t="s">
        <v>1258</v>
      </c>
      <c r="C639" s="52" t="s">
        <v>1645</v>
      </c>
      <c r="D639" s="52" t="str">
        <f t="shared" si="27"/>
        <v>TUN_HIV</v>
      </c>
      <c r="E639" s="52" t="s">
        <v>1634</v>
      </c>
      <c r="F639" s="52" t="s">
        <v>772</v>
      </c>
      <c r="G639" s="52">
        <f t="shared" si="28"/>
        <v>1</v>
      </c>
      <c r="H639" s="53" t="str">
        <f t="shared" si="29"/>
        <v>Tunisia_HIV_1</v>
      </c>
    </row>
    <row r="640" spans="1:8" x14ac:dyDescent="0.25">
      <c r="A640" s="48" t="s">
        <v>2183</v>
      </c>
      <c r="B640" s="49" t="s">
        <v>1258</v>
      </c>
      <c r="C640" s="49" t="s">
        <v>1645</v>
      </c>
      <c r="D640" s="49" t="str">
        <f t="shared" si="27"/>
        <v>TUN_HIV</v>
      </c>
      <c r="E640" s="49" t="s">
        <v>1634</v>
      </c>
      <c r="F640" s="49" t="s">
        <v>843</v>
      </c>
      <c r="G640" s="49">
        <f t="shared" si="28"/>
        <v>2</v>
      </c>
      <c r="H640" s="50" t="str">
        <f t="shared" si="29"/>
        <v>Tunisia_HIV_2</v>
      </c>
    </row>
    <row r="641" spans="1:8" x14ac:dyDescent="0.25">
      <c r="A641" s="51" t="s">
        <v>2183</v>
      </c>
      <c r="B641" s="52" t="s">
        <v>1258</v>
      </c>
      <c r="C641" s="52" t="s">
        <v>1645</v>
      </c>
      <c r="D641" s="52" t="str">
        <f t="shared" si="27"/>
        <v>TUN_HIV</v>
      </c>
      <c r="E641" s="52" t="s">
        <v>1634</v>
      </c>
      <c r="F641" s="52" t="s">
        <v>918</v>
      </c>
      <c r="G641" s="52">
        <f t="shared" si="28"/>
        <v>3</v>
      </c>
      <c r="H641" s="53" t="str">
        <f t="shared" si="29"/>
        <v>Tunisia_HIV_3</v>
      </c>
    </row>
    <row r="642" spans="1:8" x14ac:dyDescent="0.25">
      <c r="A642" s="48" t="s">
        <v>2183</v>
      </c>
      <c r="B642" s="49" t="s">
        <v>1258</v>
      </c>
      <c r="C642" s="49" t="s">
        <v>1645</v>
      </c>
      <c r="D642" s="49" t="str">
        <f t="shared" si="27"/>
        <v>TUN_HIV</v>
      </c>
      <c r="E642" s="49" t="s">
        <v>1634</v>
      </c>
      <c r="F642" s="49" t="s">
        <v>930</v>
      </c>
      <c r="G642" s="49">
        <f t="shared" si="28"/>
        <v>4</v>
      </c>
      <c r="H642" s="50" t="str">
        <f t="shared" si="29"/>
        <v>Tunisia_HIV_4</v>
      </c>
    </row>
    <row r="643" spans="1:8" x14ac:dyDescent="0.25">
      <c r="A643" s="51" t="s">
        <v>2183</v>
      </c>
      <c r="B643" s="52" t="s">
        <v>1258</v>
      </c>
      <c r="C643" s="52" t="s">
        <v>1645</v>
      </c>
      <c r="D643" s="52" t="str">
        <f t="shared" ref="D643:D706" si="30">_xlfn.CONCAT(A643,"_",C643)</f>
        <v>TUN_HIV</v>
      </c>
      <c r="E643" s="52" t="s">
        <v>1634</v>
      </c>
      <c r="F643" s="52" t="s">
        <v>954</v>
      </c>
      <c r="G643" s="52">
        <f t="shared" ref="G643:G706" si="31">IF(D643=D642,G642+1,1)</f>
        <v>5</v>
      </c>
      <c r="H643" s="53" t="str">
        <f t="shared" ref="H643:H706" si="32">_xlfn.CONCAT(B643,"_",C643,"_",G643)</f>
        <v>Tunisia_HIV_5</v>
      </c>
    </row>
    <row r="644" spans="1:8" x14ac:dyDescent="0.25">
      <c r="A644" s="48" t="s">
        <v>2183</v>
      </c>
      <c r="B644" s="49" t="s">
        <v>1258</v>
      </c>
      <c r="C644" s="49" t="s">
        <v>1645</v>
      </c>
      <c r="D644" s="49" t="str">
        <f t="shared" si="30"/>
        <v>TUN_HIV</v>
      </c>
      <c r="E644" s="49" t="s">
        <v>1634</v>
      </c>
      <c r="F644" s="49" t="s">
        <v>945</v>
      </c>
      <c r="G644" s="49">
        <f t="shared" si="31"/>
        <v>6</v>
      </c>
      <c r="H644" s="50" t="str">
        <f t="shared" si="32"/>
        <v>Tunisia_HIV_6</v>
      </c>
    </row>
    <row r="645" spans="1:8" x14ac:dyDescent="0.25">
      <c r="A645" s="51" t="s">
        <v>2183</v>
      </c>
      <c r="B645" s="52" t="s">
        <v>1258</v>
      </c>
      <c r="C645" s="52" t="s">
        <v>1645</v>
      </c>
      <c r="D645" s="52" t="str">
        <f t="shared" si="30"/>
        <v>TUN_HIV</v>
      </c>
      <c r="E645" s="52" t="s">
        <v>1634</v>
      </c>
      <c r="F645" s="52" t="s">
        <v>949</v>
      </c>
      <c r="G645" s="52">
        <f t="shared" si="31"/>
        <v>7</v>
      </c>
      <c r="H645" s="53" t="str">
        <f t="shared" si="32"/>
        <v>Tunisia_HIV_7</v>
      </c>
    </row>
    <row r="646" spans="1:8" x14ac:dyDescent="0.25">
      <c r="A646" s="48" t="s">
        <v>2190</v>
      </c>
      <c r="B646" s="49" t="s">
        <v>1243</v>
      </c>
      <c r="C646" s="49" t="s">
        <v>1645</v>
      </c>
      <c r="D646" s="49" t="str">
        <f t="shared" si="30"/>
        <v>TZA_HIV</v>
      </c>
      <c r="E646" s="49" t="s">
        <v>1634</v>
      </c>
      <c r="F646" s="49" t="s">
        <v>750</v>
      </c>
      <c r="G646" s="49">
        <f t="shared" si="31"/>
        <v>1</v>
      </c>
      <c r="H646" s="50" t="str">
        <f t="shared" si="32"/>
        <v>Tanzania (United Republic)_HIV_1</v>
      </c>
    </row>
    <row r="647" spans="1:8" x14ac:dyDescent="0.25">
      <c r="A647" s="51" t="s">
        <v>2190</v>
      </c>
      <c r="B647" s="52" t="s">
        <v>1243</v>
      </c>
      <c r="C647" s="52" t="s">
        <v>1645</v>
      </c>
      <c r="D647" s="52" t="str">
        <f t="shared" si="30"/>
        <v>TZA_HIV</v>
      </c>
      <c r="E647" s="52" t="s">
        <v>1634</v>
      </c>
      <c r="F647" s="52" t="s">
        <v>798</v>
      </c>
      <c r="G647" s="52">
        <f t="shared" si="31"/>
        <v>2</v>
      </c>
      <c r="H647" s="53" t="str">
        <f t="shared" si="32"/>
        <v>Tanzania (United Republic)_HIV_2</v>
      </c>
    </row>
    <row r="648" spans="1:8" x14ac:dyDescent="0.25">
      <c r="A648" s="48" t="s">
        <v>2190</v>
      </c>
      <c r="B648" s="49" t="s">
        <v>1243</v>
      </c>
      <c r="C648" s="49" t="s">
        <v>1645</v>
      </c>
      <c r="D648" s="49" t="str">
        <f t="shared" si="30"/>
        <v>TZA_HIV</v>
      </c>
      <c r="E648" s="49" t="s">
        <v>1634</v>
      </c>
      <c r="F648" s="49" t="s">
        <v>815</v>
      </c>
      <c r="G648" s="49">
        <f t="shared" si="31"/>
        <v>3</v>
      </c>
      <c r="H648" s="50" t="str">
        <f t="shared" si="32"/>
        <v>Tanzania (United Republic)_HIV_3</v>
      </c>
    </row>
    <row r="649" spans="1:8" x14ac:dyDescent="0.25">
      <c r="A649" s="51" t="s">
        <v>2190</v>
      </c>
      <c r="B649" s="52" t="s">
        <v>1243</v>
      </c>
      <c r="C649" s="52" t="s">
        <v>1645</v>
      </c>
      <c r="D649" s="52" t="str">
        <f t="shared" si="30"/>
        <v>TZA_HIV</v>
      </c>
      <c r="E649" s="52" t="s">
        <v>1634</v>
      </c>
      <c r="F649" s="52" t="s">
        <v>843</v>
      </c>
      <c r="G649" s="52">
        <f t="shared" si="31"/>
        <v>4</v>
      </c>
      <c r="H649" s="53" t="str">
        <f t="shared" si="32"/>
        <v>Tanzania (United Republic)_HIV_4</v>
      </c>
    </row>
    <row r="650" spans="1:8" x14ac:dyDescent="0.25">
      <c r="A650" s="48" t="s">
        <v>2190</v>
      </c>
      <c r="B650" s="49" t="s">
        <v>1243</v>
      </c>
      <c r="C650" s="49" t="s">
        <v>1645</v>
      </c>
      <c r="D650" s="49" t="str">
        <f t="shared" si="30"/>
        <v>TZA_HIV</v>
      </c>
      <c r="E650" s="49" t="s">
        <v>1634</v>
      </c>
      <c r="F650" s="49" t="s">
        <v>875</v>
      </c>
      <c r="G650" s="49">
        <f t="shared" si="31"/>
        <v>5</v>
      </c>
      <c r="H650" s="50" t="str">
        <f t="shared" si="32"/>
        <v>Tanzania (United Republic)_HIV_5</v>
      </c>
    </row>
    <row r="651" spans="1:8" x14ac:dyDescent="0.25">
      <c r="A651" s="51" t="s">
        <v>2190</v>
      </c>
      <c r="B651" s="52" t="s">
        <v>1243</v>
      </c>
      <c r="C651" s="52" t="s">
        <v>1645</v>
      </c>
      <c r="D651" s="52" t="str">
        <f t="shared" si="30"/>
        <v>TZA_HIV</v>
      </c>
      <c r="E651" s="52" t="s">
        <v>1634</v>
      </c>
      <c r="F651" s="52" t="s">
        <v>893</v>
      </c>
      <c r="G651" s="52">
        <f t="shared" si="31"/>
        <v>6</v>
      </c>
      <c r="H651" s="53" t="str">
        <f t="shared" si="32"/>
        <v>Tanzania (United Republic)_HIV_6</v>
      </c>
    </row>
    <row r="652" spans="1:8" x14ac:dyDescent="0.25">
      <c r="A652" s="48" t="s">
        <v>2190</v>
      </c>
      <c r="B652" s="49" t="s">
        <v>1243</v>
      </c>
      <c r="C652" s="49" t="s">
        <v>1645</v>
      </c>
      <c r="D652" s="49" t="str">
        <f t="shared" si="30"/>
        <v>TZA_HIV</v>
      </c>
      <c r="E652" s="49" t="s">
        <v>1634</v>
      </c>
      <c r="F652" s="49" t="s">
        <v>898</v>
      </c>
      <c r="G652" s="49">
        <f t="shared" si="31"/>
        <v>7</v>
      </c>
      <c r="H652" s="50" t="str">
        <f t="shared" si="32"/>
        <v>Tanzania (United Republic)_HIV_7</v>
      </c>
    </row>
    <row r="653" spans="1:8" x14ac:dyDescent="0.25">
      <c r="A653" s="51" t="s">
        <v>2190</v>
      </c>
      <c r="B653" s="52" t="s">
        <v>1243</v>
      </c>
      <c r="C653" s="52" t="s">
        <v>1645</v>
      </c>
      <c r="D653" s="52" t="str">
        <f t="shared" si="30"/>
        <v>TZA_HIV</v>
      </c>
      <c r="E653" s="52" t="s">
        <v>1634</v>
      </c>
      <c r="F653" s="52" t="s">
        <v>901</v>
      </c>
      <c r="G653" s="52">
        <f t="shared" si="31"/>
        <v>8</v>
      </c>
      <c r="H653" s="53" t="str">
        <f t="shared" si="32"/>
        <v>Tanzania (United Republic)_HIV_8</v>
      </c>
    </row>
    <row r="654" spans="1:8" x14ac:dyDescent="0.25">
      <c r="A654" s="48" t="s">
        <v>2190</v>
      </c>
      <c r="B654" s="49" t="s">
        <v>1243</v>
      </c>
      <c r="C654" s="49" t="s">
        <v>1645</v>
      </c>
      <c r="D654" s="49" t="str">
        <f t="shared" si="30"/>
        <v>TZA_HIV</v>
      </c>
      <c r="E654" s="49" t="s">
        <v>1634</v>
      </c>
      <c r="F654" s="49" t="s">
        <v>906</v>
      </c>
      <c r="G654" s="49">
        <f t="shared" si="31"/>
        <v>9</v>
      </c>
      <c r="H654" s="50" t="str">
        <f t="shared" si="32"/>
        <v>Tanzania (United Republic)_HIV_9</v>
      </c>
    </row>
    <row r="655" spans="1:8" x14ac:dyDescent="0.25">
      <c r="A655" s="51" t="s">
        <v>2190</v>
      </c>
      <c r="B655" s="52" t="s">
        <v>1243</v>
      </c>
      <c r="C655" s="52" t="s">
        <v>1645</v>
      </c>
      <c r="D655" s="52" t="str">
        <f t="shared" si="30"/>
        <v>TZA_HIV</v>
      </c>
      <c r="E655" s="52" t="s">
        <v>1634</v>
      </c>
      <c r="F655" s="52" t="s">
        <v>913</v>
      </c>
      <c r="G655" s="52">
        <f t="shared" si="31"/>
        <v>10</v>
      </c>
      <c r="H655" s="53" t="str">
        <f t="shared" si="32"/>
        <v>Tanzania (United Republic)_HIV_10</v>
      </c>
    </row>
    <row r="656" spans="1:8" x14ac:dyDescent="0.25">
      <c r="A656" s="48" t="s">
        <v>2190</v>
      </c>
      <c r="B656" s="49" t="s">
        <v>1243</v>
      </c>
      <c r="C656" s="49" t="s">
        <v>1645</v>
      </c>
      <c r="D656" s="49" t="str">
        <f t="shared" si="30"/>
        <v>TZA_HIV</v>
      </c>
      <c r="E656" s="49" t="s">
        <v>1634</v>
      </c>
      <c r="F656" s="49" t="s">
        <v>954</v>
      </c>
      <c r="G656" s="49">
        <f t="shared" si="31"/>
        <v>11</v>
      </c>
      <c r="H656" s="50" t="str">
        <f t="shared" si="32"/>
        <v>Tanzania (United Republic)_HIV_11</v>
      </c>
    </row>
    <row r="657" spans="1:8" x14ac:dyDescent="0.25">
      <c r="A657" s="51" t="s">
        <v>2190</v>
      </c>
      <c r="B657" s="52" t="s">
        <v>1243</v>
      </c>
      <c r="C657" s="52" t="s">
        <v>308</v>
      </c>
      <c r="D657" s="52" t="str">
        <f t="shared" si="30"/>
        <v>TZA_Malaria</v>
      </c>
      <c r="E657" s="52" t="s">
        <v>1634</v>
      </c>
      <c r="F657" s="52" t="s">
        <v>898</v>
      </c>
      <c r="G657" s="52">
        <f t="shared" si="31"/>
        <v>1</v>
      </c>
      <c r="H657" s="53" t="str">
        <f t="shared" si="32"/>
        <v>Tanzania (United Republic)_Malaria_1</v>
      </c>
    </row>
    <row r="658" spans="1:8" x14ac:dyDescent="0.25">
      <c r="A658" s="48" t="s">
        <v>2190</v>
      </c>
      <c r="B658" s="49" t="s">
        <v>1243</v>
      </c>
      <c r="C658" s="49" t="s">
        <v>308</v>
      </c>
      <c r="D658" s="49" t="str">
        <f t="shared" si="30"/>
        <v>TZA_Malaria</v>
      </c>
      <c r="E658" s="49" t="s">
        <v>1634</v>
      </c>
      <c r="F658" s="49" t="s">
        <v>934</v>
      </c>
      <c r="G658" s="49">
        <f t="shared" si="31"/>
        <v>2</v>
      </c>
      <c r="H658" s="50" t="str">
        <f t="shared" si="32"/>
        <v>Tanzania (United Republic)_Malaria_2</v>
      </c>
    </row>
    <row r="659" spans="1:8" x14ac:dyDescent="0.25">
      <c r="A659" s="51" t="s">
        <v>2190</v>
      </c>
      <c r="B659" s="52" t="s">
        <v>1243</v>
      </c>
      <c r="C659" s="52" t="s">
        <v>308</v>
      </c>
      <c r="D659" s="52" t="str">
        <f t="shared" si="30"/>
        <v>TZA_Malaria</v>
      </c>
      <c r="E659" s="52" t="s">
        <v>1634</v>
      </c>
      <c r="F659" s="52" t="s">
        <v>949</v>
      </c>
      <c r="G659" s="52">
        <f t="shared" si="31"/>
        <v>3</v>
      </c>
      <c r="H659" s="53" t="str">
        <f t="shared" si="32"/>
        <v>Tanzania (United Republic)_Malaria_3</v>
      </c>
    </row>
    <row r="660" spans="1:8" x14ac:dyDescent="0.25">
      <c r="A660" s="48" t="s">
        <v>2190</v>
      </c>
      <c r="B660" s="49" t="s">
        <v>1243</v>
      </c>
      <c r="C660" s="49" t="s">
        <v>305</v>
      </c>
      <c r="D660" s="49" t="str">
        <f t="shared" si="30"/>
        <v>TZA_TB</v>
      </c>
      <c r="E660" s="49" t="s">
        <v>1634</v>
      </c>
      <c r="F660" s="49" t="s">
        <v>934</v>
      </c>
      <c r="G660" s="49">
        <f t="shared" si="31"/>
        <v>1</v>
      </c>
      <c r="H660" s="50" t="str">
        <f t="shared" si="32"/>
        <v>Tanzania (United Republic)_TB_1</v>
      </c>
    </row>
    <row r="661" spans="1:8" x14ac:dyDescent="0.25">
      <c r="A661" s="51" t="s">
        <v>2193</v>
      </c>
      <c r="B661" s="52" t="s">
        <v>1268</v>
      </c>
      <c r="C661" s="52" t="s">
        <v>1645</v>
      </c>
      <c r="D661" s="52" t="str">
        <f t="shared" si="30"/>
        <v>UGA_HIV</v>
      </c>
      <c r="E661" s="52" t="s">
        <v>1634</v>
      </c>
      <c r="F661" s="52" t="s">
        <v>738</v>
      </c>
      <c r="G661" s="52">
        <f t="shared" si="31"/>
        <v>1</v>
      </c>
      <c r="H661" s="53" t="str">
        <f t="shared" si="32"/>
        <v>Uganda_HIV_1</v>
      </c>
    </row>
    <row r="662" spans="1:8" x14ac:dyDescent="0.25">
      <c r="A662" s="48" t="s">
        <v>2193</v>
      </c>
      <c r="B662" s="49" t="s">
        <v>1268</v>
      </c>
      <c r="C662" s="49" t="s">
        <v>1645</v>
      </c>
      <c r="D662" s="49" t="str">
        <f t="shared" si="30"/>
        <v>UGA_HIV</v>
      </c>
      <c r="E662" s="49" t="s">
        <v>1634</v>
      </c>
      <c r="F662" s="49" t="s">
        <v>826</v>
      </c>
      <c r="G662" s="49">
        <f t="shared" si="31"/>
        <v>2</v>
      </c>
      <c r="H662" s="50" t="str">
        <f t="shared" si="32"/>
        <v>Uganda_HIV_2</v>
      </c>
    </row>
    <row r="663" spans="1:8" x14ac:dyDescent="0.25">
      <c r="A663" s="51" t="s">
        <v>2193</v>
      </c>
      <c r="B663" s="52" t="s">
        <v>1268</v>
      </c>
      <c r="C663" s="52" t="s">
        <v>1645</v>
      </c>
      <c r="D663" s="52" t="str">
        <f t="shared" si="30"/>
        <v>UGA_HIV</v>
      </c>
      <c r="E663" s="52" t="s">
        <v>1634</v>
      </c>
      <c r="F663" s="52" t="s">
        <v>901</v>
      </c>
      <c r="G663" s="52">
        <f t="shared" si="31"/>
        <v>3</v>
      </c>
      <c r="H663" s="53" t="str">
        <f t="shared" si="32"/>
        <v>Uganda_HIV_3</v>
      </c>
    </row>
    <row r="664" spans="1:8" x14ac:dyDescent="0.25">
      <c r="A664" s="48" t="s">
        <v>2193</v>
      </c>
      <c r="B664" s="49" t="s">
        <v>1268</v>
      </c>
      <c r="C664" s="49" t="s">
        <v>1645</v>
      </c>
      <c r="D664" s="49" t="str">
        <f t="shared" si="30"/>
        <v>UGA_HIV</v>
      </c>
      <c r="E664" s="49" t="s">
        <v>1634</v>
      </c>
      <c r="F664" s="49" t="s">
        <v>934</v>
      </c>
      <c r="G664" s="49">
        <f t="shared" si="31"/>
        <v>4</v>
      </c>
      <c r="H664" s="50" t="str">
        <f t="shared" si="32"/>
        <v>Uganda_HIV_4</v>
      </c>
    </row>
    <row r="665" spans="1:8" x14ac:dyDescent="0.25">
      <c r="A665" s="51" t="s">
        <v>2193</v>
      </c>
      <c r="B665" s="52" t="s">
        <v>1268</v>
      </c>
      <c r="C665" s="52" t="s">
        <v>308</v>
      </c>
      <c r="D665" s="52" t="str">
        <f t="shared" si="30"/>
        <v>UGA_Malaria</v>
      </c>
      <c r="E665" s="52" t="s">
        <v>1634</v>
      </c>
      <c r="F665" s="52" t="s">
        <v>738</v>
      </c>
      <c r="G665" s="52">
        <f t="shared" si="31"/>
        <v>1</v>
      </c>
      <c r="H665" s="53" t="str">
        <f t="shared" si="32"/>
        <v>Uganda_Malaria_1</v>
      </c>
    </row>
    <row r="666" spans="1:8" x14ac:dyDescent="0.25">
      <c r="A666" s="48" t="s">
        <v>2193</v>
      </c>
      <c r="B666" s="49" t="s">
        <v>1268</v>
      </c>
      <c r="C666" s="49" t="s">
        <v>308</v>
      </c>
      <c r="D666" s="49" t="str">
        <f t="shared" si="30"/>
        <v>UGA_Malaria</v>
      </c>
      <c r="E666" s="49" t="s">
        <v>1634</v>
      </c>
      <c r="F666" s="49" t="s">
        <v>826</v>
      </c>
      <c r="G666" s="49">
        <f t="shared" si="31"/>
        <v>2</v>
      </c>
      <c r="H666" s="50" t="str">
        <f t="shared" si="32"/>
        <v>Uganda_Malaria_2</v>
      </c>
    </row>
    <row r="667" spans="1:8" x14ac:dyDescent="0.25">
      <c r="A667" s="51" t="s">
        <v>2193</v>
      </c>
      <c r="B667" s="52" t="s">
        <v>1268</v>
      </c>
      <c r="C667" s="52" t="s">
        <v>308</v>
      </c>
      <c r="D667" s="52" t="str">
        <f t="shared" si="30"/>
        <v>UGA_Malaria</v>
      </c>
      <c r="E667" s="52" t="s">
        <v>1634</v>
      </c>
      <c r="F667" s="52" t="s">
        <v>901</v>
      </c>
      <c r="G667" s="52">
        <f t="shared" si="31"/>
        <v>3</v>
      </c>
      <c r="H667" s="53" t="str">
        <f t="shared" si="32"/>
        <v>Uganda_Malaria_3</v>
      </c>
    </row>
    <row r="668" spans="1:8" x14ac:dyDescent="0.25">
      <c r="A668" s="48" t="s">
        <v>2193</v>
      </c>
      <c r="B668" s="49" t="s">
        <v>1268</v>
      </c>
      <c r="C668" s="49" t="s">
        <v>308</v>
      </c>
      <c r="D668" s="49" t="str">
        <f t="shared" si="30"/>
        <v>UGA_Malaria</v>
      </c>
      <c r="E668" s="49" t="s">
        <v>1634</v>
      </c>
      <c r="F668" s="49" t="s">
        <v>934</v>
      </c>
      <c r="G668" s="49">
        <f t="shared" si="31"/>
        <v>4</v>
      </c>
      <c r="H668" s="50" t="str">
        <f t="shared" si="32"/>
        <v>Uganda_Malaria_4</v>
      </c>
    </row>
    <row r="669" spans="1:8" x14ac:dyDescent="0.25">
      <c r="A669" s="51" t="s">
        <v>2193</v>
      </c>
      <c r="B669" s="52" t="s">
        <v>1268</v>
      </c>
      <c r="C669" s="52" t="s">
        <v>305</v>
      </c>
      <c r="D669" s="52" t="str">
        <f t="shared" si="30"/>
        <v>UGA_TB</v>
      </c>
      <c r="E669" s="52" t="s">
        <v>1634</v>
      </c>
      <c r="F669" s="52" t="s">
        <v>798</v>
      </c>
      <c r="G669" s="52">
        <f t="shared" si="31"/>
        <v>1</v>
      </c>
      <c r="H669" s="53" t="str">
        <f t="shared" si="32"/>
        <v>Uganda_TB_1</v>
      </c>
    </row>
    <row r="670" spans="1:8" x14ac:dyDescent="0.25">
      <c r="A670" s="48" t="s">
        <v>2193</v>
      </c>
      <c r="B670" s="49" t="s">
        <v>1268</v>
      </c>
      <c r="C670" s="49" t="s">
        <v>305</v>
      </c>
      <c r="D670" s="49" t="str">
        <f t="shared" si="30"/>
        <v>UGA_TB</v>
      </c>
      <c r="E670" s="49" t="s">
        <v>1634</v>
      </c>
      <c r="F670" s="49" t="s">
        <v>934</v>
      </c>
      <c r="G670" s="49">
        <f t="shared" si="31"/>
        <v>2</v>
      </c>
      <c r="H670" s="50" t="str">
        <f t="shared" si="32"/>
        <v>Uganda_TB_2</v>
      </c>
    </row>
    <row r="671" spans="1:8" x14ac:dyDescent="0.25">
      <c r="A671" s="51" t="s">
        <v>2199</v>
      </c>
      <c r="B671" s="52" t="s">
        <v>1270</v>
      </c>
      <c r="C671" s="52" t="s">
        <v>1645</v>
      </c>
      <c r="D671" s="52" t="str">
        <f t="shared" si="30"/>
        <v>UKR_HIV</v>
      </c>
      <c r="E671" s="52" t="s">
        <v>1634</v>
      </c>
      <c r="F671" s="52" t="s">
        <v>793</v>
      </c>
      <c r="G671" s="52">
        <f t="shared" si="31"/>
        <v>1</v>
      </c>
      <c r="H671" s="53" t="str">
        <f t="shared" si="32"/>
        <v>Ukraine_HIV_1</v>
      </c>
    </row>
    <row r="672" spans="1:8" x14ac:dyDescent="0.25">
      <c r="A672" s="48" t="s">
        <v>2199</v>
      </c>
      <c r="B672" s="49" t="s">
        <v>1270</v>
      </c>
      <c r="C672" s="49" t="s">
        <v>1645</v>
      </c>
      <c r="D672" s="49" t="str">
        <f t="shared" si="30"/>
        <v>UKR_HIV</v>
      </c>
      <c r="E672" s="49" t="s">
        <v>1634</v>
      </c>
      <c r="F672" s="49" t="s">
        <v>809</v>
      </c>
      <c r="G672" s="49">
        <f t="shared" si="31"/>
        <v>2</v>
      </c>
      <c r="H672" s="50" t="str">
        <f t="shared" si="32"/>
        <v>Ukraine_HIV_2</v>
      </c>
    </row>
    <row r="673" spans="1:8" x14ac:dyDescent="0.25">
      <c r="A673" s="51" t="s">
        <v>2199</v>
      </c>
      <c r="B673" s="52" t="s">
        <v>1270</v>
      </c>
      <c r="C673" s="52" t="s">
        <v>1645</v>
      </c>
      <c r="D673" s="52" t="str">
        <f t="shared" si="30"/>
        <v>UKR_HIV</v>
      </c>
      <c r="E673" s="52" t="s">
        <v>1634</v>
      </c>
      <c r="F673" s="52" t="s">
        <v>843</v>
      </c>
      <c r="G673" s="52">
        <f t="shared" si="31"/>
        <v>3</v>
      </c>
      <c r="H673" s="53" t="str">
        <f t="shared" si="32"/>
        <v>Ukraine_HIV_3</v>
      </c>
    </row>
    <row r="674" spans="1:8" x14ac:dyDescent="0.25">
      <c r="A674" s="48" t="s">
        <v>2199</v>
      </c>
      <c r="B674" s="49" t="s">
        <v>1270</v>
      </c>
      <c r="C674" s="49" t="s">
        <v>1645</v>
      </c>
      <c r="D674" s="49" t="str">
        <f t="shared" si="30"/>
        <v>UKR_HIV</v>
      </c>
      <c r="E674" s="49" t="s">
        <v>1634</v>
      </c>
      <c r="F674" s="49" t="s">
        <v>898</v>
      </c>
      <c r="G674" s="49">
        <f t="shared" si="31"/>
        <v>4</v>
      </c>
      <c r="H674" s="50" t="str">
        <f t="shared" si="32"/>
        <v>Ukraine_HIV_4</v>
      </c>
    </row>
    <row r="675" spans="1:8" x14ac:dyDescent="0.25">
      <c r="A675" s="51" t="s">
        <v>2199</v>
      </c>
      <c r="B675" s="52" t="s">
        <v>1270</v>
      </c>
      <c r="C675" s="52" t="s">
        <v>1645</v>
      </c>
      <c r="D675" s="52" t="str">
        <f t="shared" si="30"/>
        <v>UKR_HIV</v>
      </c>
      <c r="E675" s="52" t="s">
        <v>1634</v>
      </c>
      <c r="F675" s="52" t="s">
        <v>901</v>
      </c>
      <c r="G675" s="52">
        <f t="shared" si="31"/>
        <v>5</v>
      </c>
      <c r="H675" s="53" t="str">
        <f t="shared" si="32"/>
        <v>Ukraine_HIV_5</v>
      </c>
    </row>
    <row r="676" spans="1:8" x14ac:dyDescent="0.25">
      <c r="A676" s="48" t="s">
        <v>2199</v>
      </c>
      <c r="B676" s="49" t="s">
        <v>1270</v>
      </c>
      <c r="C676" s="49" t="s">
        <v>1645</v>
      </c>
      <c r="D676" s="49" t="str">
        <f t="shared" si="30"/>
        <v>UKR_HIV</v>
      </c>
      <c r="E676" s="49" t="s">
        <v>1634</v>
      </c>
      <c r="F676" s="49" t="s">
        <v>906</v>
      </c>
      <c r="G676" s="49">
        <f t="shared" si="31"/>
        <v>6</v>
      </c>
      <c r="H676" s="50" t="str">
        <f t="shared" si="32"/>
        <v>Ukraine_HIV_6</v>
      </c>
    </row>
    <row r="677" spans="1:8" x14ac:dyDescent="0.25">
      <c r="A677" s="51" t="s">
        <v>2199</v>
      </c>
      <c r="B677" s="52" t="s">
        <v>1270</v>
      </c>
      <c r="C677" s="52" t="s">
        <v>1645</v>
      </c>
      <c r="D677" s="52" t="str">
        <f t="shared" si="30"/>
        <v>UKR_HIV</v>
      </c>
      <c r="E677" s="52" t="s">
        <v>1634</v>
      </c>
      <c r="F677" s="52" t="s">
        <v>913</v>
      </c>
      <c r="G677" s="52">
        <f t="shared" si="31"/>
        <v>7</v>
      </c>
      <c r="H677" s="53" t="str">
        <f t="shared" si="32"/>
        <v>Ukraine_HIV_7</v>
      </c>
    </row>
    <row r="678" spans="1:8" x14ac:dyDescent="0.25">
      <c r="A678" s="48" t="s">
        <v>2199</v>
      </c>
      <c r="B678" s="49" t="s">
        <v>1270</v>
      </c>
      <c r="C678" s="49" t="s">
        <v>1645</v>
      </c>
      <c r="D678" s="49" t="str">
        <f t="shared" si="30"/>
        <v>UKR_HIV</v>
      </c>
      <c r="E678" s="49" t="s">
        <v>1634</v>
      </c>
      <c r="F678" s="49" t="s">
        <v>918</v>
      </c>
      <c r="G678" s="49">
        <f t="shared" si="31"/>
        <v>8</v>
      </c>
      <c r="H678" s="50" t="str">
        <f t="shared" si="32"/>
        <v>Ukraine_HIV_8</v>
      </c>
    </row>
    <row r="679" spans="1:8" x14ac:dyDescent="0.25">
      <c r="A679" s="51" t="s">
        <v>2199</v>
      </c>
      <c r="B679" s="52" t="s">
        <v>1270</v>
      </c>
      <c r="C679" s="52" t="s">
        <v>1645</v>
      </c>
      <c r="D679" s="52" t="str">
        <f t="shared" si="30"/>
        <v>UKR_HIV</v>
      </c>
      <c r="E679" s="52" t="s">
        <v>1634</v>
      </c>
      <c r="F679" s="52" t="s">
        <v>930</v>
      </c>
      <c r="G679" s="52">
        <f t="shared" si="31"/>
        <v>9</v>
      </c>
      <c r="H679" s="53" t="str">
        <f t="shared" si="32"/>
        <v>Ukraine_HIV_9</v>
      </c>
    </row>
    <row r="680" spans="1:8" x14ac:dyDescent="0.25">
      <c r="A680" s="48" t="s">
        <v>2199</v>
      </c>
      <c r="B680" s="49" t="s">
        <v>1270</v>
      </c>
      <c r="C680" s="49" t="s">
        <v>1645</v>
      </c>
      <c r="D680" s="49" t="str">
        <f t="shared" si="30"/>
        <v>UKR_HIV</v>
      </c>
      <c r="E680" s="49" t="s">
        <v>1634</v>
      </c>
      <c r="F680" s="49" t="s">
        <v>934</v>
      </c>
      <c r="G680" s="49">
        <f t="shared" si="31"/>
        <v>10</v>
      </c>
      <c r="H680" s="50" t="str">
        <f t="shared" si="32"/>
        <v>Ukraine_HIV_10</v>
      </c>
    </row>
    <row r="681" spans="1:8" x14ac:dyDescent="0.25">
      <c r="A681" s="51" t="s">
        <v>2199</v>
      </c>
      <c r="B681" s="52" t="s">
        <v>1270</v>
      </c>
      <c r="C681" s="52" t="s">
        <v>1645</v>
      </c>
      <c r="D681" s="52" t="str">
        <f t="shared" si="30"/>
        <v>UKR_HIV</v>
      </c>
      <c r="E681" s="52" t="s">
        <v>1634</v>
      </c>
      <c r="F681" s="52" t="s">
        <v>954</v>
      </c>
      <c r="G681" s="52">
        <f t="shared" si="31"/>
        <v>11</v>
      </c>
      <c r="H681" s="53" t="str">
        <f t="shared" si="32"/>
        <v>Ukraine_HIV_11</v>
      </c>
    </row>
    <row r="682" spans="1:8" x14ac:dyDescent="0.25">
      <c r="A682" s="48" t="s">
        <v>2199</v>
      </c>
      <c r="B682" s="49" t="s">
        <v>1270</v>
      </c>
      <c r="C682" s="49" t="s">
        <v>1645</v>
      </c>
      <c r="D682" s="49" t="str">
        <f t="shared" si="30"/>
        <v>UKR_HIV</v>
      </c>
      <c r="E682" s="49" t="s">
        <v>1634</v>
      </c>
      <c r="F682" s="49" t="s">
        <v>945</v>
      </c>
      <c r="G682" s="49">
        <f t="shared" si="31"/>
        <v>12</v>
      </c>
      <c r="H682" s="50" t="str">
        <f t="shared" si="32"/>
        <v>Ukraine_HIV_12</v>
      </c>
    </row>
    <row r="683" spans="1:8" x14ac:dyDescent="0.25">
      <c r="A683" s="51" t="s">
        <v>2199</v>
      </c>
      <c r="B683" s="52" t="s">
        <v>1270</v>
      </c>
      <c r="C683" s="52" t="s">
        <v>305</v>
      </c>
      <c r="D683" s="52" t="str">
        <f t="shared" si="30"/>
        <v>UKR_TB</v>
      </c>
      <c r="E683" s="52" t="s">
        <v>1634</v>
      </c>
      <c r="F683" s="52" t="s">
        <v>918</v>
      </c>
      <c r="G683" s="52">
        <f t="shared" si="31"/>
        <v>1</v>
      </c>
      <c r="H683" s="53" t="str">
        <f t="shared" si="32"/>
        <v>Ukraine_TB_1</v>
      </c>
    </row>
    <row r="684" spans="1:8" x14ac:dyDescent="0.25">
      <c r="A684" s="48" t="s">
        <v>2199</v>
      </c>
      <c r="B684" s="49" t="s">
        <v>1270</v>
      </c>
      <c r="C684" s="49" t="s">
        <v>305</v>
      </c>
      <c r="D684" s="49" t="str">
        <f t="shared" si="30"/>
        <v>UKR_TB</v>
      </c>
      <c r="E684" s="49" t="s">
        <v>1634</v>
      </c>
      <c r="F684" s="49" t="s">
        <v>934</v>
      </c>
      <c r="G684" s="49">
        <f t="shared" si="31"/>
        <v>2</v>
      </c>
      <c r="H684" s="50" t="str">
        <f t="shared" si="32"/>
        <v>Ukraine_TB_2</v>
      </c>
    </row>
    <row r="685" spans="1:8" x14ac:dyDescent="0.25">
      <c r="A685" s="51" t="s">
        <v>2209</v>
      </c>
      <c r="B685" s="52" t="s">
        <v>1279</v>
      </c>
      <c r="C685" s="52" t="s">
        <v>1645</v>
      </c>
      <c r="D685" s="52" t="str">
        <f t="shared" si="30"/>
        <v>UZB_HIV</v>
      </c>
      <c r="E685" s="52" t="s">
        <v>1634</v>
      </c>
      <c r="F685" s="52" t="s">
        <v>843</v>
      </c>
      <c r="G685" s="52">
        <f t="shared" si="31"/>
        <v>1</v>
      </c>
      <c r="H685" s="53" t="str">
        <f t="shared" si="32"/>
        <v>Uzbekistan_HIV_1</v>
      </c>
    </row>
    <row r="686" spans="1:8" x14ac:dyDescent="0.25">
      <c r="A686" s="48" t="s">
        <v>2209</v>
      </c>
      <c r="B686" s="49" t="s">
        <v>1279</v>
      </c>
      <c r="C686" s="49" t="s">
        <v>1645</v>
      </c>
      <c r="D686" s="49" t="str">
        <f t="shared" si="30"/>
        <v>UZB_HIV</v>
      </c>
      <c r="E686" s="49" t="s">
        <v>1634</v>
      </c>
      <c r="F686" s="49" t="s">
        <v>860</v>
      </c>
      <c r="G686" s="49">
        <f t="shared" si="31"/>
        <v>2</v>
      </c>
      <c r="H686" s="50" t="str">
        <f t="shared" si="32"/>
        <v>Uzbekistan_HIV_2</v>
      </c>
    </row>
    <row r="687" spans="1:8" x14ac:dyDescent="0.25">
      <c r="A687" s="51" t="s">
        <v>2209</v>
      </c>
      <c r="B687" s="52" t="s">
        <v>1279</v>
      </c>
      <c r="C687" s="52" t="s">
        <v>1645</v>
      </c>
      <c r="D687" s="52" t="str">
        <f t="shared" si="30"/>
        <v>UZB_HIV</v>
      </c>
      <c r="E687" s="52" t="s">
        <v>1634</v>
      </c>
      <c r="F687" s="52" t="s">
        <v>901</v>
      </c>
      <c r="G687" s="52">
        <f t="shared" si="31"/>
        <v>3</v>
      </c>
      <c r="H687" s="53" t="str">
        <f t="shared" si="32"/>
        <v>Uzbekistan_HIV_3</v>
      </c>
    </row>
    <row r="688" spans="1:8" x14ac:dyDescent="0.25">
      <c r="A688" s="48" t="s">
        <v>2209</v>
      </c>
      <c r="B688" s="49" t="s">
        <v>1279</v>
      </c>
      <c r="C688" s="49" t="s">
        <v>1645</v>
      </c>
      <c r="D688" s="49" t="str">
        <f t="shared" si="30"/>
        <v>UZB_HIV</v>
      </c>
      <c r="E688" s="49" t="s">
        <v>1634</v>
      </c>
      <c r="F688" s="49" t="s">
        <v>930</v>
      </c>
      <c r="G688" s="49">
        <f t="shared" si="31"/>
        <v>4</v>
      </c>
      <c r="H688" s="50" t="str">
        <f t="shared" si="32"/>
        <v>Uzbekistan_HIV_4</v>
      </c>
    </row>
    <row r="689" spans="1:8" x14ac:dyDescent="0.25">
      <c r="A689" s="51" t="s">
        <v>2209</v>
      </c>
      <c r="B689" s="52" t="s">
        <v>1279</v>
      </c>
      <c r="C689" s="52" t="s">
        <v>305</v>
      </c>
      <c r="D689" s="52" t="str">
        <f t="shared" si="30"/>
        <v>UZB_TB</v>
      </c>
      <c r="E689" s="52" t="s">
        <v>1634</v>
      </c>
      <c r="F689" s="52" t="s">
        <v>860</v>
      </c>
      <c r="G689" s="52">
        <f t="shared" si="31"/>
        <v>1</v>
      </c>
      <c r="H689" s="53" t="str">
        <f t="shared" si="32"/>
        <v>Uzbekistan_TB_1</v>
      </c>
    </row>
    <row r="690" spans="1:8" x14ac:dyDescent="0.25">
      <c r="A690" s="48" t="s">
        <v>2209</v>
      </c>
      <c r="B690" s="49" t="s">
        <v>1279</v>
      </c>
      <c r="C690" s="49" t="s">
        <v>305</v>
      </c>
      <c r="D690" s="49" t="str">
        <f t="shared" si="30"/>
        <v>UZB_TB</v>
      </c>
      <c r="E690" s="49" t="s">
        <v>1634</v>
      </c>
      <c r="F690" s="49" t="s">
        <v>954</v>
      </c>
      <c r="G690" s="49">
        <f t="shared" si="31"/>
        <v>2</v>
      </c>
      <c r="H690" s="50" t="str">
        <f t="shared" si="32"/>
        <v>Uzbekistan_TB_2</v>
      </c>
    </row>
    <row r="691" spans="1:8" x14ac:dyDescent="0.25">
      <c r="A691" s="51" t="s">
        <v>2209</v>
      </c>
      <c r="B691" s="52" t="s">
        <v>1279</v>
      </c>
      <c r="C691" s="52" t="s">
        <v>305</v>
      </c>
      <c r="D691" s="52" t="str">
        <f t="shared" si="30"/>
        <v>UZB_TB</v>
      </c>
      <c r="E691" s="52" t="s">
        <v>1634</v>
      </c>
      <c r="F691" s="52" t="s">
        <v>949</v>
      </c>
      <c r="G691" s="52">
        <f t="shared" si="31"/>
        <v>3</v>
      </c>
      <c r="H691" s="53" t="str">
        <f t="shared" si="32"/>
        <v>Uzbekistan_TB_3</v>
      </c>
    </row>
    <row r="692" spans="1:8" x14ac:dyDescent="0.25">
      <c r="A692" s="48" t="s">
        <v>2210</v>
      </c>
      <c r="B692" s="49" t="s">
        <v>1283</v>
      </c>
      <c r="C692" s="49" t="s">
        <v>308</v>
      </c>
      <c r="D692" s="49" t="str">
        <f t="shared" si="30"/>
        <v>VEN_Malaria</v>
      </c>
      <c r="E692" s="49" t="s">
        <v>1634</v>
      </c>
      <c r="F692" s="49" t="s">
        <v>860</v>
      </c>
      <c r="G692" s="49">
        <f t="shared" si="31"/>
        <v>1</v>
      </c>
      <c r="H692" s="50" t="str">
        <f t="shared" si="32"/>
        <v>Venezuela_Malaria_1</v>
      </c>
    </row>
    <row r="693" spans="1:8" x14ac:dyDescent="0.25">
      <c r="A693" s="51" t="s">
        <v>2210</v>
      </c>
      <c r="B693" s="52" t="s">
        <v>1283</v>
      </c>
      <c r="C693" s="52" t="s">
        <v>308</v>
      </c>
      <c r="D693" s="52" t="str">
        <f t="shared" si="30"/>
        <v>VEN_Malaria</v>
      </c>
      <c r="E693" s="52" t="s">
        <v>1634</v>
      </c>
      <c r="F693" s="52" t="s">
        <v>949</v>
      </c>
      <c r="G693" s="52">
        <f t="shared" si="31"/>
        <v>2</v>
      </c>
      <c r="H693" s="53" t="str">
        <f t="shared" si="32"/>
        <v>Venezuela_Malaria_2</v>
      </c>
    </row>
    <row r="694" spans="1:8" x14ac:dyDescent="0.25">
      <c r="A694" s="48" t="s">
        <v>2213</v>
      </c>
      <c r="B694" s="49" t="s">
        <v>1284</v>
      </c>
      <c r="C694" s="49" t="s">
        <v>1645</v>
      </c>
      <c r="D694" s="49" t="str">
        <f t="shared" si="30"/>
        <v>VNM_HIV</v>
      </c>
      <c r="E694" s="49" t="s">
        <v>1634</v>
      </c>
      <c r="F694" s="49" t="s">
        <v>738</v>
      </c>
      <c r="G694" s="49">
        <f t="shared" si="31"/>
        <v>1</v>
      </c>
      <c r="H694" s="50" t="str">
        <f t="shared" si="32"/>
        <v>Viet Nam_HIV_1</v>
      </c>
    </row>
    <row r="695" spans="1:8" x14ac:dyDescent="0.25">
      <c r="A695" s="51" t="s">
        <v>2213</v>
      </c>
      <c r="B695" s="52" t="s">
        <v>1284</v>
      </c>
      <c r="C695" s="52" t="s">
        <v>1645</v>
      </c>
      <c r="D695" s="52" t="str">
        <f t="shared" si="30"/>
        <v>VNM_HIV</v>
      </c>
      <c r="E695" s="52" t="s">
        <v>1634</v>
      </c>
      <c r="F695" s="52" t="s">
        <v>843</v>
      </c>
      <c r="G695" s="52">
        <f t="shared" si="31"/>
        <v>2</v>
      </c>
      <c r="H695" s="53" t="str">
        <f t="shared" si="32"/>
        <v>Viet Nam_HIV_2</v>
      </c>
    </row>
    <row r="696" spans="1:8" x14ac:dyDescent="0.25">
      <c r="A696" s="48" t="s">
        <v>2213</v>
      </c>
      <c r="B696" s="49" t="s">
        <v>1284</v>
      </c>
      <c r="C696" s="49" t="s">
        <v>1645</v>
      </c>
      <c r="D696" s="49" t="str">
        <f t="shared" si="30"/>
        <v>VNM_HIV</v>
      </c>
      <c r="E696" s="49" t="s">
        <v>1634</v>
      </c>
      <c r="F696" s="49" t="s">
        <v>901</v>
      </c>
      <c r="G696" s="49">
        <f t="shared" si="31"/>
        <v>3</v>
      </c>
      <c r="H696" s="50" t="str">
        <f t="shared" si="32"/>
        <v>Viet Nam_HIV_3</v>
      </c>
    </row>
    <row r="697" spans="1:8" x14ac:dyDescent="0.25">
      <c r="A697" s="51" t="s">
        <v>2213</v>
      </c>
      <c r="B697" s="52" t="s">
        <v>1284</v>
      </c>
      <c r="C697" s="52" t="s">
        <v>1645</v>
      </c>
      <c r="D697" s="52" t="str">
        <f t="shared" si="30"/>
        <v>VNM_HIV</v>
      </c>
      <c r="E697" s="52" t="s">
        <v>1634</v>
      </c>
      <c r="F697" s="52" t="s">
        <v>930</v>
      </c>
      <c r="G697" s="52">
        <f t="shared" si="31"/>
        <v>4</v>
      </c>
      <c r="H697" s="53" t="str">
        <f t="shared" si="32"/>
        <v>Viet Nam_HIV_4</v>
      </c>
    </row>
    <row r="698" spans="1:8" x14ac:dyDescent="0.25">
      <c r="A698" s="48" t="s">
        <v>2213</v>
      </c>
      <c r="B698" s="49" t="s">
        <v>1284</v>
      </c>
      <c r="C698" s="49" t="s">
        <v>1645</v>
      </c>
      <c r="D698" s="49" t="str">
        <f t="shared" si="30"/>
        <v>VNM_HIV</v>
      </c>
      <c r="E698" s="49" t="s">
        <v>1634</v>
      </c>
      <c r="F698" s="49" t="s">
        <v>934</v>
      </c>
      <c r="G698" s="49">
        <f t="shared" si="31"/>
        <v>5</v>
      </c>
      <c r="H698" s="50" t="str">
        <f t="shared" si="32"/>
        <v>Viet Nam_HIV_5</v>
      </c>
    </row>
    <row r="699" spans="1:8" x14ac:dyDescent="0.25">
      <c r="A699" s="51" t="s">
        <v>2213</v>
      </c>
      <c r="B699" s="52" t="s">
        <v>1284</v>
      </c>
      <c r="C699" s="52" t="s">
        <v>1645</v>
      </c>
      <c r="D699" s="52" t="str">
        <f t="shared" si="30"/>
        <v>VNM_HIV</v>
      </c>
      <c r="E699" s="52" t="s">
        <v>1634</v>
      </c>
      <c r="F699" s="52" t="s">
        <v>954</v>
      </c>
      <c r="G699" s="52">
        <f t="shared" si="31"/>
        <v>6</v>
      </c>
      <c r="H699" s="53" t="str">
        <f t="shared" si="32"/>
        <v>Viet Nam_HIV_6</v>
      </c>
    </row>
    <row r="700" spans="1:8" x14ac:dyDescent="0.25">
      <c r="A700" s="48" t="s">
        <v>2213</v>
      </c>
      <c r="B700" s="49" t="s">
        <v>1284</v>
      </c>
      <c r="C700" s="49" t="s">
        <v>1645</v>
      </c>
      <c r="D700" s="49" t="str">
        <f t="shared" si="30"/>
        <v>VNM_HIV</v>
      </c>
      <c r="E700" s="49" t="s">
        <v>1634</v>
      </c>
      <c r="F700" s="49" t="s">
        <v>949</v>
      </c>
      <c r="G700" s="49">
        <f t="shared" si="31"/>
        <v>7</v>
      </c>
      <c r="H700" s="50" t="str">
        <f t="shared" si="32"/>
        <v>Viet Nam_HIV_7</v>
      </c>
    </row>
    <row r="701" spans="1:8" x14ac:dyDescent="0.25">
      <c r="A701" s="51" t="s">
        <v>2213</v>
      </c>
      <c r="B701" s="52" t="s">
        <v>1284</v>
      </c>
      <c r="C701" s="52" t="s">
        <v>305</v>
      </c>
      <c r="D701" s="52" t="str">
        <f t="shared" si="30"/>
        <v>VNM_TB</v>
      </c>
      <c r="E701" s="52" t="s">
        <v>1634</v>
      </c>
      <c r="F701" s="52" t="s">
        <v>738</v>
      </c>
      <c r="G701" s="52">
        <f t="shared" si="31"/>
        <v>1</v>
      </c>
      <c r="H701" s="53" t="str">
        <f t="shared" si="32"/>
        <v>Viet Nam_TB_1</v>
      </c>
    </row>
    <row r="702" spans="1:8" x14ac:dyDescent="0.25">
      <c r="A702" s="48" t="s">
        <v>2213</v>
      </c>
      <c r="B702" s="49" t="s">
        <v>1284</v>
      </c>
      <c r="C702" s="49" t="s">
        <v>305</v>
      </c>
      <c r="D702" s="49" t="str">
        <f t="shared" si="30"/>
        <v>VNM_TB</v>
      </c>
      <c r="E702" s="49" t="s">
        <v>1634</v>
      </c>
      <c r="F702" s="49" t="s">
        <v>934</v>
      </c>
      <c r="G702" s="49">
        <f t="shared" si="31"/>
        <v>2</v>
      </c>
      <c r="H702" s="50" t="str">
        <f t="shared" si="32"/>
        <v>Viet Nam_TB_2</v>
      </c>
    </row>
    <row r="703" spans="1:8" x14ac:dyDescent="0.25">
      <c r="A703" s="51" t="s">
        <v>2213</v>
      </c>
      <c r="B703" s="52" t="s">
        <v>1284</v>
      </c>
      <c r="C703" s="52" t="s">
        <v>305</v>
      </c>
      <c r="D703" s="52" t="str">
        <f t="shared" si="30"/>
        <v>VNM_TB</v>
      </c>
      <c r="E703" s="52" t="s">
        <v>1634</v>
      </c>
      <c r="F703" s="52" t="s">
        <v>954</v>
      </c>
      <c r="G703" s="52">
        <f t="shared" si="31"/>
        <v>3</v>
      </c>
      <c r="H703" s="53" t="str">
        <f t="shared" si="32"/>
        <v>Viet Nam_TB_3</v>
      </c>
    </row>
    <row r="704" spans="1:8" x14ac:dyDescent="0.25">
      <c r="A704" s="48" t="s">
        <v>2213</v>
      </c>
      <c r="B704" s="49" t="s">
        <v>1284</v>
      </c>
      <c r="C704" s="49" t="s">
        <v>305</v>
      </c>
      <c r="D704" s="49" t="str">
        <f t="shared" si="30"/>
        <v>VNM_TB</v>
      </c>
      <c r="E704" s="49" t="s">
        <v>1634</v>
      </c>
      <c r="F704" s="49" t="s">
        <v>949</v>
      </c>
      <c r="G704" s="49">
        <f t="shared" si="31"/>
        <v>4</v>
      </c>
      <c r="H704" s="50" t="str">
        <f t="shared" si="32"/>
        <v>Viet Nam_TB_4</v>
      </c>
    </row>
    <row r="705" spans="1:8" x14ac:dyDescent="0.25">
      <c r="A705" s="51" t="s">
        <v>2214</v>
      </c>
      <c r="B705" s="52" t="s">
        <v>1282</v>
      </c>
      <c r="C705" s="52" t="s">
        <v>308</v>
      </c>
      <c r="D705" s="52" t="str">
        <f t="shared" si="30"/>
        <v>VUT_Malaria</v>
      </c>
      <c r="E705" s="52" t="s">
        <v>1634</v>
      </c>
      <c r="F705" s="52" t="s">
        <v>954</v>
      </c>
      <c r="G705" s="52">
        <f t="shared" si="31"/>
        <v>1</v>
      </c>
      <c r="H705" s="53" t="str">
        <f t="shared" si="32"/>
        <v>Vanuatu_Malaria_1</v>
      </c>
    </row>
    <row r="706" spans="1:8" x14ac:dyDescent="0.25">
      <c r="A706" s="48" t="s">
        <v>2216</v>
      </c>
      <c r="B706" s="49" t="s">
        <v>1220</v>
      </c>
      <c r="C706" s="49" t="s">
        <v>1645</v>
      </c>
      <c r="D706" s="49" t="str">
        <f t="shared" si="30"/>
        <v>ZAF_HIV</v>
      </c>
      <c r="E706" s="49" t="s">
        <v>1634</v>
      </c>
      <c r="F706" s="49" t="s">
        <v>686</v>
      </c>
      <c r="G706" s="49">
        <f t="shared" si="31"/>
        <v>1</v>
      </c>
      <c r="H706" s="50" t="str">
        <f t="shared" si="32"/>
        <v>South Africa_HIV_1</v>
      </c>
    </row>
    <row r="707" spans="1:8" x14ac:dyDescent="0.25">
      <c r="A707" s="51" t="s">
        <v>2216</v>
      </c>
      <c r="B707" s="52" t="s">
        <v>1220</v>
      </c>
      <c r="C707" s="52" t="s">
        <v>1645</v>
      </c>
      <c r="D707" s="52" t="str">
        <f t="shared" ref="D707:D739" si="33">_xlfn.CONCAT(A707,"_",C707)</f>
        <v>ZAF_HIV</v>
      </c>
      <c r="E707" s="52" t="s">
        <v>1634</v>
      </c>
      <c r="F707" s="52" t="s">
        <v>798</v>
      </c>
      <c r="G707" s="52">
        <f t="shared" ref="G707:G739" si="34">IF(D707=D706,G706+1,1)</f>
        <v>2</v>
      </c>
      <c r="H707" s="53" t="str">
        <f t="shared" ref="H707:H739" si="35">_xlfn.CONCAT(B707,"_",C707,"_",G707)</f>
        <v>South Africa_HIV_2</v>
      </c>
    </row>
    <row r="708" spans="1:8" x14ac:dyDescent="0.25">
      <c r="A708" s="48" t="s">
        <v>2216</v>
      </c>
      <c r="B708" s="49" t="s">
        <v>1220</v>
      </c>
      <c r="C708" s="49" t="s">
        <v>1645</v>
      </c>
      <c r="D708" s="49" t="str">
        <f t="shared" si="33"/>
        <v>ZAF_HIV</v>
      </c>
      <c r="E708" s="49" t="s">
        <v>1634</v>
      </c>
      <c r="F708" s="49" t="s">
        <v>815</v>
      </c>
      <c r="G708" s="49">
        <f t="shared" si="34"/>
        <v>3</v>
      </c>
      <c r="H708" s="50" t="str">
        <f t="shared" si="35"/>
        <v>South Africa_HIV_3</v>
      </c>
    </row>
    <row r="709" spans="1:8" x14ac:dyDescent="0.25">
      <c r="A709" s="51" t="s">
        <v>2216</v>
      </c>
      <c r="B709" s="52" t="s">
        <v>1220</v>
      </c>
      <c r="C709" s="52" t="s">
        <v>1645</v>
      </c>
      <c r="D709" s="52" t="str">
        <f t="shared" si="33"/>
        <v>ZAF_HIV</v>
      </c>
      <c r="E709" s="52" t="s">
        <v>1634</v>
      </c>
      <c r="F709" s="52" t="s">
        <v>843</v>
      </c>
      <c r="G709" s="52">
        <f t="shared" si="34"/>
        <v>4</v>
      </c>
      <c r="H709" s="53" t="str">
        <f t="shared" si="35"/>
        <v>South Africa_HIV_4</v>
      </c>
    </row>
    <row r="710" spans="1:8" x14ac:dyDescent="0.25">
      <c r="A710" s="48" t="s">
        <v>2216</v>
      </c>
      <c r="B710" s="49" t="s">
        <v>1220</v>
      </c>
      <c r="C710" s="49" t="s">
        <v>1645</v>
      </c>
      <c r="D710" s="49" t="str">
        <f t="shared" si="33"/>
        <v>ZAF_HIV</v>
      </c>
      <c r="E710" s="49" t="s">
        <v>1634</v>
      </c>
      <c r="F710" s="49" t="s">
        <v>860</v>
      </c>
      <c r="G710" s="49">
        <f t="shared" si="34"/>
        <v>5</v>
      </c>
      <c r="H710" s="50" t="str">
        <f t="shared" si="35"/>
        <v>South Africa_HIV_5</v>
      </c>
    </row>
    <row r="711" spans="1:8" x14ac:dyDescent="0.25">
      <c r="A711" s="51" t="s">
        <v>2216</v>
      </c>
      <c r="B711" s="52" t="s">
        <v>1220</v>
      </c>
      <c r="C711" s="52" t="s">
        <v>1645</v>
      </c>
      <c r="D711" s="52" t="str">
        <f t="shared" si="33"/>
        <v>ZAF_HIV</v>
      </c>
      <c r="E711" s="52" t="s">
        <v>1634</v>
      </c>
      <c r="F711" s="52" t="s">
        <v>901</v>
      </c>
      <c r="G711" s="52">
        <f t="shared" si="34"/>
        <v>6</v>
      </c>
      <c r="H711" s="53" t="str">
        <f t="shared" si="35"/>
        <v>South Africa_HIV_6</v>
      </c>
    </row>
    <row r="712" spans="1:8" x14ac:dyDescent="0.25">
      <c r="A712" s="48" t="s">
        <v>2216</v>
      </c>
      <c r="B712" s="49" t="s">
        <v>1220</v>
      </c>
      <c r="C712" s="49" t="s">
        <v>1645</v>
      </c>
      <c r="D712" s="49" t="str">
        <f t="shared" si="33"/>
        <v>ZAF_HIV</v>
      </c>
      <c r="E712" s="49" t="s">
        <v>1634</v>
      </c>
      <c r="F712" s="49" t="s">
        <v>906</v>
      </c>
      <c r="G712" s="49">
        <f t="shared" si="34"/>
        <v>7</v>
      </c>
      <c r="H712" s="50" t="str">
        <f t="shared" si="35"/>
        <v>South Africa_HIV_7</v>
      </c>
    </row>
    <row r="713" spans="1:8" x14ac:dyDescent="0.25">
      <c r="A713" s="51" t="s">
        <v>2216</v>
      </c>
      <c r="B713" s="52" t="s">
        <v>1220</v>
      </c>
      <c r="C713" s="52" t="s">
        <v>1645</v>
      </c>
      <c r="D713" s="52" t="str">
        <f t="shared" si="33"/>
        <v>ZAF_HIV</v>
      </c>
      <c r="E713" s="52" t="s">
        <v>1634</v>
      </c>
      <c r="F713" s="52" t="s">
        <v>913</v>
      </c>
      <c r="G713" s="52">
        <f t="shared" si="34"/>
        <v>8</v>
      </c>
      <c r="H713" s="53" t="str">
        <f t="shared" si="35"/>
        <v>South Africa_HIV_8</v>
      </c>
    </row>
    <row r="714" spans="1:8" x14ac:dyDescent="0.25">
      <c r="A714" s="48" t="s">
        <v>2216</v>
      </c>
      <c r="B714" s="49" t="s">
        <v>1220</v>
      </c>
      <c r="C714" s="49" t="s">
        <v>1645</v>
      </c>
      <c r="D714" s="49" t="str">
        <f t="shared" si="33"/>
        <v>ZAF_HIV</v>
      </c>
      <c r="E714" s="49" t="s">
        <v>1634</v>
      </c>
      <c r="F714" s="49" t="s">
        <v>930</v>
      </c>
      <c r="G714" s="49">
        <f t="shared" si="34"/>
        <v>9</v>
      </c>
      <c r="H714" s="50" t="str">
        <f t="shared" si="35"/>
        <v>South Africa_HIV_9</v>
      </c>
    </row>
    <row r="715" spans="1:8" x14ac:dyDescent="0.25">
      <c r="A715" s="51" t="s">
        <v>2216</v>
      </c>
      <c r="B715" s="52" t="s">
        <v>1220</v>
      </c>
      <c r="C715" s="52" t="s">
        <v>1645</v>
      </c>
      <c r="D715" s="52" t="str">
        <f t="shared" si="33"/>
        <v>ZAF_HIV</v>
      </c>
      <c r="E715" s="52" t="s">
        <v>1634</v>
      </c>
      <c r="F715" s="52" t="s">
        <v>934</v>
      </c>
      <c r="G715" s="52">
        <f t="shared" si="34"/>
        <v>10</v>
      </c>
      <c r="H715" s="53" t="str">
        <f t="shared" si="35"/>
        <v>South Africa_HIV_10</v>
      </c>
    </row>
    <row r="716" spans="1:8" x14ac:dyDescent="0.25">
      <c r="A716" s="48" t="s">
        <v>2216</v>
      </c>
      <c r="B716" s="49" t="s">
        <v>1220</v>
      </c>
      <c r="C716" s="49" t="s">
        <v>1645</v>
      </c>
      <c r="D716" s="49" t="str">
        <f t="shared" si="33"/>
        <v>ZAF_HIV</v>
      </c>
      <c r="E716" s="49" t="s">
        <v>1634</v>
      </c>
      <c r="F716" s="49" t="s">
        <v>954</v>
      </c>
      <c r="G716" s="49">
        <f t="shared" si="34"/>
        <v>11</v>
      </c>
      <c r="H716" s="50" t="str">
        <f t="shared" si="35"/>
        <v>South Africa_HIV_11</v>
      </c>
    </row>
    <row r="717" spans="1:8" x14ac:dyDescent="0.25">
      <c r="A717" s="51" t="s">
        <v>2216</v>
      </c>
      <c r="B717" s="52" t="s">
        <v>1220</v>
      </c>
      <c r="C717" s="52" t="s">
        <v>1645</v>
      </c>
      <c r="D717" s="52" t="str">
        <f t="shared" si="33"/>
        <v>ZAF_HIV</v>
      </c>
      <c r="E717" s="52" t="s">
        <v>1634</v>
      </c>
      <c r="F717" s="52" t="s">
        <v>949</v>
      </c>
      <c r="G717" s="52">
        <f t="shared" si="34"/>
        <v>12</v>
      </c>
      <c r="H717" s="53" t="str">
        <f t="shared" si="35"/>
        <v>South Africa_HIV_12</v>
      </c>
    </row>
    <row r="718" spans="1:8" x14ac:dyDescent="0.25">
      <c r="A718" s="48" t="s">
        <v>2216</v>
      </c>
      <c r="B718" s="49" t="s">
        <v>1220</v>
      </c>
      <c r="C718" s="49" t="s">
        <v>305</v>
      </c>
      <c r="D718" s="49" t="str">
        <f t="shared" si="33"/>
        <v>ZAF_TB</v>
      </c>
      <c r="E718" s="49" t="s">
        <v>1634</v>
      </c>
      <c r="F718" s="49" t="s">
        <v>934</v>
      </c>
      <c r="G718" s="49">
        <f t="shared" si="34"/>
        <v>1</v>
      </c>
      <c r="H718" s="50" t="str">
        <f t="shared" si="35"/>
        <v>South Africa_TB_1</v>
      </c>
    </row>
    <row r="719" spans="1:8" x14ac:dyDescent="0.25">
      <c r="A719" s="51" t="s">
        <v>2221</v>
      </c>
      <c r="B719" s="52" t="s">
        <v>1292</v>
      </c>
      <c r="C719" s="52" t="s">
        <v>1645</v>
      </c>
      <c r="D719" s="52" t="str">
        <f t="shared" si="33"/>
        <v>ZMB_HIV</v>
      </c>
      <c r="E719" s="52" t="s">
        <v>1634</v>
      </c>
      <c r="F719" s="52" t="s">
        <v>738</v>
      </c>
      <c r="G719" s="52">
        <f t="shared" si="34"/>
        <v>1</v>
      </c>
      <c r="H719" s="53" t="str">
        <f t="shared" si="35"/>
        <v>Zambia_HIV_1</v>
      </c>
    </row>
    <row r="720" spans="1:8" x14ac:dyDescent="0.25">
      <c r="A720" s="48" t="s">
        <v>2221</v>
      </c>
      <c r="B720" s="49" t="s">
        <v>1292</v>
      </c>
      <c r="C720" s="49" t="s">
        <v>1645</v>
      </c>
      <c r="D720" s="49" t="str">
        <f t="shared" si="33"/>
        <v>ZMB_HIV</v>
      </c>
      <c r="E720" s="49" t="s">
        <v>1634</v>
      </c>
      <c r="F720" s="49" t="s">
        <v>798</v>
      </c>
      <c r="G720" s="49">
        <f t="shared" si="34"/>
        <v>2</v>
      </c>
      <c r="H720" s="50" t="str">
        <f t="shared" si="35"/>
        <v>Zambia_HIV_2</v>
      </c>
    </row>
    <row r="721" spans="1:8" x14ac:dyDescent="0.25">
      <c r="A721" s="51" t="s">
        <v>2221</v>
      </c>
      <c r="B721" s="52" t="s">
        <v>1292</v>
      </c>
      <c r="C721" s="52" t="s">
        <v>1645</v>
      </c>
      <c r="D721" s="52" t="str">
        <f t="shared" si="33"/>
        <v>ZMB_HIV</v>
      </c>
      <c r="E721" s="52" t="s">
        <v>1634</v>
      </c>
      <c r="F721" s="52" t="s">
        <v>843</v>
      </c>
      <c r="G721" s="52">
        <f t="shared" si="34"/>
        <v>3</v>
      </c>
      <c r="H721" s="53" t="str">
        <f t="shared" si="35"/>
        <v>Zambia_HIV_3</v>
      </c>
    </row>
    <row r="722" spans="1:8" x14ac:dyDescent="0.25">
      <c r="A722" s="48" t="s">
        <v>2221</v>
      </c>
      <c r="B722" s="49" t="s">
        <v>1292</v>
      </c>
      <c r="C722" s="49" t="s">
        <v>1645</v>
      </c>
      <c r="D722" s="49" t="str">
        <f t="shared" si="33"/>
        <v>ZMB_HIV</v>
      </c>
      <c r="E722" s="49" t="s">
        <v>1634</v>
      </c>
      <c r="F722" s="49" t="s">
        <v>934</v>
      </c>
      <c r="G722" s="49">
        <f t="shared" si="34"/>
        <v>4</v>
      </c>
      <c r="H722" s="50" t="str">
        <f t="shared" si="35"/>
        <v>Zambia_HIV_4</v>
      </c>
    </row>
    <row r="723" spans="1:8" x14ac:dyDescent="0.25">
      <c r="A723" s="51" t="s">
        <v>2221</v>
      </c>
      <c r="B723" s="52" t="s">
        <v>1292</v>
      </c>
      <c r="C723" s="52" t="s">
        <v>308</v>
      </c>
      <c r="D723" s="52" t="str">
        <f t="shared" si="33"/>
        <v>ZMB_Malaria</v>
      </c>
      <c r="E723" s="52" t="s">
        <v>1634</v>
      </c>
      <c r="F723" s="52" t="s">
        <v>686</v>
      </c>
      <c r="G723" s="52">
        <f t="shared" si="34"/>
        <v>1</v>
      </c>
      <c r="H723" s="53" t="str">
        <f t="shared" si="35"/>
        <v>Zambia_Malaria_1</v>
      </c>
    </row>
    <row r="724" spans="1:8" x14ac:dyDescent="0.25">
      <c r="A724" s="48" t="s">
        <v>2221</v>
      </c>
      <c r="B724" s="49" t="s">
        <v>1292</v>
      </c>
      <c r="C724" s="49" t="s">
        <v>308</v>
      </c>
      <c r="D724" s="49" t="str">
        <f t="shared" si="33"/>
        <v>ZMB_Malaria</v>
      </c>
      <c r="E724" s="49" t="s">
        <v>1634</v>
      </c>
      <c r="F724" s="49" t="s">
        <v>612</v>
      </c>
      <c r="G724" s="49">
        <f t="shared" si="34"/>
        <v>2</v>
      </c>
      <c r="H724" s="50" t="str">
        <f t="shared" si="35"/>
        <v>Zambia_Malaria_2</v>
      </c>
    </row>
    <row r="725" spans="1:8" x14ac:dyDescent="0.25">
      <c r="A725" s="51" t="s">
        <v>2221</v>
      </c>
      <c r="B725" s="52" t="s">
        <v>1292</v>
      </c>
      <c r="C725" s="52" t="s">
        <v>308</v>
      </c>
      <c r="D725" s="52" t="str">
        <f t="shared" si="33"/>
        <v>ZMB_Malaria</v>
      </c>
      <c r="E725" s="52" t="s">
        <v>1634</v>
      </c>
      <c r="F725" s="52" t="s">
        <v>934</v>
      </c>
      <c r="G725" s="52">
        <f t="shared" si="34"/>
        <v>3</v>
      </c>
      <c r="H725" s="53" t="str">
        <f t="shared" si="35"/>
        <v>Zambia_Malaria_3</v>
      </c>
    </row>
    <row r="726" spans="1:8" x14ac:dyDescent="0.25">
      <c r="A726" s="48" t="s">
        <v>2221</v>
      </c>
      <c r="B726" s="49" t="s">
        <v>1292</v>
      </c>
      <c r="C726" s="49" t="s">
        <v>305</v>
      </c>
      <c r="D726" s="49" t="str">
        <f t="shared" si="33"/>
        <v>ZMB_TB</v>
      </c>
      <c r="E726" s="49" t="s">
        <v>1634</v>
      </c>
      <c r="F726" s="49" t="s">
        <v>838</v>
      </c>
      <c r="G726" s="49">
        <f t="shared" si="34"/>
        <v>1</v>
      </c>
      <c r="H726" s="50" t="str">
        <f t="shared" si="35"/>
        <v>Zambia_TB_1</v>
      </c>
    </row>
    <row r="727" spans="1:8" x14ac:dyDescent="0.25">
      <c r="A727" s="51" t="s">
        <v>2221</v>
      </c>
      <c r="B727" s="52" t="s">
        <v>1292</v>
      </c>
      <c r="C727" s="52" t="s">
        <v>305</v>
      </c>
      <c r="D727" s="52" t="str">
        <f t="shared" si="33"/>
        <v>ZMB_TB</v>
      </c>
      <c r="E727" s="52" t="s">
        <v>1634</v>
      </c>
      <c r="F727" s="52" t="s">
        <v>934</v>
      </c>
      <c r="G727" s="52">
        <f t="shared" si="34"/>
        <v>2</v>
      </c>
      <c r="H727" s="53" t="str">
        <f t="shared" si="35"/>
        <v>Zambia_TB_2</v>
      </c>
    </row>
    <row r="728" spans="1:8" x14ac:dyDescent="0.25">
      <c r="A728" s="48" t="s">
        <v>2221</v>
      </c>
      <c r="B728" s="49" t="s">
        <v>1292</v>
      </c>
      <c r="C728" s="49" t="s">
        <v>305</v>
      </c>
      <c r="D728" s="49" t="str">
        <f t="shared" si="33"/>
        <v>ZMB_TB</v>
      </c>
      <c r="E728" s="49" t="s">
        <v>1634</v>
      </c>
      <c r="F728" s="49" t="s">
        <v>949</v>
      </c>
      <c r="G728" s="49">
        <f t="shared" si="34"/>
        <v>3</v>
      </c>
      <c r="H728" s="50" t="str">
        <f t="shared" si="35"/>
        <v>Zambia_TB_3</v>
      </c>
    </row>
    <row r="729" spans="1:8" x14ac:dyDescent="0.25">
      <c r="A729" s="51" t="s">
        <v>2230</v>
      </c>
      <c r="B729" s="52" t="s">
        <v>1295</v>
      </c>
      <c r="C729" s="52" t="s">
        <v>1645</v>
      </c>
      <c r="D729" s="52" t="str">
        <f t="shared" si="33"/>
        <v>ZWE_HIV</v>
      </c>
      <c r="E729" s="52" t="s">
        <v>1634</v>
      </c>
      <c r="F729" s="52" t="s">
        <v>612</v>
      </c>
      <c r="G729" s="52">
        <f t="shared" si="34"/>
        <v>1</v>
      </c>
      <c r="H729" s="53" t="str">
        <f t="shared" si="35"/>
        <v>Zimbabwe_HIV_1</v>
      </c>
    </row>
    <row r="730" spans="1:8" x14ac:dyDescent="0.25">
      <c r="A730" s="48" t="s">
        <v>2230</v>
      </c>
      <c r="B730" s="49" t="s">
        <v>1295</v>
      </c>
      <c r="C730" s="49" t="s">
        <v>1645</v>
      </c>
      <c r="D730" s="49" t="str">
        <f t="shared" si="33"/>
        <v>ZWE_HIV</v>
      </c>
      <c r="E730" s="49" t="s">
        <v>1634</v>
      </c>
      <c r="F730" s="49" t="s">
        <v>906</v>
      </c>
      <c r="G730" s="49">
        <f t="shared" si="34"/>
        <v>2</v>
      </c>
      <c r="H730" s="50" t="str">
        <f t="shared" si="35"/>
        <v>Zimbabwe_HIV_2</v>
      </c>
    </row>
    <row r="731" spans="1:8" x14ac:dyDescent="0.25">
      <c r="A731" s="51" t="s">
        <v>2230</v>
      </c>
      <c r="B731" s="52" t="s">
        <v>1295</v>
      </c>
      <c r="C731" s="52" t="s">
        <v>1645</v>
      </c>
      <c r="D731" s="52" t="str">
        <f t="shared" si="33"/>
        <v>ZWE_HIV</v>
      </c>
      <c r="E731" s="52" t="s">
        <v>1634</v>
      </c>
      <c r="F731" s="52" t="s">
        <v>934</v>
      </c>
      <c r="G731" s="52">
        <f t="shared" si="34"/>
        <v>3</v>
      </c>
      <c r="H731" s="53" t="str">
        <f t="shared" si="35"/>
        <v>Zimbabwe_HIV_3</v>
      </c>
    </row>
    <row r="732" spans="1:8" x14ac:dyDescent="0.25">
      <c r="A732" s="48" t="s">
        <v>2230</v>
      </c>
      <c r="B732" s="49" t="s">
        <v>1295</v>
      </c>
      <c r="C732" s="49" t="s">
        <v>1645</v>
      </c>
      <c r="D732" s="49" t="str">
        <f t="shared" si="33"/>
        <v>ZWE_HIV</v>
      </c>
      <c r="E732" s="49" t="s">
        <v>1634</v>
      </c>
      <c r="F732" s="49" t="s">
        <v>954</v>
      </c>
      <c r="G732" s="49">
        <f t="shared" si="34"/>
        <v>4</v>
      </c>
      <c r="H732" s="50" t="str">
        <f t="shared" si="35"/>
        <v>Zimbabwe_HIV_4</v>
      </c>
    </row>
    <row r="733" spans="1:8" x14ac:dyDescent="0.25">
      <c r="A733" s="51" t="s">
        <v>2230</v>
      </c>
      <c r="B733" s="52" t="s">
        <v>1295</v>
      </c>
      <c r="C733" s="52" t="s">
        <v>1645</v>
      </c>
      <c r="D733" s="52" t="str">
        <f t="shared" si="33"/>
        <v>ZWE_HIV</v>
      </c>
      <c r="E733" s="52" t="s">
        <v>1634</v>
      </c>
      <c r="F733" s="52" t="s">
        <v>949</v>
      </c>
      <c r="G733" s="52">
        <f t="shared" si="34"/>
        <v>5</v>
      </c>
      <c r="H733" s="53" t="str">
        <f t="shared" si="35"/>
        <v>Zimbabwe_HIV_5</v>
      </c>
    </row>
    <row r="734" spans="1:8" x14ac:dyDescent="0.25">
      <c r="A734" s="48" t="s">
        <v>2230</v>
      </c>
      <c r="B734" s="49" t="s">
        <v>1295</v>
      </c>
      <c r="C734" s="49" t="s">
        <v>308</v>
      </c>
      <c r="D734" s="49" t="str">
        <f t="shared" si="33"/>
        <v>ZWE_Malaria</v>
      </c>
      <c r="E734" s="49" t="s">
        <v>1634</v>
      </c>
      <c r="F734" s="49" t="s">
        <v>934</v>
      </c>
      <c r="G734" s="49">
        <f t="shared" si="34"/>
        <v>1</v>
      </c>
      <c r="H734" s="50" t="str">
        <f t="shared" si="35"/>
        <v>Zimbabwe_Malaria_1</v>
      </c>
    </row>
    <row r="735" spans="1:8" x14ac:dyDescent="0.25">
      <c r="A735" s="51" t="s">
        <v>2230</v>
      </c>
      <c r="B735" s="52" t="s">
        <v>1295</v>
      </c>
      <c r="C735" s="52" t="s">
        <v>305</v>
      </c>
      <c r="D735" s="52" t="str">
        <f t="shared" si="33"/>
        <v>ZWE_TB</v>
      </c>
      <c r="E735" s="52" t="s">
        <v>1634</v>
      </c>
      <c r="F735" s="52" t="s">
        <v>612</v>
      </c>
      <c r="G735" s="52">
        <f t="shared" si="34"/>
        <v>1</v>
      </c>
      <c r="H735" s="53" t="str">
        <f t="shared" si="35"/>
        <v>Zimbabwe_TB_1</v>
      </c>
    </row>
    <row r="736" spans="1:8" x14ac:dyDescent="0.25">
      <c r="A736" s="48" t="s">
        <v>2230</v>
      </c>
      <c r="B736" s="49" t="s">
        <v>1295</v>
      </c>
      <c r="C736" s="49" t="s">
        <v>305</v>
      </c>
      <c r="D736" s="49" t="str">
        <f t="shared" si="33"/>
        <v>ZWE_TB</v>
      </c>
      <c r="E736" s="49" t="s">
        <v>1634</v>
      </c>
      <c r="F736" s="49" t="s">
        <v>906</v>
      </c>
      <c r="G736" s="49">
        <f t="shared" si="34"/>
        <v>2</v>
      </c>
      <c r="H736" s="50" t="str">
        <f t="shared" si="35"/>
        <v>Zimbabwe_TB_2</v>
      </c>
    </row>
    <row r="737" spans="1:8" x14ac:dyDescent="0.25">
      <c r="A737" s="51" t="s">
        <v>2230</v>
      </c>
      <c r="B737" s="52" t="s">
        <v>1295</v>
      </c>
      <c r="C737" s="52" t="s">
        <v>305</v>
      </c>
      <c r="D737" s="52" t="str">
        <f t="shared" si="33"/>
        <v>ZWE_TB</v>
      </c>
      <c r="E737" s="52" t="s">
        <v>1634</v>
      </c>
      <c r="F737" s="52" t="s">
        <v>934</v>
      </c>
      <c r="G737" s="52">
        <f t="shared" si="34"/>
        <v>3</v>
      </c>
      <c r="H737" s="53" t="str">
        <f t="shared" si="35"/>
        <v>Zimbabwe_TB_3</v>
      </c>
    </row>
    <row r="738" spans="1:8" x14ac:dyDescent="0.25">
      <c r="A738" s="48" t="s">
        <v>2230</v>
      </c>
      <c r="B738" s="49" t="s">
        <v>1295</v>
      </c>
      <c r="C738" s="49" t="s">
        <v>305</v>
      </c>
      <c r="D738" s="49" t="str">
        <f t="shared" si="33"/>
        <v>ZWE_TB</v>
      </c>
      <c r="E738" s="49" t="s">
        <v>1634</v>
      </c>
      <c r="F738" s="49" t="s">
        <v>954</v>
      </c>
      <c r="G738" s="49">
        <f t="shared" si="34"/>
        <v>4</v>
      </c>
      <c r="H738" s="50" t="str">
        <f t="shared" si="35"/>
        <v>Zimbabwe_TB_4</v>
      </c>
    </row>
    <row r="739" spans="1:8" x14ac:dyDescent="0.25">
      <c r="A739" s="42" t="s">
        <v>2230</v>
      </c>
      <c r="B739" s="43" t="s">
        <v>1295</v>
      </c>
      <c r="C739" s="43" t="s">
        <v>305</v>
      </c>
      <c r="D739" s="43" t="str">
        <f t="shared" si="33"/>
        <v>ZWE_TB</v>
      </c>
      <c r="E739" s="43" t="s">
        <v>1634</v>
      </c>
      <c r="F739" s="43" t="s">
        <v>949</v>
      </c>
      <c r="G739" s="43">
        <f t="shared" si="34"/>
        <v>5</v>
      </c>
      <c r="H739" s="44" t="str">
        <f t="shared" si="35"/>
        <v>Zimbabwe_TB_5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pageSetUpPr fitToPage="1"/>
  </sheetPr>
  <dimension ref="A1:U42"/>
  <sheetViews>
    <sheetView showGridLines="0" zoomScale="80" zoomScaleNormal="80" zoomScaleSheetLayoutView="80" workbookViewId="0">
      <selection activeCell="O24" sqref="O24"/>
    </sheetView>
  </sheetViews>
  <sheetFormatPr defaultColWidth="10.140625" defaultRowHeight="14.25" x14ac:dyDescent="0.2"/>
  <cols>
    <col min="1" max="1" width="60.85546875" style="5" customWidth="1"/>
    <col min="2" max="2" width="13.140625" style="5" customWidth="1"/>
    <col min="3" max="3" width="12" style="5" customWidth="1"/>
    <col min="4" max="4" width="12.5703125" style="5" customWidth="1"/>
    <col min="5" max="7" width="12.85546875" style="5" customWidth="1"/>
    <col min="8" max="8" width="20.140625" style="5" customWidth="1"/>
    <col min="9" max="9" width="21.85546875" style="5" bestFit="1" customWidth="1"/>
    <col min="10" max="10" width="14.28515625" style="5" customWidth="1"/>
    <col min="11" max="11" width="15.42578125" style="5" customWidth="1"/>
    <col min="12" max="14" width="12.85546875" style="5" customWidth="1"/>
    <col min="15" max="15" width="19" style="5" customWidth="1"/>
    <col min="16" max="16" width="27.85546875" style="5" customWidth="1"/>
    <col min="17" max="17" width="45.140625" style="5" customWidth="1"/>
    <col min="18" max="18" width="0.42578125" style="5" hidden="1" customWidth="1"/>
    <col min="19" max="19" width="17.42578125" style="5" hidden="1" customWidth="1"/>
    <col min="20" max="20" width="15.140625" style="5" hidden="1" customWidth="1"/>
    <col min="21" max="21" width="5.42578125" style="5" customWidth="1"/>
    <col min="22" max="16384" width="10.140625" style="5"/>
  </cols>
  <sheetData>
    <row r="1" spans="1:21" ht="29.1" customHeight="1" x14ac:dyDescent="0.2">
      <c r="A1" s="219" t="str">
        <f ca="1">Translations!$A$102</f>
        <v>Financial Gap Overview Table</v>
      </c>
      <c r="B1" s="219"/>
      <c r="C1" s="219"/>
      <c r="D1" s="219"/>
      <c r="E1" s="219"/>
      <c r="F1" s="219"/>
      <c r="G1" s="219"/>
      <c r="H1" s="219"/>
      <c r="I1" s="95" t="str">
        <f ca="1">Translations!$A$11</f>
        <v>Country</v>
      </c>
      <c r="J1" s="238" t="str">
        <f>'Cover Sheet'!B8</f>
        <v>Mozambique</v>
      </c>
      <c r="K1" s="239"/>
      <c r="L1" s="240" t="str">
        <f ca="1">Translations!$A$94</f>
        <v>Component</v>
      </c>
      <c r="M1" s="242" t="str">
        <f ca="1">Translations!A99</f>
        <v>HIV/AIDS</v>
      </c>
      <c r="O1" s="236" t="str">
        <f ca="1">Translations!$A$95</f>
        <v>Fiscal Year in which implementation period starts</v>
      </c>
      <c r="P1" s="237"/>
      <c r="Q1" s="234">
        <f>IF(ISNUMBER('Cover Sheet'!B13),'Cover Sheet'!B13,VLOOKUP("Select year",Dropdowns!$O$17:$R$17,LangOffset+1,0))</f>
        <v>2024</v>
      </c>
      <c r="R1" s="235"/>
      <c r="S1" s="181"/>
      <c r="T1" s="181"/>
      <c r="U1" s="181"/>
    </row>
    <row r="2" spans="1:21" ht="15" customHeight="1" x14ac:dyDescent="0.2">
      <c r="A2" s="219"/>
      <c r="B2" s="219"/>
      <c r="C2" s="219"/>
      <c r="D2" s="219"/>
      <c r="E2" s="219"/>
      <c r="F2" s="219"/>
      <c r="G2" s="219"/>
      <c r="H2" s="219"/>
      <c r="I2" s="95" t="str">
        <f ca="1">Translations!$A$13</f>
        <v>Currency</v>
      </c>
      <c r="J2" s="238" t="str">
        <f>VLOOKUP('Cover Sheet'!$D$10,Dropdowns!$O$13:$R$15,Translations!$C$1+1,0)</f>
        <v>USD</v>
      </c>
      <c r="K2" s="239"/>
      <c r="L2" s="241"/>
      <c r="M2" s="242"/>
      <c r="O2" s="236" t="str">
        <f ca="1">Translations!$A$96</f>
        <v>Fiscal Year in which implementation period ends</v>
      </c>
      <c r="P2" s="237"/>
      <c r="Q2" s="234">
        <f>IF(ISNUMBER('Cover Sheet'!B14),'Cover Sheet'!B14,VLOOKUP("Select year",Dropdowns!$O$17:$R$17,LangOffset+1,0))</f>
        <v>2026</v>
      </c>
      <c r="R2" s="235"/>
      <c r="S2" s="181"/>
      <c r="T2" s="181"/>
      <c r="U2" s="181"/>
    </row>
    <row r="3" spans="1:21" ht="17.25" customHeight="1" x14ac:dyDescent="0.2">
      <c r="A3" s="94"/>
      <c r="B3" s="94"/>
      <c r="C3" s="94"/>
      <c r="D3" s="94"/>
      <c r="E3" s="94"/>
      <c r="F3" s="94"/>
      <c r="G3" s="94"/>
      <c r="H3" s="94"/>
      <c r="I3" s="93"/>
      <c r="J3" s="153" t="str">
        <f ca="1">_xlfn.XLOOKUP(J1,Dropdowns!$H$3:$H$210,Dropdowns!$I$3:$I$210,"",0,1)</f>
        <v>Mozambique</v>
      </c>
      <c r="K3" s="66"/>
      <c r="L3" s="93"/>
      <c r="M3" s="66"/>
      <c r="O3" s="96"/>
      <c r="P3" s="96"/>
      <c r="Q3" s="67"/>
      <c r="R3" s="181"/>
      <c r="S3" s="181"/>
      <c r="T3" s="181"/>
      <c r="U3" s="181"/>
    </row>
    <row r="4" spans="1:21" ht="15" customHeight="1" x14ac:dyDescent="0.2">
      <c r="A4" s="70"/>
      <c r="B4" s="71"/>
      <c r="C4" s="71"/>
      <c r="D4" s="71"/>
      <c r="E4" s="71"/>
      <c r="F4" s="71"/>
      <c r="G4" s="71"/>
      <c r="H4" s="71"/>
      <c r="I4" s="72"/>
      <c r="J4" s="73"/>
      <c r="K4" s="73"/>
      <c r="L4" s="72"/>
      <c r="M4" s="73"/>
      <c r="O4" s="72"/>
      <c r="P4" s="72"/>
      <c r="Q4" s="97"/>
      <c r="R4" s="181"/>
      <c r="S4" s="181"/>
      <c r="T4" s="181"/>
      <c r="U4" s="181"/>
    </row>
    <row r="5" spans="1:21" ht="24" customHeight="1" x14ac:dyDescent="0.2">
      <c r="A5" s="68"/>
      <c r="B5" s="288" t="str">
        <f ca="1">Translations!$A$120</f>
        <v>Current and previous</v>
      </c>
      <c r="C5" s="289"/>
      <c r="D5" s="289"/>
      <c r="E5" s="289"/>
      <c r="F5" s="289"/>
      <c r="G5" s="289"/>
      <c r="H5" s="289"/>
      <c r="I5" s="290"/>
      <c r="J5" s="291" t="str">
        <f ca="1">Translations!$A$121</f>
        <v>Estimated</v>
      </c>
      <c r="K5" s="292"/>
      <c r="L5" s="292"/>
      <c r="M5" s="292"/>
      <c r="N5" s="292"/>
      <c r="O5" s="292"/>
      <c r="P5" s="292"/>
      <c r="Q5" s="266" t="s">
        <v>58</v>
      </c>
      <c r="R5" s="182"/>
      <c r="S5" s="182"/>
      <c r="T5" s="182"/>
      <c r="U5" s="182"/>
    </row>
    <row r="6" spans="1:21" ht="34.5" customHeight="1" x14ac:dyDescent="0.2">
      <c r="A6" s="101" t="str">
        <f ca="1">Translations!$A$103</f>
        <v>Fiscal Year</v>
      </c>
      <c r="B6" s="104">
        <f t="shared" ref="B6:D6" si="0">IFERROR(C6-1,"")</f>
        <v>2018</v>
      </c>
      <c r="C6" s="104">
        <f t="shared" si="0"/>
        <v>2019</v>
      </c>
      <c r="D6" s="104">
        <f t="shared" si="0"/>
        <v>2020</v>
      </c>
      <c r="E6" s="104">
        <f>IFERROR(F6-1,"")</f>
        <v>2021</v>
      </c>
      <c r="F6" s="104">
        <f>IFERROR(G6-1,"")</f>
        <v>2022</v>
      </c>
      <c r="G6" s="104">
        <f>IFERROR(Q1-1,"")</f>
        <v>2023</v>
      </c>
      <c r="H6" s="104" t="str">
        <f ca="1">Translations!$A$174</f>
        <v>Data Source / Methods</v>
      </c>
      <c r="I6" s="104" t="str">
        <f ca="1">Translations!$A$175</f>
        <v>Type of Costs Included</v>
      </c>
      <c r="J6" s="104">
        <f>IF(ISNUMBER(Q1),Q1,"")</f>
        <v>2024</v>
      </c>
      <c r="K6" s="104">
        <f>IFERROR(J6+1,"")</f>
        <v>2025</v>
      </c>
      <c r="L6" s="104">
        <f>IFERROR(K6+1,"")</f>
        <v>2026</v>
      </c>
      <c r="M6" s="104">
        <f>IFERROR(L6+1,"")</f>
        <v>2027</v>
      </c>
      <c r="N6" s="104">
        <f>IFERROR(M6+1,"")</f>
        <v>2028</v>
      </c>
      <c r="O6" s="104" t="str">
        <f ca="1">Translations!$A$174</f>
        <v>Data Source / Methods</v>
      </c>
      <c r="P6" s="104" t="str">
        <f ca="1">Translations!$A$175</f>
        <v>Type of Costs Included</v>
      </c>
      <c r="Q6" s="266"/>
      <c r="R6" s="182"/>
      <c r="S6" s="182"/>
      <c r="T6" s="182"/>
      <c r="U6" s="182"/>
    </row>
    <row r="7" spans="1:21" ht="30" customHeight="1" x14ac:dyDescent="0.2">
      <c r="A7" s="101" t="str">
        <f ca="1">Translations!$A$104</f>
        <v>Fiscal Year (Specified)</v>
      </c>
      <c r="B7" s="6" t="str">
        <f>IFERROR(IF('Cover Sheet'!$D$9="January - December","01/"&amp;B6&amp;" - "&amp;"12/"&amp;B6,IF('Cover Sheet'!$D$9="April - March","04/"&amp;B6&amp;" - "&amp;"03/"&amp;B6+1,IF('Cover Sheet'!$D$9="July - June","07/"&amp;B6-1&amp;" - "&amp;"06/"&amp;B6,IF('Cover Sheet'!$D$9="October - September","10/"&amp;B6-1&amp;" - "&amp;"09/"&amp;B6,"")))),"")</f>
        <v>01/2018 - 12/2018</v>
      </c>
      <c r="C7" s="6" t="str">
        <f>IFERROR(IF('Cover Sheet'!$D$9="January - December","01/"&amp;C6&amp;" - "&amp;"12/"&amp;C6,IF('Cover Sheet'!$D$9="April - March","04/"&amp;C6&amp;" - "&amp;"03/"&amp;C6+1,IF('Cover Sheet'!$D$9="July - June","07/"&amp;C6-1&amp;" - "&amp;"06/"&amp;C6,IF('Cover Sheet'!$D$9="October - September","10/"&amp;C6-1&amp;" - "&amp;"09/"&amp;C6,"")))),"")</f>
        <v>01/2019 - 12/2019</v>
      </c>
      <c r="D7" s="6" t="str">
        <f>IFERROR(IF('Cover Sheet'!$D$9="January - December","01/"&amp;D6&amp;" - "&amp;"12/"&amp;D6,IF('Cover Sheet'!$D$9="April - March","04/"&amp;D6&amp;" - "&amp;"03/"&amp;D6+1,IF('Cover Sheet'!$D$9="July - June","07/"&amp;D6-1&amp;" - "&amp;"06/"&amp;D6,IF('Cover Sheet'!$D$9="October - September","10/"&amp;D6-1&amp;" - "&amp;"09/"&amp;D6,"")))),"")</f>
        <v>01/2020 - 12/2020</v>
      </c>
      <c r="E7" s="6" t="str">
        <f>IFERROR(IF('Cover Sheet'!$D$9="January - December","01/"&amp;E6&amp;" - "&amp;"12/"&amp;E6,IF('Cover Sheet'!$D$9="April - March","04/"&amp;E6&amp;" - "&amp;"03/"&amp;E6+1,IF('Cover Sheet'!$D$9="July - June","07/"&amp;E6-1&amp;" - "&amp;"06/"&amp;E6,IF('Cover Sheet'!$D$9="October - September","10/"&amp;E6-1&amp;" - "&amp;"09/"&amp;E6,"")))),"")</f>
        <v>01/2021 - 12/2021</v>
      </c>
      <c r="F7" s="6" t="str">
        <f>IFERROR(IF('Cover Sheet'!$D$9="January - December","01/"&amp;F6&amp;" - "&amp;"12/"&amp;F6,IF('Cover Sheet'!$D$9="April - March","04/"&amp;F6&amp;" - "&amp;"03/"&amp;F6+1,IF('Cover Sheet'!$D$9="July - June","07/"&amp;F6-1&amp;" - "&amp;"06/"&amp;F6,IF('Cover Sheet'!$D$9="October - September","10/"&amp;F6-1&amp;" - "&amp;"09/"&amp;F6,"")))),"")</f>
        <v>01/2022 - 12/2022</v>
      </c>
      <c r="G7" s="6" t="str">
        <f>IFERROR(IF('Cover Sheet'!$D$9="January - December","01/"&amp;G6&amp;" - "&amp;"12/"&amp;G6,IF('Cover Sheet'!$D$9="April - March","04/"&amp;G6&amp;" - "&amp;"03/"&amp;G6+1,IF('Cover Sheet'!$D$9="July - June","07/"&amp;G6-1&amp;" - "&amp;"06/"&amp;G6,IF('Cover Sheet'!$D$9="October - September","10/"&amp;G6-1&amp;" - "&amp;"09/"&amp;G6,"")))),"")</f>
        <v>01/2023 - 12/2023</v>
      </c>
      <c r="H7" s="295"/>
      <c r="I7" s="296"/>
      <c r="J7" s="6" t="str">
        <f>IFERROR(IF('Cover Sheet'!$D$9="January - December","01/"&amp;J6&amp;" - "&amp;"12/"&amp;J6,IF('Cover Sheet'!$D$9="April - March","04/"&amp;J6&amp;" - "&amp;"03/"&amp;J6+1,IF('Cover Sheet'!$D$9="July - June","07/"&amp;J6-1&amp;" - "&amp;"06/"&amp;J6,IF('Cover Sheet'!$D$9="October - September","10/"&amp;J6-1&amp;" - "&amp;"09/"&amp;J6,"")))),"")</f>
        <v>01/2024 - 12/2024</v>
      </c>
      <c r="K7" s="6" t="str">
        <f>IFERROR(IF('Cover Sheet'!$D$9="January - December","01/"&amp;K6&amp;" - "&amp;"12/"&amp;K6,IF('Cover Sheet'!$D$9="April - March","04/"&amp;K6&amp;" - "&amp;"03/"&amp;K6+1,IF('Cover Sheet'!$D$9="July - June","07/"&amp;K6-1&amp;" - "&amp;"06/"&amp;K6,IF('Cover Sheet'!$D$9="October - September","10/"&amp;K6-1&amp;" - "&amp;"09/"&amp;K6,"")))),"")</f>
        <v>01/2025 - 12/2025</v>
      </c>
      <c r="L7" s="6" t="str">
        <f>IFERROR(IF('Cover Sheet'!$D$9="January - December","01/"&amp;L6&amp;" - "&amp;"12/"&amp;L6,IF('Cover Sheet'!$D$9="April - March","04/"&amp;L6&amp;" - "&amp;"03/"&amp;L6+1,IF('Cover Sheet'!$D$9="July - June","07/"&amp;L6-1&amp;" - "&amp;"06/"&amp;L6,IF('Cover Sheet'!$D$9="October - September","10/"&amp;L6-1&amp;" - "&amp;"09/"&amp;L6,"")))),"")</f>
        <v>01/2026 - 12/2026</v>
      </c>
      <c r="M7" s="6" t="str">
        <f>IFERROR(IF('Cover Sheet'!$D$9="January - December","01/"&amp;M6&amp;" - "&amp;"12/"&amp;M6,IF('Cover Sheet'!$D$9="April - March","04/"&amp;M6&amp;" - "&amp;"03/"&amp;M6+1,IF('Cover Sheet'!$D$9="July - June","07/"&amp;M6-1&amp;" - "&amp;"06/"&amp;M6,IF('Cover Sheet'!$D$9="October - September","10/"&amp;M6-1&amp;" - "&amp;"09/"&amp;M6,"")))),"")</f>
        <v>01/2027 - 12/2027</v>
      </c>
      <c r="N7" s="106" t="str">
        <f>IFERROR(IF('Cover Sheet'!$D$9="January - December","01/"&amp;N6&amp;" - "&amp;"12/"&amp;N6,IF('Cover Sheet'!$D$9="April - March","04/"&amp;N6&amp;" - "&amp;"03/"&amp;N6+1,IF('Cover Sheet'!$D$9="July - June","07/"&amp;N6-1&amp;" - "&amp;"06/"&amp;N6,IF('Cover Sheet'!$D$9="October - September","10/"&amp;N6-1&amp;" - "&amp;"09/"&amp;N6,"")))),"")</f>
        <v>01/2028 - 12/2028</v>
      </c>
      <c r="O7" s="295"/>
      <c r="P7" s="299"/>
      <c r="Q7" s="296"/>
      <c r="R7" s="182"/>
      <c r="S7" s="182"/>
      <c r="T7" s="182"/>
      <c r="U7" s="182"/>
    </row>
    <row r="8" spans="1:21" x14ac:dyDescent="0.2">
      <c r="A8" s="101" t="str">
        <f ca="1">Translations!$A$105</f>
        <v>Exchange Rate (Local currency units per USD or EUR)</v>
      </c>
      <c r="B8" s="17">
        <v>60.3</v>
      </c>
      <c r="C8" s="82">
        <v>62.55</v>
      </c>
      <c r="D8" s="17">
        <v>69.47</v>
      </c>
      <c r="E8" s="17">
        <v>65.47</v>
      </c>
      <c r="F8" s="17">
        <v>63.85</v>
      </c>
      <c r="G8" s="17">
        <v>63.85</v>
      </c>
      <c r="H8" s="297"/>
      <c r="I8" s="298"/>
      <c r="J8" s="17">
        <v>63.85</v>
      </c>
      <c r="K8" s="17">
        <v>63.85</v>
      </c>
      <c r="L8" s="17">
        <v>63.85</v>
      </c>
      <c r="M8" s="17"/>
      <c r="N8" s="107"/>
      <c r="O8" s="297"/>
      <c r="P8" s="300"/>
      <c r="Q8" s="298"/>
      <c r="R8" s="182"/>
      <c r="S8" s="182"/>
      <c r="T8" s="182"/>
      <c r="U8" s="182"/>
    </row>
    <row r="9" spans="1:21" ht="14.45" hidden="1" customHeight="1" x14ac:dyDescent="0.2">
      <c r="A9" s="81"/>
      <c r="B9" s="79"/>
      <c r="C9" s="79"/>
      <c r="D9" s="79"/>
      <c r="E9" s="79"/>
      <c r="F9" s="79"/>
      <c r="G9" s="79"/>
      <c r="H9" s="79"/>
      <c r="I9" s="79"/>
      <c r="J9" s="186"/>
      <c r="K9" s="186"/>
      <c r="L9" s="186"/>
      <c r="M9" s="186"/>
      <c r="N9" s="186"/>
      <c r="O9" s="80"/>
      <c r="P9" s="80"/>
      <c r="Q9" s="110"/>
      <c r="R9" s="182"/>
      <c r="S9" s="182"/>
      <c r="T9" s="182"/>
      <c r="U9" s="182"/>
    </row>
    <row r="10" spans="1:21" ht="12.6" hidden="1" customHeight="1" x14ac:dyDescent="0.2">
      <c r="A10" s="81"/>
      <c r="B10" s="78"/>
      <c r="C10" s="78"/>
      <c r="D10" s="78"/>
      <c r="E10" s="78"/>
      <c r="F10" s="78"/>
      <c r="G10" s="78"/>
      <c r="H10" s="78"/>
      <c r="I10" s="78"/>
      <c r="J10" s="187"/>
      <c r="K10" s="187"/>
      <c r="L10" s="187"/>
      <c r="M10" s="187"/>
      <c r="N10" s="187"/>
      <c r="O10" s="80"/>
      <c r="P10" s="80"/>
      <c r="Q10" s="80"/>
      <c r="R10" s="182"/>
      <c r="S10" s="182"/>
      <c r="T10" s="182"/>
      <c r="U10" s="182"/>
    </row>
    <row r="11" spans="1:21" ht="30" customHeight="1" x14ac:dyDescent="0.2">
      <c r="A11" s="293" t="str">
        <f ca="1">Translations!$A$106</f>
        <v>LINE A: Total Funding needs for the National Strategic Plan (provide annual amounts)</v>
      </c>
      <c r="B11" s="263"/>
      <c r="C11" s="263"/>
      <c r="D11" s="263"/>
      <c r="E11" s="263"/>
      <c r="F11" s="263"/>
      <c r="G11" s="263"/>
      <c r="H11" s="263"/>
      <c r="I11" s="294"/>
      <c r="J11" s="19">
        <v>817475728.15533984</v>
      </c>
      <c r="K11" s="19">
        <v>842000000</v>
      </c>
      <c r="L11" s="36">
        <v>842000000</v>
      </c>
      <c r="M11" s="36"/>
      <c r="N11" s="36"/>
      <c r="O11" s="193" t="s">
        <v>2244</v>
      </c>
      <c r="P11" s="111" t="s">
        <v>618</v>
      </c>
      <c r="Q11" s="111" t="s">
        <v>2245</v>
      </c>
      <c r="R11" s="182"/>
      <c r="S11" s="182"/>
      <c r="T11" s="182"/>
      <c r="U11" s="182"/>
    </row>
    <row r="12" spans="1:21" ht="10.5" customHeight="1" x14ac:dyDescent="0.2">
      <c r="A12" s="267" t="str">
        <f ca="1">Translations!$A$132</f>
        <v>The data on government health spending pertains to:</v>
      </c>
      <c r="B12" s="268"/>
      <c r="C12" s="268"/>
      <c r="D12" s="268"/>
      <c r="E12" s="268"/>
      <c r="F12" s="269"/>
      <c r="G12" s="273" t="s">
        <v>713</v>
      </c>
      <c r="H12" s="274"/>
      <c r="I12" s="274"/>
      <c r="J12" s="275"/>
      <c r="K12" s="276"/>
      <c r="L12" s="282"/>
      <c r="M12" s="283"/>
      <c r="N12" s="283"/>
      <c r="O12" s="283"/>
      <c r="P12" s="283"/>
      <c r="Q12" s="284"/>
      <c r="R12" s="182"/>
      <c r="S12" s="182"/>
      <c r="T12" s="182"/>
      <c r="U12" s="182"/>
    </row>
    <row r="13" spans="1:21" ht="13.5" customHeight="1" x14ac:dyDescent="0.2">
      <c r="A13" s="270"/>
      <c r="B13" s="271"/>
      <c r="C13" s="271"/>
      <c r="D13" s="271"/>
      <c r="E13" s="271"/>
      <c r="F13" s="272"/>
      <c r="G13" s="277"/>
      <c r="H13" s="278"/>
      <c r="I13" s="278"/>
      <c r="J13" s="279"/>
      <c r="K13" s="280"/>
      <c r="L13" s="285"/>
      <c r="M13" s="286"/>
      <c r="N13" s="286"/>
      <c r="O13" s="286"/>
      <c r="P13" s="286"/>
      <c r="Q13" s="287"/>
      <c r="R13" s="182"/>
      <c r="S13" s="182"/>
      <c r="T13" s="182"/>
      <c r="U13" s="182"/>
    </row>
    <row r="14" spans="1:21" ht="13.5" hidden="1" customHeight="1" x14ac:dyDescent="0.2">
      <c r="A14" s="74"/>
      <c r="B14" s="74"/>
      <c r="C14" s="74"/>
      <c r="D14" s="74"/>
      <c r="E14" s="74"/>
      <c r="F14" s="74"/>
      <c r="G14" s="114"/>
      <c r="H14" s="114"/>
      <c r="I14" s="114"/>
      <c r="J14" s="183"/>
      <c r="K14" s="183"/>
      <c r="L14" s="184"/>
      <c r="M14" s="184"/>
      <c r="N14" s="184"/>
      <c r="O14" s="185"/>
      <c r="P14" s="185"/>
      <c r="Q14" s="185"/>
      <c r="R14" s="182"/>
      <c r="S14" s="182"/>
      <c r="T14" s="182"/>
      <c r="U14" s="182"/>
    </row>
    <row r="15" spans="1:21" ht="13.5" hidden="1" customHeight="1" x14ac:dyDescent="0.2">
      <c r="A15" s="74"/>
      <c r="B15" s="74"/>
      <c r="C15" s="74"/>
      <c r="D15" s="74"/>
      <c r="E15" s="74"/>
      <c r="F15" s="74"/>
      <c r="G15" s="114"/>
      <c r="H15" s="114"/>
      <c r="I15" s="114"/>
      <c r="J15" s="183"/>
      <c r="K15" s="183"/>
      <c r="L15" s="184"/>
      <c r="M15" s="184"/>
      <c r="N15" s="184"/>
      <c r="O15" s="185"/>
      <c r="P15" s="185"/>
      <c r="Q15" s="185"/>
      <c r="R15" s="182"/>
      <c r="S15" s="182"/>
      <c r="T15" s="182"/>
      <c r="U15" s="182"/>
    </row>
    <row r="16" spans="1:21" ht="15" customHeight="1" x14ac:dyDescent="0.2">
      <c r="A16" s="262" t="str">
        <f ca="1">Translations!$A$107</f>
        <v>LINES B, C and D: Previous, current and anticipated resources to meet the funding needs of the National Strategic Plan</v>
      </c>
      <c r="B16" s="263"/>
      <c r="C16" s="263"/>
      <c r="D16" s="263"/>
      <c r="E16" s="263"/>
      <c r="F16" s="263"/>
      <c r="G16" s="263"/>
      <c r="H16" s="263"/>
      <c r="I16" s="263"/>
      <c r="J16" s="263"/>
      <c r="K16" s="263"/>
      <c r="L16" s="263"/>
      <c r="M16" s="263"/>
      <c r="N16" s="263"/>
      <c r="O16" s="264"/>
      <c r="P16" s="264"/>
      <c r="Q16" s="265"/>
      <c r="R16" s="182"/>
      <c r="S16" s="182"/>
      <c r="T16" s="182"/>
      <c r="U16" s="182"/>
    </row>
    <row r="17" spans="1:21" ht="15" customHeight="1" x14ac:dyDescent="0.2">
      <c r="A17" s="100" t="str">
        <f ca="1">Translations!$A$108</f>
        <v>Domestic source B1: Loans</v>
      </c>
      <c r="B17" s="118"/>
      <c r="C17" s="118"/>
      <c r="D17" s="118"/>
      <c r="E17" s="18"/>
      <c r="F17" s="18"/>
      <c r="G17" s="18"/>
      <c r="H17" s="18"/>
      <c r="I17" s="38"/>
      <c r="J17" s="18"/>
      <c r="K17" s="18"/>
      <c r="L17" s="18"/>
      <c r="M17" s="18"/>
      <c r="N17" s="18"/>
      <c r="O17" s="38"/>
      <c r="P17" s="38"/>
      <c r="Q17" s="38"/>
      <c r="R17" s="182"/>
      <c r="S17" s="182"/>
      <c r="T17" s="182"/>
      <c r="U17" s="182"/>
    </row>
    <row r="18" spans="1:21" ht="15" customHeight="1" x14ac:dyDescent="0.2">
      <c r="A18" s="69" t="str">
        <f ca="1">Translations!$A$109</f>
        <v>Domestic source B2: Debt relief</v>
      </c>
      <c r="B18" s="118"/>
      <c r="C18" s="118"/>
      <c r="D18" s="118"/>
      <c r="E18" s="18"/>
      <c r="F18" s="18"/>
      <c r="G18" s="18"/>
      <c r="H18" s="18"/>
      <c r="I18" s="38"/>
      <c r="J18" s="18"/>
      <c r="K18" s="18"/>
      <c r="L18" s="18"/>
      <c r="M18" s="18"/>
      <c r="N18" s="18"/>
      <c r="O18" s="38"/>
      <c r="P18" s="38"/>
      <c r="Q18" s="38"/>
      <c r="R18" s="182"/>
      <c r="S18" s="182"/>
      <c r="T18" s="182"/>
      <c r="U18" s="182"/>
    </row>
    <row r="19" spans="1:21" ht="15" customHeight="1" x14ac:dyDescent="0.2">
      <c r="A19" s="69" t="str">
        <f ca="1">Translations!$A$110</f>
        <v>Domestic source B3: Government revenues</v>
      </c>
      <c r="B19" s="118"/>
      <c r="C19" s="118"/>
      <c r="D19" s="19"/>
      <c r="E19" s="19"/>
      <c r="F19" s="19"/>
      <c r="G19" s="19">
        <v>25349369</v>
      </c>
      <c r="H19" s="18"/>
      <c r="I19" s="38" t="s">
        <v>618</v>
      </c>
      <c r="J19" s="18">
        <v>25349369</v>
      </c>
      <c r="K19" s="18">
        <v>25349369</v>
      </c>
      <c r="L19" s="18"/>
      <c r="M19" s="18"/>
      <c r="N19" s="18"/>
      <c r="O19" s="38" t="s">
        <v>2249</v>
      </c>
      <c r="P19" s="38" t="s">
        <v>618</v>
      </c>
      <c r="Q19" s="193"/>
      <c r="R19" s="182"/>
      <c r="S19" s="182"/>
      <c r="T19" s="182"/>
      <c r="U19" s="182"/>
    </row>
    <row r="20" spans="1:21" ht="15" customHeight="1" x14ac:dyDescent="0.2">
      <c r="A20" s="69" t="str">
        <f ca="1">Translations!$A$111</f>
        <v>Domestic source B4: Social health insurance</v>
      </c>
      <c r="B20" s="118"/>
      <c r="C20" s="118"/>
      <c r="D20" s="118"/>
      <c r="E20" s="18"/>
      <c r="F20" s="18"/>
      <c r="G20" s="18"/>
      <c r="H20" s="18"/>
      <c r="I20" s="38"/>
      <c r="J20" s="18"/>
      <c r="K20" s="18"/>
      <c r="L20" s="18"/>
      <c r="M20" s="18"/>
      <c r="N20" s="18"/>
      <c r="O20" s="38"/>
      <c r="P20" s="38"/>
      <c r="Q20" s="38"/>
      <c r="R20" s="182"/>
      <c r="S20" s="182"/>
      <c r="T20" s="182"/>
      <c r="U20" s="182"/>
    </row>
    <row r="21" spans="1:21" ht="15" customHeight="1" x14ac:dyDescent="0.2">
      <c r="A21" s="98" t="str">
        <f ca="1">Translations!$A$112</f>
        <v>Domestic source B5: Private sector contributions (national)</v>
      </c>
      <c r="B21" s="118"/>
      <c r="C21" s="118"/>
      <c r="D21" s="118"/>
      <c r="E21" s="18"/>
      <c r="F21" s="18"/>
      <c r="G21" s="18"/>
      <c r="H21" s="36"/>
      <c r="I21" s="111"/>
      <c r="J21" s="18"/>
      <c r="K21" s="18"/>
      <c r="L21" s="18"/>
      <c r="M21" s="18"/>
      <c r="N21" s="39"/>
      <c r="O21" s="38"/>
      <c r="P21" s="38"/>
      <c r="Q21" s="38"/>
      <c r="R21" s="182"/>
      <c r="S21" s="182"/>
      <c r="T21" s="182"/>
      <c r="U21" s="182"/>
    </row>
    <row r="22" spans="1:21" ht="30" customHeight="1" x14ac:dyDescent="0.2">
      <c r="A22" s="99" t="str">
        <f ca="1">Translations!$A$113</f>
        <v>LINE B: Total previous, current and anticipated DOMESTIC resources</v>
      </c>
      <c r="B22" s="7">
        <f t="shared" ref="B22:G22" si="1">SUM(B17:B21)</f>
        <v>0</v>
      </c>
      <c r="C22" s="7">
        <f t="shared" si="1"/>
        <v>0</v>
      </c>
      <c r="D22" s="7">
        <f t="shared" si="1"/>
        <v>0</v>
      </c>
      <c r="E22" s="7">
        <f t="shared" si="1"/>
        <v>0</v>
      </c>
      <c r="F22" s="7">
        <f t="shared" ref="F22:N22" si="2">SUM(F17:F21)</f>
        <v>0</v>
      </c>
      <c r="G22" s="7">
        <f t="shared" si="1"/>
        <v>25349369</v>
      </c>
      <c r="H22" s="281"/>
      <c r="I22" s="281"/>
      <c r="J22" s="7">
        <f t="shared" si="2"/>
        <v>25349369</v>
      </c>
      <c r="K22" s="7">
        <f t="shared" si="2"/>
        <v>25349369</v>
      </c>
      <c r="L22" s="7">
        <f t="shared" si="2"/>
        <v>0</v>
      </c>
      <c r="M22" s="7">
        <f t="shared" si="2"/>
        <v>0</v>
      </c>
      <c r="N22" s="7">
        <f t="shared" si="2"/>
        <v>0</v>
      </c>
      <c r="O22" s="259"/>
      <c r="P22" s="260"/>
      <c r="Q22" s="261"/>
      <c r="R22" s="182"/>
      <c r="S22" s="182"/>
      <c r="T22" s="182"/>
      <c r="U22" s="182"/>
    </row>
    <row r="23" spans="1:21" ht="15" customHeight="1" x14ac:dyDescent="0.2">
      <c r="A23" s="163" t="s">
        <v>809</v>
      </c>
      <c r="B23" s="19">
        <v>0</v>
      </c>
      <c r="C23" s="19">
        <v>0</v>
      </c>
      <c r="D23" s="19">
        <v>640000</v>
      </c>
      <c r="E23" s="19">
        <v>640000</v>
      </c>
      <c r="F23" s="19">
        <v>640000</v>
      </c>
      <c r="G23" s="19">
        <v>640000</v>
      </c>
      <c r="H23" s="19"/>
      <c r="I23" s="188"/>
      <c r="J23" s="19">
        <v>640000</v>
      </c>
      <c r="K23" s="19">
        <v>640000</v>
      </c>
      <c r="L23" s="19">
        <v>640000</v>
      </c>
      <c r="M23" s="19"/>
      <c r="N23" s="19"/>
      <c r="O23" s="38" t="s">
        <v>2247</v>
      </c>
      <c r="P23" s="38" t="s">
        <v>639</v>
      </c>
      <c r="Q23" s="37"/>
      <c r="R23" s="5">
        <v>1</v>
      </c>
      <c r="S23" s="182" t="str">
        <f ca="1">_xlfn.CONCAT($J$3,"_","HIV","_",R23)</f>
        <v>Mozambique_HIV_1</v>
      </c>
      <c r="T23" s="182" t="str">
        <f ca="1">_xlfn.XLOOKUP(A23,Dropdowns!$AA$3:$AA$50,Dropdowns!$AB$3:$AB$50,"",0,1)</f>
        <v>International Drug Purchase Facility (UNITAID)</v>
      </c>
      <c r="U23" s="182"/>
    </row>
    <row r="24" spans="1:21" ht="15" customHeight="1" x14ac:dyDescent="0.2">
      <c r="A24" s="163" t="s">
        <v>815</v>
      </c>
      <c r="B24" s="19">
        <v>50000</v>
      </c>
      <c r="C24" s="19">
        <v>50000</v>
      </c>
      <c r="D24" s="19">
        <v>50000</v>
      </c>
      <c r="E24" s="19">
        <v>50000</v>
      </c>
      <c r="F24" s="19">
        <v>50000</v>
      </c>
      <c r="G24" s="19">
        <v>50000</v>
      </c>
      <c r="H24" s="19"/>
      <c r="I24" s="38"/>
      <c r="J24" s="19">
        <v>50000</v>
      </c>
      <c r="K24" s="19">
        <v>50000</v>
      </c>
      <c r="L24" s="19">
        <v>50000</v>
      </c>
      <c r="M24" s="19"/>
      <c r="N24" s="189"/>
      <c r="O24" s="38" t="s">
        <v>2247</v>
      </c>
      <c r="P24" s="38" t="s">
        <v>639</v>
      </c>
      <c r="Q24" s="38"/>
      <c r="R24" s="182">
        <v>2</v>
      </c>
      <c r="S24" s="182" t="str">
        <f t="shared" ref="S24:S35" ca="1" si="3">_xlfn.CONCAT($J$3,"_","HIV","_",R24)</f>
        <v>Mozambique_HIV_2</v>
      </c>
      <c r="T24" s="182" t="str">
        <f ca="1">_xlfn.XLOOKUP(A24,Dropdowns!$AA$3:$AA$50,Dropdowns!$AB$3:$AB$50,"",0,1)</f>
        <v>International Labor Organization (ILO)</v>
      </c>
      <c r="U24" s="182"/>
    </row>
    <row r="25" spans="1:21" ht="15" customHeight="1" x14ac:dyDescent="0.2">
      <c r="A25" s="163" t="s">
        <v>820</v>
      </c>
      <c r="B25" s="19">
        <v>1483623</v>
      </c>
      <c r="C25" s="19">
        <v>1483623</v>
      </c>
      <c r="D25" s="19">
        <v>1483623</v>
      </c>
      <c r="E25" s="19">
        <v>1483623</v>
      </c>
      <c r="F25" s="19">
        <v>1483623</v>
      </c>
      <c r="G25" s="19">
        <v>1483623</v>
      </c>
      <c r="H25" s="19"/>
      <c r="I25" s="38"/>
      <c r="J25" s="19">
        <v>1483623</v>
      </c>
      <c r="K25" s="19">
        <v>1483623</v>
      </c>
      <c r="L25" s="19">
        <v>1483623</v>
      </c>
      <c r="M25" s="19"/>
      <c r="N25" s="189"/>
      <c r="O25" s="38" t="s">
        <v>2247</v>
      </c>
      <c r="P25" s="38" t="s">
        <v>639</v>
      </c>
      <c r="Q25" s="38"/>
      <c r="R25" s="182">
        <v>3</v>
      </c>
      <c r="S25" s="182" t="str">
        <f t="shared" ca="1" si="3"/>
        <v>Mozambique_HIV_3</v>
      </c>
      <c r="T25" s="182" t="str">
        <f ca="1">_xlfn.XLOOKUP(A25,Dropdowns!$AA$3:$AA$50,Dropdowns!$AB$3:$AB$50,"",0,1)</f>
        <v>International Organization for Migration (IOM)</v>
      </c>
      <c r="U25" s="182"/>
    </row>
    <row r="26" spans="1:21" ht="15" customHeight="1" x14ac:dyDescent="0.2">
      <c r="A26" s="163" t="s">
        <v>843</v>
      </c>
      <c r="B26" s="19">
        <v>572413</v>
      </c>
      <c r="C26" s="19">
        <v>572413</v>
      </c>
      <c r="D26" s="19">
        <v>572413</v>
      </c>
      <c r="E26" s="19">
        <v>572413</v>
      </c>
      <c r="F26" s="19">
        <v>572413</v>
      </c>
      <c r="G26" s="19">
        <v>572413</v>
      </c>
      <c r="H26" s="19"/>
      <c r="I26" s="38"/>
      <c r="J26" s="19">
        <v>572413</v>
      </c>
      <c r="K26" s="19">
        <v>572413</v>
      </c>
      <c r="L26" s="19">
        <v>572413</v>
      </c>
      <c r="M26" s="19"/>
      <c r="N26" s="189"/>
      <c r="O26" s="38" t="s">
        <v>2247</v>
      </c>
      <c r="P26" s="38" t="s">
        <v>639</v>
      </c>
      <c r="Q26" s="38"/>
      <c r="R26" s="5">
        <v>4</v>
      </c>
      <c r="S26" s="182" t="str">
        <f t="shared" ca="1" si="3"/>
        <v>Mozambique_HIV_4</v>
      </c>
      <c r="T26" s="182" t="str">
        <f ca="1">_xlfn.XLOOKUP(A26,Dropdowns!$AA$3:$AA$50,Dropdowns!$AB$3:$AB$50,"",0,1)</f>
        <v>Joint United Nations Programme on HIV/AIDS (UNAIDS)</v>
      </c>
      <c r="U26" s="182"/>
    </row>
    <row r="27" spans="1:21" ht="15" customHeight="1" x14ac:dyDescent="0.2">
      <c r="A27" s="163" t="s">
        <v>860</v>
      </c>
      <c r="B27" s="19">
        <v>0</v>
      </c>
      <c r="C27" s="19">
        <v>2432659</v>
      </c>
      <c r="D27" s="19">
        <v>2099169</v>
      </c>
      <c r="E27" s="19">
        <v>2099169</v>
      </c>
      <c r="F27" s="19">
        <v>2099169</v>
      </c>
      <c r="G27" s="19">
        <v>2099169</v>
      </c>
      <c r="H27" s="19"/>
      <c r="I27" s="38"/>
      <c r="J27" s="19">
        <v>2099169</v>
      </c>
      <c r="K27" s="19">
        <v>2099169</v>
      </c>
      <c r="L27" s="19">
        <v>2099169</v>
      </c>
      <c r="M27" s="19"/>
      <c r="N27" s="189"/>
      <c r="O27" s="38" t="s">
        <v>2247</v>
      </c>
      <c r="P27" s="38" t="s">
        <v>639</v>
      </c>
      <c r="Q27" s="38"/>
      <c r="R27" s="182">
        <v>5</v>
      </c>
      <c r="S27" s="182" t="str">
        <f t="shared" ca="1" si="3"/>
        <v>Mozambique_HIV_5</v>
      </c>
      <c r="T27" s="182" t="str">
        <f ca="1">_xlfn.XLOOKUP(A27,Dropdowns!$AA$3:$AA$50,Dropdowns!$AB$3:$AB$50,"",0,1)</f>
        <v>Medicins Sans Frontiers (MSF)</v>
      </c>
      <c r="U27" s="182"/>
    </row>
    <row r="28" spans="1:21" ht="15" customHeight="1" x14ac:dyDescent="0.2">
      <c r="A28" s="163" t="s">
        <v>901</v>
      </c>
      <c r="B28" s="19">
        <v>1039311</v>
      </c>
      <c r="C28" s="19">
        <v>1039311</v>
      </c>
      <c r="D28" s="19">
        <v>1039311</v>
      </c>
      <c r="E28" s="19">
        <v>1039311</v>
      </c>
      <c r="F28" s="19">
        <v>1039311</v>
      </c>
      <c r="G28" s="19">
        <v>1039311</v>
      </c>
      <c r="H28" s="19"/>
      <c r="I28" s="38"/>
      <c r="J28" s="19">
        <v>1039311</v>
      </c>
      <c r="K28" s="19">
        <v>1039311</v>
      </c>
      <c r="L28" s="19">
        <v>1039311</v>
      </c>
      <c r="M28" s="19"/>
      <c r="N28" s="19"/>
      <c r="O28" s="38" t="s">
        <v>2247</v>
      </c>
      <c r="P28" s="38" t="s">
        <v>639</v>
      </c>
      <c r="Q28" s="38"/>
      <c r="R28" s="182">
        <v>6</v>
      </c>
      <c r="S28" s="182" t="str">
        <f t="shared" ca="1" si="3"/>
        <v>Mozambique_HIV_6</v>
      </c>
      <c r="T28" s="182" t="str">
        <f ca="1">_xlfn.XLOOKUP(A28,Dropdowns!$AA$3:$AA$50,Dropdowns!$AB$3:$AB$50,"",0,1)</f>
        <v>The United Nations Children's Fund (UNICEF)</v>
      </c>
      <c r="U28" s="182"/>
    </row>
    <row r="29" spans="1:21" ht="15" customHeight="1" x14ac:dyDescent="0.2">
      <c r="A29" s="163" t="s">
        <v>918</v>
      </c>
      <c r="B29" s="19">
        <v>870149</v>
      </c>
      <c r="C29" s="19">
        <v>870149</v>
      </c>
      <c r="D29" s="19">
        <v>870149</v>
      </c>
      <c r="E29" s="19">
        <v>870149</v>
      </c>
      <c r="F29" s="19">
        <v>870149</v>
      </c>
      <c r="G29" s="19">
        <v>870149</v>
      </c>
      <c r="H29" s="19"/>
      <c r="I29" s="38"/>
      <c r="J29" s="19">
        <v>870149</v>
      </c>
      <c r="K29" s="19">
        <v>870149</v>
      </c>
      <c r="L29" s="19">
        <v>870149</v>
      </c>
      <c r="M29" s="19"/>
      <c r="N29" s="19"/>
      <c r="O29" s="38" t="s">
        <v>2247</v>
      </c>
      <c r="P29" s="38" t="s">
        <v>639</v>
      </c>
      <c r="Q29" s="38"/>
      <c r="R29" s="5">
        <v>7</v>
      </c>
      <c r="S29" s="182" t="str">
        <f t="shared" ca="1" si="3"/>
        <v>Mozambique_HIV_7</v>
      </c>
      <c r="T29" s="182" t="str">
        <f ca="1">_xlfn.XLOOKUP(A29,Dropdowns!$AA$3:$AA$50,Dropdowns!$AB$3:$AB$50,"",0,1)</f>
        <v>United Nations Development Programme (UNDP)</v>
      </c>
      <c r="U29" s="182"/>
    </row>
    <row r="30" spans="1:21" ht="15" customHeight="1" x14ac:dyDescent="0.2">
      <c r="A30" s="163" t="s">
        <v>930</v>
      </c>
      <c r="B30" s="19">
        <v>1507503</v>
      </c>
      <c r="C30" s="19">
        <v>1507503</v>
      </c>
      <c r="D30" s="19">
        <v>1507503</v>
      </c>
      <c r="E30" s="19">
        <v>1507503</v>
      </c>
      <c r="F30" s="19">
        <v>1507503</v>
      </c>
      <c r="G30" s="19">
        <v>1507503</v>
      </c>
      <c r="H30" s="19"/>
      <c r="I30" s="38"/>
      <c r="J30" s="19">
        <v>1507503</v>
      </c>
      <c r="K30" s="19">
        <v>1507503</v>
      </c>
      <c r="L30" s="19">
        <v>1507503</v>
      </c>
      <c r="M30" s="19"/>
      <c r="N30" s="19"/>
      <c r="O30" s="38" t="s">
        <v>2247</v>
      </c>
      <c r="P30" s="38" t="s">
        <v>639</v>
      </c>
      <c r="Q30" s="38"/>
      <c r="R30" s="182">
        <v>8</v>
      </c>
      <c r="S30" s="182" t="str">
        <f t="shared" ca="1" si="3"/>
        <v>Mozambique_HIV_8</v>
      </c>
      <c r="T30" s="182" t="str">
        <f ca="1">_xlfn.XLOOKUP(A30,Dropdowns!$AA$3:$AA$50,Dropdowns!$AB$3:$AB$50,"",0,1)</f>
        <v>United Nations Population Fund (UNFPA)</v>
      </c>
      <c r="U30" s="182"/>
    </row>
    <row r="31" spans="1:21" ht="15" customHeight="1" x14ac:dyDescent="0.2">
      <c r="A31" s="163" t="s">
        <v>934</v>
      </c>
      <c r="B31" s="19">
        <v>398949242</v>
      </c>
      <c r="C31" s="19">
        <v>394185000</v>
      </c>
      <c r="D31" s="19">
        <v>329948867</v>
      </c>
      <c r="E31" s="19">
        <v>329948867</v>
      </c>
      <c r="F31" s="19">
        <v>329948867</v>
      </c>
      <c r="G31" s="19">
        <v>329948867</v>
      </c>
      <c r="H31" s="19"/>
      <c r="I31" s="38"/>
      <c r="J31" s="19">
        <v>329948867</v>
      </c>
      <c r="K31" s="19">
        <v>329948867</v>
      </c>
      <c r="L31" s="19">
        <v>329948867</v>
      </c>
      <c r="M31" s="19"/>
      <c r="N31" s="189"/>
      <c r="O31" s="38" t="s">
        <v>2247</v>
      </c>
      <c r="P31" s="38" t="s">
        <v>639</v>
      </c>
      <c r="Q31" s="38"/>
      <c r="R31" s="182">
        <v>9</v>
      </c>
      <c r="S31" s="182" t="str">
        <f t="shared" ca="1" si="3"/>
        <v>Mozambique_HIV_9</v>
      </c>
      <c r="T31" s="182" t="str">
        <f ca="1">_xlfn.XLOOKUP(A31,Dropdowns!$AA$3:$AA$50,Dropdowns!$AB$3:$AB$50,"",0,1)</f>
        <v>United States Government (USG)</v>
      </c>
      <c r="U31" s="182"/>
    </row>
    <row r="32" spans="1:21" ht="15" customHeight="1" x14ac:dyDescent="0.2">
      <c r="A32" s="163" t="s">
        <v>954</v>
      </c>
      <c r="B32" s="19">
        <v>166330</v>
      </c>
      <c r="C32" s="19">
        <v>166330</v>
      </c>
      <c r="D32" s="19">
        <v>166330</v>
      </c>
      <c r="E32" s="19">
        <v>166330</v>
      </c>
      <c r="F32" s="19">
        <v>166330</v>
      </c>
      <c r="G32" s="19">
        <v>166330</v>
      </c>
      <c r="H32" s="19"/>
      <c r="I32" s="38"/>
      <c r="J32" s="19">
        <v>166330</v>
      </c>
      <c r="K32" s="19">
        <v>166330</v>
      </c>
      <c r="L32" s="19">
        <v>166330</v>
      </c>
      <c r="M32" s="19"/>
      <c r="N32" s="189"/>
      <c r="O32" s="38" t="s">
        <v>2247</v>
      </c>
      <c r="P32" s="38" t="s">
        <v>639</v>
      </c>
      <c r="Q32" s="38"/>
      <c r="R32" s="5">
        <v>10</v>
      </c>
      <c r="S32" s="182" t="str">
        <f t="shared" ca="1" si="3"/>
        <v>Mozambique_HIV_10</v>
      </c>
      <c r="T32" s="182" t="str">
        <f ca="1">_xlfn.XLOOKUP(A32,Dropdowns!$AA$3:$AA$50,Dropdowns!$AB$3:$AB$50,"",0,1)</f>
        <v xml:space="preserve">Unspecified - not disagregated by sources </v>
      </c>
      <c r="U32" s="182"/>
    </row>
    <row r="33" spans="1:21" ht="15" customHeight="1" x14ac:dyDescent="0.2">
      <c r="A33" s="163" t="s">
        <v>945</v>
      </c>
      <c r="B33" s="19">
        <v>2344809</v>
      </c>
      <c r="C33" s="19">
        <v>2344809</v>
      </c>
      <c r="D33" s="19">
        <v>2344809</v>
      </c>
      <c r="E33" s="19">
        <v>2344809</v>
      </c>
      <c r="F33" s="19">
        <v>2344809</v>
      </c>
      <c r="G33" s="19">
        <v>2344809</v>
      </c>
      <c r="H33" s="19"/>
      <c r="I33" s="38"/>
      <c r="J33" s="19">
        <v>2344809</v>
      </c>
      <c r="K33" s="19">
        <v>2344809</v>
      </c>
      <c r="L33" s="19">
        <v>2344809</v>
      </c>
      <c r="M33" s="19"/>
      <c r="N33" s="189"/>
      <c r="O33" s="38" t="s">
        <v>2247</v>
      </c>
      <c r="P33" s="38" t="s">
        <v>639</v>
      </c>
      <c r="Q33" s="38"/>
      <c r="R33" s="182">
        <v>11</v>
      </c>
      <c r="S33" s="182" t="str">
        <f t="shared" ca="1" si="3"/>
        <v>Mozambique_HIV_11</v>
      </c>
      <c r="T33" s="182" t="str">
        <f ca="1">_xlfn.XLOOKUP(A33,Dropdowns!$AA$3:$AA$50,Dropdowns!$AB$3:$AB$50,"",0,1)</f>
        <v>World Food Programme (WFP)</v>
      </c>
      <c r="U33" s="182"/>
    </row>
    <row r="34" spans="1:21" ht="15" customHeight="1" x14ac:dyDescent="0.2">
      <c r="A34" s="163" t="s">
        <v>949</v>
      </c>
      <c r="B34" s="19">
        <v>296984</v>
      </c>
      <c r="C34" s="19">
        <v>296984</v>
      </c>
      <c r="D34" s="19">
        <v>296984</v>
      </c>
      <c r="E34" s="19">
        <v>296984</v>
      </c>
      <c r="F34" s="19">
        <v>296984</v>
      </c>
      <c r="G34" s="19">
        <v>296984</v>
      </c>
      <c r="H34" s="19"/>
      <c r="I34" s="38"/>
      <c r="J34" s="19">
        <v>296984</v>
      </c>
      <c r="K34" s="19">
        <v>296984</v>
      </c>
      <c r="L34" s="19">
        <v>296984</v>
      </c>
      <c r="M34" s="19"/>
      <c r="N34" s="189"/>
      <c r="O34" s="38" t="s">
        <v>2247</v>
      </c>
      <c r="P34" s="38" t="s">
        <v>639</v>
      </c>
      <c r="Q34" s="38"/>
      <c r="R34" s="182">
        <v>12</v>
      </c>
      <c r="S34" s="182" t="str">
        <f t="shared" ca="1" si="3"/>
        <v>Mozambique_HIV_12</v>
      </c>
      <c r="T34" s="182" t="str">
        <f ca="1">_xlfn.XLOOKUP(A34,Dropdowns!$AA$3:$AA$50,Dropdowns!$AB$3:$AB$50,"",0,1)</f>
        <v>World Health Organization (WHO)</v>
      </c>
      <c r="U34" s="182"/>
    </row>
    <row r="35" spans="1:21" ht="15" customHeight="1" x14ac:dyDescent="0.2">
      <c r="A35" s="163" t="s">
        <v>612</v>
      </c>
      <c r="B35" s="19">
        <f ca="1">IFERROR(INDEX(NFM3External!$A$1:$L$4060,MATCH(_xlfn.CONCAT($J$3,"_","HIV","_",$T35,"_",B$6),NFM3External!$L$1:$L$4060,0),10),0)</f>
        <v>0</v>
      </c>
      <c r="C35" s="19">
        <f ca="1">IFERROR(INDEX(NFM3External!$A$1:$L$4060,MATCH(_xlfn.CONCAT($J$3,"_","HIV","_",$T35,"_",C$6),NFM3External!$L$1:$L$4060,0),10),0)</f>
        <v>0</v>
      </c>
      <c r="D35" s="19">
        <f ca="1">IFERROR(INDEX(NFM3External!$A$1:$L$4060,MATCH(_xlfn.CONCAT($J$3,"_","HIV","_",$T35,"_",D$6),NFM3External!$L$1:$L$4060,0),10),0)</f>
        <v>0</v>
      </c>
      <c r="E35" s="19">
        <v>0</v>
      </c>
      <c r="F35" s="19">
        <v>0</v>
      </c>
      <c r="G35" s="19">
        <v>0</v>
      </c>
      <c r="H35" s="190"/>
      <c r="I35" s="111"/>
      <c r="J35" s="19">
        <v>0</v>
      </c>
      <c r="K35" s="19">
        <v>0</v>
      </c>
      <c r="L35" s="19">
        <v>0</v>
      </c>
      <c r="M35" s="19"/>
      <c r="N35" s="189"/>
      <c r="O35" s="38"/>
      <c r="P35" s="38"/>
      <c r="Q35" s="38"/>
      <c r="R35" s="5">
        <v>13</v>
      </c>
      <c r="S35" s="182" t="str">
        <f t="shared" ca="1" si="3"/>
        <v>Mozambique_HIV_13</v>
      </c>
      <c r="T35" s="182" t="str">
        <f ca="1">_xlfn.XLOOKUP(A35,Dropdowns!$AA$3:$AA$50,Dropdowns!$AB$3:$AB$50,"",0,1)</f>
        <v>Select External Source</v>
      </c>
      <c r="U35" s="182"/>
    </row>
    <row r="36" spans="1:21" ht="45" customHeight="1" x14ac:dyDescent="0.2">
      <c r="A36" s="87" t="str">
        <f ca="1">Translations!$A$114</f>
        <v>LINE C: Total previous, current and anticipated EXTERNAL Resources (non-Global Fund)</v>
      </c>
      <c r="B36" s="83">
        <f t="shared" ref="B36:G36" ca="1" si="4">SUM(B23:B35)</f>
        <v>407280364</v>
      </c>
      <c r="C36" s="83">
        <f t="shared" ca="1" si="4"/>
        <v>404948781</v>
      </c>
      <c r="D36" s="83">
        <f t="shared" ca="1" si="4"/>
        <v>341019158</v>
      </c>
      <c r="E36" s="83">
        <f t="shared" si="4"/>
        <v>341019158</v>
      </c>
      <c r="F36" s="83">
        <f t="shared" si="4"/>
        <v>341019158</v>
      </c>
      <c r="G36" s="83">
        <f t="shared" si="4"/>
        <v>341019158</v>
      </c>
      <c r="H36" s="255"/>
      <c r="I36" s="255"/>
      <c r="J36" s="83">
        <f t="shared" ref="J36:N36" si="5">SUM(J23:J35)</f>
        <v>341019158</v>
      </c>
      <c r="K36" s="83">
        <f t="shared" si="5"/>
        <v>341019158</v>
      </c>
      <c r="L36" s="83">
        <f t="shared" si="5"/>
        <v>341019158</v>
      </c>
      <c r="M36" s="83">
        <f t="shared" si="5"/>
        <v>0</v>
      </c>
      <c r="N36" s="83">
        <f t="shared" si="5"/>
        <v>0</v>
      </c>
      <c r="O36" s="245"/>
      <c r="P36" s="246"/>
      <c r="Q36" s="247"/>
    </row>
    <row r="37" spans="1:21" ht="60" customHeight="1" x14ac:dyDescent="0.2">
      <c r="A37" s="252" t="str">
        <f ca="1">Translations!$A$115</f>
        <v>LINE D: Total previous, current and anticipated Global Fund resources from existing grants (excluding amounts included in the funding request)</v>
      </c>
      <c r="B37" s="253"/>
      <c r="C37" s="253"/>
      <c r="D37" s="254"/>
      <c r="E37" s="84">
        <v>127334376.12658159</v>
      </c>
      <c r="F37" s="18">
        <v>163919187.42633754</v>
      </c>
      <c r="G37" s="18">
        <v>132942253.09091696</v>
      </c>
      <c r="H37" s="18"/>
      <c r="I37" s="18"/>
      <c r="J37" s="18"/>
      <c r="K37" s="18"/>
      <c r="L37" s="18"/>
      <c r="M37" s="18"/>
      <c r="N37" s="39"/>
      <c r="O37" s="38"/>
      <c r="P37" s="38"/>
      <c r="Q37" s="38"/>
    </row>
    <row r="38" spans="1:21" ht="3" customHeight="1" x14ac:dyDescent="0.2">
      <c r="A38" s="75"/>
      <c r="B38" s="76"/>
      <c r="C38" s="76"/>
      <c r="D38" s="76"/>
      <c r="E38" s="76"/>
      <c r="F38" s="76"/>
      <c r="G38" s="76"/>
      <c r="H38" s="76"/>
      <c r="I38" s="76"/>
      <c r="J38" s="77"/>
      <c r="K38" s="77"/>
      <c r="L38" s="77"/>
      <c r="M38" s="77"/>
      <c r="N38" s="77"/>
      <c r="O38" s="90"/>
      <c r="P38" s="91"/>
      <c r="Q38" s="91"/>
      <c r="R38" s="182"/>
      <c r="S38" s="182"/>
      <c r="T38" s="182"/>
      <c r="U38" s="182"/>
    </row>
    <row r="39" spans="1:21" ht="15" customHeight="1" x14ac:dyDescent="0.2">
      <c r="A39" s="248" t="str">
        <f ca="1">Translations!$A$116</f>
        <v xml:space="preserve">LINE E: Total anticipated resources (annual amounts) </v>
      </c>
      <c r="B39" s="249"/>
      <c r="C39" s="249"/>
      <c r="D39" s="249"/>
      <c r="E39" s="249"/>
      <c r="F39" s="249"/>
      <c r="G39" s="249"/>
      <c r="H39" s="85"/>
      <c r="I39" s="86"/>
      <c r="J39" s="2">
        <f>SUM(J37+J36+J22)</f>
        <v>366368527</v>
      </c>
      <c r="K39" s="2">
        <f>SUM(K37+K36+K22)</f>
        <v>366368527</v>
      </c>
      <c r="L39" s="2">
        <f>SUM(L37+L36+L22)</f>
        <v>341019158</v>
      </c>
      <c r="M39" s="2">
        <f>SUM(M37+M36+M22)</f>
        <v>0</v>
      </c>
      <c r="N39" s="2">
        <f>SUM(N37+N36+N22)</f>
        <v>0</v>
      </c>
      <c r="O39" s="256"/>
      <c r="P39" s="257"/>
      <c r="Q39" s="258"/>
    </row>
    <row r="40" spans="1:21" ht="15" customHeight="1" x14ac:dyDescent="0.2">
      <c r="A40" s="250" t="str">
        <f ca="1">Translations!$A$117</f>
        <v>LINE F: Annual anticipated funding gap (Line A-E)</v>
      </c>
      <c r="B40" s="251"/>
      <c r="C40" s="251"/>
      <c r="D40" s="251"/>
      <c r="E40" s="251"/>
      <c r="F40" s="251"/>
      <c r="G40" s="251"/>
      <c r="H40" s="103"/>
      <c r="I40" s="102"/>
      <c r="J40" s="2">
        <f>+J11-J39</f>
        <v>451107201.15533984</v>
      </c>
      <c r="K40" s="2">
        <f>+K11-K39</f>
        <v>475631473</v>
      </c>
      <c r="L40" s="2">
        <f>+L11-L39</f>
        <v>500980842</v>
      </c>
      <c r="M40" s="2">
        <f>+M11-M39</f>
        <v>0</v>
      </c>
      <c r="N40" s="92">
        <f>+N11-N39</f>
        <v>0</v>
      </c>
      <c r="O40" s="245"/>
      <c r="P40" s="246"/>
      <c r="Q40" s="247"/>
      <c r="R40" s="182"/>
      <c r="S40" s="182"/>
      <c r="T40" s="182"/>
      <c r="U40" s="182"/>
    </row>
    <row r="41" spans="1:21" ht="15" customHeight="1" x14ac:dyDescent="0.25">
      <c r="A41" s="250" t="str">
        <f ca="1">Translations!$A$118</f>
        <v>LINE G: Funding request within the country allocation</v>
      </c>
      <c r="B41" s="251"/>
      <c r="C41" s="251"/>
      <c r="D41" s="251"/>
      <c r="E41" s="251"/>
      <c r="F41" s="251"/>
      <c r="G41" s="251"/>
      <c r="H41" s="103"/>
      <c r="I41" s="102"/>
      <c r="J41" s="195">
        <v>119993143.44905451</v>
      </c>
      <c r="K41" s="195">
        <v>171714958.232207</v>
      </c>
      <c r="L41" s="19">
        <v>179935345.44375202</v>
      </c>
      <c r="M41" s="19"/>
      <c r="N41" s="19"/>
      <c r="O41" s="245"/>
      <c r="P41" s="246"/>
      <c r="Q41" s="247"/>
      <c r="R41" s="182"/>
      <c r="S41" s="182"/>
      <c r="T41" s="182"/>
      <c r="U41" s="182"/>
    </row>
    <row r="42" spans="1:21" ht="15" customHeight="1" x14ac:dyDescent="0.2">
      <c r="A42" s="243" t="str">
        <f ca="1">Translations!$A$119</f>
        <v>LINE H: Total Remaining Funding Gap (annual amounts) (Line F-G)</v>
      </c>
      <c r="B42" s="244"/>
      <c r="C42" s="244"/>
      <c r="D42" s="244"/>
      <c r="E42" s="244"/>
      <c r="F42" s="244"/>
      <c r="G42" s="244"/>
      <c r="H42" s="88"/>
      <c r="I42" s="89"/>
      <c r="J42" s="2">
        <f>J40-J41</f>
        <v>331114057.70628536</v>
      </c>
      <c r="K42" s="2">
        <f>K40-K41</f>
        <v>303916514.767793</v>
      </c>
      <c r="L42" s="2">
        <f>L40-L41</f>
        <v>321045496.55624795</v>
      </c>
      <c r="M42" s="2">
        <f>M40-M41</f>
        <v>0</v>
      </c>
      <c r="N42" s="2">
        <f>N40-N41</f>
        <v>0</v>
      </c>
      <c r="O42" s="259"/>
      <c r="P42" s="260"/>
      <c r="Q42" s="261"/>
      <c r="R42" s="182"/>
      <c r="S42" s="182"/>
      <c r="T42" s="182"/>
      <c r="U42" s="182"/>
    </row>
  </sheetData>
  <sheetProtection algorithmName="SHA-512" hashValue="H67weHe5M4SCNOeh7wWPHqf1+D7SVzJgyUhYcyXd7YYAymBPqCEV1xb9jmiEb0hIbIW0NYoQH2cJqXBpNrhEqg==" saltValue="y9TGVjwpCRK/sy7d/j1vmQ==" spinCount="100000" sheet="1" objects="1" scenarios="1" formatColumns="0" formatRows="0" selectLockedCells="1"/>
  <protectedRanges>
    <protectedRange sqref="P37 B8:G8 E17:Q21 J8:Q8 J11:Q15 A23:Q35" name="Range1"/>
  </protectedRanges>
  <mergeCells count="29">
    <mergeCell ref="A16:Q16"/>
    <mergeCell ref="Q5:Q6"/>
    <mergeCell ref="A12:F13"/>
    <mergeCell ref="G12:K13"/>
    <mergeCell ref="O22:Q22"/>
    <mergeCell ref="H22:I22"/>
    <mergeCell ref="L12:Q13"/>
    <mergeCell ref="B5:I5"/>
    <mergeCell ref="J5:P5"/>
    <mergeCell ref="A11:I11"/>
    <mergeCell ref="H7:I8"/>
    <mergeCell ref="O7:Q8"/>
    <mergeCell ref="A42:G42"/>
    <mergeCell ref="O36:Q36"/>
    <mergeCell ref="A39:G39"/>
    <mergeCell ref="A40:G40"/>
    <mergeCell ref="A41:G41"/>
    <mergeCell ref="A37:D37"/>
    <mergeCell ref="H36:I36"/>
    <mergeCell ref="O39:Q42"/>
    <mergeCell ref="Q1:R1"/>
    <mergeCell ref="Q2:R2"/>
    <mergeCell ref="A1:H2"/>
    <mergeCell ref="O1:P1"/>
    <mergeCell ref="O2:P2"/>
    <mergeCell ref="J1:K1"/>
    <mergeCell ref="L1:L2"/>
    <mergeCell ref="M1:M2"/>
    <mergeCell ref="J2:K2"/>
  </mergeCells>
  <dataValidations count="2">
    <dataValidation type="decimal" operator="greaterThanOrEqual" allowBlank="1" showInputMessage="1" showErrorMessage="1" sqref="J41:N41 J23:N35 J11:N11 J17:N21 E37:N37 E17:H21 L14:N15 L12 B23:H35" xr:uid="{00000000-0002-0000-0400-000000000000}">
      <formula1>0</formula1>
    </dataValidation>
    <dataValidation type="list" allowBlank="1" showInputMessage="1" showErrorMessage="1" sqref="P17:P21 I23:I35 P37 I17:I21 P23:P35 P11" xr:uid="{CADD424D-468B-4DB2-AF9B-0195A6073315}">
      <formula1>"Direct Costs Only, Shared and Direct Costs, Other"</formula1>
    </dataValidation>
  </dataValidations>
  <pageMargins left="0.7" right="0.7" top="0.75" bottom="0.75" header="0.3" footer="0.3"/>
  <pageSetup paperSize="8" scale="38"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8D7A7A6-9591-43F6-90A9-9366F60D3C10}">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07DDF1A9-F87F-4993-8DA3-E1545E003DCD}">
          <x14:formula1>
            <xm:f>Dropdowns!$AA$3:$AA$50</xm:f>
          </x14:formula1>
          <xm:sqref>A23:A35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0883-D432-41B1-9CAF-1D3EBACFD7A5}">
  <sheetPr codeName="Sheet10">
    <pageSetUpPr fitToPage="1"/>
  </sheetPr>
  <dimension ref="A1:T42"/>
  <sheetViews>
    <sheetView showGridLines="0" topLeftCell="C26" zoomScale="80" zoomScaleNormal="80" zoomScaleSheetLayoutView="70" workbookViewId="0">
      <selection activeCell="P19" sqref="P19"/>
    </sheetView>
  </sheetViews>
  <sheetFormatPr defaultColWidth="10.140625" defaultRowHeight="14.25" x14ac:dyDescent="0.2"/>
  <cols>
    <col min="1" max="1" width="60.85546875" style="1" customWidth="1"/>
    <col min="2" max="2" width="13.140625" style="1" customWidth="1"/>
    <col min="3" max="3" width="12" style="1" customWidth="1"/>
    <col min="4" max="4" width="10.85546875" style="1" customWidth="1"/>
    <col min="5" max="7" width="12.85546875" style="1" customWidth="1"/>
    <col min="8" max="8" width="20.140625" style="1" customWidth="1"/>
    <col min="9" max="9" width="21.85546875" style="1" bestFit="1" customWidth="1"/>
    <col min="10" max="14" width="12.85546875" style="1" customWidth="1"/>
    <col min="15" max="15" width="19" style="1" customWidth="1"/>
    <col min="16" max="16" width="27.85546875" style="1" customWidth="1"/>
    <col min="17" max="17" width="35.140625" style="1" customWidth="1"/>
    <col min="18" max="19" width="16.85546875" style="1" hidden="1" customWidth="1"/>
    <col min="20" max="20" width="30.140625" style="1" hidden="1" customWidth="1"/>
    <col min="21" max="16384" width="10.140625" style="1"/>
  </cols>
  <sheetData>
    <row r="1" spans="1:20" ht="29.1" customHeight="1" x14ac:dyDescent="0.2">
      <c r="A1" s="219" t="str">
        <f ca="1">Translations!$A$102</f>
        <v>Financial Gap Overview Table</v>
      </c>
      <c r="B1" s="219"/>
      <c r="C1" s="219"/>
      <c r="D1" s="219"/>
      <c r="E1" s="219"/>
      <c r="F1" s="219"/>
      <c r="G1" s="219"/>
      <c r="H1" s="219"/>
      <c r="I1" s="95" t="str">
        <f ca="1">Translations!$A$11</f>
        <v>Country</v>
      </c>
      <c r="J1" s="238" t="str">
        <f>'Cover Sheet'!B8</f>
        <v>Mozambique</v>
      </c>
      <c r="K1" s="239"/>
      <c r="L1" s="240" t="str">
        <f ca="1">Translations!$A$94</f>
        <v>Component</v>
      </c>
      <c r="M1" s="242" t="str">
        <f ca="1">Translations!A100</f>
        <v>TB</v>
      </c>
      <c r="O1" s="236" t="str">
        <f ca="1">Translations!$A$95</f>
        <v>Fiscal Year in which implementation period starts</v>
      </c>
      <c r="P1" s="237"/>
      <c r="Q1" s="234">
        <f>IF(ISNUMBER('Cover Sheet'!C13),'Cover Sheet'!C13,VLOOKUP("Select year",Dropdowns!$O$17:$R$17,LangOffset+1,0))</f>
        <v>2024</v>
      </c>
      <c r="R1" s="235"/>
      <c r="S1" s="112"/>
      <c r="T1" s="112"/>
    </row>
    <row r="2" spans="1:20" ht="15" customHeight="1" x14ac:dyDescent="0.2">
      <c r="A2" s="219"/>
      <c r="B2" s="219"/>
      <c r="C2" s="219"/>
      <c r="D2" s="219"/>
      <c r="E2" s="219"/>
      <c r="F2" s="219"/>
      <c r="G2" s="219"/>
      <c r="H2" s="219"/>
      <c r="I2" s="95" t="str">
        <f ca="1">Translations!$A$13</f>
        <v>Currency</v>
      </c>
      <c r="J2" s="238" t="str">
        <f>VLOOKUP('Cover Sheet'!$D$10,Dropdowns!$O$13:$R$15,Translations!$C$1+1,0)</f>
        <v>USD</v>
      </c>
      <c r="K2" s="239"/>
      <c r="L2" s="241"/>
      <c r="M2" s="242"/>
      <c r="O2" s="236" t="str">
        <f ca="1">Translations!$A$96</f>
        <v>Fiscal Year in which implementation period ends</v>
      </c>
      <c r="P2" s="237"/>
      <c r="Q2" s="234">
        <f>IF(ISNUMBER('Cover Sheet'!C14),'Cover Sheet'!C14,VLOOKUP("Select year",Dropdowns!$O$17:$R$17,LangOffset+1,0))</f>
        <v>2026</v>
      </c>
      <c r="R2" s="235"/>
      <c r="S2" s="112"/>
      <c r="T2" s="112"/>
    </row>
    <row r="3" spans="1:20" ht="15" customHeight="1" x14ac:dyDescent="0.2">
      <c r="A3" s="94"/>
      <c r="B3" s="94"/>
      <c r="C3" s="94"/>
      <c r="D3" s="94"/>
      <c r="E3" s="94"/>
      <c r="F3" s="94"/>
      <c r="G3" s="94"/>
      <c r="H3" s="94"/>
      <c r="I3" s="93"/>
      <c r="J3" s="153" t="str">
        <f ca="1">_xlfn.XLOOKUP(J1,Dropdowns!$H$3:$H$210,Dropdowns!$I$3:$I$210,"",0,1)</f>
        <v>Mozambique</v>
      </c>
      <c r="K3" s="66"/>
      <c r="L3" s="93"/>
      <c r="M3" s="66"/>
      <c r="O3" s="96"/>
      <c r="P3" s="96"/>
      <c r="Q3" s="67"/>
      <c r="R3" s="112"/>
      <c r="S3" s="112"/>
      <c r="T3" s="112"/>
    </row>
    <row r="4" spans="1:20" ht="15" customHeight="1" x14ac:dyDescent="0.2">
      <c r="A4" s="70"/>
      <c r="B4" s="71"/>
      <c r="C4" s="71"/>
      <c r="D4" s="71"/>
      <c r="E4" s="71"/>
      <c r="F4" s="71"/>
      <c r="G4" s="71"/>
      <c r="H4" s="71"/>
      <c r="I4" s="72"/>
      <c r="J4" s="73"/>
      <c r="K4" s="73"/>
      <c r="L4" s="72"/>
      <c r="M4" s="73"/>
      <c r="O4" s="72"/>
      <c r="P4" s="72"/>
      <c r="Q4" s="97"/>
      <c r="R4" s="112"/>
      <c r="S4" s="112"/>
      <c r="T4" s="112"/>
    </row>
    <row r="5" spans="1:20" ht="24" customHeight="1" x14ac:dyDescent="0.2">
      <c r="A5" s="68"/>
      <c r="B5" s="288" t="str">
        <f ca="1">Translations!$A$120</f>
        <v>Current and previous</v>
      </c>
      <c r="C5" s="289"/>
      <c r="D5" s="289"/>
      <c r="E5" s="289"/>
      <c r="F5" s="289"/>
      <c r="G5" s="289"/>
      <c r="H5" s="289"/>
      <c r="I5" s="290"/>
      <c r="J5" s="291" t="str">
        <f ca="1">Translations!$A$121</f>
        <v>Estimated</v>
      </c>
      <c r="K5" s="292"/>
      <c r="L5" s="292"/>
      <c r="M5" s="292"/>
      <c r="N5" s="292"/>
      <c r="O5" s="292"/>
      <c r="P5" s="292"/>
      <c r="Q5" s="266" t="s">
        <v>58</v>
      </c>
      <c r="R5" s="113"/>
      <c r="S5" s="113"/>
      <c r="T5" s="113"/>
    </row>
    <row r="6" spans="1:20" ht="34.5" customHeight="1" x14ac:dyDescent="0.2">
      <c r="A6" s="101" t="str">
        <f ca="1">Translations!$A$103</f>
        <v>Fiscal Year</v>
      </c>
      <c r="B6" s="104">
        <f t="shared" ref="B6:D6" si="0">IFERROR(C6-1,"")</f>
        <v>2018</v>
      </c>
      <c r="C6" s="104">
        <f t="shared" si="0"/>
        <v>2019</v>
      </c>
      <c r="D6" s="104">
        <f t="shared" si="0"/>
        <v>2020</v>
      </c>
      <c r="E6" s="104">
        <f>IFERROR(F6-1,"")</f>
        <v>2021</v>
      </c>
      <c r="F6" s="104">
        <f>IFERROR(G6-1,"")</f>
        <v>2022</v>
      </c>
      <c r="G6" s="104">
        <f>IFERROR(Q1-1,"")</f>
        <v>2023</v>
      </c>
      <c r="H6" s="104" t="s">
        <v>485</v>
      </c>
      <c r="I6" s="104" t="s">
        <v>488</v>
      </c>
      <c r="J6" s="104">
        <f>IF(ISNUMBER(Q1),Q1,"")</f>
        <v>2024</v>
      </c>
      <c r="K6" s="104">
        <f>IFERROR(J6+1,"")</f>
        <v>2025</v>
      </c>
      <c r="L6" s="104">
        <f>IFERROR(K6+1,"")</f>
        <v>2026</v>
      </c>
      <c r="M6" s="104">
        <f>IFERROR(L6+1,"")</f>
        <v>2027</v>
      </c>
      <c r="N6" s="104">
        <f>IFERROR(M6+1,"")</f>
        <v>2028</v>
      </c>
      <c r="O6" s="108" t="s">
        <v>485</v>
      </c>
      <c r="P6" s="109" t="s">
        <v>488</v>
      </c>
      <c r="Q6" s="266"/>
      <c r="R6" s="113"/>
      <c r="S6" s="113"/>
      <c r="T6" s="113"/>
    </row>
    <row r="7" spans="1:20" ht="30" customHeight="1" x14ac:dyDescent="0.2">
      <c r="A7" s="101" t="str">
        <f ca="1">Translations!$A$104</f>
        <v>Fiscal Year (Specified)</v>
      </c>
      <c r="B7" s="6" t="str">
        <f>IFERROR(IF('Cover Sheet'!$D$9="January - December","01/"&amp;B6&amp;" - "&amp;"12/"&amp;B6,IF('Cover Sheet'!$D$9="April - March","04/"&amp;B6&amp;" - "&amp;"03/"&amp;B6+1,IF('Cover Sheet'!$D$9="July - June","07/"&amp;B6-1&amp;" - "&amp;"06/"&amp;B6,IF('Cover Sheet'!$D$9="October - September","10/"&amp;B6-1&amp;" - "&amp;"09/"&amp;B6,"")))),"")</f>
        <v>01/2018 - 12/2018</v>
      </c>
      <c r="C7" s="6" t="str">
        <f>IFERROR(IF('Cover Sheet'!$D$9="January - December","01/"&amp;C6&amp;" - "&amp;"12/"&amp;C6,IF('Cover Sheet'!$D$9="April - March","04/"&amp;C6&amp;" - "&amp;"03/"&amp;C6+1,IF('Cover Sheet'!$D$9="July - June","07/"&amp;C6-1&amp;" - "&amp;"06/"&amp;C6,IF('Cover Sheet'!$D$9="October - September","10/"&amp;C6-1&amp;" - "&amp;"09/"&amp;C6,"")))),"")</f>
        <v>01/2019 - 12/2019</v>
      </c>
      <c r="D7" s="6" t="str">
        <f>IFERROR(IF('Cover Sheet'!$D$9="January - December","01/"&amp;D6&amp;" - "&amp;"12/"&amp;D6,IF('Cover Sheet'!$D$9="April - March","04/"&amp;D6&amp;" - "&amp;"03/"&amp;D6+1,IF('Cover Sheet'!$D$9="July - June","07/"&amp;D6-1&amp;" - "&amp;"06/"&amp;D6,IF('Cover Sheet'!$D$9="October - September","10/"&amp;D6-1&amp;" - "&amp;"09/"&amp;D6,"")))),"")</f>
        <v>01/2020 - 12/2020</v>
      </c>
      <c r="E7" s="6" t="str">
        <f>IFERROR(IF('Cover Sheet'!$D$9="January - December","01/"&amp;E6&amp;" - "&amp;"12/"&amp;E6,IF('Cover Sheet'!$D$9="April - March","04/"&amp;E6&amp;" - "&amp;"03/"&amp;E6+1,IF('Cover Sheet'!$D$9="July - June","07/"&amp;E6-1&amp;" - "&amp;"06/"&amp;E6,IF('Cover Sheet'!$D$9="October - September","10/"&amp;E6-1&amp;" - "&amp;"09/"&amp;E6,"")))),"")</f>
        <v>01/2021 - 12/2021</v>
      </c>
      <c r="F7" s="6" t="str">
        <f>IFERROR(IF('Cover Sheet'!$D$9="January - December","01/"&amp;F6&amp;" - "&amp;"12/"&amp;F6,IF('Cover Sheet'!$D$9="April - March","04/"&amp;F6&amp;" - "&amp;"03/"&amp;F6+1,IF('Cover Sheet'!$D$9="July - June","07/"&amp;F6-1&amp;" - "&amp;"06/"&amp;F6,IF('Cover Sheet'!$D$9="October - September","10/"&amp;F6-1&amp;" - "&amp;"09/"&amp;F6,"")))),"")</f>
        <v>01/2022 - 12/2022</v>
      </c>
      <c r="G7" s="6" t="str">
        <f>IFERROR(IF('Cover Sheet'!$D$9="January - December","01/"&amp;G6&amp;" - "&amp;"12/"&amp;G6,IF('Cover Sheet'!$D$9="April - March","04/"&amp;G6&amp;" - "&amp;"03/"&amp;G6+1,IF('Cover Sheet'!$D$9="July - June","07/"&amp;G6-1&amp;" - "&amp;"06/"&amp;G6,IF('Cover Sheet'!$D$9="October - September","10/"&amp;G6-1&amp;" - "&amp;"09/"&amp;G6,"")))),"")</f>
        <v>01/2023 - 12/2023</v>
      </c>
      <c r="H7" s="301"/>
      <c r="I7" s="302"/>
      <c r="J7" s="6" t="str">
        <f>IFERROR(IF('Cover Sheet'!$D$9="January - December","01/"&amp;J6&amp;" - "&amp;"12/"&amp;J6,IF('Cover Sheet'!$D$9="April - March","04/"&amp;J6&amp;" - "&amp;"03/"&amp;J6+1,IF('Cover Sheet'!$D$9="July - June","07/"&amp;J6-1&amp;" - "&amp;"06/"&amp;J6,IF('Cover Sheet'!$D$9="October - September","10/"&amp;J6-1&amp;" - "&amp;"09/"&amp;J6,"")))),"")</f>
        <v>01/2024 - 12/2024</v>
      </c>
      <c r="K7" s="6" t="str">
        <f>IFERROR(IF('Cover Sheet'!$D$9="January - December","01/"&amp;K6&amp;" - "&amp;"12/"&amp;K6,IF('Cover Sheet'!$D$9="April - March","04/"&amp;K6&amp;" - "&amp;"03/"&amp;K6+1,IF('Cover Sheet'!$D$9="July - June","07/"&amp;K6-1&amp;" - "&amp;"06/"&amp;K6,IF('Cover Sheet'!$D$9="October - September","10/"&amp;K6-1&amp;" - "&amp;"09/"&amp;K6,"")))),"")</f>
        <v>01/2025 - 12/2025</v>
      </c>
      <c r="L7" s="6" t="str">
        <f>IFERROR(IF('Cover Sheet'!$D$9="January - December","01/"&amp;L6&amp;" - "&amp;"12/"&amp;L6,IF('Cover Sheet'!$D$9="April - March","04/"&amp;L6&amp;" - "&amp;"03/"&amp;L6+1,IF('Cover Sheet'!$D$9="July - June","07/"&amp;L6-1&amp;" - "&amp;"06/"&amp;L6,IF('Cover Sheet'!$D$9="October - September","10/"&amp;L6-1&amp;" - "&amp;"09/"&amp;L6,"")))),"")</f>
        <v>01/2026 - 12/2026</v>
      </c>
      <c r="M7" s="6" t="str">
        <f>IFERROR(IF('Cover Sheet'!$D$9="January - December","01/"&amp;M6&amp;" - "&amp;"12/"&amp;M6,IF('Cover Sheet'!$D$9="April - March","04/"&amp;M6&amp;" - "&amp;"03/"&amp;M6+1,IF('Cover Sheet'!$D$9="July - June","07/"&amp;M6-1&amp;" - "&amp;"06/"&amp;M6,IF('Cover Sheet'!$D$9="October - September","10/"&amp;M6-1&amp;" - "&amp;"09/"&amp;M6,"")))),"")</f>
        <v>01/2027 - 12/2027</v>
      </c>
      <c r="N7" s="106" t="str">
        <f>IFERROR(IF('Cover Sheet'!$D$9="January - December","01/"&amp;N6&amp;" - "&amp;"12/"&amp;N6,IF('Cover Sheet'!$D$9="April - March","04/"&amp;N6&amp;" - "&amp;"03/"&amp;N6+1,IF('Cover Sheet'!$D$9="July - June","07/"&amp;N6-1&amp;" - "&amp;"06/"&amp;N6,IF('Cover Sheet'!$D$9="October - September","10/"&amp;N6-1&amp;" - "&amp;"09/"&amp;N6,"")))),"")</f>
        <v>01/2028 - 12/2028</v>
      </c>
      <c r="O7" s="301"/>
      <c r="P7" s="305"/>
      <c r="Q7" s="302"/>
      <c r="R7" s="113"/>
      <c r="S7" s="113"/>
      <c r="T7" s="113"/>
    </row>
    <row r="8" spans="1:20" x14ac:dyDescent="0.2">
      <c r="A8" s="101" t="str">
        <f ca="1">Translations!$A$105</f>
        <v>Exchange Rate (Local currency units per USD or EUR)</v>
      </c>
      <c r="B8" s="17">
        <v>60.3</v>
      </c>
      <c r="C8" s="82">
        <v>62.55</v>
      </c>
      <c r="D8" s="17">
        <v>69.47</v>
      </c>
      <c r="E8" s="17">
        <v>65.47</v>
      </c>
      <c r="F8" s="17">
        <v>63.85</v>
      </c>
      <c r="G8" s="17">
        <v>63.85</v>
      </c>
      <c r="H8" s="303"/>
      <c r="I8" s="304"/>
      <c r="J8" s="17">
        <v>63.85</v>
      </c>
      <c r="K8" s="17">
        <v>63.85</v>
      </c>
      <c r="L8" s="17">
        <v>63.85</v>
      </c>
      <c r="M8" s="17"/>
      <c r="N8" s="107"/>
      <c r="O8" s="303"/>
      <c r="P8" s="306"/>
      <c r="Q8" s="304"/>
      <c r="R8" s="113"/>
      <c r="S8" s="113"/>
      <c r="T8" s="113"/>
    </row>
    <row r="9" spans="1:20" ht="14.45" hidden="1" customHeight="1" x14ac:dyDescent="0.2">
      <c r="A9" s="81"/>
      <c r="B9" s="79"/>
      <c r="C9" s="79"/>
      <c r="D9" s="79"/>
      <c r="E9" s="79"/>
      <c r="F9" s="79"/>
      <c r="G9" s="79"/>
      <c r="H9" s="79"/>
      <c r="I9" s="79"/>
      <c r="J9" s="186"/>
      <c r="K9" s="186"/>
      <c r="L9" s="186"/>
      <c r="M9" s="186"/>
      <c r="N9" s="186"/>
      <c r="O9" s="80"/>
      <c r="P9" s="80"/>
      <c r="Q9" s="110"/>
      <c r="R9" s="113"/>
      <c r="S9" s="113"/>
      <c r="T9" s="113"/>
    </row>
    <row r="10" spans="1:20" ht="12.6" hidden="1" customHeight="1" x14ac:dyDescent="0.2">
      <c r="A10" s="81"/>
      <c r="B10" s="78"/>
      <c r="C10" s="78"/>
      <c r="D10" s="78"/>
      <c r="E10" s="78"/>
      <c r="F10" s="78"/>
      <c r="G10" s="78"/>
      <c r="H10" s="78"/>
      <c r="I10" s="78"/>
      <c r="J10" s="187"/>
      <c r="K10" s="187"/>
      <c r="L10" s="187"/>
      <c r="M10" s="187"/>
      <c r="N10" s="187"/>
      <c r="O10" s="80"/>
      <c r="P10" s="80"/>
      <c r="Q10" s="80"/>
      <c r="R10" s="113"/>
      <c r="S10" s="113"/>
      <c r="T10" s="113"/>
    </row>
    <row r="11" spans="1:20" ht="30" customHeight="1" x14ac:dyDescent="0.2">
      <c r="A11" s="293" t="str">
        <f ca="1">Translations!$A$106</f>
        <v>LINE A: Total Funding needs for the National Strategic Plan (provide annual amounts)</v>
      </c>
      <c r="B11" s="263"/>
      <c r="C11" s="263"/>
      <c r="D11" s="263"/>
      <c r="E11" s="263"/>
      <c r="F11" s="263"/>
      <c r="G11" s="263"/>
      <c r="H11" s="263"/>
      <c r="I11" s="294"/>
      <c r="J11" s="36">
        <v>63811596</v>
      </c>
      <c r="K11" s="36">
        <v>40485876</v>
      </c>
      <c r="L11" s="36">
        <v>58612261</v>
      </c>
      <c r="M11" s="36">
        <v>45133139</v>
      </c>
      <c r="N11" s="36">
        <v>61374613</v>
      </c>
      <c r="O11" s="111" t="s">
        <v>2246</v>
      </c>
      <c r="P11" s="111" t="s">
        <v>618</v>
      </c>
      <c r="Q11" s="111"/>
      <c r="R11" s="113"/>
      <c r="S11" s="113"/>
      <c r="T11" s="113"/>
    </row>
    <row r="12" spans="1:20" ht="10.5" customHeight="1" x14ac:dyDescent="0.2">
      <c r="A12" s="267" t="str">
        <f ca="1">Translations!$A$132</f>
        <v>The data on government health spending pertains to:</v>
      </c>
      <c r="B12" s="268"/>
      <c r="C12" s="268"/>
      <c r="D12" s="268"/>
      <c r="E12" s="268"/>
      <c r="F12" s="269"/>
      <c r="G12" s="273" t="s">
        <v>621</v>
      </c>
      <c r="H12" s="274"/>
      <c r="I12" s="274"/>
      <c r="J12" s="275"/>
      <c r="K12" s="276"/>
      <c r="L12" s="307"/>
      <c r="M12" s="308"/>
      <c r="N12" s="308"/>
      <c r="O12" s="308"/>
      <c r="P12" s="308"/>
      <c r="Q12" s="309"/>
      <c r="R12" s="113"/>
      <c r="S12" s="113"/>
      <c r="T12" s="113"/>
    </row>
    <row r="13" spans="1:20" ht="13.5" customHeight="1" x14ac:dyDescent="0.2">
      <c r="A13" s="270"/>
      <c r="B13" s="271"/>
      <c r="C13" s="271"/>
      <c r="D13" s="271"/>
      <c r="E13" s="271"/>
      <c r="F13" s="272"/>
      <c r="G13" s="277"/>
      <c r="H13" s="278"/>
      <c r="I13" s="278"/>
      <c r="J13" s="279"/>
      <c r="K13" s="280"/>
      <c r="L13" s="310"/>
      <c r="M13" s="311"/>
      <c r="N13" s="311"/>
      <c r="O13" s="311"/>
      <c r="P13" s="311"/>
      <c r="Q13" s="312"/>
      <c r="R13" s="113"/>
      <c r="S13" s="113"/>
      <c r="T13" s="113"/>
    </row>
    <row r="14" spans="1:20" ht="13.5" hidden="1" customHeight="1" x14ac:dyDescent="0.2">
      <c r="A14" s="74"/>
      <c r="B14" s="74"/>
      <c r="C14" s="74"/>
      <c r="D14" s="74"/>
      <c r="E14" s="74"/>
      <c r="F14" s="74"/>
      <c r="G14" s="114"/>
      <c r="H14" s="114"/>
      <c r="I14" s="114"/>
      <c r="J14" s="115"/>
      <c r="K14" s="115"/>
      <c r="L14" s="116"/>
      <c r="M14" s="116"/>
      <c r="N14" s="116"/>
      <c r="O14" s="117"/>
      <c r="P14" s="117"/>
      <c r="Q14" s="117"/>
      <c r="R14" s="113"/>
      <c r="S14" s="113"/>
      <c r="T14" s="113"/>
    </row>
    <row r="15" spans="1:20" ht="13.5" hidden="1" customHeight="1" x14ac:dyDescent="0.2">
      <c r="A15" s="74"/>
      <c r="B15" s="74"/>
      <c r="C15" s="74"/>
      <c r="D15" s="74"/>
      <c r="E15" s="74"/>
      <c r="F15" s="74"/>
      <c r="G15" s="114"/>
      <c r="H15" s="114"/>
      <c r="I15" s="114"/>
      <c r="J15" s="115"/>
      <c r="K15" s="115"/>
      <c r="L15" s="116"/>
      <c r="M15" s="116"/>
      <c r="N15" s="116"/>
      <c r="O15" s="117"/>
      <c r="P15" s="117"/>
      <c r="Q15" s="117"/>
      <c r="R15" s="113"/>
      <c r="S15" s="113"/>
      <c r="T15" s="113"/>
    </row>
    <row r="16" spans="1:20" ht="15" customHeight="1" x14ac:dyDescent="0.2">
      <c r="A16" s="262" t="str">
        <f ca="1">Translations!$A$107</f>
        <v>LINES B, C and D: Previous, current and anticipated resources to meet the funding needs of the National Strategic Plan</v>
      </c>
      <c r="B16" s="263"/>
      <c r="C16" s="263"/>
      <c r="D16" s="263"/>
      <c r="E16" s="263"/>
      <c r="F16" s="263"/>
      <c r="G16" s="263"/>
      <c r="H16" s="263"/>
      <c r="I16" s="263"/>
      <c r="J16" s="263"/>
      <c r="K16" s="263"/>
      <c r="L16" s="263"/>
      <c r="M16" s="263"/>
      <c r="N16" s="263"/>
      <c r="O16" s="264"/>
      <c r="P16" s="264"/>
      <c r="Q16" s="265"/>
      <c r="R16" s="113"/>
      <c r="S16" s="113"/>
      <c r="T16" s="113"/>
    </row>
    <row r="17" spans="1:20" ht="15" customHeight="1" x14ac:dyDescent="0.2">
      <c r="A17" s="100" t="str">
        <f ca="1">Translations!$A$108</f>
        <v>Domestic source B1: Loans</v>
      </c>
      <c r="B17" s="118"/>
      <c r="C17" s="118"/>
      <c r="D17" s="118"/>
      <c r="E17" s="18"/>
      <c r="F17" s="18"/>
      <c r="G17" s="18"/>
      <c r="H17" s="18"/>
      <c r="I17" s="38"/>
      <c r="J17" s="18"/>
      <c r="K17" s="18"/>
      <c r="L17" s="18"/>
      <c r="M17" s="18"/>
      <c r="N17" s="18"/>
      <c r="O17" s="38"/>
      <c r="P17" s="38"/>
      <c r="Q17" s="38"/>
      <c r="R17" s="113"/>
      <c r="S17" s="113"/>
      <c r="T17" s="113"/>
    </row>
    <row r="18" spans="1:20" ht="15" customHeight="1" x14ac:dyDescent="0.2">
      <c r="A18" s="69" t="str">
        <f ca="1">Translations!$A$109</f>
        <v>Domestic source B2: Debt relief</v>
      </c>
      <c r="B18" s="118"/>
      <c r="C18" s="118"/>
      <c r="D18" s="118"/>
      <c r="E18" s="18"/>
      <c r="F18" s="18"/>
      <c r="G18" s="18"/>
      <c r="H18" s="18"/>
      <c r="I18" s="38"/>
      <c r="J18" s="18"/>
      <c r="K18" s="18"/>
      <c r="L18" s="18"/>
      <c r="M18" s="18"/>
      <c r="N18" s="18"/>
      <c r="O18" s="38"/>
      <c r="P18" s="38"/>
      <c r="Q18" s="38"/>
      <c r="R18" s="113"/>
      <c r="S18" s="113"/>
      <c r="T18" s="113"/>
    </row>
    <row r="19" spans="1:20" ht="15" customHeight="1" x14ac:dyDescent="0.2">
      <c r="A19" s="69" t="str">
        <f ca="1">Translations!$A$110</f>
        <v>Domestic source B3: Government revenues</v>
      </c>
      <c r="B19" s="118"/>
      <c r="C19" s="118"/>
      <c r="D19" s="118"/>
      <c r="E19" s="18"/>
      <c r="F19" s="18"/>
      <c r="G19" s="18">
        <v>2777833</v>
      </c>
      <c r="H19" s="18"/>
      <c r="I19" s="38" t="s">
        <v>618</v>
      </c>
      <c r="J19" s="19">
        <v>2777833</v>
      </c>
      <c r="K19" s="19">
        <v>2777833</v>
      </c>
      <c r="L19" s="19"/>
      <c r="M19" s="18"/>
      <c r="N19" s="18"/>
      <c r="O19" s="38" t="s">
        <v>2249</v>
      </c>
      <c r="P19" s="38" t="s">
        <v>618</v>
      </c>
      <c r="Q19" s="38"/>
      <c r="R19" s="113"/>
      <c r="S19" s="113"/>
      <c r="T19" s="113"/>
    </row>
    <row r="20" spans="1:20" ht="15" customHeight="1" x14ac:dyDescent="0.2">
      <c r="A20" s="69" t="str">
        <f ca="1">Translations!$A$111</f>
        <v>Domestic source B4: Social health insurance</v>
      </c>
      <c r="B20" s="118"/>
      <c r="C20" s="118"/>
      <c r="D20" s="118"/>
      <c r="E20" s="18"/>
      <c r="F20" s="18"/>
      <c r="G20" s="18"/>
      <c r="H20" s="18"/>
      <c r="I20" s="38"/>
      <c r="J20" s="18"/>
      <c r="K20" s="18"/>
      <c r="L20" s="18"/>
      <c r="M20" s="18"/>
      <c r="N20" s="18"/>
      <c r="O20" s="38"/>
      <c r="P20" s="38"/>
      <c r="Q20" s="38"/>
      <c r="R20" s="113"/>
      <c r="S20" s="113"/>
      <c r="T20" s="113"/>
    </row>
    <row r="21" spans="1:20" ht="15" customHeight="1" x14ac:dyDescent="0.2">
      <c r="A21" s="98" t="str">
        <f ca="1">Translations!$A$112</f>
        <v>Domestic source B5: Private sector contributions (national)</v>
      </c>
      <c r="B21" s="118"/>
      <c r="C21" s="118"/>
      <c r="D21" s="118"/>
      <c r="E21" s="18"/>
      <c r="F21" s="18"/>
      <c r="G21" s="18"/>
      <c r="H21" s="36"/>
      <c r="I21" s="111"/>
      <c r="J21" s="18"/>
      <c r="K21" s="18"/>
      <c r="L21" s="18"/>
      <c r="M21" s="18"/>
      <c r="N21" s="39"/>
      <c r="O21" s="38"/>
      <c r="P21" s="38"/>
      <c r="Q21" s="38"/>
      <c r="R21" s="113"/>
      <c r="S21" s="113"/>
      <c r="T21" s="113"/>
    </row>
    <row r="22" spans="1:20" ht="30" customHeight="1" x14ac:dyDescent="0.2">
      <c r="A22" s="99" t="str">
        <f ca="1">Translations!$A$113</f>
        <v>LINE B: Total previous, current and anticipated DOMESTIC resources</v>
      </c>
      <c r="B22" s="7">
        <f t="shared" ref="B22:G22" si="1">SUM(B17:B21)</f>
        <v>0</v>
      </c>
      <c r="C22" s="7">
        <f t="shared" si="1"/>
        <v>0</v>
      </c>
      <c r="D22" s="7">
        <f t="shared" si="1"/>
        <v>0</v>
      </c>
      <c r="E22" s="7">
        <f t="shared" ref="E22:N22" si="2">SUM(E17:E21)</f>
        <v>0</v>
      </c>
      <c r="F22" s="7">
        <f t="shared" si="1"/>
        <v>0</v>
      </c>
      <c r="G22" s="7">
        <f t="shared" si="1"/>
        <v>2777833</v>
      </c>
      <c r="H22" s="281"/>
      <c r="I22" s="281"/>
      <c r="J22" s="7">
        <f t="shared" si="2"/>
        <v>2777833</v>
      </c>
      <c r="K22" s="7">
        <f t="shared" si="2"/>
        <v>2777833</v>
      </c>
      <c r="L22" s="7">
        <f t="shared" si="2"/>
        <v>0</v>
      </c>
      <c r="M22" s="7">
        <f t="shared" si="2"/>
        <v>0</v>
      </c>
      <c r="N22" s="7">
        <f t="shared" si="2"/>
        <v>0</v>
      </c>
      <c r="O22" s="259"/>
      <c r="P22" s="260"/>
      <c r="Q22" s="261"/>
      <c r="R22" s="113"/>
      <c r="S22" s="113"/>
      <c r="T22" s="113"/>
    </row>
    <row r="23" spans="1:20" ht="15" customHeight="1" x14ac:dyDescent="0.2">
      <c r="A23" s="163" t="s">
        <v>860</v>
      </c>
      <c r="B23" s="19">
        <v>0</v>
      </c>
      <c r="C23" s="19">
        <v>634965</v>
      </c>
      <c r="D23" s="19">
        <v>829861</v>
      </c>
      <c r="E23" s="19">
        <v>559806.45763831784</v>
      </c>
      <c r="F23" s="19">
        <v>587775.55674532626</v>
      </c>
      <c r="G23" s="19">
        <v>615744.65585233504</v>
      </c>
      <c r="H23" s="19"/>
      <c r="I23" s="188"/>
      <c r="J23" s="19">
        <v>615744.65585233504</v>
      </c>
      <c r="K23" s="19">
        <v>615744.65585233504</v>
      </c>
      <c r="L23" s="19">
        <v>615744.65585233504</v>
      </c>
      <c r="M23" s="19"/>
      <c r="N23" s="19"/>
      <c r="O23" s="38" t="s">
        <v>2248</v>
      </c>
      <c r="P23" s="38"/>
      <c r="Q23" s="37"/>
      <c r="R23" s="1">
        <v>1</v>
      </c>
      <c r="S23" s="113" t="str">
        <f ca="1">_xlfn.CONCAT($J$3,"_","TB","_",R23)</f>
        <v>Mozambique_TB_1</v>
      </c>
      <c r="T23" s="113" t="str">
        <f ca="1">_xlfn.XLOOKUP(A23,Dropdowns!$AA$3:$AA$50,Dropdowns!$AB$3:$AB$50,"",0,1)</f>
        <v>Medicins Sans Frontiers (MSF)</v>
      </c>
    </row>
    <row r="24" spans="1:20" ht="15" customHeight="1" x14ac:dyDescent="0.2">
      <c r="A24" s="164" t="s">
        <v>888</v>
      </c>
      <c r="B24" s="19">
        <v>40000</v>
      </c>
      <c r="C24" s="19">
        <v>40000</v>
      </c>
      <c r="D24" s="19">
        <v>40000</v>
      </c>
      <c r="E24" s="19">
        <v>47542.003907023653</v>
      </c>
      <c r="F24" s="19">
        <v>49917.301656590578</v>
      </c>
      <c r="G24" s="19">
        <v>52292.599406157497</v>
      </c>
      <c r="H24" s="19"/>
      <c r="I24" s="38"/>
      <c r="J24" s="19">
        <v>52292.599406157497</v>
      </c>
      <c r="K24" s="19">
        <v>52292.599406157497</v>
      </c>
      <c r="L24" s="19">
        <v>52292.599406157497</v>
      </c>
      <c r="M24" s="19"/>
      <c r="N24" s="189"/>
      <c r="O24" s="38" t="s">
        <v>2248</v>
      </c>
      <c r="P24" s="38"/>
      <c r="Q24" s="38"/>
      <c r="R24" s="113">
        <v>2</v>
      </c>
      <c r="S24" s="113" t="str">
        <f t="shared" ref="S24:S35" ca="1" si="3">_xlfn.CONCAT($J$3,"_","TB","_",R24)</f>
        <v>Mozambique_TB_2</v>
      </c>
      <c r="T24" s="113" t="str">
        <f ca="1">_xlfn.XLOOKUP(A24,Dropdowns!$AA$3:$AA$50,Dropdowns!$AB$3:$AB$50,"",0,1)</f>
        <v>STOP TB Partnership</v>
      </c>
    </row>
    <row r="25" spans="1:20" ht="15" customHeight="1" x14ac:dyDescent="0.2">
      <c r="A25" s="164" t="s">
        <v>934</v>
      </c>
      <c r="B25" s="19">
        <v>6917867</v>
      </c>
      <c r="C25" s="19">
        <v>6917867</v>
      </c>
      <c r="D25" s="19">
        <v>4000000</v>
      </c>
      <c r="E25" s="19">
        <v>6972196.2986947661</v>
      </c>
      <c r="F25" s="19">
        <v>7320541.7788351579</v>
      </c>
      <c r="G25" s="19">
        <v>7668887.2589755496</v>
      </c>
      <c r="H25" s="19"/>
      <c r="I25" s="38"/>
      <c r="J25" s="19">
        <v>7668887.2589755496</v>
      </c>
      <c r="K25" s="19">
        <v>7668887.2589755496</v>
      </c>
      <c r="L25" s="19">
        <v>7668887.2589755496</v>
      </c>
      <c r="M25" s="19"/>
      <c r="N25" s="189"/>
      <c r="O25" s="38" t="s">
        <v>2248</v>
      </c>
      <c r="P25" s="38"/>
      <c r="Q25" s="38"/>
      <c r="R25" s="113">
        <v>3</v>
      </c>
      <c r="S25" s="113" t="str">
        <f t="shared" ca="1" si="3"/>
        <v>Mozambique_TB_3</v>
      </c>
      <c r="T25" s="113" t="str">
        <f ca="1">_xlfn.XLOOKUP(A25,Dropdowns!$AA$3:$AA$50,Dropdowns!$AB$3:$AB$50,"",0,1)</f>
        <v>United States Government (USG)</v>
      </c>
    </row>
    <row r="26" spans="1:20" ht="15" customHeight="1" x14ac:dyDescent="0.2">
      <c r="A26" s="164" t="s">
        <v>939</v>
      </c>
      <c r="B26" s="19">
        <v>6027088</v>
      </c>
      <c r="C26" s="19">
        <v>10101308</v>
      </c>
      <c r="D26" s="19">
        <v>8418330</v>
      </c>
      <c r="E26" s="19">
        <v>9498724.9064265564</v>
      </c>
      <c r="F26" s="19">
        <v>9973301.0294295885</v>
      </c>
      <c r="G26" s="19">
        <v>10447877.1524326</v>
      </c>
      <c r="H26" s="19"/>
      <c r="I26" s="38"/>
      <c r="J26" s="19">
        <v>10447877.1524326</v>
      </c>
      <c r="K26" s="19">
        <v>10447877.1524326</v>
      </c>
      <c r="L26" s="19">
        <v>10447877.1524326</v>
      </c>
      <c r="M26" s="19"/>
      <c r="N26" s="189"/>
      <c r="O26" s="38" t="s">
        <v>2248</v>
      </c>
      <c r="P26" s="38"/>
      <c r="Q26" s="38"/>
      <c r="R26" s="1">
        <v>4</v>
      </c>
      <c r="S26" s="113" t="str">
        <f t="shared" ca="1" si="3"/>
        <v>Mozambique_TB_4</v>
      </c>
      <c r="T26" s="113" t="str">
        <f ca="1">_xlfn.XLOOKUP(A26,Dropdowns!$AA$3:$AA$50,Dropdowns!$AB$3:$AB$50,"",0,1)</f>
        <v>World Bank (WB)</v>
      </c>
    </row>
    <row r="27" spans="1:20" ht="15" customHeight="1" x14ac:dyDescent="0.2">
      <c r="A27" s="164" t="s">
        <v>612</v>
      </c>
      <c r="B27" s="19">
        <f ca="1">IFERROR(INDEX(NFM3External!$A$1:$L$4060,MATCH(_xlfn.CONCAT($J$3,"_","TB","_",$T27,"_",B$6),NFM3External!$L$1:$L$4060,0),10),0)</f>
        <v>0</v>
      </c>
      <c r="C27" s="19">
        <f ca="1">IFERROR(INDEX(NFM3External!$A$1:$L$4060,MATCH(_xlfn.CONCAT($J$3,"_","TB","_",$T27,"_",C$6),NFM3External!$L$1:$L$4060,0),10),0)</f>
        <v>0</v>
      </c>
      <c r="D27" s="19">
        <f ca="1">IFERROR(INDEX(NFM3External!$A$1:$L$4060,MATCH(_xlfn.CONCAT($J$3,"_","TB","_",$T27,"_",D$6),NFM3External!$L$1:$L$4060,0),10),0)</f>
        <v>0</v>
      </c>
      <c r="E27" s="19"/>
      <c r="F27" s="19"/>
      <c r="G27" s="19"/>
      <c r="H27" s="19"/>
      <c r="I27" s="38"/>
      <c r="J27" s="19"/>
      <c r="K27" s="19"/>
      <c r="L27" s="19"/>
      <c r="M27" s="19"/>
      <c r="N27" s="189"/>
      <c r="O27" s="38"/>
      <c r="P27" s="38"/>
      <c r="Q27" s="38"/>
      <c r="R27" s="113">
        <v>5</v>
      </c>
      <c r="S27" s="113" t="str">
        <f t="shared" ca="1" si="3"/>
        <v>Mozambique_TB_5</v>
      </c>
      <c r="T27" s="113" t="str">
        <f ca="1">_xlfn.XLOOKUP(A27,Dropdowns!$AA$3:$AA$50,Dropdowns!$AB$3:$AB$50,"",0,1)</f>
        <v>Select External Source</v>
      </c>
    </row>
    <row r="28" spans="1:20" ht="15" customHeight="1" x14ac:dyDescent="0.2">
      <c r="A28" s="164" t="s">
        <v>612</v>
      </c>
      <c r="B28" s="19">
        <f ca="1">IFERROR(INDEX(NFM3External!$A$1:$L$4060,MATCH(_xlfn.CONCAT($J$3,"_","TB","_",$T28,"_",B$6),NFM3External!$L$1:$L$4060,0),10),0)</f>
        <v>0</v>
      </c>
      <c r="C28" s="19">
        <f ca="1">IFERROR(INDEX(NFM3External!$A$1:$L$4060,MATCH(_xlfn.CONCAT($J$3,"_","TB","_",$T28,"_",C$6),NFM3External!$L$1:$L$4060,0),10),0)</f>
        <v>0</v>
      </c>
      <c r="D28" s="19">
        <f ca="1">IFERROR(INDEX(NFM3External!$A$1:$L$4060,MATCH(_xlfn.CONCAT($J$3,"_","TB","_",$T28,"_",D$6),NFM3External!$L$1:$L$4060,0),10),0)</f>
        <v>0</v>
      </c>
      <c r="E28" s="19"/>
      <c r="F28" s="19"/>
      <c r="G28" s="19"/>
      <c r="H28" s="19"/>
      <c r="I28" s="38"/>
      <c r="J28" s="19"/>
      <c r="K28" s="19"/>
      <c r="L28" s="19"/>
      <c r="M28" s="19"/>
      <c r="N28" s="19"/>
      <c r="O28" s="38"/>
      <c r="P28" s="38"/>
      <c r="Q28" s="38"/>
      <c r="R28" s="113">
        <v>6</v>
      </c>
      <c r="S28" s="113" t="str">
        <f t="shared" ca="1" si="3"/>
        <v>Mozambique_TB_6</v>
      </c>
      <c r="T28" s="113" t="str">
        <f ca="1">_xlfn.XLOOKUP(A28,Dropdowns!$AA$3:$AA$50,Dropdowns!$AB$3:$AB$50,"",0,1)</f>
        <v>Select External Source</v>
      </c>
    </row>
    <row r="29" spans="1:20" ht="15" customHeight="1" x14ac:dyDescent="0.2">
      <c r="A29" s="164" t="s">
        <v>612</v>
      </c>
      <c r="B29" s="19">
        <f ca="1">IFERROR(INDEX(NFM3External!$A$1:$L$4060,MATCH(_xlfn.CONCAT($J$3,"_","TB","_",$T29,"_",B$6),NFM3External!$L$1:$L$4060,0),10),0)</f>
        <v>0</v>
      </c>
      <c r="C29" s="19">
        <f ca="1">IFERROR(INDEX(NFM3External!$A$1:$L$4060,MATCH(_xlfn.CONCAT($J$3,"_","TB","_",$T29,"_",C$6),NFM3External!$L$1:$L$4060,0),10),0)</f>
        <v>0</v>
      </c>
      <c r="D29" s="19">
        <f ca="1">IFERROR(INDEX(NFM3External!$A$1:$L$4060,MATCH(_xlfn.CONCAT($J$3,"_","TB","_",$T29,"_",D$6),NFM3External!$L$1:$L$4060,0),10),0)</f>
        <v>0</v>
      </c>
      <c r="E29" s="19"/>
      <c r="F29" s="19"/>
      <c r="G29" s="19"/>
      <c r="H29" s="19"/>
      <c r="I29" s="38"/>
      <c r="J29" s="19"/>
      <c r="K29" s="19"/>
      <c r="L29" s="19"/>
      <c r="M29" s="19"/>
      <c r="N29" s="19"/>
      <c r="O29" s="38"/>
      <c r="P29" s="38"/>
      <c r="Q29" s="38"/>
      <c r="R29" s="1">
        <v>7</v>
      </c>
      <c r="S29" s="113" t="str">
        <f t="shared" ca="1" si="3"/>
        <v>Mozambique_TB_7</v>
      </c>
      <c r="T29" s="113" t="str">
        <f ca="1">_xlfn.XLOOKUP(A29,Dropdowns!$AA$3:$AA$50,Dropdowns!$AB$3:$AB$50,"",0,1)</f>
        <v>Select External Source</v>
      </c>
    </row>
    <row r="30" spans="1:20" ht="15" customHeight="1" x14ac:dyDescent="0.2">
      <c r="A30" s="164" t="s">
        <v>612</v>
      </c>
      <c r="B30" s="19">
        <f ca="1">IFERROR(INDEX(NFM3External!$A$1:$L$4060,MATCH(_xlfn.CONCAT($J$3,"_","TB","_",$T30,"_",B$6),NFM3External!$L$1:$L$4060,0),10),0)</f>
        <v>0</v>
      </c>
      <c r="C30" s="19">
        <f ca="1">IFERROR(INDEX(NFM3External!$A$1:$L$4060,MATCH(_xlfn.CONCAT($J$3,"_","TB","_",$T30,"_",C$6),NFM3External!$L$1:$L$4060,0),10),0)</f>
        <v>0</v>
      </c>
      <c r="D30" s="19">
        <f ca="1">IFERROR(INDEX(NFM3External!$A$1:$L$4060,MATCH(_xlfn.CONCAT($J$3,"_","TB","_",$T30,"_",D$6),NFM3External!$L$1:$L$4060,0),10),0)</f>
        <v>0</v>
      </c>
      <c r="E30" s="19"/>
      <c r="F30" s="19"/>
      <c r="G30" s="19"/>
      <c r="H30" s="19"/>
      <c r="I30" s="38"/>
      <c r="J30" s="19"/>
      <c r="K30" s="19"/>
      <c r="L30" s="19"/>
      <c r="M30" s="19"/>
      <c r="N30" s="19"/>
      <c r="O30" s="38"/>
      <c r="P30" s="38"/>
      <c r="Q30" s="38"/>
      <c r="R30" s="113">
        <v>8</v>
      </c>
      <c r="S30" s="113" t="str">
        <f t="shared" ca="1" si="3"/>
        <v>Mozambique_TB_8</v>
      </c>
      <c r="T30" s="113" t="str">
        <f ca="1">_xlfn.XLOOKUP(A30,Dropdowns!$AA$3:$AA$50,Dropdowns!$AB$3:$AB$50,"",0,1)</f>
        <v>Select External Source</v>
      </c>
    </row>
    <row r="31" spans="1:20" ht="15" customHeight="1" x14ac:dyDescent="0.2">
      <c r="A31" s="164" t="s">
        <v>612</v>
      </c>
      <c r="B31" s="19">
        <f ca="1">IFERROR(INDEX(NFM3External!$A$1:$L$4060,MATCH(_xlfn.CONCAT($J$3,"_","TB","_",$T31,"_",B$6),NFM3External!$L$1:$L$4060,0),10),0)</f>
        <v>0</v>
      </c>
      <c r="C31" s="19">
        <f ca="1">IFERROR(INDEX(NFM3External!$A$1:$L$4060,MATCH(_xlfn.CONCAT($J$3,"_","TB","_",$T31,"_",C$6),NFM3External!$L$1:$L$4060,0),10),0)</f>
        <v>0</v>
      </c>
      <c r="D31" s="19">
        <f ca="1">IFERROR(INDEX(NFM3External!$A$1:$L$4060,MATCH(_xlfn.CONCAT($J$3,"_","TB","_",$T31,"_",D$6),NFM3External!$L$1:$L$4060,0),10),0)</f>
        <v>0</v>
      </c>
      <c r="E31" s="19"/>
      <c r="F31" s="19"/>
      <c r="G31" s="19"/>
      <c r="H31" s="19"/>
      <c r="I31" s="38"/>
      <c r="J31" s="19"/>
      <c r="K31" s="19"/>
      <c r="L31" s="19"/>
      <c r="M31" s="19"/>
      <c r="N31" s="189"/>
      <c r="O31" s="38"/>
      <c r="P31" s="38"/>
      <c r="Q31" s="38"/>
      <c r="R31" s="113">
        <v>9</v>
      </c>
      <c r="S31" s="113" t="str">
        <f t="shared" ca="1" si="3"/>
        <v>Mozambique_TB_9</v>
      </c>
      <c r="T31" s="113" t="str">
        <f ca="1">_xlfn.XLOOKUP(A31,Dropdowns!$AA$3:$AA$50,Dropdowns!$AB$3:$AB$50,"",0,1)</f>
        <v>Select External Source</v>
      </c>
    </row>
    <row r="32" spans="1:20" ht="15" customHeight="1" x14ac:dyDescent="0.2">
      <c r="A32" s="164" t="s">
        <v>612</v>
      </c>
      <c r="B32" s="19">
        <f ca="1">IFERROR(INDEX(NFM3External!$A$1:$L$4060,MATCH(_xlfn.CONCAT($J$3,"_","TB","_",$T32,"_",B$6),NFM3External!$L$1:$L$4060,0),10),0)</f>
        <v>0</v>
      </c>
      <c r="C32" s="19">
        <f ca="1">IFERROR(INDEX(NFM3External!$A$1:$L$4060,MATCH(_xlfn.CONCAT($J$3,"_","TB","_",$T32,"_",C$6),NFM3External!$L$1:$L$4060,0),10),0)</f>
        <v>0</v>
      </c>
      <c r="D32" s="19">
        <f ca="1">IFERROR(INDEX(NFM3External!$A$1:$L$4060,MATCH(_xlfn.CONCAT($J$3,"_","TB","_",$T32,"_",D$6),NFM3External!$L$1:$L$4060,0),10),0)</f>
        <v>0</v>
      </c>
      <c r="E32" s="19"/>
      <c r="F32" s="19"/>
      <c r="G32" s="19"/>
      <c r="H32" s="19"/>
      <c r="I32" s="38"/>
      <c r="J32" s="19"/>
      <c r="K32" s="19"/>
      <c r="L32" s="19"/>
      <c r="M32" s="19"/>
      <c r="N32" s="189"/>
      <c r="O32" s="38"/>
      <c r="P32" s="38"/>
      <c r="Q32" s="38"/>
      <c r="R32" s="1">
        <v>10</v>
      </c>
      <c r="S32" s="113" t="str">
        <f t="shared" ca="1" si="3"/>
        <v>Mozambique_TB_10</v>
      </c>
      <c r="T32" s="113" t="str">
        <f ca="1">_xlfn.XLOOKUP(A32,Dropdowns!$AA$3:$AA$50,Dropdowns!$AB$3:$AB$50,"",0,1)</f>
        <v>Select External Source</v>
      </c>
    </row>
    <row r="33" spans="1:20" ht="15" customHeight="1" x14ac:dyDescent="0.2">
      <c r="A33" s="164" t="s">
        <v>612</v>
      </c>
      <c r="B33" s="19">
        <f ca="1">IFERROR(INDEX(NFM3External!$A$1:$L$4060,MATCH(_xlfn.CONCAT($J$3,"_","TB","_",$T33,"_",B$6),NFM3External!$L$1:$L$4060,0),10),0)</f>
        <v>0</v>
      </c>
      <c r="C33" s="19">
        <f ca="1">IFERROR(INDEX(NFM3External!$A$1:$L$4060,MATCH(_xlfn.CONCAT($J$3,"_","TB","_",$T33,"_",C$6),NFM3External!$L$1:$L$4060,0),10),0)</f>
        <v>0</v>
      </c>
      <c r="D33" s="19">
        <f ca="1">IFERROR(INDEX(NFM3External!$A$1:$L$4060,MATCH(_xlfn.CONCAT($J$3,"_","TB","_",$T33,"_",D$6),NFM3External!$L$1:$L$4060,0),10),0)</f>
        <v>0</v>
      </c>
      <c r="E33" s="19"/>
      <c r="F33" s="19"/>
      <c r="G33" s="19"/>
      <c r="H33" s="19"/>
      <c r="I33" s="38"/>
      <c r="J33" s="19"/>
      <c r="K33" s="19"/>
      <c r="L33" s="19"/>
      <c r="M33" s="19"/>
      <c r="N33" s="189"/>
      <c r="O33" s="38"/>
      <c r="P33" s="38"/>
      <c r="Q33" s="38"/>
      <c r="R33" s="113">
        <v>11</v>
      </c>
      <c r="S33" s="113" t="str">
        <f t="shared" ca="1" si="3"/>
        <v>Mozambique_TB_11</v>
      </c>
      <c r="T33" s="113" t="str">
        <f ca="1">_xlfn.XLOOKUP(A33,Dropdowns!$AA$3:$AA$50,Dropdowns!$AB$3:$AB$50,"",0,1)</f>
        <v>Select External Source</v>
      </c>
    </row>
    <row r="34" spans="1:20" ht="15" customHeight="1" x14ac:dyDescent="0.2">
      <c r="A34" s="164" t="s">
        <v>612</v>
      </c>
      <c r="B34" s="19">
        <f ca="1">IFERROR(INDEX(NFM3External!$A$1:$L$4060,MATCH(_xlfn.CONCAT($J$3,"_","TB","_",$T34,"_",B$6),NFM3External!$L$1:$L$4060,0),10),0)</f>
        <v>0</v>
      </c>
      <c r="C34" s="19">
        <f ca="1">IFERROR(INDEX(NFM3External!$A$1:$L$4060,MATCH(_xlfn.CONCAT($J$3,"_","TB","_",$T34,"_",C$6),NFM3External!$L$1:$L$4060,0),10),0)</f>
        <v>0</v>
      </c>
      <c r="D34" s="19">
        <f ca="1">IFERROR(INDEX(NFM3External!$A$1:$L$4060,MATCH(_xlfn.CONCAT($J$3,"_","TB","_",$T34,"_",D$6),NFM3External!$L$1:$L$4060,0),10),0)</f>
        <v>0</v>
      </c>
      <c r="E34" s="19"/>
      <c r="F34" s="19"/>
      <c r="G34" s="19"/>
      <c r="H34" s="19"/>
      <c r="I34" s="38"/>
      <c r="J34" s="19"/>
      <c r="K34" s="19"/>
      <c r="L34" s="19"/>
      <c r="M34" s="19"/>
      <c r="N34" s="189"/>
      <c r="O34" s="38"/>
      <c r="P34" s="38"/>
      <c r="Q34" s="38"/>
      <c r="R34" s="113">
        <v>12</v>
      </c>
      <c r="S34" s="113" t="str">
        <f t="shared" ca="1" si="3"/>
        <v>Mozambique_TB_12</v>
      </c>
      <c r="T34" s="113" t="str">
        <f ca="1">_xlfn.XLOOKUP(A34,Dropdowns!$AA$3:$AA$50,Dropdowns!$AB$3:$AB$50,"",0,1)</f>
        <v>Select External Source</v>
      </c>
    </row>
    <row r="35" spans="1:20" ht="15" customHeight="1" x14ac:dyDescent="0.2">
      <c r="A35" s="165" t="s">
        <v>612</v>
      </c>
      <c r="B35" s="19">
        <f ca="1">IFERROR(INDEX(NFM3External!$A$1:$L$4060,MATCH(_xlfn.CONCAT($J$3,"_","TB","_",$T35,"_",B$6),NFM3External!$L$1:$L$4060,0),10),0)</f>
        <v>0</v>
      </c>
      <c r="C35" s="19">
        <f ca="1">IFERROR(INDEX(NFM3External!$A$1:$L$4060,MATCH(_xlfn.CONCAT($J$3,"_","TB","_",$T35,"_",C$6),NFM3External!$L$1:$L$4060,0),10),0)</f>
        <v>0</v>
      </c>
      <c r="D35" s="19">
        <f ca="1">IFERROR(INDEX(NFM3External!$A$1:$L$4060,MATCH(_xlfn.CONCAT($J$3,"_","TB","_",$T35,"_",D$6),NFM3External!$L$1:$L$4060,0),10),0)</f>
        <v>0</v>
      </c>
      <c r="E35" s="19"/>
      <c r="F35" s="19"/>
      <c r="G35" s="19"/>
      <c r="H35" s="190"/>
      <c r="I35" s="111"/>
      <c r="J35" s="19"/>
      <c r="K35" s="19"/>
      <c r="L35" s="19"/>
      <c r="M35" s="19"/>
      <c r="N35" s="189"/>
      <c r="O35" s="38"/>
      <c r="P35" s="38"/>
      <c r="Q35" s="38"/>
      <c r="R35" s="1">
        <v>13</v>
      </c>
      <c r="S35" s="113" t="str">
        <f t="shared" ca="1" si="3"/>
        <v>Mozambique_TB_13</v>
      </c>
      <c r="T35" s="113" t="str">
        <f ca="1">_xlfn.XLOOKUP(A35,Dropdowns!$AA$3:$AA$50,Dropdowns!$AB$3:$AB$50,"",0,1)</f>
        <v>Select External Source</v>
      </c>
    </row>
    <row r="36" spans="1:20" ht="45" customHeight="1" x14ac:dyDescent="0.2">
      <c r="A36" s="87" t="str">
        <f ca="1">Translations!$A$114</f>
        <v>LINE C: Total previous, current and anticipated EXTERNAL Resources (non-Global Fund)</v>
      </c>
      <c r="B36" s="83">
        <f t="shared" ref="B36:N36" ca="1" si="4">SUM(B23:B35)</f>
        <v>12984955</v>
      </c>
      <c r="C36" s="83">
        <f t="shared" ca="1" si="4"/>
        <v>17694140</v>
      </c>
      <c r="D36" s="83">
        <f t="shared" ca="1" si="4"/>
        <v>13288191</v>
      </c>
      <c r="E36" s="83">
        <f t="shared" si="4"/>
        <v>17078269.666666664</v>
      </c>
      <c r="F36" s="83">
        <f t="shared" si="4"/>
        <v>17931535.666666664</v>
      </c>
      <c r="G36" s="83">
        <f t="shared" si="4"/>
        <v>18784801.666666642</v>
      </c>
      <c r="H36" s="255"/>
      <c r="I36" s="255"/>
      <c r="J36" s="2">
        <f t="shared" si="4"/>
        <v>18784801.666666642</v>
      </c>
      <c r="K36" s="2">
        <f t="shared" si="4"/>
        <v>18784801.666666642</v>
      </c>
      <c r="L36" s="2">
        <f t="shared" si="4"/>
        <v>18784801.666666642</v>
      </c>
      <c r="M36" s="2">
        <f t="shared" si="4"/>
        <v>0</v>
      </c>
      <c r="N36" s="2">
        <f t="shared" si="4"/>
        <v>0</v>
      </c>
      <c r="O36" s="313"/>
      <c r="P36" s="314"/>
      <c r="Q36" s="315"/>
    </row>
    <row r="37" spans="1:20" ht="60" customHeight="1" x14ac:dyDescent="0.25">
      <c r="A37" s="252" t="str">
        <f ca="1">Translations!$A$115</f>
        <v>LINE D: Total previous, current and anticipated Global Fund resources from existing grants (excluding amounts included in the funding request)</v>
      </c>
      <c r="B37" s="253"/>
      <c r="C37" s="253"/>
      <c r="D37" s="254"/>
      <c r="E37" s="194">
        <v>9208444.3333333302</v>
      </c>
      <c r="F37" s="194">
        <v>9208444.333333334</v>
      </c>
      <c r="G37" s="194">
        <v>9208444.333333334</v>
      </c>
      <c r="H37" s="18"/>
      <c r="I37" s="18"/>
      <c r="J37" s="18"/>
      <c r="K37" s="18"/>
      <c r="L37" s="18"/>
      <c r="M37" s="18"/>
      <c r="N37" s="39"/>
      <c r="O37" s="38"/>
      <c r="P37" s="38"/>
      <c r="Q37" s="38"/>
    </row>
    <row r="38" spans="1:20" ht="3" customHeight="1" x14ac:dyDescent="0.2">
      <c r="A38" s="75"/>
      <c r="B38" s="76"/>
      <c r="C38" s="76"/>
      <c r="D38" s="76"/>
      <c r="E38" s="76"/>
      <c r="F38" s="76"/>
      <c r="G38" s="76"/>
      <c r="H38" s="76"/>
      <c r="I38" s="76"/>
      <c r="J38" s="77"/>
      <c r="K38" s="77"/>
      <c r="L38" s="77"/>
      <c r="M38" s="77"/>
      <c r="N38" s="77"/>
      <c r="O38" s="90"/>
      <c r="P38" s="91"/>
      <c r="Q38" s="91"/>
      <c r="R38" s="113"/>
      <c r="S38" s="113"/>
      <c r="T38" s="113"/>
    </row>
    <row r="39" spans="1:20" ht="15" customHeight="1" x14ac:dyDescent="0.2">
      <c r="A39" s="248" t="str">
        <f ca="1">Translations!$A$116</f>
        <v xml:space="preserve">LINE E: Total anticipated resources (annual amounts) </v>
      </c>
      <c r="B39" s="249"/>
      <c r="C39" s="249"/>
      <c r="D39" s="249"/>
      <c r="E39" s="249"/>
      <c r="F39" s="249"/>
      <c r="G39" s="249"/>
      <c r="H39" s="85"/>
      <c r="I39" s="86"/>
      <c r="J39" s="2">
        <f>SUM(J37+J36+J22)</f>
        <v>21562634.666666642</v>
      </c>
      <c r="K39" s="2">
        <f>SUM(K37+K36+K22)</f>
        <v>21562634.666666642</v>
      </c>
      <c r="L39" s="2">
        <f>SUM(L37+L36+L22)</f>
        <v>18784801.666666642</v>
      </c>
      <c r="M39" s="2">
        <f>SUM(M37+M36+M22)</f>
        <v>0</v>
      </c>
      <c r="N39" s="2">
        <f>SUM(N37+N36+N22)</f>
        <v>0</v>
      </c>
      <c r="O39" s="256"/>
      <c r="P39" s="257"/>
      <c r="Q39" s="258"/>
    </row>
    <row r="40" spans="1:20" ht="15" customHeight="1" x14ac:dyDescent="0.2">
      <c r="A40" s="250" t="str">
        <f ca="1">Translations!$A$117</f>
        <v>LINE F: Annual anticipated funding gap (Line A-E)</v>
      </c>
      <c r="B40" s="251"/>
      <c r="C40" s="251"/>
      <c r="D40" s="251"/>
      <c r="E40" s="251"/>
      <c r="F40" s="251"/>
      <c r="G40" s="251"/>
      <c r="H40" s="103"/>
      <c r="I40" s="102"/>
      <c r="J40" s="2">
        <f>+J11-J39</f>
        <v>42248961.333333358</v>
      </c>
      <c r="K40" s="2">
        <f>+K11-K39</f>
        <v>18923241.333333358</v>
      </c>
      <c r="L40" s="2">
        <f>+L11-L39</f>
        <v>39827459.333333358</v>
      </c>
      <c r="M40" s="2">
        <f>+M11-M39</f>
        <v>45133139</v>
      </c>
      <c r="N40" s="92">
        <f>+N11-N39</f>
        <v>61374613</v>
      </c>
      <c r="O40" s="245"/>
      <c r="P40" s="246"/>
      <c r="Q40" s="247"/>
      <c r="R40" s="113"/>
      <c r="S40" s="113"/>
      <c r="T40" s="113"/>
    </row>
    <row r="41" spans="1:20" ht="15" customHeight="1" x14ac:dyDescent="0.2">
      <c r="A41" s="250" t="str">
        <f ca="1">Translations!$A$118</f>
        <v>LINE G: Funding request within the country allocation</v>
      </c>
      <c r="B41" s="251"/>
      <c r="C41" s="251"/>
      <c r="D41" s="251"/>
      <c r="E41" s="251"/>
      <c r="F41" s="251"/>
      <c r="G41" s="251"/>
      <c r="H41" s="103"/>
      <c r="I41" s="102"/>
      <c r="J41" s="19">
        <v>18710532.113972999</v>
      </c>
      <c r="K41" s="19">
        <v>19172481.891573697</v>
      </c>
      <c r="L41" s="19">
        <v>16751477.70580411</v>
      </c>
      <c r="M41" s="19"/>
      <c r="N41" s="19"/>
      <c r="O41" s="245"/>
      <c r="P41" s="246"/>
      <c r="Q41" s="247"/>
      <c r="R41" s="113"/>
      <c r="S41" s="113"/>
      <c r="T41" s="113"/>
    </row>
    <row r="42" spans="1:20" ht="15" customHeight="1" x14ac:dyDescent="0.2">
      <c r="A42" s="243" t="str">
        <f ca="1">Translations!$A$119</f>
        <v>LINE H: Total Remaining Funding Gap (annual amounts) (Line F-G)</v>
      </c>
      <c r="B42" s="244"/>
      <c r="C42" s="244"/>
      <c r="D42" s="244"/>
      <c r="E42" s="244"/>
      <c r="F42" s="244"/>
      <c r="G42" s="244"/>
      <c r="H42" s="88"/>
      <c r="I42" s="89"/>
      <c r="J42" s="2">
        <f>J40-J41</f>
        <v>23538429.219360359</v>
      </c>
      <c r="K42" s="2">
        <f>K40-K41</f>
        <v>-249240.55824033916</v>
      </c>
      <c r="L42" s="2">
        <f>L40-L41</f>
        <v>23075981.627529249</v>
      </c>
      <c r="M42" s="2">
        <f>M40-M41</f>
        <v>45133139</v>
      </c>
      <c r="N42" s="2">
        <f>N40-N41</f>
        <v>61374613</v>
      </c>
      <c r="O42" s="259"/>
      <c r="P42" s="260"/>
      <c r="Q42" s="261"/>
      <c r="R42" s="113"/>
      <c r="S42" s="113"/>
      <c r="T42" s="113"/>
    </row>
  </sheetData>
  <sheetProtection algorithmName="SHA-512" hashValue="GpBKL3NG6rYI1iLgnsbl4JmvoWIHcc/OHB2+GFnLUseMXFzYIWEsGPVH0fBGx+fALpHLHQsDiICB32kzm7EC6w==" saltValue="uxr3CDNx0ZjZaOmpsKfB0Q==" spinCount="100000" sheet="1" objects="1" scenarios="1" formatColumns="0" formatRows="0" selectLockedCells="1"/>
  <protectedRanges>
    <protectedRange sqref="P37 B8:G8 E17:Q21 J8:Q8 J11:Q15 A23:Q35" name="Range1"/>
  </protectedRanges>
  <mergeCells count="29">
    <mergeCell ref="A39:G39"/>
    <mergeCell ref="O39:Q42"/>
    <mergeCell ref="A40:G40"/>
    <mergeCell ref="A41:G41"/>
    <mergeCell ref="A42:G42"/>
    <mergeCell ref="H22:I22"/>
    <mergeCell ref="O22:Q22"/>
    <mergeCell ref="H36:I36"/>
    <mergeCell ref="O36:Q36"/>
    <mergeCell ref="A37:D37"/>
    <mergeCell ref="A12:F13"/>
    <mergeCell ref="G12:K13"/>
    <mergeCell ref="L12:Q13"/>
    <mergeCell ref="A11:I11"/>
    <mergeCell ref="A16:Q16"/>
    <mergeCell ref="B5:I5"/>
    <mergeCell ref="J5:P5"/>
    <mergeCell ref="O1:P1"/>
    <mergeCell ref="Q5:Q6"/>
    <mergeCell ref="H7:I8"/>
    <mergeCell ref="O7:Q8"/>
    <mergeCell ref="Q1:R1"/>
    <mergeCell ref="J2:K2"/>
    <mergeCell ref="O2:P2"/>
    <mergeCell ref="Q2:R2"/>
    <mergeCell ref="A1:H2"/>
    <mergeCell ref="J1:K1"/>
    <mergeCell ref="L1:L2"/>
    <mergeCell ref="M1:M2"/>
  </mergeCells>
  <dataValidations count="2">
    <dataValidation type="list" allowBlank="1" showInputMessage="1" showErrorMessage="1" sqref="P17:P21 I23:I35 P37 I17:I21 P23:P35 P11" xr:uid="{A9B9097B-57FA-4B94-8097-814724F5E289}">
      <formula1>"Direct Costs Only, Shared and Direct Costs, Other"</formula1>
    </dataValidation>
    <dataValidation type="decimal" operator="greaterThanOrEqual" allowBlank="1" showInputMessage="1" showErrorMessage="1" sqref="J41:N41 J23:N35 J11:N11 J17:N21 E37:N37 E17:H21 L14:N15 L12 B23:H35" xr:uid="{73F1A1A0-3D44-449E-8C67-EACB2537AAC3}">
      <formula1>0</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B1F21D44-5540-4ECE-92D5-658D1A3BDEB0}">
          <x14:formula1>
            <xm:f>Dropdowns!$AA$3:$AA$50</xm:f>
          </x14:formula1>
          <xm:sqref>A23:A35</xm:sqref>
        </x14:dataValidation>
        <x14:dataValidation type="list" allowBlank="1" showInputMessage="1" showErrorMessage="1" xr:uid="{0559F7BD-75B7-44C7-8AD8-090B6523F4F8}">
          <x14:formula1>
            <xm:f>Dropdowns!$U$9:$U$11</xm:f>
          </x14:formula1>
          <xm:sqref>G12:I15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068D-0714-47BB-B0DF-CE2E05AC63AB}">
  <sheetPr codeName="Sheet11">
    <pageSetUpPr fitToPage="1"/>
  </sheetPr>
  <dimension ref="A1:T42"/>
  <sheetViews>
    <sheetView showGridLines="0" topLeftCell="D5" zoomScale="80" zoomScaleNormal="80" zoomScaleSheetLayoutView="70" workbookViewId="0">
      <selection activeCell="Q11" sqref="Q11"/>
    </sheetView>
  </sheetViews>
  <sheetFormatPr defaultColWidth="10.140625" defaultRowHeight="14.25" x14ac:dyDescent="0.2"/>
  <cols>
    <col min="1" max="1" width="60.85546875" style="5" customWidth="1"/>
    <col min="2" max="2" width="13.140625" style="5" customWidth="1"/>
    <col min="3" max="3" width="12" style="5" customWidth="1"/>
    <col min="4" max="4" width="10.85546875" style="5" customWidth="1"/>
    <col min="5" max="7" width="12.85546875" style="5" customWidth="1"/>
    <col min="8" max="8" width="20.140625" style="5" customWidth="1"/>
    <col min="9" max="9" width="21.85546875" style="5" bestFit="1" customWidth="1"/>
    <col min="10" max="14" width="12.85546875" style="5" customWidth="1"/>
    <col min="15" max="15" width="19" style="5" customWidth="1"/>
    <col min="16" max="16" width="27.85546875" style="5" customWidth="1"/>
    <col min="17" max="17" width="35.140625" style="5" customWidth="1"/>
    <col min="18" max="19" width="16.85546875" style="5" hidden="1" customWidth="1"/>
    <col min="20" max="20" width="0" style="5" hidden="1" customWidth="1"/>
    <col min="21" max="16384" width="10.140625" style="5"/>
  </cols>
  <sheetData>
    <row r="1" spans="1:20" ht="29.1" customHeight="1" x14ac:dyDescent="0.2">
      <c r="A1" s="219" t="str">
        <f ca="1">Translations!$A$102</f>
        <v>Financial Gap Overview Table</v>
      </c>
      <c r="B1" s="219"/>
      <c r="C1" s="219"/>
      <c r="D1" s="219"/>
      <c r="E1" s="219"/>
      <c r="F1" s="219"/>
      <c r="G1" s="219"/>
      <c r="H1" s="219"/>
      <c r="I1" s="119" t="str">
        <f ca="1">Translations!$A$11</f>
        <v>Country</v>
      </c>
      <c r="J1" s="238" t="str">
        <f>'Cover Sheet'!B8</f>
        <v>Mozambique</v>
      </c>
      <c r="K1" s="239"/>
      <c r="L1" s="240" t="str">
        <f ca="1">Translations!$A$94</f>
        <v>Component</v>
      </c>
      <c r="M1" s="242" t="str">
        <f ca="1">Translations!A101</f>
        <v>Malaria</v>
      </c>
      <c r="O1" s="236" t="str">
        <f ca="1">Translations!$A$95</f>
        <v>Fiscal Year in which implementation period starts</v>
      </c>
      <c r="P1" s="237"/>
      <c r="Q1" s="234">
        <f>IF(ISNUMBER('Cover Sheet'!D13),'Cover Sheet'!D13,VLOOKUP("Select year",Dropdowns!$O$17:$R$17,LangOffset+1,0))</f>
        <v>2024</v>
      </c>
      <c r="R1" s="235"/>
      <c r="S1" s="181"/>
      <c r="T1" s="181"/>
    </row>
    <row r="2" spans="1:20" ht="15" customHeight="1" x14ac:dyDescent="0.2">
      <c r="A2" s="219"/>
      <c r="B2" s="219"/>
      <c r="C2" s="219"/>
      <c r="D2" s="219"/>
      <c r="E2" s="219"/>
      <c r="F2" s="219"/>
      <c r="G2" s="219"/>
      <c r="H2" s="219"/>
      <c r="I2" s="119" t="str">
        <f ca="1">Translations!$A$13</f>
        <v>Currency</v>
      </c>
      <c r="J2" s="238" t="str">
        <f>VLOOKUP('Cover Sheet'!$D$10,Dropdowns!$O$13:$R$15,Translations!$C$1+1,0)</f>
        <v>USD</v>
      </c>
      <c r="K2" s="239"/>
      <c r="L2" s="241"/>
      <c r="M2" s="242"/>
      <c r="O2" s="236" t="str">
        <f ca="1">Translations!$A$96</f>
        <v>Fiscal Year in which implementation period ends</v>
      </c>
      <c r="P2" s="237"/>
      <c r="Q2" s="234">
        <f>IF(ISNUMBER('Cover Sheet'!D14),'Cover Sheet'!D14,VLOOKUP("Select year",Dropdowns!$O$17:$R$17,LangOffset+1,0))</f>
        <v>2026</v>
      </c>
      <c r="R2" s="235"/>
      <c r="S2" s="181"/>
      <c r="T2" s="181"/>
    </row>
    <row r="3" spans="1:20" ht="15" customHeight="1" x14ac:dyDescent="0.2">
      <c r="A3" s="94"/>
      <c r="B3" s="94"/>
      <c r="C3" s="94"/>
      <c r="D3" s="94"/>
      <c r="E3" s="94"/>
      <c r="F3" s="94"/>
      <c r="G3" s="94"/>
      <c r="H3" s="94"/>
      <c r="I3" s="93"/>
      <c r="J3" s="153" t="str">
        <f ca="1">_xlfn.XLOOKUP(J1,Dropdowns!$H$3:$H$210,Dropdowns!$I$3:$I$210,"",0,1)</f>
        <v>Mozambique</v>
      </c>
      <c r="K3" s="66"/>
      <c r="L3" s="93"/>
      <c r="M3" s="66"/>
      <c r="O3" s="96"/>
      <c r="P3" s="96"/>
      <c r="Q3" s="67"/>
      <c r="R3" s="181"/>
      <c r="S3" s="181"/>
      <c r="T3" s="181"/>
    </row>
    <row r="4" spans="1:20" ht="15" customHeight="1" x14ac:dyDescent="0.2">
      <c r="A4" s="70"/>
      <c r="B4" s="71"/>
      <c r="C4" s="71"/>
      <c r="D4" s="71"/>
      <c r="E4" s="71"/>
      <c r="F4" s="71"/>
      <c r="G4" s="71"/>
      <c r="H4" s="71"/>
      <c r="I4" s="72"/>
      <c r="J4" s="73"/>
      <c r="K4" s="73"/>
      <c r="L4" s="72"/>
      <c r="M4" s="73"/>
      <c r="O4" s="72"/>
      <c r="P4" s="72"/>
      <c r="Q4" s="97"/>
      <c r="R4" s="181"/>
      <c r="S4" s="181"/>
      <c r="T4" s="181"/>
    </row>
    <row r="5" spans="1:20" ht="24" customHeight="1" x14ac:dyDescent="0.2">
      <c r="A5" s="68"/>
      <c r="B5" s="288" t="str">
        <f ca="1">Translations!$A$120</f>
        <v>Current and previous</v>
      </c>
      <c r="C5" s="289"/>
      <c r="D5" s="289"/>
      <c r="E5" s="289"/>
      <c r="F5" s="289"/>
      <c r="G5" s="289"/>
      <c r="H5" s="289"/>
      <c r="I5" s="290"/>
      <c r="J5" s="291" t="str">
        <f ca="1">Translations!$A$121</f>
        <v>Estimated</v>
      </c>
      <c r="K5" s="292"/>
      <c r="L5" s="292"/>
      <c r="M5" s="292"/>
      <c r="N5" s="292"/>
      <c r="O5" s="292"/>
      <c r="P5" s="292"/>
      <c r="Q5" s="266" t="s">
        <v>58</v>
      </c>
      <c r="R5" s="182"/>
      <c r="S5" s="182"/>
      <c r="T5" s="182"/>
    </row>
    <row r="6" spans="1:20" ht="34.5" customHeight="1" x14ac:dyDescent="0.2">
      <c r="A6" s="101" t="str">
        <f ca="1">Translations!$A$103</f>
        <v>Fiscal Year</v>
      </c>
      <c r="B6" s="104">
        <f t="shared" ref="B6:D6" si="0">IFERROR(C6-1,"")</f>
        <v>2018</v>
      </c>
      <c r="C6" s="104">
        <f t="shared" si="0"/>
        <v>2019</v>
      </c>
      <c r="D6" s="104">
        <f t="shared" si="0"/>
        <v>2020</v>
      </c>
      <c r="E6" s="104">
        <f>IFERROR(F6-1,"")</f>
        <v>2021</v>
      </c>
      <c r="F6" s="104">
        <f>IFERROR(G6-1,"")</f>
        <v>2022</v>
      </c>
      <c r="G6" s="104">
        <f>IFERROR(Q1-1,"")</f>
        <v>2023</v>
      </c>
      <c r="H6" s="104" t="s">
        <v>485</v>
      </c>
      <c r="I6" s="104" t="s">
        <v>488</v>
      </c>
      <c r="J6" s="104">
        <f>IF(ISNUMBER(Q1),Q1,"")</f>
        <v>2024</v>
      </c>
      <c r="K6" s="104">
        <f>IFERROR(J6+1,"")</f>
        <v>2025</v>
      </c>
      <c r="L6" s="104">
        <f>IFERROR(K6+1,"")</f>
        <v>2026</v>
      </c>
      <c r="M6" s="104">
        <f>IFERROR(L6+1,"")</f>
        <v>2027</v>
      </c>
      <c r="N6" s="104">
        <f>IFERROR(M6+1,"")</f>
        <v>2028</v>
      </c>
      <c r="O6" s="108" t="s">
        <v>485</v>
      </c>
      <c r="P6" s="109" t="s">
        <v>488</v>
      </c>
      <c r="Q6" s="266"/>
      <c r="R6" s="182"/>
      <c r="S6" s="182"/>
      <c r="T6" s="182"/>
    </row>
    <row r="7" spans="1:20" ht="30" customHeight="1" x14ac:dyDescent="0.2">
      <c r="A7" s="101" t="str">
        <f ca="1">Translations!$A$104</f>
        <v>Fiscal Year (Specified)</v>
      </c>
      <c r="B7" s="6" t="str">
        <f>IFERROR(IF('Cover Sheet'!$D$9="January - December","01/"&amp;B6&amp;" - "&amp;"12/"&amp;B6,IF('Cover Sheet'!$D$9="April - March","04/"&amp;B6&amp;" - "&amp;"03/"&amp;B6+1,IF('Cover Sheet'!$D$9="July - June","07/"&amp;B6-1&amp;" - "&amp;"06/"&amp;B6,IF('Cover Sheet'!$D$9="October - September","10/"&amp;B6-1&amp;" - "&amp;"09/"&amp;B6,"")))),"")</f>
        <v>01/2018 - 12/2018</v>
      </c>
      <c r="C7" s="6" t="str">
        <f>IFERROR(IF('Cover Sheet'!$D$9="January - December","01/"&amp;C6&amp;" - "&amp;"12/"&amp;C6,IF('Cover Sheet'!$D$9="April - March","04/"&amp;C6&amp;" - "&amp;"03/"&amp;C6+1,IF('Cover Sheet'!$D$9="July - June","07/"&amp;C6-1&amp;" - "&amp;"06/"&amp;C6,IF('Cover Sheet'!$D$9="October - September","10/"&amp;C6-1&amp;" - "&amp;"09/"&amp;C6,"")))),"")</f>
        <v>01/2019 - 12/2019</v>
      </c>
      <c r="D7" s="6" t="str">
        <f>IFERROR(IF('Cover Sheet'!$D$9="January - December","01/"&amp;D6&amp;" - "&amp;"12/"&amp;D6,IF('Cover Sheet'!$D$9="April - March","04/"&amp;D6&amp;" - "&amp;"03/"&amp;D6+1,IF('Cover Sheet'!$D$9="July - June","07/"&amp;D6-1&amp;" - "&amp;"06/"&amp;D6,IF('Cover Sheet'!$D$9="October - September","10/"&amp;D6-1&amp;" - "&amp;"09/"&amp;D6,"")))),"")</f>
        <v>01/2020 - 12/2020</v>
      </c>
      <c r="E7" s="6" t="str">
        <f>IFERROR(IF('Cover Sheet'!$D$9="January - December","01/"&amp;E6&amp;" - "&amp;"12/"&amp;E6,IF('Cover Sheet'!$D$9="April - March","04/"&amp;E6&amp;" - "&amp;"03/"&amp;E6+1,IF('Cover Sheet'!$D$9="July - June","07/"&amp;E6-1&amp;" - "&amp;"06/"&amp;E6,IF('Cover Sheet'!$D$9="October - September","10/"&amp;E6-1&amp;" - "&amp;"09/"&amp;E6,"")))),"")</f>
        <v>01/2021 - 12/2021</v>
      </c>
      <c r="F7" s="6" t="str">
        <f>IFERROR(IF('Cover Sheet'!$D$9="January - December","01/"&amp;F6&amp;" - "&amp;"12/"&amp;F6,IF('Cover Sheet'!$D$9="April - March","04/"&amp;F6&amp;" - "&amp;"03/"&amp;F6+1,IF('Cover Sheet'!$D$9="July - June","07/"&amp;F6-1&amp;" - "&amp;"06/"&amp;F6,IF('Cover Sheet'!$D$9="October - September","10/"&amp;F6-1&amp;" - "&amp;"09/"&amp;F6,"")))),"")</f>
        <v>01/2022 - 12/2022</v>
      </c>
      <c r="G7" s="6" t="str">
        <f>IFERROR(IF('Cover Sheet'!$D$9="January - December","01/"&amp;G6&amp;" - "&amp;"12/"&amp;G6,IF('Cover Sheet'!$D$9="April - March","04/"&amp;G6&amp;" - "&amp;"03/"&amp;G6+1,IF('Cover Sheet'!$D$9="July - June","07/"&amp;G6-1&amp;" - "&amp;"06/"&amp;G6,IF('Cover Sheet'!$D$9="October - September","10/"&amp;G6-1&amp;" - "&amp;"09/"&amp;G6,"")))),"")</f>
        <v>01/2023 - 12/2023</v>
      </c>
      <c r="H7" s="295"/>
      <c r="I7" s="296"/>
      <c r="J7" s="6" t="str">
        <f>IFERROR(IF('Cover Sheet'!$D$9="January - December","01/"&amp;J6&amp;" - "&amp;"12/"&amp;J6,IF('Cover Sheet'!$D$9="April - March","04/"&amp;J6&amp;" - "&amp;"03/"&amp;J6+1,IF('Cover Sheet'!$D$9="July - June","07/"&amp;J6-1&amp;" - "&amp;"06/"&amp;J6,IF('Cover Sheet'!$D$9="October - September","10/"&amp;J6-1&amp;" - "&amp;"09/"&amp;J6,"")))),"")</f>
        <v>01/2024 - 12/2024</v>
      </c>
      <c r="K7" s="6" t="str">
        <f>IFERROR(IF('Cover Sheet'!$D$9="January - December","01/"&amp;K6&amp;" - "&amp;"12/"&amp;K6,IF('Cover Sheet'!$D$9="April - March","04/"&amp;K6&amp;" - "&amp;"03/"&amp;K6+1,IF('Cover Sheet'!$D$9="July - June","07/"&amp;K6-1&amp;" - "&amp;"06/"&amp;K6,IF('Cover Sheet'!$D$9="October - September","10/"&amp;K6-1&amp;" - "&amp;"09/"&amp;K6,"")))),"")</f>
        <v>01/2025 - 12/2025</v>
      </c>
      <c r="L7" s="6" t="str">
        <f>IFERROR(IF('Cover Sheet'!$D$9="January - December","01/"&amp;L6&amp;" - "&amp;"12/"&amp;L6,IF('Cover Sheet'!$D$9="April - March","04/"&amp;L6&amp;" - "&amp;"03/"&amp;L6+1,IF('Cover Sheet'!$D$9="July - June","07/"&amp;L6-1&amp;" - "&amp;"06/"&amp;L6,IF('Cover Sheet'!$D$9="October - September","10/"&amp;L6-1&amp;" - "&amp;"09/"&amp;L6,"")))),"")</f>
        <v>01/2026 - 12/2026</v>
      </c>
      <c r="M7" s="6" t="str">
        <f>IFERROR(IF('Cover Sheet'!$D$9="January - December","01/"&amp;M6&amp;" - "&amp;"12/"&amp;M6,IF('Cover Sheet'!$D$9="April - March","04/"&amp;M6&amp;" - "&amp;"03/"&amp;M6+1,IF('Cover Sheet'!$D$9="July - June","07/"&amp;M6-1&amp;" - "&amp;"06/"&amp;M6,IF('Cover Sheet'!$D$9="October - September","10/"&amp;M6-1&amp;" - "&amp;"09/"&amp;M6,"")))),"")</f>
        <v>01/2027 - 12/2027</v>
      </c>
      <c r="N7" s="106" t="str">
        <f>IFERROR(IF('Cover Sheet'!$D$9="January - December","01/"&amp;N6&amp;" - "&amp;"12/"&amp;N6,IF('Cover Sheet'!$D$9="April - March","04/"&amp;N6&amp;" - "&amp;"03/"&amp;N6+1,IF('Cover Sheet'!$D$9="July - June","07/"&amp;N6-1&amp;" - "&amp;"06/"&amp;N6,IF('Cover Sheet'!$D$9="October - September","10/"&amp;N6-1&amp;" - "&amp;"09/"&amp;N6,"")))),"")</f>
        <v>01/2028 - 12/2028</v>
      </c>
      <c r="O7" s="295"/>
      <c r="P7" s="299"/>
      <c r="Q7" s="296"/>
      <c r="R7" s="182"/>
      <c r="S7" s="182"/>
      <c r="T7" s="182"/>
    </row>
    <row r="8" spans="1:20" x14ac:dyDescent="0.2">
      <c r="A8" s="101" t="str">
        <f ca="1">Translations!$A$105</f>
        <v>Exchange Rate (Local currency units per USD or EUR)</v>
      </c>
      <c r="B8" s="17">
        <v>60.3</v>
      </c>
      <c r="C8" s="82">
        <v>62.55</v>
      </c>
      <c r="D8" s="17">
        <v>69.47</v>
      </c>
      <c r="E8" s="17">
        <v>65.47</v>
      </c>
      <c r="F8" s="17">
        <v>63.85</v>
      </c>
      <c r="G8" s="17">
        <v>63.85</v>
      </c>
      <c r="H8" s="297"/>
      <c r="I8" s="298"/>
      <c r="J8" s="17">
        <v>63.85</v>
      </c>
      <c r="K8" s="17">
        <v>63.85</v>
      </c>
      <c r="L8" s="17">
        <v>63.85</v>
      </c>
      <c r="M8" s="17"/>
      <c r="N8" s="107"/>
      <c r="O8" s="297"/>
      <c r="P8" s="300"/>
      <c r="Q8" s="298"/>
      <c r="R8" s="182"/>
      <c r="S8" s="182"/>
      <c r="T8" s="182"/>
    </row>
    <row r="9" spans="1:20" ht="14.45" hidden="1" customHeight="1" x14ac:dyDescent="0.2">
      <c r="A9" s="81"/>
      <c r="B9" s="79"/>
      <c r="C9" s="79"/>
      <c r="D9" s="79"/>
      <c r="E9" s="79"/>
      <c r="F9" s="79"/>
      <c r="G9" s="79"/>
      <c r="H9" s="79"/>
      <c r="I9" s="79"/>
      <c r="J9" s="186"/>
      <c r="K9" s="186"/>
      <c r="L9" s="186"/>
      <c r="M9" s="186"/>
      <c r="N9" s="186"/>
      <c r="O9" s="80"/>
      <c r="P9" s="80"/>
      <c r="Q9" s="110"/>
      <c r="R9" s="182"/>
      <c r="S9" s="182"/>
      <c r="T9" s="182"/>
    </row>
    <row r="10" spans="1:20" ht="12.6" hidden="1" customHeight="1" x14ac:dyDescent="0.2">
      <c r="A10" s="81"/>
      <c r="B10" s="78"/>
      <c r="C10" s="78"/>
      <c r="D10" s="78"/>
      <c r="E10" s="78"/>
      <c r="F10" s="78"/>
      <c r="G10" s="78"/>
      <c r="H10" s="78"/>
      <c r="I10" s="78"/>
      <c r="J10" s="187"/>
      <c r="K10" s="187"/>
      <c r="L10" s="187"/>
      <c r="M10" s="187"/>
      <c r="N10" s="187"/>
      <c r="O10" s="80"/>
      <c r="P10" s="80"/>
      <c r="Q10" s="80"/>
      <c r="R10" s="182"/>
      <c r="S10" s="182"/>
      <c r="T10" s="182"/>
    </row>
    <row r="11" spans="1:20" ht="30" customHeight="1" x14ac:dyDescent="0.2">
      <c r="A11" s="293" t="str">
        <f ca="1">Translations!$A$106</f>
        <v>LINE A: Total Funding needs for the National Strategic Plan (provide annual amounts)</v>
      </c>
      <c r="B11" s="263"/>
      <c r="C11" s="263"/>
      <c r="D11" s="263"/>
      <c r="E11" s="263"/>
      <c r="F11" s="263"/>
      <c r="G11" s="263"/>
      <c r="H11" s="263"/>
      <c r="I11" s="294"/>
      <c r="J11" s="36">
        <v>195771339</v>
      </c>
      <c r="K11" s="36">
        <v>195771339</v>
      </c>
      <c r="L11" s="36">
        <v>195771339</v>
      </c>
      <c r="M11" s="36"/>
      <c r="N11" s="36"/>
      <c r="O11" s="111"/>
      <c r="P11" s="111" t="s">
        <v>618</v>
      </c>
      <c r="Q11" s="111" t="s">
        <v>2251</v>
      </c>
      <c r="R11" s="182"/>
      <c r="S11" s="182"/>
      <c r="T11" s="182"/>
    </row>
    <row r="12" spans="1:20" ht="10.5" customHeight="1" x14ac:dyDescent="0.2">
      <c r="A12" s="267" t="str">
        <f ca="1">Translations!$A$132</f>
        <v>The data on government health spending pertains to:</v>
      </c>
      <c r="B12" s="268"/>
      <c r="C12" s="268"/>
      <c r="D12" s="268"/>
      <c r="E12" s="268"/>
      <c r="F12" s="269"/>
      <c r="G12" s="273" t="s">
        <v>621</v>
      </c>
      <c r="H12" s="274"/>
      <c r="I12" s="274"/>
      <c r="J12" s="275"/>
      <c r="K12" s="276"/>
      <c r="L12" s="282"/>
      <c r="M12" s="283"/>
      <c r="N12" s="283"/>
      <c r="O12" s="283"/>
      <c r="P12" s="283"/>
      <c r="Q12" s="284"/>
      <c r="R12" s="182"/>
      <c r="S12" s="182"/>
      <c r="T12" s="182"/>
    </row>
    <row r="13" spans="1:20" ht="13.5" customHeight="1" x14ac:dyDescent="0.2">
      <c r="A13" s="270"/>
      <c r="B13" s="271"/>
      <c r="C13" s="271"/>
      <c r="D13" s="271"/>
      <c r="E13" s="271"/>
      <c r="F13" s="272"/>
      <c r="G13" s="277"/>
      <c r="H13" s="278"/>
      <c r="I13" s="278"/>
      <c r="J13" s="279"/>
      <c r="K13" s="280"/>
      <c r="L13" s="285"/>
      <c r="M13" s="286"/>
      <c r="N13" s="286"/>
      <c r="O13" s="286"/>
      <c r="P13" s="286"/>
      <c r="Q13" s="287"/>
      <c r="R13" s="182"/>
      <c r="S13" s="182"/>
      <c r="T13" s="182"/>
    </row>
    <row r="14" spans="1:20" ht="13.5" hidden="1" customHeight="1" x14ac:dyDescent="0.2">
      <c r="A14" s="74"/>
      <c r="B14" s="74"/>
      <c r="C14" s="74"/>
      <c r="D14" s="74"/>
      <c r="E14" s="74"/>
      <c r="F14" s="74"/>
      <c r="G14" s="114"/>
      <c r="H14" s="114"/>
      <c r="I14" s="114"/>
      <c r="J14" s="183"/>
      <c r="K14" s="183"/>
      <c r="L14" s="184"/>
      <c r="M14" s="184"/>
      <c r="N14" s="184"/>
      <c r="O14" s="185"/>
      <c r="P14" s="185"/>
      <c r="Q14" s="185"/>
      <c r="R14" s="182"/>
      <c r="S14" s="182"/>
      <c r="T14" s="182"/>
    </row>
    <row r="15" spans="1:20" ht="13.5" hidden="1" customHeight="1" x14ac:dyDescent="0.2">
      <c r="A15" s="74"/>
      <c r="B15" s="74"/>
      <c r="C15" s="74"/>
      <c r="D15" s="74"/>
      <c r="E15" s="74"/>
      <c r="F15" s="74"/>
      <c r="G15" s="114"/>
      <c r="H15" s="114"/>
      <c r="I15" s="114"/>
      <c r="J15" s="183"/>
      <c r="K15" s="183"/>
      <c r="L15" s="184"/>
      <c r="M15" s="184"/>
      <c r="N15" s="184"/>
      <c r="O15" s="185"/>
      <c r="P15" s="185"/>
      <c r="Q15" s="185"/>
      <c r="R15" s="182"/>
      <c r="S15" s="182"/>
      <c r="T15" s="182"/>
    </row>
    <row r="16" spans="1:20" ht="15" customHeight="1" x14ac:dyDescent="0.2">
      <c r="A16" s="262" t="str">
        <f ca="1">Translations!$A$107</f>
        <v>LINES B, C and D: Previous, current and anticipated resources to meet the funding needs of the National Strategic Plan</v>
      </c>
      <c r="B16" s="263"/>
      <c r="C16" s="263"/>
      <c r="D16" s="263"/>
      <c r="E16" s="263"/>
      <c r="F16" s="263"/>
      <c r="G16" s="263"/>
      <c r="H16" s="263"/>
      <c r="I16" s="263"/>
      <c r="J16" s="263"/>
      <c r="K16" s="263"/>
      <c r="L16" s="263"/>
      <c r="M16" s="263"/>
      <c r="N16" s="263"/>
      <c r="O16" s="264"/>
      <c r="P16" s="264"/>
      <c r="Q16" s="265"/>
      <c r="R16" s="182"/>
      <c r="S16" s="182"/>
      <c r="T16" s="182"/>
    </row>
    <row r="17" spans="1:20" ht="15" customHeight="1" x14ac:dyDescent="0.2">
      <c r="A17" s="100" t="str">
        <f ca="1">Translations!$A$108</f>
        <v>Domestic source B1: Loans</v>
      </c>
      <c r="B17" s="118"/>
      <c r="C17" s="118"/>
      <c r="D17" s="118"/>
      <c r="E17" s="18"/>
      <c r="F17" s="18"/>
      <c r="G17" s="18"/>
      <c r="H17" s="18"/>
      <c r="I17" s="38"/>
      <c r="J17" s="18"/>
      <c r="K17" s="18"/>
      <c r="L17" s="18"/>
      <c r="M17" s="18"/>
      <c r="N17" s="18"/>
      <c r="O17" s="38"/>
      <c r="P17" s="38"/>
      <c r="Q17" s="38"/>
      <c r="R17" s="182"/>
      <c r="S17" s="182"/>
      <c r="T17" s="182"/>
    </row>
    <row r="18" spans="1:20" ht="15" customHeight="1" x14ac:dyDescent="0.2">
      <c r="A18" s="69" t="str">
        <f ca="1">Translations!$A$109</f>
        <v>Domestic source B2: Debt relief</v>
      </c>
      <c r="B18" s="118"/>
      <c r="C18" s="118"/>
      <c r="D18" s="118"/>
      <c r="E18" s="18"/>
      <c r="F18" s="18"/>
      <c r="G18" s="18"/>
      <c r="H18" s="18"/>
      <c r="I18" s="38"/>
      <c r="J18" s="18"/>
      <c r="K18" s="18"/>
      <c r="L18" s="18"/>
      <c r="M18" s="18"/>
      <c r="N18" s="18"/>
      <c r="O18" s="38"/>
      <c r="P18" s="38"/>
      <c r="Q18" s="38"/>
      <c r="R18" s="182"/>
      <c r="S18" s="182"/>
      <c r="T18" s="182"/>
    </row>
    <row r="19" spans="1:20" ht="15" customHeight="1" x14ac:dyDescent="0.2">
      <c r="A19" s="69" t="str">
        <f ca="1">Translations!$A$110</f>
        <v>Domestic source B3: Government revenues</v>
      </c>
      <c r="B19" s="118"/>
      <c r="C19" s="118"/>
      <c r="D19" s="118"/>
      <c r="E19" s="18"/>
      <c r="F19" s="18"/>
      <c r="G19" s="18"/>
      <c r="H19" s="18">
        <v>10399923</v>
      </c>
      <c r="I19" s="38" t="s">
        <v>639</v>
      </c>
      <c r="J19" s="18">
        <v>10399923</v>
      </c>
      <c r="K19" s="18">
        <v>10399923</v>
      </c>
      <c r="L19" s="18"/>
      <c r="M19" s="18"/>
      <c r="N19" s="18"/>
      <c r="O19" s="38" t="s">
        <v>2249</v>
      </c>
      <c r="P19" s="38" t="s">
        <v>618</v>
      </c>
      <c r="Q19" s="38"/>
      <c r="R19" s="182"/>
      <c r="S19" s="182"/>
      <c r="T19" s="182"/>
    </row>
    <row r="20" spans="1:20" ht="15" customHeight="1" x14ac:dyDescent="0.2">
      <c r="A20" s="69" t="str">
        <f ca="1">Translations!$A$111</f>
        <v>Domestic source B4: Social health insurance</v>
      </c>
      <c r="B20" s="118"/>
      <c r="C20" s="118"/>
      <c r="D20" s="118"/>
      <c r="E20" s="18"/>
      <c r="F20" s="18"/>
      <c r="G20" s="18"/>
      <c r="H20" s="18"/>
      <c r="I20" s="38"/>
      <c r="J20" s="18"/>
      <c r="K20" s="18"/>
      <c r="L20" s="18"/>
      <c r="M20" s="18"/>
      <c r="N20" s="18"/>
      <c r="O20" s="38"/>
      <c r="P20" s="38"/>
      <c r="Q20" s="38"/>
      <c r="R20" s="182"/>
      <c r="S20" s="182"/>
      <c r="T20" s="182"/>
    </row>
    <row r="21" spans="1:20" ht="15" customHeight="1" x14ac:dyDescent="0.2">
      <c r="A21" s="98" t="str">
        <f ca="1">Translations!$A$112</f>
        <v>Domestic source B5: Private sector contributions (national)</v>
      </c>
      <c r="B21" s="118"/>
      <c r="C21" s="118"/>
      <c r="D21" s="118"/>
      <c r="E21" s="18"/>
      <c r="F21" s="18"/>
      <c r="G21" s="18"/>
      <c r="H21" s="36"/>
      <c r="I21" s="111"/>
      <c r="J21" s="18"/>
      <c r="K21" s="18"/>
      <c r="L21" s="18"/>
      <c r="M21" s="18"/>
      <c r="N21" s="39"/>
      <c r="O21" s="38"/>
      <c r="P21" s="38"/>
      <c r="Q21" s="38"/>
      <c r="R21" s="182"/>
      <c r="S21" s="182"/>
      <c r="T21" s="182"/>
    </row>
    <row r="22" spans="1:20" ht="30" customHeight="1" x14ac:dyDescent="0.2">
      <c r="A22" s="99" t="str">
        <f ca="1">Translations!$A$113</f>
        <v>LINE B: Total previous, current and anticipated DOMESTIC resources</v>
      </c>
      <c r="B22" s="7">
        <f t="shared" ref="B22:G22" si="1">SUM(B17:B21)</f>
        <v>0</v>
      </c>
      <c r="C22" s="7">
        <f t="shared" si="1"/>
        <v>0</v>
      </c>
      <c r="D22" s="7">
        <f t="shared" si="1"/>
        <v>0</v>
      </c>
      <c r="E22" s="7">
        <f t="shared" si="1"/>
        <v>0</v>
      </c>
      <c r="F22" s="7">
        <f t="shared" si="1"/>
        <v>0</v>
      </c>
      <c r="G22" s="7">
        <f t="shared" si="1"/>
        <v>0</v>
      </c>
      <c r="H22" s="281"/>
      <c r="I22" s="281"/>
      <c r="J22" s="7">
        <f t="shared" ref="J22:N22" si="2">SUM(J17:J21)</f>
        <v>10399923</v>
      </c>
      <c r="K22" s="7">
        <f t="shared" si="2"/>
        <v>10399923</v>
      </c>
      <c r="L22" s="7">
        <f t="shared" si="2"/>
        <v>0</v>
      </c>
      <c r="M22" s="7">
        <f t="shared" si="2"/>
        <v>0</v>
      </c>
      <c r="N22" s="7">
        <f t="shared" si="2"/>
        <v>0</v>
      </c>
      <c r="O22" s="259"/>
      <c r="P22" s="260"/>
      <c r="Q22" s="261"/>
      <c r="R22" s="182"/>
      <c r="S22" s="182"/>
      <c r="T22" s="182"/>
    </row>
    <row r="23" spans="1:20" ht="15" customHeight="1" x14ac:dyDescent="0.2">
      <c r="A23" s="163" t="s">
        <v>738</v>
      </c>
      <c r="B23" s="19">
        <v>61264</v>
      </c>
      <c r="C23" s="19">
        <v>100000</v>
      </c>
      <c r="D23" s="19">
        <v>605175</v>
      </c>
      <c r="E23" s="19"/>
      <c r="F23" s="19"/>
      <c r="G23" s="19"/>
      <c r="H23" s="19"/>
      <c r="I23" s="188"/>
      <c r="J23" s="19"/>
      <c r="K23" s="19"/>
      <c r="L23" s="19"/>
      <c r="M23" s="19"/>
      <c r="N23" s="19"/>
      <c r="O23" s="38"/>
      <c r="P23" s="38"/>
      <c r="Q23" s="37"/>
      <c r="R23" s="5">
        <v>1</v>
      </c>
      <c r="S23" s="182" t="str">
        <f ca="1">_xlfn.CONCAT($J$3,"_","Malaria","_",R23)</f>
        <v>Mozambique_Malaria_1</v>
      </c>
      <c r="T23" s="182" t="str">
        <f ca="1">_xlfn.XLOOKUP(A23,Dropdowns!$AA$3:$AA$50,Dropdowns!$AB$3:$AB$50,"",0,1)</f>
        <v>Clinton Foundation</v>
      </c>
    </row>
    <row r="24" spans="1:20" ht="15" customHeight="1" x14ac:dyDescent="0.2">
      <c r="A24" s="164" t="s">
        <v>856</v>
      </c>
      <c r="B24" s="19">
        <v>0</v>
      </c>
      <c r="C24" s="19">
        <v>1724228</v>
      </c>
      <c r="D24" s="19">
        <v>2406713</v>
      </c>
      <c r="E24" s="19"/>
      <c r="F24" s="19"/>
      <c r="G24" s="19"/>
      <c r="H24" s="19"/>
      <c r="I24" s="38"/>
      <c r="J24" s="19"/>
      <c r="K24" s="19"/>
      <c r="L24" s="19"/>
      <c r="M24" s="19"/>
      <c r="N24" s="189"/>
      <c r="O24" s="38"/>
      <c r="P24" s="38"/>
      <c r="Q24" s="38"/>
      <c r="R24" s="182">
        <v>2</v>
      </c>
      <c r="S24" s="182" t="str">
        <f t="shared" ref="S24:S35" ca="1" si="3">_xlfn.CONCAT($J$3,"_","Malaria","_",R24)</f>
        <v>Mozambique_Malaria_2</v>
      </c>
      <c r="T24" s="182" t="str">
        <f ca="1">_xlfn.XLOOKUP(A24,Dropdowns!$AA$3:$AA$50,Dropdowns!$AB$3:$AB$50,"",0,1)</f>
        <v xml:space="preserve">Malaria Consortium </v>
      </c>
    </row>
    <row r="25" spans="1:20" ht="15" customHeight="1" x14ac:dyDescent="0.2">
      <c r="A25" s="164" t="s">
        <v>901</v>
      </c>
      <c r="B25" s="19">
        <v>1590000</v>
      </c>
      <c r="C25" s="19">
        <v>0</v>
      </c>
      <c r="D25" s="19">
        <v>0</v>
      </c>
      <c r="E25" s="19"/>
      <c r="F25" s="19"/>
      <c r="G25" s="19"/>
      <c r="H25" s="19"/>
      <c r="I25" s="38"/>
      <c r="J25" s="19"/>
      <c r="K25" s="19"/>
      <c r="L25" s="19"/>
      <c r="M25" s="19"/>
      <c r="N25" s="189"/>
      <c r="O25" s="38"/>
      <c r="P25" s="38"/>
      <c r="Q25" s="38"/>
      <c r="R25" s="182">
        <v>3</v>
      </c>
      <c r="S25" s="182" t="str">
        <f t="shared" ca="1" si="3"/>
        <v>Mozambique_Malaria_3</v>
      </c>
      <c r="T25" s="182" t="str">
        <f ca="1">_xlfn.XLOOKUP(A25,Dropdowns!$AA$3:$AA$50,Dropdowns!$AB$3:$AB$50,"",0,1)</f>
        <v>The United Nations Children's Fund (UNICEF)</v>
      </c>
    </row>
    <row r="26" spans="1:20" ht="15" customHeight="1" x14ac:dyDescent="0.2">
      <c r="A26" s="164" t="s">
        <v>934</v>
      </c>
      <c r="B26" s="19">
        <v>29000000</v>
      </c>
      <c r="C26" s="19">
        <v>29000000</v>
      </c>
      <c r="D26" s="19">
        <v>29000000</v>
      </c>
      <c r="E26" s="19">
        <v>27500000</v>
      </c>
      <c r="F26" s="19">
        <v>19800000</v>
      </c>
      <c r="G26" s="19">
        <v>27500000</v>
      </c>
      <c r="H26" s="19"/>
      <c r="I26" s="38"/>
      <c r="J26" s="19"/>
      <c r="K26" s="19"/>
      <c r="L26" s="19"/>
      <c r="M26" s="19"/>
      <c r="N26" s="189"/>
      <c r="O26" s="196" t="s">
        <v>2250</v>
      </c>
      <c r="P26" s="38" t="s">
        <v>618</v>
      </c>
      <c r="Q26" s="38"/>
      <c r="R26" s="5">
        <v>4</v>
      </c>
      <c r="S26" s="182" t="str">
        <f t="shared" ca="1" si="3"/>
        <v>Mozambique_Malaria_4</v>
      </c>
      <c r="T26" s="182" t="str">
        <f ca="1">_xlfn.XLOOKUP(A26,Dropdowns!$AA$3:$AA$50,Dropdowns!$AB$3:$AB$50,"",0,1)</f>
        <v>United States Government (USG)</v>
      </c>
    </row>
    <row r="27" spans="1:20" ht="15" customHeight="1" x14ac:dyDescent="0.2">
      <c r="A27" s="164" t="s">
        <v>954</v>
      </c>
      <c r="B27" s="19">
        <v>0</v>
      </c>
      <c r="C27" s="19">
        <v>0</v>
      </c>
      <c r="D27" s="19">
        <v>2200000</v>
      </c>
      <c r="E27" s="19"/>
      <c r="F27" s="19"/>
      <c r="G27" s="19"/>
      <c r="H27" s="19"/>
      <c r="I27" s="38"/>
      <c r="J27" s="19"/>
      <c r="K27" s="19"/>
      <c r="L27" s="19"/>
      <c r="M27" s="19"/>
      <c r="N27" s="189"/>
      <c r="O27" s="38"/>
      <c r="P27" s="38"/>
      <c r="Q27" s="38"/>
      <c r="R27" s="182">
        <v>5</v>
      </c>
      <c r="S27" s="182" t="str">
        <f t="shared" ca="1" si="3"/>
        <v>Mozambique_Malaria_5</v>
      </c>
      <c r="T27" s="182" t="str">
        <f ca="1">_xlfn.XLOOKUP(A27,Dropdowns!$AA$3:$AA$50,Dropdowns!$AB$3:$AB$50,"",0,1)</f>
        <v xml:space="preserve">Unspecified - not disagregated by sources </v>
      </c>
    </row>
    <row r="28" spans="1:20" ht="15" customHeight="1" x14ac:dyDescent="0.2">
      <c r="A28" s="164" t="s">
        <v>949</v>
      </c>
      <c r="B28" s="19">
        <v>401451</v>
      </c>
      <c r="C28" s="19">
        <v>309292</v>
      </c>
      <c r="D28" s="19">
        <v>46455</v>
      </c>
      <c r="E28" s="19"/>
      <c r="F28" s="19"/>
      <c r="G28" s="19"/>
      <c r="H28" s="19"/>
      <c r="I28" s="38"/>
      <c r="J28" s="19"/>
      <c r="K28" s="19"/>
      <c r="L28" s="19"/>
      <c r="M28" s="19"/>
      <c r="N28" s="19"/>
      <c r="O28" s="38"/>
      <c r="P28" s="38"/>
      <c r="Q28" s="38"/>
      <c r="R28" s="182">
        <v>6</v>
      </c>
      <c r="S28" s="182" t="str">
        <f t="shared" ca="1" si="3"/>
        <v>Mozambique_Malaria_6</v>
      </c>
      <c r="T28" s="182" t="str">
        <f ca="1">_xlfn.XLOOKUP(A28,Dropdowns!$AA$3:$AA$50,Dropdowns!$AB$3:$AB$50,"",0,1)</f>
        <v>World Health Organization (WHO)</v>
      </c>
    </row>
    <row r="29" spans="1:20" ht="15" customHeight="1" x14ac:dyDescent="0.2">
      <c r="A29" s="164" t="s">
        <v>612</v>
      </c>
      <c r="B29" s="19">
        <f ca="1">IFERROR(INDEX(NFM3External!$A$1:$L$4060,MATCH(_xlfn.CONCAT($J$3,"_","Malaria","_",$T29,"_",B$6),NFM3External!$L$1:$L$4060,0),10),0)</f>
        <v>0</v>
      </c>
      <c r="C29" s="19">
        <f ca="1">IFERROR(INDEX(NFM3External!$A$1:$L$4060,MATCH(_xlfn.CONCAT($J$3,"_","Malaria","_",$T29,"_",C$6),NFM3External!$L$1:$L$4060,0),10),0)</f>
        <v>0</v>
      </c>
      <c r="D29" s="19">
        <f ca="1">IFERROR(INDEX(NFM3External!$A$1:$L$4060,MATCH(_xlfn.CONCAT($J$3,"_","Malaria","_",$T29,"_",D$6),NFM3External!$L$1:$L$4060,0),10),0)</f>
        <v>0</v>
      </c>
      <c r="E29" s="19"/>
      <c r="F29" s="19"/>
      <c r="G29" s="19"/>
      <c r="H29" s="19"/>
      <c r="I29" s="38"/>
      <c r="J29" s="19"/>
      <c r="K29" s="19"/>
      <c r="L29" s="19"/>
      <c r="M29" s="19"/>
      <c r="N29" s="19"/>
      <c r="O29" s="38"/>
      <c r="P29" s="38"/>
      <c r="Q29" s="38"/>
      <c r="R29" s="5">
        <v>7</v>
      </c>
      <c r="S29" s="182" t="str">
        <f t="shared" ca="1" si="3"/>
        <v>Mozambique_Malaria_7</v>
      </c>
      <c r="T29" s="182" t="str">
        <f ca="1">_xlfn.XLOOKUP(A29,Dropdowns!$AA$3:$AA$50,Dropdowns!$AB$3:$AB$50,"",0,1)</f>
        <v>Select External Source</v>
      </c>
    </row>
    <row r="30" spans="1:20" ht="15" customHeight="1" x14ac:dyDescent="0.2">
      <c r="A30" s="164" t="s">
        <v>612</v>
      </c>
      <c r="B30" s="19">
        <f ca="1">IFERROR(INDEX(NFM3External!$A$1:$L$4060,MATCH(_xlfn.CONCAT($J$3,"_","Malaria","_",$T30,"_",B$6),NFM3External!$L$1:$L$4060,0),10),0)</f>
        <v>0</v>
      </c>
      <c r="C30" s="19">
        <f ca="1">IFERROR(INDEX(NFM3External!$A$1:$L$4060,MATCH(_xlfn.CONCAT($J$3,"_","Malaria","_",$T30,"_",C$6),NFM3External!$L$1:$L$4060,0),10),0)</f>
        <v>0</v>
      </c>
      <c r="D30" s="19">
        <f ca="1">IFERROR(INDEX(NFM3External!$A$1:$L$4060,MATCH(_xlfn.CONCAT($J$3,"_","Malaria","_",$T30,"_",D$6),NFM3External!$L$1:$L$4060,0),10),0)</f>
        <v>0</v>
      </c>
      <c r="E30" s="19"/>
      <c r="F30" s="19"/>
      <c r="G30" s="19"/>
      <c r="H30" s="19"/>
      <c r="I30" s="38"/>
      <c r="J30" s="19"/>
      <c r="K30" s="19"/>
      <c r="L30" s="19"/>
      <c r="M30" s="19"/>
      <c r="N30" s="19"/>
      <c r="O30" s="38"/>
      <c r="P30" s="38"/>
      <c r="Q30" s="38"/>
      <c r="R30" s="182">
        <v>8</v>
      </c>
      <c r="S30" s="182" t="str">
        <f t="shared" ca="1" si="3"/>
        <v>Mozambique_Malaria_8</v>
      </c>
      <c r="T30" s="182" t="str">
        <f ca="1">_xlfn.XLOOKUP(A30,Dropdowns!$AA$3:$AA$50,Dropdowns!$AB$3:$AB$50,"",0,1)</f>
        <v>Select External Source</v>
      </c>
    </row>
    <row r="31" spans="1:20" ht="15" customHeight="1" x14ac:dyDescent="0.2">
      <c r="A31" s="164" t="s">
        <v>612</v>
      </c>
      <c r="B31" s="19">
        <f ca="1">IFERROR(INDEX(NFM3External!$A$1:$L$4060,MATCH(_xlfn.CONCAT($J$3,"_","Malaria","_",$T31,"_",B$6),NFM3External!$L$1:$L$4060,0),10),0)</f>
        <v>0</v>
      </c>
      <c r="C31" s="19">
        <f ca="1">IFERROR(INDEX(NFM3External!$A$1:$L$4060,MATCH(_xlfn.CONCAT($J$3,"_","Malaria","_",$T31,"_",C$6),NFM3External!$L$1:$L$4060,0),10),0)</f>
        <v>0</v>
      </c>
      <c r="D31" s="19">
        <f ca="1">IFERROR(INDEX(NFM3External!$A$1:$L$4060,MATCH(_xlfn.CONCAT($J$3,"_","Malaria","_",$T31,"_",D$6),NFM3External!$L$1:$L$4060,0),10),0)</f>
        <v>0</v>
      </c>
      <c r="E31" s="19"/>
      <c r="F31" s="19"/>
      <c r="G31" s="19"/>
      <c r="H31" s="19"/>
      <c r="I31" s="38"/>
      <c r="J31" s="19"/>
      <c r="K31" s="19"/>
      <c r="L31" s="19"/>
      <c r="M31" s="19"/>
      <c r="N31" s="189"/>
      <c r="O31" s="38"/>
      <c r="P31" s="38"/>
      <c r="Q31" s="38"/>
      <c r="R31" s="182">
        <v>9</v>
      </c>
      <c r="S31" s="182" t="str">
        <f t="shared" ca="1" si="3"/>
        <v>Mozambique_Malaria_9</v>
      </c>
      <c r="T31" s="182" t="str">
        <f ca="1">_xlfn.XLOOKUP(A31,Dropdowns!$AA$3:$AA$50,Dropdowns!$AB$3:$AB$50,"",0,1)</f>
        <v>Select External Source</v>
      </c>
    </row>
    <row r="32" spans="1:20" ht="15" customHeight="1" x14ac:dyDescent="0.2">
      <c r="A32" s="164" t="s">
        <v>612</v>
      </c>
      <c r="B32" s="19">
        <f ca="1">IFERROR(INDEX(NFM3External!$A$1:$L$4060,MATCH(_xlfn.CONCAT($J$3,"_","Malaria","_",$T32,"_",B$6),NFM3External!$L$1:$L$4060,0),10),0)</f>
        <v>0</v>
      </c>
      <c r="C32" s="19">
        <f ca="1">IFERROR(INDEX(NFM3External!$A$1:$L$4060,MATCH(_xlfn.CONCAT($J$3,"_","Malaria","_",$T32,"_",C$6),NFM3External!$L$1:$L$4060,0),10),0)</f>
        <v>0</v>
      </c>
      <c r="D32" s="19">
        <f ca="1">IFERROR(INDEX(NFM3External!$A$1:$L$4060,MATCH(_xlfn.CONCAT($J$3,"_","Malaria","_",$T32,"_",D$6),NFM3External!$L$1:$L$4060,0),10),0)</f>
        <v>0</v>
      </c>
      <c r="E32" s="19"/>
      <c r="F32" s="19"/>
      <c r="G32" s="19"/>
      <c r="H32" s="19"/>
      <c r="I32" s="38"/>
      <c r="J32" s="19"/>
      <c r="K32" s="19"/>
      <c r="L32" s="19"/>
      <c r="M32" s="19"/>
      <c r="N32" s="189"/>
      <c r="O32" s="38"/>
      <c r="P32" s="38"/>
      <c r="Q32" s="38"/>
      <c r="R32" s="5">
        <v>10</v>
      </c>
      <c r="S32" s="182" t="str">
        <f t="shared" ca="1" si="3"/>
        <v>Mozambique_Malaria_10</v>
      </c>
      <c r="T32" s="182" t="str">
        <f ca="1">_xlfn.XLOOKUP(A32,Dropdowns!$AA$3:$AA$50,Dropdowns!$AB$3:$AB$50,"",0,1)</f>
        <v>Select External Source</v>
      </c>
    </row>
    <row r="33" spans="1:20" ht="15" customHeight="1" x14ac:dyDescent="0.2">
      <c r="A33" s="164" t="s">
        <v>612</v>
      </c>
      <c r="B33" s="19">
        <f ca="1">IFERROR(INDEX(NFM3External!$A$1:$L$4060,MATCH(_xlfn.CONCAT($J$3,"_","Malaria","_",$T33,"_",B$6),NFM3External!$L$1:$L$4060,0),10),0)</f>
        <v>0</v>
      </c>
      <c r="C33" s="19">
        <f ca="1">IFERROR(INDEX(NFM3External!$A$1:$L$4060,MATCH(_xlfn.CONCAT($J$3,"_","Malaria","_",$T33,"_",C$6),NFM3External!$L$1:$L$4060,0),10),0)</f>
        <v>0</v>
      </c>
      <c r="D33" s="19">
        <f ca="1">IFERROR(INDEX(NFM3External!$A$1:$L$4060,MATCH(_xlfn.CONCAT($J$3,"_","Malaria","_",$T33,"_",D$6),NFM3External!$L$1:$L$4060,0),10),0)</f>
        <v>0</v>
      </c>
      <c r="E33" s="19"/>
      <c r="F33" s="19"/>
      <c r="G33" s="19"/>
      <c r="H33" s="19"/>
      <c r="I33" s="38"/>
      <c r="J33" s="19"/>
      <c r="K33" s="19"/>
      <c r="L33" s="19"/>
      <c r="M33" s="19"/>
      <c r="N33" s="189"/>
      <c r="O33" s="38"/>
      <c r="P33" s="38"/>
      <c r="Q33" s="38"/>
      <c r="R33" s="182">
        <v>11</v>
      </c>
      <c r="S33" s="182" t="str">
        <f t="shared" ca="1" si="3"/>
        <v>Mozambique_Malaria_11</v>
      </c>
      <c r="T33" s="182" t="str">
        <f ca="1">_xlfn.XLOOKUP(A33,Dropdowns!$AA$3:$AA$50,Dropdowns!$AB$3:$AB$50,"",0,1)</f>
        <v>Select External Source</v>
      </c>
    </row>
    <row r="34" spans="1:20" ht="15" customHeight="1" x14ac:dyDescent="0.2">
      <c r="A34" s="164" t="s">
        <v>612</v>
      </c>
      <c r="B34" s="19">
        <f ca="1">IFERROR(INDEX(NFM3External!$A$1:$L$4060,MATCH(_xlfn.CONCAT($J$3,"_","Malaria","_",$T34,"_",B$6),NFM3External!$L$1:$L$4060,0),10),0)</f>
        <v>0</v>
      </c>
      <c r="C34" s="19">
        <f ca="1">IFERROR(INDEX(NFM3External!$A$1:$L$4060,MATCH(_xlfn.CONCAT($J$3,"_","Malaria","_",$T34,"_",C$6),NFM3External!$L$1:$L$4060,0),10),0)</f>
        <v>0</v>
      </c>
      <c r="D34" s="19">
        <f ca="1">IFERROR(INDEX(NFM3External!$A$1:$L$4060,MATCH(_xlfn.CONCAT($J$3,"_","Malaria","_",$T34,"_",D$6),NFM3External!$L$1:$L$4060,0),10),0)</f>
        <v>0</v>
      </c>
      <c r="E34" s="19"/>
      <c r="F34" s="19"/>
      <c r="G34" s="19"/>
      <c r="H34" s="19"/>
      <c r="I34" s="38"/>
      <c r="J34" s="19"/>
      <c r="K34" s="19"/>
      <c r="L34" s="19"/>
      <c r="M34" s="19"/>
      <c r="N34" s="189"/>
      <c r="O34" s="38"/>
      <c r="P34" s="38"/>
      <c r="Q34" s="38"/>
      <c r="R34" s="182">
        <v>12</v>
      </c>
      <c r="S34" s="182" t="str">
        <f t="shared" ca="1" si="3"/>
        <v>Mozambique_Malaria_12</v>
      </c>
      <c r="T34" s="182" t="str">
        <f ca="1">_xlfn.XLOOKUP(A34,Dropdowns!$AA$3:$AA$50,Dropdowns!$AB$3:$AB$50,"",0,1)</f>
        <v>Select External Source</v>
      </c>
    </row>
    <row r="35" spans="1:20" ht="15" customHeight="1" x14ac:dyDescent="0.2">
      <c r="A35" s="165" t="s">
        <v>612</v>
      </c>
      <c r="B35" s="19">
        <f ca="1">IFERROR(INDEX(NFM3External!$A$1:$L$4060,MATCH(_xlfn.CONCAT($J$3,"_","Malaria","_",$T35,"_",B$6),NFM3External!$L$1:$L$4060,0),10),0)</f>
        <v>0</v>
      </c>
      <c r="C35" s="19">
        <f ca="1">IFERROR(INDEX(NFM3External!$A$1:$L$4060,MATCH(_xlfn.CONCAT($J$3,"_","Malaria","_",$T35,"_",C$6),NFM3External!$L$1:$L$4060,0),10),0)</f>
        <v>0</v>
      </c>
      <c r="D35" s="19">
        <f ca="1">IFERROR(INDEX(NFM3External!$A$1:$L$4060,MATCH(_xlfn.CONCAT($J$3,"_","Malaria","_",$T35,"_",D$6),NFM3External!$L$1:$L$4060,0),10),0)</f>
        <v>0</v>
      </c>
      <c r="E35" s="19"/>
      <c r="F35" s="19"/>
      <c r="G35" s="19"/>
      <c r="H35" s="190"/>
      <c r="I35" s="111"/>
      <c r="J35" s="19"/>
      <c r="K35" s="19"/>
      <c r="L35" s="19"/>
      <c r="M35" s="19"/>
      <c r="N35" s="189"/>
      <c r="O35" s="38"/>
      <c r="P35" s="38"/>
      <c r="Q35" s="38"/>
      <c r="R35" s="5">
        <v>13</v>
      </c>
      <c r="S35" s="182" t="str">
        <f t="shared" ca="1" si="3"/>
        <v>Mozambique_Malaria_13</v>
      </c>
      <c r="T35" s="182" t="str">
        <f ca="1">_xlfn.XLOOKUP(A35,Dropdowns!$AA$3:$AA$50,Dropdowns!$AB$3:$AB$50,"",0,1)</f>
        <v>Select External Source</v>
      </c>
    </row>
    <row r="36" spans="1:20" ht="45" customHeight="1" x14ac:dyDescent="0.2">
      <c r="A36" s="87" t="str">
        <f ca="1">Translations!$A$114</f>
        <v>LINE C: Total previous, current and anticipated EXTERNAL Resources (non-Global Fund)</v>
      </c>
      <c r="B36" s="83">
        <f t="shared" ref="B36:N36" ca="1" si="4">SUM(B23:B35)</f>
        <v>31052715</v>
      </c>
      <c r="C36" s="83">
        <f t="shared" ca="1" si="4"/>
        <v>31133520</v>
      </c>
      <c r="D36" s="83">
        <f t="shared" ca="1" si="4"/>
        <v>34258343</v>
      </c>
      <c r="E36" s="83">
        <f t="shared" si="4"/>
        <v>27500000</v>
      </c>
      <c r="F36" s="83">
        <f t="shared" si="4"/>
        <v>19800000</v>
      </c>
      <c r="G36" s="83">
        <f t="shared" si="4"/>
        <v>27500000</v>
      </c>
      <c r="H36" s="255"/>
      <c r="I36" s="255"/>
      <c r="J36" s="83">
        <f t="shared" si="4"/>
        <v>0</v>
      </c>
      <c r="K36" s="83">
        <f t="shared" si="4"/>
        <v>0</v>
      </c>
      <c r="L36" s="83">
        <f t="shared" si="4"/>
        <v>0</v>
      </c>
      <c r="M36" s="83">
        <f t="shared" si="4"/>
        <v>0</v>
      </c>
      <c r="N36" s="83">
        <f t="shared" si="4"/>
        <v>0</v>
      </c>
      <c r="O36" s="245"/>
      <c r="P36" s="246"/>
      <c r="Q36" s="247"/>
    </row>
    <row r="37" spans="1:20" ht="60" customHeight="1" x14ac:dyDescent="0.2">
      <c r="A37" s="252" t="str">
        <f ca="1">Translations!$A$115</f>
        <v>LINE D: Total previous, current and anticipated Global Fund resources from existing grants (excluding amounts included in the funding request)</v>
      </c>
      <c r="B37" s="253"/>
      <c r="C37" s="253"/>
      <c r="D37" s="254"/>
      <c r="E37" s="84"/>
      <c r="F37" s="18"/>
      <c r="G37" s="18"/>
      <c r="H37" s="18"/>
      <c r="I37" s="18"/>
      <c r="J37" s="18"/>
      <c r="K37" s="18"/>
      <c r="L37" s="18"/>
      <c r="M37" s="18"/>
      <c r="N37" s="39"/>
      <c r="O37" s="38"/>
      <c r="P37" s="38"/>
      <c r="Q37" s="38"/>
    </row>
    <row r="38" spans="1:20" ht="3" customHeight="1" x14ac:dyDescent="0.2">
      <c r="A38" s="75"/>
      <c r="B38" s="76"/>
      <c r="C38" s="76"/>
      <c r="D38" s="76"/>
      <c r="E38" s="76"/>
      <c r="F38" s="76"/>
      <c r="G38" s="76"/>
      <c r="H38" s="76"/>
      <c r="I38" s="76"/>
      <c r="J38" s="77"/>
      <c r="K38" s="77"/>
      <c r="L38" s="77"/>
      <c r="M38" s="77"/>
      <c r="N38" s="77"/>
      <c r="O38" s="90"/>
      <c r="P38" s="91"/>
      <c r="Q38" s="91"/>
      <c r="R38" s="182"/>
      <c r="S38" s="182"/>
      <c r="T38" s="182"/>
    </row>
    <row r="39" spans="1:20" ht="15" customHeight="1" x14ac:dyDescent="0.2">
      <c r="A39" s="248" t="str">
        <f ca="1">Translations!$A$116</f>
        <v xml:space="preserve">LINE E: Total anticipated resources (annual amounts) </v>
      </c>
      <c r="B39" s="249"/>
      <c r="C39" s="249"/>
      <c r="D39" s="249"/>
      <c r="E39" s="249"/>
      <c r="F39" s="249"/>
      <c r="G39" s="249"/>
      <c r="H39" s="85"/>
      <c r="I39" s="86"/>
      <c r="J39" s="2">
        <f>SUM(J37+J36+J22)</f>
        <v>10399923</v>
      </c>
      <c r="K39" s="2">
        <f>SUM(K37+K36+K22)</f>
        <v>10399923</v>
      </c>
      <c r="L39" s="2">
        <f>SUM(L37+L36+L22)</f>
        <v>0</v>
      </c>
      <c r="M39" s="2">
        <f>SUM(M37+M36+M22)</f>
        <v>0</v>
      </c>
      <c r="N39" s="2">
        <f>SUM(N37+N36+N22)</f>
        <v>0</v>
      </c>
      <c r="O39" s="256"/>
      <c r="P39" s="257"/>
      <c r="Q39" s="258"/>
    </row>
    <row r="40" spans="1:20" ht="15" customHeight="1" x14ac:dyDescent="0.2">
      <c r="A40" s="250" t="str">
        <f ca="1">Translations!$A$117</f>
        <v>LINE F: Annual anticipated funding gap (Line A-E)</v>
      </c>
      <c r="B40" s="251"/>
      <c r="C40" s="251"/>
      <c r="D40" s="251"/>
      <c r="E40" s="251"/>
      <c r="F40" s="251"/>
      <c r="G40" s="251"/>
      <c r="H40" s="103"/>
      <c r="I40" s="102"/>
      <c r="J40" s="2">
        <f>+J11-J39</f>
        <v>185371416</v>
      </c>
      <c r="K40" s="2">
        <f>+K11-K39</f>
        <v>185371416</v>
      </c>
      <c r="L40" s="2">
        <f>+L11-L39</f>
        <v>195771339</v>
      </c>
      <c r="M40" s="2">
        <f>+M11-M39</f>
        <v>0</v>
      </c>
      <c r="N40" s="92">
        <f>+N11-N39</f>
        <v>0</v>
      </c>
      <c r="O40" s="245"/>
      <c r="P40" s="246"/>
      <c r="Q40" s="247"/>
      <c r="R40" s="182"/>
      <c r="S40" s="182"/>
      <c r="T40" s="182"/>
    </row>
    <row r="41" spans="1:20" ht="15" customHeight="1" x14ac:dyDescent="0.2">
      <c r="A41" s="250" t="str">
        <f ca="1">Translations!$A$118</f>
        <v>LINE G: Funding request within the country allocation</v>
      </c>
      <c r="B41" s="251"/>
      <c r="C41" s="251"/>
      <c r="D41" s="251"/>
      <c r="E41" s="251"/>
      <c r="F41" s="251"/>
      <c r="G41" s="251"/>
      <c r="H41" s="103"/>
      <c r="I41" s="102"/>
      <c r="J41" s="19">
        <v>58200924.121365465</v>
      </c>
      <c r="K41" s="19">
        <v>111125155.19524065</v>
      </c>
      <c r="L41" s="19">
        <v>93488619.397336125</v>
      </c>
      <c r="M41" s="19"/>
      <c r="N41" s="19"/>
      <c r="O41" s="245"/>
      <c r="P41" s="246"/>
      <c r="Q41" s="247"/>
      <c r="R41" s="182"/>
      <c r="S41" s="182"/>
      <c r="T41" s="182"/>
    </row>
    <row r="42" spans="1:20" ht="15" customHeight="1" x14ac:dyDescent="0.2">
      <c r="A42" s="243" t="str">
        <f ca="1">Translations!$A$119</f>
        <v>LINE H: Total Remaining Funding Gap (annual amounts) (Line F-G)</v>
      </c>
      <c r="B42" s="244"/>
      <c r="C42" s="244"/>
      <c r="D42" s="244"/>
      <c r="E42" s="244"/>
      <c r="F42" s="244"/>
      <c r="G42" s="244"/>
      <c r="H42" s="88"/>
      <c r="I42" s="89"/>
      <c r="J42" s="2">
        <f>J40-J41</f>
        <v>127170491.87863454</v>
      </c>
      <c r="K42" s="2">
        <f>K40-K41</f>
        <v>74246260.804759353</v>
      </c>
      <c r="L42" s="2">
        <f>L40-L41</f>
        <v>102282719.60266387</v>
      </c>
      <c r="M42" s="2">
        <f>M40-M41</f>
        <v>0</v>
      </c>
      <c r="N42" s="2">
        <f>N40-N41</f>
        <v>0</v>
      </c>
      <c r="O42" s="259"/>
      <c r="P42" s="260"/>
      <c r="Q42" s="261"/>
      <c r="R42" s="182"/>
      <c r="S42" s="182"/>
      <c r="T42" s="182"/>
    </row>
  </sheetData>
  <sheetProtection algorithmName="SHA-512" hashValue="T6k4ZqKndhFWeWYwFxCBl+flkzXbC+epvprE2+rMrCd29vcFiDWXPNxpewly3+mgr17snUi0LiRB80cWN0b+4A==" saltValue="LtH63CmqvlFLxMoqqUH9Nw==" spinCount="100000" sheet="1" objects="1" scenarios="1" formatColumns="0" formatRows="0" selectLockedCells="1"/>
  <protectedRanges>
    <protectedRange sqref="P37 B8:G8 E17:Q21 J8:Q8 J11:Q15 A23:Q35" name="Range1"/>
  </protectedRanges>
  <mergeCells count="29">
    <mergeCell ref="A39:G39"/>
    <mergeCell ref="O39:Q42"/>
    <mergeCell ref="A40:G40"/>
    <mergeCell ref="A41:G41"/>
    <mergeCell ref="A42:G42"/>
    <mergeCell ref="H22:I22"/>
    <mergeCell ref="O22:Q22"/>
    <mergeCell ref="H36:I36"/>
    <mergeCell ref="O36:Q36"/>
    <mergeCell ref="A37:D37"/>
    <mergeCell ref="A12:F13"/>
    <mergeCell ref="G12:K13"/>
    <mergeCell ref="L12:Q13"/>
    <mergeCell ref="A11:I11"/>
    <mergeCell ref="A16:Q16"/>
    <mergeCell ref="B5:I5"/>
    <mergeCell ref="J5:P5"/>
    <mergeCell ref="O1:P1"/>
    <mergeCell ref="Q5:Q6"/>
    <mergeCell ref="H7:I8"/>
    <mergeCell ref="O7:Q8"/>
    <mergeCell ref="Q1:R1"/>
    <mergeCell ref="J2:K2"/>
    <mergeCell ref="O2:P2"/>
    <mergeCell ref="Q2:R2"/>
    <mergeCell ref="A1:H2"/>
    <mergeCell ref="J1:K1"/>
    <mergeCell ref="L1:L2"/>
    <mergeCell ref="M1:M2"/>
  </mergeCells>
  <dataValidations count="2">
    <dataValidation type="decimal" operator="greaterThanOrEqual" allowBlank="1" showInputMessage="1" showErrorMessage="1" sqref="J41:N41 J23:N35 J11:N11 J17:N21 E37:N37 E17:H21 L14:N15 L12 B23:H35" xr:uid="{4522326D-C8DB-489B-B885-B5FD762F399F}">
      <formula1>0</formula1>
    </dataValidation>
    <dataValidation type="list" allowBlank="1" showInputMessage="1" showErrorMessage="1" sqref="P17:P21 I23:I35 P37 I17:I21 P23:P35 P11" xr:uid="{38C1F5BC-EBE5-4EF2-B7A5-C9DF5EDEFE4E}">
      <formula1>"Direct Costs Only, Shared and Direct Costs, Other"</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5EFAD6A-8DBF-4A92-87A3-52A6F2D9CA74}">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EB25A064-8B90-49FC-8D0D-3A697F9A332C}">
          <x14:formula1>
            <xm:f>Dropdowns!$AA$3:$AA$50</xm:f>
          </x14:formula1>
          <xm:sqref>A23:A35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2B2E87AA589468605FB89BD8B5E58" ma:contentTypeVersion="21" ma:contentTypeDescription="Create a new document." ma:contentTypeScope="" ma:versionID="baed15dcc06230d15a27a80bd32acb27">
  <xsd:schema xmlns:xsd="http://www.w3.org/2001/XMLSchema" xmlns:xs="http://www.w3.org/2001/XMLSchema" xmlns:p="http://schemas.microsoft.com/office/2006/metadata/properties" xmlns:ns2="cd78763a-b268-49dc-a2c5-3ef1ab83c425" xmlns:ns3="98142154-8c2f-4d74-96ef-4a872fda751f" targetNamespace="http://schemas.microsoft.com/office/2006/metadata/properties" ma:root="true" ma:fieldsID="06141d2a901fb94ee44826eb93486036" ns2:_="" ns3:_="">
    <xsd:import namespace="cd78763a-b268-49dc-a2c5-3ef1ab83c425"/>
    <xsd:import namespace="98142154-8c2f-4d74-96ef-4a872fda751f"/>
    <xsd:element name="properties">
      <xsd:complexType>
        <xsd:sequence>
          <xsd:element name="documentManagement">
            <xsd:complexType>
              <xsd:all>
                <xsd:element ref="ns2:Region"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lcf76f155ced4ddcb4097134ff3c332f" minOccurs="0"/>
                <xsd:element ref="ns3:TaxCatchAll" minOccurs="0"/>
                <xsd:element ref="ns2:Reviewed"/>
                <xsd:element ref="ns2:HFD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78763a-b268-49dc-a2c5-3ef1ab83c425" elementFormDefault="qualified">
    <xsd:import namespace="http://schemas.microsoft.com/office/2006/documentManagement/types"/>
    <xsd:import namespace="http://schemas.microsoft.com/office/infopath/2007/PartnerControls"/>
    <xsd:element name="Region" ma:index="2" nillable="true" ma:displayName="Region" ma:format="Dropdown" ma:internalName="Region">
      <xsd:simpleType>
        <xsd:restriction base="dms:Text">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hidden="true"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hidden="true" ma:internalName="MediaServiceOCR" ma:readOnly="true">
      <xsd:simpleType>
        <xsd:restriction base="dms:Note"/>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element name="Reviewed" ma:index="25" ma:displayName="Reviewed" ma:default="0" ma:format="Dropdown" ma:internalName="Reviewed">
      <xsd:simpleType>
        <xsd:restriction base="dms:Boolean"/>
      </xsd:simpleType>
    </xsd:element>
    <xsd:element name="HFDNotes" ma:index="26" nillable="true" ma:displayName="Sign-off status" ma:format="Dropdown" ma:internalName="HFD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142154-8c2f-4d74-96ef-4a872fda751f"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element name="TaxCatchAll" ma:index="24" nillable="true" ma:displayName="Taxonomy Catch All Column" ma:hidden="true" ma:list="{ccc1ef81-e289-4c4b-89f0-f111aff8c217}" ma:internalName="TaxCatchAll" ma:showField="CatchAllData" ma:web="98142154-8c2f-4d74-96ef-4a872fda75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d78763a-b268-49dc-a2c5-3ef1ab83c425">
      <Terms xmlns="http://schemas.microsoft.com/office/infopath/2007/PartnerControls"/>
    </lcf76f155ced4ddcb4097134ff3c332f>
    <TaxCatchAll xmlns="98142154-8c2f-4d74-96ef-4a872fda751f" xsi:nil="true"/>
    <HFDNotes xmlns="cd78763a-b268-49dc-a2c5-3ef1ab83c425" xsi:nil="true"/>
    <Reviewed xmlns="cd78763a-b268-49dc-a2c5-3ef1ab83c425">false</Reviewed>
    <Region xmlns="cd78763a-b268-49dc-a2c5-3ef1ab83c42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7E4C922-93C5-4776-B912-4CA9C6F742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78763a-b268-49dc-a2c5-3ef1ab83c425"/>
    <ds:schemaRef ds:uri="98142154-8c2f-4d74-96ef-4a872fda75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BCC2B9-3F47-45B8-854D-ECF8337695AC}">
  <ds:schemaRefs>
    <ds:schemaRef ds:uri="http://schemas.microsoft.com/office/2006/metadata/properties"/>
    <ds:schemaRef ds:uri="http://purl.org/dc/terms/"/>
    <ds:schemaRef ds:uri="http://schemas.openxmlformats.org/package/2006/metadata/core-properties"/>
    <ds:schemaRef ds:uri="98142154-8c2f-4d74-96ef-4a872fda751f"/>
    <ds:schemaRef ds:uri="http://schemas.microsoft.com/office/2006/documentManagement/types"/>
    <ds:schemaRef ds:uri="http://schemas.microsoft.com/office/infopath/2007/PartnerControls"/>
    <ds:schemaRef ds:uri="http://purl.org/dc/elements/1.1/"/>
    <ds:schemaRef ds:uri="cd78763a-b268-49dc-a2c5-3ef1ab83c425"/>
    <ds:schemaRef ds:uri="http://www.w3.org/XML/1998/namespace"/>
    <ds:schemaRef ds:uri="http://purl.org/dc/dcmitype/"/>
  </ds:schemaRefs>
</ds:datastoreItem>
</file>

<file path=customXml/itemProps3.xml><?xml version="1.0" encoding="utf-8"?>
<ds:datastoreItem xmlns:ds="http://schemas.openxmlformats.org/officeDocument/2006/customXml" ds:itemID="{88BF311D-541E-4457-A111-9F535BDDC96F}">
  <ds:schemaRefs>
    <ds:schemaRef ds:uri="http://schemas.microsoft.com/sharepoint/v3/contenttype/forms"/>
  </ds:schemaRefs>
</ds:datastoreItem>
</file>

<file path=customXml/itemProps4.xml><?xml version="1.0" encoding="utf-8"?>
<ds:datastoreItem xmlns:ds="http://schemas.openxmlformats.org/officeDocument/2006/customXml" ds:itemID="{33B6B3AC-F757-4C72-A542-EA6ED4E77EC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8</vt:i4>
      </vt:variant>
    </vt:vector>
  </HeadingPairs>
  <TitlesOfParts>
    <vt:vector size="26" baseType="lpstr">
      <vt:lpstr>Instructions</vt:lpstr>
      <vt:lpstr>Translations</vt:lpstr>
      <vt:lpstr>Dropdowns</vt:lpstr>
      <vt:lpstr>Cover Sheet</vt:lpstr>
      <vt:lpstr>NFM3External</vt:lpstr>
      <vt:lpstr>NFM3ExternalList</vt:lpstr>
      <vt:lpstr>HIV.Gap.Overview</vt:lpstr>
      <vt:lpstr>TB.Gap.Overview</vt:lpstr>
      <vt:lpstr>Malaria.Gap.Overview</vt:lpstr>
      <vt:lpstr>Health.Products</vt:lpstr>
      <vt:lpstr>Old.Health.Products</vt:lpstr>
      <vt:lpstr>Government Health Spending</vt:lpstr>
      <vt:lpstr>HIV.Gap.Detail.Module</vt:lpstr>
      <vt:lpstr>HIV.Gap.Detail.NSP</vt:lpstr>
      <vt:lpstr>TB.Gap.Detail.Module</vt:lpstr>
      <vt:lpstr>TB.Gap.Detail.NSP</vt:lpstr>
      <vt:lpstr>Malaria.Gap.Detail.Module</vt:lpstr>
      <vt:lpstr>Malaria.Gap.Detail.NSP</vt:lpstr>
      <vt:lpstr>DropDownHealthProducts</vt:lpstr>
      <vt:lpstr>LangOffset</vt:lpstr>
      <vt:lpstr>Health.Products!Print_Area</vt:lpstr>
      <vt:lpstr>HIV.Gap.Detail.NSP!Print_Area</vt:lpstr>
      <vt:lpstr>HIV.Gap.Overview!Print_Area</vt:lpstr>
      <vt:lpstr>Malaria.Gap.Detail.NSP!Print_Area</vt:lpstr>
      <vt:lpstr>Old.Health.Products!Print_Area</vt:lpstr>
      <vt:lpstr>TB.Gap.Detail.NSP!Print_Area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 ThinkBook</dc:creator>
  <cp:keywords/>
  <dc:description/>
  <cp:lastModifiedBy>Dell</cp:lastModifiedBy>
  <cp:revision/>
  <dcterms:created xsi:type="dcterms:W3CDTF">2017-05-09T08:27:23Z</dcterms:created>
  <dcterms:modified xsi:type="dcterms:W3CDTF">2023-06-20T15:00:14Z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0x01010005F2B2E87AA589468605FB89BD8B5E58</vt:lpwstr>
  </property>
  <property fmtid="{D5CDD505-2E9C-101B-9397-08002B2CF9AE}" pid="3" name="MediaServiceImageTags">
    <vt:lpwstr/>
  </property>
  <property fmtid="{D5CDD505-2E9C-101B-9397-08002B2CF9AE}" pid="4" name="_dlc_DocId">
    <vt:lpwstr>2MX3P7Y5RS4X-61670648-2211</vt:lpwstr>
  </property>
  <property fmtid="{D5CDD505-2E9C-101B-9397-08002B2CF9AE}" pid="5" name="_dlc_DocIdItemGuid">
    <vt:lpwstr>77bcbcc1-e181-4680-8dc2-1dc61a08a111</vt:lpwstr>
  </property>
  <property fmtid="{D5CDD505-2E9C-101B-9397-08002B2CF9AE}" pid="6" name="_dlc_DocIdUrl">
    <vt:lpwstr>https://tgf.sharepoint.com/sites/TSCMS1/CMSS/_layouts/15/DocIdRedir.aspx?ID=2MX3P7Y5RS4X-61670648-2211, 2MX3P7Y5RS4X-61670648-2211</vt:lpwstr>
  </property>
</Properties>
</file>