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autoCompressPictures="0" defaultThemeVersion="124226"/>
  <mc:AlternateContent xmlns:mc="http://schemas.openxmlformats.org/markup-compatibility/2006">
    <mc:Choice Requires="x15">
      <x15ac:absPath xmlns:x15ac="http://schemas.microsoft.com/office/spreadsheetml/2010/11/ac" url="https://tgf-my.sharepoint.com/personal/regis_choto_theglobalfund_org/Documents/Desktop/"/>
    </mc:Choice>
  </mc:AlternateContent>
  <xr:revisionPtr revIDLastSave="0" documentId="8_{FE10A13D-942A-4566-80A9-473E54822678}" xr6:coauthVersionLast="47" xr6:coauthVersionMax="47" xr10:uidLastSave="{00000000-0000-0000-0000-000000000000}"/>
  <workbookProtection workbookAlgorithmName="SHA-512" workbookHashValue="WrgMJ3b3CWIT0B1HB6FZfvVpZTpmbRq8TRaoA7a1BYmdT9Px8TWh7RCx62IrUwJyxZNuP3hElxHBS9K3xn+8jw==" workbookSaltValue="KEzHdYkWNZxQzjHjxPYxTA==" workbookSpinCount="100000" lockStructure="1"/>
  <bookViews>
    <workbookView xWindow="-110" yWindow="-110" windowWidth="19420" windowHeight="10420" tabRatio="872" activeTab="12" xr2:uid="{00000000-000D-0000-FFFF-FFFF00000000}"/>
  </bookViews>
  <sheets>
    <sheet name="Cover Sheet" sheetId="8" r:id="rId1"/>
    <sheet name="Instructions" sheetId="2" r:id="rId2"/>
    <sheet name="TB Tables" sheetId="24" r:id="rId3"/>
    <sheet name="TranslationsHIV" sheetId="4" state="veryHidden" r:id="rId4"/>
    <sheet name="TranslationsTB" sheetId="17" state="veryHidden" r:id="rId5"/>
    <sheet name="TB drop-down" sheetId="16" state="veryHidden" r:id="rId6"/>
    <sheet name="HIV dropdown" sheetId="7" state="veryHidden" r:id="rId7"/>
    <sheet name="HIV-Treatment " sheetId="1" r:id="rId8"/>
    <sheet name="HIV - EMTCT" sheetId="29" r:id="rId9"/>
    <sheet name="HIV-Testing" sheetId="28" r:id="rId10"/>
    <sheet name="HIV-Prevention" sheetId="30" r:id="rId11"/>
    <sheet name="HIV-PrEP" sheetId="13" r:id="rId12"/>
    <sheet name="HIV-Condoms" sheetId="5" r:id="rId13"/>
    <sheet name="TB-HIV" sheetId="32" r:id="rId14"/>
    <sheet name="Blank table (only if needed)" sheetId="10" r:id="rId15"/>
  </sheets>
  <externalReferences>
    <externalReference r:id="rId16"/>
  </externalReferences>
  <definedNames>
    <definedName name="ApplicantType">'HIV dropdown'!$X$3:$X$5</definedName>
    <definedName name="ComponentSelected">'[1]Concept Note'!$C$10</definedName>
    <definedName name="DépistagedelatuberculosechezlespatientsséropositifsauVIH">'HIV dropdown'!$C$28</definedName>
    <definedName name="DifferentiatedHIVtestingservices">'HIV dropdown'!$B$51:$B$60</definedName>
    <definedName name="Geography">'HIV dropdown'!$Q$3:$Q$272</definedName>
    <definedName name="HIVModulesIndicators">'HIV dropdown'!$A$6:$B$16</definedName>
    <definedName name="HIVpositiveTBpatientsonART">'HIV dropdown'!$B$34</definedName>
    <definedName name="IniciodeterapiapreventivaparatuberculosisenpersonasquevivenconelVIH">'HIV dropdown'!$D$37</definedName>
    <definedName name="InitiationdutraitementpréventifdelatuberculosepourlesPVVIH">'HIV dropdown'!$C$37</definedName>
    <definedName name="IntervencionescolaborativasdetuberculosisyVIH_Pacientesseropositivoscontuberculoisquerecibentratamientoantirretroviral">'HIV dropdown'!$D$34</definedName>
    <definedName name="InterventionsconjointesTBVIH_PatientstuberculeuxséropositifsauVIHsousTAR">'HIV dropdown'!$C$34</definedName>
    <definedName name="KeyPop">'HIV dropdown'!$A$77:$A$84</definedName>
    <definedName name="KeyPopPrep">'HIV dropdown'!$A$88:$A$96</definedName>
    <definedName name="LangOffset">TranslationsHIV!$C$1</definedName>
    <definedName name="Language">Instructions!$B$6</definedName>
    <definedName name="ListHIVModules">'HIV dropdown'!$A$6:$A$16</definedName>
    <definedName name="ListTBModules">'TB drop-down'!$A$3:$A$9</definedName>
    <definedName name="ListTBonly">'TB drop-down'!$A$3:$A$6</definedName>
    <definedName name="Pacientesseropositivoscontuberculosisquerecibentratamientoantirretroviral">'HIV dropdown'!$D$34</definedName>
    <definedName name="Patientstuberculeuxdontlestatutsérologiquevis.à.visduVIHestconnu">'HIV dropdown'!$C$31</definedName>
    <definedName name="PatientstuberculeuxséropositifsauVIHsousTAR">'HIV dropdown'!$C$34</definedName>
    <definedName name="Preventionprogramsforkeypopulations_definedpackageofservices">'HIV dropdown'!$B$40:$B$48</definedName>
    <definedName name="PreventionprogramsforPWIDandtheirpartners_Needleandsyringedistribution">'HIV dropdown'!$B$63</definedName>
    <definedName name="PreventionprogramsforPWIDandtheirpartners_OSTandotherdrugdependencetreatmentforPWIDs">'HIV dropdown'!$B$66</definedName>
    <definedName name="_xlnm.Print_Area" localSheetId="14">'Blank table (only if needed)'!$A$1:$F$250</definedName>
    <definedName name="_xlnm.Print_Area" localSheetId="8">'HIV - EMTCT'!$A$1:$F$46</definedName>
    <definedName name="_xlnm.Print_Area" localSheetId="12">'HIV-Condoms'!$A$1:$F$160</definedName>
    <definedName name="_xlnm.Print_Area" localSheetId="11">'HIV-PrEP'!$A$1:$F$103</definedName>
    <definedName name="_xlnm.Print_Area" localSheetId="10">'HIV-Prevention'!$A$1:$F$111</definedName>
    <definedName name="_xlnm.Print_Area" localSheetId="9">'HIV-Testing'!$A$1:$F$112</definedName>
    <definedName name="_xlnm.Print_Area" localSheetId="7">'HIV-Treatment '!$A$1:$F$111</definedName>
    <definedName name="_xlnm.Print_Area" localSheetId="1">Instructions!$A$1:$G$155</definedName>
    <definedName name="_xlnm.Print_Area" localSheetId="2">'TB Tables'!$A$1:$F$354</definedName>
    <definedName name="_xlnm.Print_Area" localSheetId="13">'TB-HIV'!$A$1:$F$137</definedName>
    <definedName name="Programasdeprevencióndestinadosalaspoblacionesclave.Paquetedefinidodeservicios">'HIV dropdown'!$D$40:$D$48</definedName>
    <definedName name="Programasdeprevencióndestinadosalaspoblacionesclave.PruebasdeVIH">'HIV dropdown'!$D$51:$D$57</definedName>
    <definedName name="Programasdeprevenciónintegralparapersonasqueseinyectandrogasysusparejas_Programasdeagujasyjeringuillas">'HIV dropdown'!$D$63</definedName>
    <definedName name="Programasdeprevenciónintegralparapersonasqueseinyectandrogasysusparejas_Terapiadesustitucióndeopiáceosyotrostratamientosparaladrogodependenciadepersonasqueseinyectandrogas">'HIV dropdown'!$D$66</definedName>
    <definedName name="Programmesdepréventiondestinésauxusagersdedroguesinjectablesetàleurspartenaires_Programmesliésauxaiguillesetdeseringues">'HIV dropdown'!$C$63</definedName>
    <definedName name="Programmesdepréventiondestinésauxusagersdedroguesinjectablesetàleurspartenaires_Traitementsdesubstitutionauxopiacésetautrestraitementsdeladépendancepourlesusagersdedroguesinjectables">'HIV dropdown'!$C$66</definedName>
    <definedName name="Programmesdepréventionpourlespopulationsclés_DépistageduVIH">'HIV dropdown'!$C$51:$C$57</definedName>
    <definedName name="Programmesdepréventionpourlespopulationsclés_Paquetdeservicesdéfinis">'HIV dropdown'!$C$40:$C$48</definedName>
    <definedName name="RevisióndetuberculosisenpacientesconVIH">'HIV dropdown'!$D$28</definedName>
    <definedName name="ServicesdedépistagedifférenciésduVIH">'HIV dropdown'!$C$51:$C$60</definedName>
    <definedName name="ServiciosdiferenciadosdepruebasdeVIH">'HIV dropdown'!$D$51:$D$60</definedName>
    <definedName name="TBModulesIndicators">'TB drop-down'!$A$3:$B$9</definedName>
    <definedName name="TBpatientswithknownHIVstatus">'HIV dropdown'!$B$31</definedName>
    <definedName name="TBscreeningamongHIVpatients">'HIV dropdown'!$B$28</definedName>
    <definedName name="TPTinititationamongPLHIV">'HIV dropdown'!$B$37</definedName>
    <definedName name="Traitementpriseenchargeetsoutien_Prestationdeservicesetpriseenchargedifférenciéespourlestraitementsantirétroviraux">'HIV dropdown'!$C$20:$C$22</definedName>
    <definedName name="Tratamientoatenciónyapoyo_Prestacióndeserviciosdiferenciadosatenciónytratamientoantirretroviral">'HIV dropdown'!$D$20:$D$22</definedName>
    <definedName name="TreatmentCareandSupport_ART">'HIV dropdown'!$B$20:$B$22</definedName>
    <definedName name="TreatmentCareandSupport_DifferentiatedARTServiceDeliveryandcare">'HIV dropdown'!$B$20:$B$22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1" i="13" l="1"/>
  <c r="E91" i="13"/>
  <c r="C91" i="13"/>
  <c r="D84" i="13"/>
  <c r="E84" i="13"/>
  <c r="C84" i="13"/>
  <c r="D61" i="13"/>
  <c r="E61" i="13"/>
  <c r="C61" i="13"/>
  <c r="D54" i="13"/>
  <c r="E54" i="13"/>
  <c r="C54" i="13"/>
  <c r="D31" i="13"/>
  <c r="E31" i="13"/>
  <c r="C31" i="13"/>
  <c r="D24" i="13"/>
  <c r="E24" i="13"/>
  <c r="C24" i="13"/>
  <c r="E87" i="13"/>
  <c r="D87" i="13"/>
  <c r="C87" i="13"/>
  <c r="E79" i="13"/>
  <c r="D79" i="13"/>
  <c r="C79" i="13"/>
  <c r="E57" i="13"/>
  <c r="D57" i="13"/>
  <c r="C57" i="13"/>
  <c r="E49" i="13"/>
  <c r="D49" i="13"/>
  <c r="C49" i="13"/>
  <c r="C121" i="5"/>
  <c r="D119" i="5"/>
  <c r="E119" i="5"/>
  <c r="C119" i="5"/>
  <c r="E116" i="5"/>
  <c r="D116" i="5"/>
  <c r="C116" i="5"/>
  <c r="C72" i="5"/>
  <c r="D70" i="5"/>
  <c r="D77" i="5" s="1"/>
  <c r="D89" i="5" s="1"/>
  <c r="E70" i="5"/>
  <c r="E77" i="5" s="1"/>
  <c r="E89" i="5" s="1"/>
  <c r="C70" i="5"/>
  <c r="C77" i="5" s="1"/>
  <c r="C89" i="5" s="1"/>
  <c r="E67" i="5"/>
  <c r="D67" i="5"/>
  <c r="C67" i="5"/>
  <c r="D21" i="5"/>
  <c r="E21" i="5"/>
  <c r="C21" i="5"/>
  <c r="C23" i="5"/>
  <c r="E18" i="5"/>
  <c r="D18" i="5"/>
  <c r="C18" i="5"/>
  <c r="E19" i="13"/>
  <c r="E27" i="13" s="1"/>
  <c r="D19" i="13"/>
  <c r="D27" i="13" s="1"/>
  <c r="C19" i="13"/>
  <c r="C27" i="13" s="1"/>
  <c r="C30" i="5" l="1"/>
  <c r="C28" i="5"/>
  <c r="C40" i="5" s="1"/>
  <c r="E30" i="5"/>
  <c r="E28" i="5"/>
  <c r="E40" i="5" s="1"/>
  <c r="D30" i="5"/>
  <c r="D28" i="5"/>
  <c r="D40" i="5" s="1"/>
  <c r="C128" i="5"/>
  <c r="C126" i="5"/>
  <c r="C138" i="5" s="1"/>
  <c r="E128" i="5"/>
  <c r="E126" i="5"/>
  <c r="E138" i="5" s="1"/>
  <c r="D128" i="5"/>
  <c r="D126" i="5"/>
  <c r="D138" i="5" s="1"/>
  <c r="C15" i="10"/>
  <c r="D14" i="10"/>
  <c r="D15" i="10" l="1"/>
  <c r="E14" i="10"/>
  <c r="E15" i="10" s="1"/>
  <c r="D22" i="5"/>
  <c r="E22" i="5"/>
  <c r="C22" i="5"/>
  <c r="E339" i="24" l="1"/>
  <c r="D339" i="24"/>
  <c r="C339" i="24"/>
  <c r="E332" i="24"/>
  <c r="D332" i="24"/>
  <c r="D340" i="24" s="1"/>
  <c r="C332" i="24"/>
  <c r="C340" i="24" s="1"/>
  <c r="E331" i="24"/>
  <c r="D331" i="24"/>
  <c r="C331" i="24"/>
  <c r="E329" i="24"/>
  <c r="D329" i="24"/>
  <c r="C329" i="24"/>
  <c r="E326" i="24"/>
  <c r="D326" i="24"/>
  <c r="C326" i="24"/>
  <c r="E308" i="24"/>
  <c r="D308" i="24"/>
  <c r="C308" i="24"/>
  <c r="E301" i="24"/>
  <c r="E302" i="24" s="1"/>
  <c r="D301" i="24"/>
  <c r="D309" i="24" s="1"/>
  <c r="C301" i="24"/>
  <c r="E300" i="24"/>
  <c r="D300" i="24"/>
  <c r="C300" i="24"/>
  <c r="E298" i="24"/>
  <c r="D298" i="24"/>
  <c r="C298" i="24"/>
  <c r="E295" i="24"/>
  <c r="D295" i="24"/>
  <c r="C295" i="24"/>
  <c r="E277" i="24"/>
  <c r="D277" i="24"/>
  <c r="C277" i="24"/>
  <c r="E270" i="24"/>
  <c r="E278" i="24" s="1"/>
  <c r="D270" i="24"/>
  <c r="D278" i="24" s="1"/>
  <c r="C270" i="24"/>
  <c r="E269" i="24"/>
  <c r="D269" i="24"/>
  <c r="C269" i="24"/>
  <c r="E267" i="24"/>
  <c r="D267" i="24"/>
  <c r="C267" i="24"/>
  <c r="E264" i="24"/>
  <c r="D264" i="24"/>
  <c r="C264" i="24"/>
  <c r="E246" i="24"/>
  <c r="D246" i="24"/>
  <c r="C246" i="24"/>
  <c r="E239" i="24"/>
  <c r="E247" i="24" s="1"/>
  <c r="D239" i="24"/>
  <c r="D247" i="24" s="1"/>
  <c r="C239" i="24"/>
  <c r="E238" i="24"/>
  <c r="D238" i="24"/>
  <c r="C238" i="24"/>
  <c r="E236" i="24"/>
  <c r="D236" i="24"/>
  <c r="C236" i="24"/>
  <c r="E233" i="24"/>
  <c r="D233" i="24"/>
  <c r="C233" i="24"/>
  <c r="E215" i="24"/>
  <c r="D215" i="24"/>
  <c r="C215" i="24"/>
  <c r="E208" i="24"/>
  <c r="E211" i="24" s="1"/>
  <c r="E212" i="24" s="1"/>
  <c r="D208" i="24"/>
  <c r="D216" i="24" s="1"/>
  <c r="C208" i="24"/>
  <c r="C211" i="24" s="1"/>
  <c r="C212" i="24" s="1"/>
  <c r="E207" i="24"/>
  <c r="D207" i="24"/>
  <c r="C207" i="24"/>
  <c r="E205" i="24"/>
  <c r="D205" i="24"/>
  <c r="C205" i="24"/>
  <c r="E202" i="24"/>
  <c r="D202" i="24"/>
  <c r="C202" i="24"/>
  <c r="E184" i="24"/>
  <c r="D184" i="24"/>
  <c r="C184" i="24"/>
  <c r="E177" i="24"/>
  <c r="E180" i="24" s="1"/>
  <c r="E181" i="24" s="1"/>
  <c r="D177" i="24"/>
  <c r="D185" i="24" s="1"/>
  <c r="C177" i="24"/>
  <c r="C180" i="24" s="1"/>
  <c r="C181" i="24" s="1"/>
  <c r="E176" i="24"/>
  <c r="D176" i="24"/>
  <c r="C176" i="24"/>
  <c r="E174" i="24"/>
  <c r="D174" i="24"/>
  <c r="C174" i="24"/>
  <c r="E171" i="24"/>
  <c r="D171" i="24"/>
  <c r="C171" i="24"/>
  <c r="E153" i="24"/>
  <c r="D153" i="24"/>
  <c r="C153" i="24"/>
  <c r="E146" i="24"/>
  <c r="E149" i="24" s="1"/>
  <c r="E150" i="24" s="1"/>
  <c r="D146" i="24"/>
  <c r="D154" i="24" s="1"/>
  <c r="C146" i="24"/>
  <c r="C154" i="24" s="1"/>
  <c r="E145" i="24"/>
  <c r="D145" i="24"/>
  <c r="C145" i="24"/>
  <c r="E143" i="24"/>
  <c r="D143" i="24"/>
  <c r="C143" i="24"/>
  <c r="E140" i="24"/>
  <c r="D140" i="24"/>
  <c r="C140" i="24"/>
  <c r="E122" i="24"/>
  <c r="D122" i="24"/>
  <c r="C122" i="24"/>
  <c r="E115" i="24"/>
  <c r="E123" i="24" s="1"/>
  <c r="D115" i="24"/>
  <c r="D123" i="24" s="1"/>
  <c r="C115" i="24"/>
  <c r="C116" i="24" s="1"/>
  <c r="E114" i="24"/>
  <c r="D114" i="24"/>
  <c r="C114" i="24"/>
  <c r="E112" i="24"/>
  <c r="D112" i="24"/>
  <c r="C112" i="24"/>
  <c r="E109" i="24"/>
  <c r="D109" i="24"/>
  <c r="C109" i="24"/>
  <c r="E91" i="24"/>
  <c r="D91" i="24"/>
  <c r="C91" i="24"/>
  <c r="E84" i="24"/>
  <c r="E87" i="24" s="1"/>
  <c r="E88" i="24" s="1"/>
  <c r="D84" i="24"/>
  <c r="D92" i="24" s="1"/>
  <c r="C84" i="24"/>
  <c r="C87" i="24" s="1"/>
  <c r="C88" i="24" s="1"/>
  <c r="E83" i="24"/>
  <c r="D83" i="24"/>
  <c r="C83" i="24"/>
  <c r="E81" i="24"/>
  <c r="D81" i="24"/>
  <c r="C81" i="24"/>
  <c r="E78" i="24"/>
  <c r="D78" i="24"/>
  <c r="C78" i="24"/>
  <c r="E60" i="24"/>
  <c r="D60" i="24"/>
  <c r="C60" i="24"/>
  <c r="E53" i="24"/>
  <c r="E56" i="24" s="1"/>
  <c r="E57" i="24" s="1"/>
  <c r="D53" i="24"/>
  <c r="D56" i="24" s="1"/>
  <c r="D57" i="24" s="1"/>
  <c r="C53" i="24"/>
  <c r="C61" i="24" s="1"/>
  <c r="E52" i="24"/>
  <c r="D52" i="24"/>
  <c r="C52" i="24"/>
  <c r="E50" i="24"/>
  <c r="D50" i="24"/>
  <c r="C50" i="24"/>
  <c r="E47" i="24"/>
  <c r="D47" i="24"/>
  <c r="C47" i="24"/>
  <c r="E122" i="32"/>
  <c r="D122" i="32"/>
  <c r="C122" i="32"/>
  <c r="E115" i="32"/>
  <c r="D115" i="32"/>
  <c r="D118" i="32" s="1"/>
  <c r="D119" i="32" s="1"/>
  <c r="C115" i="32"/>
  <c r="C123" i="32" s="1"/>
  <c r="E114" i="32"/>
  <c r="D114" i="32"/>
  <c r="C114" i="32"/>
  <c r="E112" i="32"/>
  <c r="D112" i="32"/>
  <c r="C112" i="32"/>
  <c r="E109" i="32"/>
  <c r="D109" i="32"/>
  <c r="C109" i="32"/>
  <c r="E91" i="32"/>
  <c r="D91" i="32"/>
  <c r="C91" i="32"/>
  <c r="E84" i="32"/>
  <c r="E92" i="32" s="1"/>
  <c r="D84" i="32"/>
  <c r="D87" i="32" s="1"/>
  <c r="D88" i="32" s="1"/>
  <c r="C84" i="32"/>
  <c r="C92" i="32" s="1"/>
  <c r="E83" i="32"/>
  <c r="D83" i="32"/>
  <c r="C83" i="32"/>
  <c r="E81" i="32"/>
  <c r="D81" i="32"/>
  <c r="C81" i="32"/>
  <c r="E78" i="32"/>
  <c r="D78" i="32"/>
  <c r="C78" i="32"/>
  <c r="E60" i="32"/>
  <c r="D60" i="32"/>
  <c r="C60" i="32"/>
  <c r="E53" i="32"/>
  <c r="E61" i="32" s="1"/>
  <c r="D53" i="32"/>
  <c r="D61" i="32" s="1"/>
  <c r="C53" i="32"/>
  <c r="C61" i="32" s="1"/>
  <c r="E52" i="32"/>
  <c r="D52" i="32"/>
  <c r="C52" i="32"/>
  <c r="E50" i="32"/>
  <c r="D50" i="32"/>
  <c r="C50" i="32"/>
  <c r="E47" i="32"/>
  <c r="D47" i="32"/>
  <c r="C47" i="32"/>
  <c r="E29" i="32"/>
  <c r="D29" i="32"/>
  <c r="C29" i="32"/>
  <c r="E22" i="32"/>
  <c r="E30" i="32" s="1"/>
  <c r="D22" i="32"/>
  <c r="D23" i="32" s="1"/>
  <c r="C22" i="32"/>
  <c r="E21" i="32"/>
  <c r="D21" i="32"/>
  <c r="C21" i="32"/>
  <c r="E19" i="32"/>
  <c r="D19" i="32"/>
  <c r="C19" i="32"/>
  <c r="E16" i="32"/>
  <c r="D16" i="32"/>
  <c r="C16" i="32"/>
  <c r="E142" i="5"/>
  <c r="E146" i="5" s="1"/>
  <c r="E147" i="5" s="1"/>
  <c r="D142" i="5"/>
  <c r="D146" i="5" s="1"/>
  <c r="D147" i="5" s="1"/>
  <c r="C142" i="5"/>
  <c r="C146" i="5" s="1"/>
  <c r="C147" i="5" s="1"/>
  <c r="E139" i="5"/>
  <c r="D139" i="5"/>
  <c r="C139" i="5"/>
  <c r="E133" i="5"/>
  <c r="E134" i="5" s="1"/>
  <c r="D133" i="5"/>
  <c r="D134" i="5" s="1"/>
  <c r="C133" i="5"/>
  <c r="C134" i="5" s="1"/>
  <c r="E130" i="5"/>
  <c r="E131" i="5" s="1"/>
  <c r="D130" i="5"/>
  <c r="D131" i="5" s="1"/>
  <c r="C130" i="5"/>
  <c r="C131" i="5" s="1"/>
  <c r="E127" i="5"/>
  <c r="D127" i="5"/>
  <c r="C127" i="5"/>
  <c r="E123" i="5"/>
  <c r="E124" i="5" s="1"/>
  <c r="D123" i="5"/>
  <c r="D124" i="5" s="1"/>
  <c r="C123" i="5"/>
  <c r="C124" i="5" s="1"/>
  <c r="E122" i="5"/>
  <c r="D122" i="5"/>
  <c r="C122" i="5"/>
  <c r="E120" i="5"/>
  <c r="D120" i="5"/>
  <c r="C120" i="5"/>
  <c r="E114" i="5"/>
  <c r="D114" i="5"/>
  <c r="C114" i="5"/>
  <c r="E95" i="5"/>
  <c r="E96" i="5" s="1"/>
  <c r="D95" i="5"/>
  <c r="D96" i="5" s="1"/>
  <c r="C95" i="5"/>
  <c r="C96" i="5" s="1"/>
  <c r="E93" i="5"/>
  <c r="E97" i="5" s="1"/>
  <c r="E98" i="5" s="1"/>
  <c r="D93" i="5"/>
  <c r="D97" i="5" s="1"/>
  <c r="D98" i="5" s="1"/>
  <c r="C93" i="5"/>
  <c r="C97" i="5" s="1"/>
  <c r="C98" i="5" s="1"/>
  <c r="E92" i="5"/>
  <c r="D92" i="5"/>
  <c r="C92" i="5"/>
  <c r="E90" i="5"/>
  <c r="D90" i="5"/>
  <c r="C90" i="5"/>
  <c r="E84" i="5"/>
  <c r="E85" i="5" s="1"/>
  <c r="D84" i="5"/>
  <c r="D85" i="5" s="1"/>
  <c r="C84" i="5"/>
  <c r="C85" i="5" s="1"/>
  <c r="E81" i="5"/>
  <c r="E82" i="5" s="1"/>
  <c r="D81" i="5"/>
  <c r="D82" i="5" s="1"/>
  <c r="C81" i="5"/>
  <c r="C82" i="5" s="1"/>
  <c r="E80" i="5"/>
  <c r="D80" i="5"/>
  <c r="C80" i="5"/>
  <c r="E78" i="5"/>
  <c r="D78" i="5"/>
  <c r="C78" i="5"/>
  <c r="E74" i="5"/>
  <c r="E75" i="5" s="1"/>
  <c r="D74" i="5"/>
  <c r="D75" i="5" s="1"/>
  <c r="C74" i="5"/>
  <c r="C75" i="5" s="1"/>
  <c r="E73" i="5"/>
  <c r="D73" i="5"/>
  <c r="C73" i="5"/>
  <c r="E71" i="5"/>
  <c r="D71" i="5"/>
  <c r="C71" i="5"/>
  <c r="E65" i="5"/>
  <c r="E86" i="5" s="1"/>
  <c r="E87" i="5" s="1"/>
  <c r="D65" i="5"/>
  <c r="D86" i="5" s="1"/>
  <c r="D87" i="5" s="1"/>
  <c r="C65" i="5"/>
  <c r="C86" i="5" s="1"/>
  <c r="C87" i="5" s="1"/>
  <c r="E44" i="5"/>
  <c r="E48" i="5" s="1"/>
  <c r="E49" i="5" s="1"/>
  <c r="D44" i="5"/>
  <c r="D48" i="5" s="1"/>
  <c r="D49" i="5" s="1"/>
  <c r="C44" i="5"/>
  <c r="C48" i="5" s="1"/>
  <c r="C49" i="5" s="1"/>
  <c r="E41" i="5"/>
  <c r="D41" i="5"/>
  <c r="C41" i="5"/>
  <c r="E35" i="5"/>
  <c r="E36" i="5" s="1"/>
  <c r="D35" i="5"/>
  <c r="D36" i="5" s="1"/>
  <c r="C35" i="5"/>
  <c r="C36" i="5" s="1"/>
  <c r="E32" i="5"/>
  <c r="E33" i="5" s="1"/>
  <c r="D32" i="5"/>
  <c r="D33" i="5" s="1"/>
  <c r="C32" i="5"/>
  <c r="C33" i="5" s="1"/>
  <c r="E29" i="5"/>
  <c r="D29" i="5"/>
  <c r="C29" i="5"/>
  <c r="E25" i="5"/>
  <c r="E26" i="5" s="1"/>
  <c r="D25" i="5"/>
  <c r="D26" i="5" s="1"/>
  <c r="C25" i="5"/>
  <c r="C26" i="5" s="1"/>
  <c r="E24" i="5"/>
  <c r="D24" i="5"/>
  <c r="C24" i="5"/>
  <c r="E16" i="5"/>
  <c r="D16" i="5"/>
  <c r="C16" i="5"/>
  <c r="C37" i="5" l="1"/>
  <c r="C38" i="5" s="1"/>
  <c r="C42" i="5"/>
  <c r="C19" i="5"/>
  <c r="C31" i="5"/>
  <c r="D37" i="5"/>
  <c r="D38" i="5" s="1"/>
  <c r="D42" i="5"/>
  <c r="D19" i="5"/>
  <c r="D31" i="5"/>
  <c r="E42" i="5"/>
  <c r="E19" i="5"/>
  <c r="E31" i="5"/>
  <c r="C135" i="5"/>
  <c r="C136" i="5" s="1"/>
  <c r="C140" i="5"/>
  <c r="C117" i="5"/>
  <c r="C129" i="5"/>
  <c r="D135" i="5"/>
  <c r="D136" i="5" s="1"/>
  <c r="D140" i="5"/>
  <c r="D117" i="5"/>
  <c r="D129" i="5"/>
  <c r="E135" i="5"/>
  <c r="E136" i="5" s="1"/>
  <c r="E140" i="5"/>
  <c r="E117" i="5"/>
  <c r="E129" i="5"/>
  <c r="C23" i="32"/>
  <c r="C25" i="32"/>
  <c r="C26" i="32" s="1"/>
  <c r="E123" i="32"/>
  <c r="E125" i="32" s="1"/>
  <c r="E126" i="32" s="1"/>
  <c r="E118" i="32"/>
  <c r="E119" i="32" s="1"/>
  <c r="E116" i="32"/>
  <c r="C242" i="24"/>
  <c r="C243" i="24" s="1"/>
  <c r="C247" i="24"/>
  <c r="C248" i="24" s="1"/>
  <c r="C240" i="24"/>
  <c r="C278" i="24"/>
  <c r="C273" i="24"/>
  <c r="C274" i="24" s="1"/>
  <c r="C309" i="24"/>
  <c r="C302" i="24"/>
  <c r="E340" i="24"/>
  <c r="E333" i="24"/>
  <c r="D123" i="32"/>
  <c r="D125" i="32" s="1"/>
  <c r="D126" i="32" s="1"/>
  <c r="C178" i="24"/>
  <c r="C94" i="5"/>
  <c r="C209" i="24"/>
  <c r="E23" i="32"/>
  <c r="C185" i="24"/>
  <c r="C186" i="24" s="1"/>
  <c r="E185" i="24"/>
  <c r="E187" i="24" s="1"/>
  <c r="E188" i="24" s="1"/>
  <c r="E99" i="5"/>
  <c r="E100" i="5" s="1"/>
  <c r="C123" i="24"/>
  <c r="C124" i="24" s="1"/>
  <c r="E118" i="24"/>
  <c r="E119" i="24" s="1"/>
  <c r="E116" i="24"/>
  <c r="D85" i="32"/>
  <c r="C85" i="32"/>
  <c r="E54" i="32"/>
  <c r="E124" i="24"/>
  <c r="E125" i="24"/>
  <c r="E126" i="24" s="1"/>
  <c r="C45" i="5"/>
  <c r="D30" i="32"/>
  <c r="D31" i="32" s="1"/>
  <c r="D116" i="24"/>
  <c r="E154" i="24"/>
  <c r="E156" i="24" s="1"/>
  <c r="E157" i="24" s="1"/>
  <c r="E216" i="24"/>
  <c r="E218" i="24" s="1"/>
  <c r="E219" i="24" s="1"/>
  <c r="E242" i="24"/>
  <c r="E243" i="24" s="1"/>
  <c r="E271" i="24"/>
  <c r="E304" i="24"/>
  <c r="E305" i="24" s="1"/>
  <c r="D333" i="24"/>
  <c r="E309" i="24"/>
  <c r="E37" i="5"/>
  <c r="E38" i="5" s="1"/>
  <c r="D25" i="32"/>
  <c r="D26" i="32" s="1"/>
  <c r="D92" i="32"/>
  <c r="D61" i="24"/>
  <c r="D63" i="24" s="1"/>
  <c r="D64" i="24" s="1"/>
  <c r="C118" i="24"/>
  <c r="C119" i="24" s="1"/>
  <c r="E178" i="24"/>
  <c r="E240" i="24"/>
  <c r="C271" i="24"/>
  <c r="D302" i="24"/>
  <c r="C335" i="24"/>
  <c r="C336" i="24" s="1"/>
  <c r="D94" i="5"/>
  <c r="C143" i="5"/>
  <c r="E25" i="32"/>
  <c r="E26" i="32" s="1"/>
  <c r="C30" i="32"/>
  <c r="C32" i="32" s="1"/>
  <c r="C33" i="32" s="1"/>
  <c r="E61" i="24"/>
  <c r="E63" i="24" s="1"/>
  <c r="E64" i="24" s="1"/>
  <c r="D118" i="24"/>
  <c r="D119" i="24" s="1"/>
  <c r="E209" i="24"/>
  <c r="C216" i="24"/>
  <c r="C217" i="24" s="1"/>
  <c r="D242" i="24"/>
  <c r="D243" i="24" s="1"/>
  <c r="D271" i="24"/>
  <c r="C333" i="24"/>
  <c r="E335" i="24"/>
  <c r="E336" i="24" s="1"/>
  <c r="C56" i="32"/>
  <c r="C57" i="32" s="1"/>
  <c r="C54" i="32"/>
  <c r="D54" i="32"/>
  <c r="E54" i="24"/>
  <c r="C92" i="24"/>
  <c r="C93" i="24" s="1"/>
  <c r="C85" i="24"/>
  <c r="E92" i="24"/>
  <c r="E94" i="24" s="1"/>
  <c r="E95" i="24" s="1"/>
  <c r="E85" i="24"/>
  <c r="C341" i="24"/>
  <c r="C342" i="24"/>
  <c r="C343" i="24" s="1"/>
  <c r="D342" i="24"/>
  <c r="D343" i="24" s="1"/>
  <c r="D341" i="24"/>
  <c r="E342" i="24"/>
  <c r="E343" i="24" s="1"/>
  <c r="E341" i="24"/>
  <c r="D335" i="24"/>
  <c r="D336" i="24" s="1"/>
  <c r="D310" i="24"/>
  <c r="D311" i="24"/>
  <c r="D312" i="24" s="1"/>
  <c r="C310" i="24"/>
  <c r="C311" i="24"/>
  <c r="C312" i="24" s="1"/>
  <c r="C304" i="24"/>
  <c r="C305" i="24" s="1"/>
  <c r="D304" i="24"/>
  <c r="D305" i="24" s="1"/>
  <c r="E280" i="24"/>
  <c r="E281" i="24" s="1"/>
  <c r="E279" i="24"/>
  <c r="D279" i="24"/>
  <c r="D280" i="24"/>
  <c r="D281" i="24" s="1"/>
  <c r="C279" i="24"/>
  <c r="C280" i="24"/>
  <c r="C281" i="24" s="1"/>
  <c r="D273" i="24"/>
  <c r="D274" i="24" s="1"/>
  <c r="E273" i="24"/>
  <c r="E274" i="24" s="1"/>
  <c r="D249" i="24"/>
  <c r="D250" i="24" s="1"/>
  <c r="D248" i="24"/>
  <c r="E249" i="24"/>
  <c r="E250" i="24" s="1"/>
  <c r="E248" i="24"/>
  <c r="D240" i="24"/>
  <c r="C249" i="24"/>
  <c r="C250" i="24" s="1"/>
  <c r="D218" i="24"/>
  <c r="D219" i="24" s="1"/>
  <c r="D217" i="24"/>
  <c r="D209" i="24"/>
  <c r="D211" i="24"/>
  <c r="D212" i="24" s="1"/>
  <c r="D187" i="24"/>
  <c r="D188" i="24" s="1"/>
  <c r="D186" i="24"/>
  <c r="D178" i="24"/>
  <c r="E186" i="24"/>
  <c r="D180" i="24"/>
  <c r="D181" i="24" s="1"/>
  <c r="C155" i="24"/>
  <c r="C156" i="24"/>
  <c r="C157" i="24" s="1"/>
  <c r="D155" i="24"/>
  <c r="D156" i="24"/>
  <c r="D157" i="24" s="1"/>
  <c r="C147" i="24"/>
  <c r="E155" i="24"/>
  <c r="E147" i="24"/>
  <c r="C149" i="24"/>
  <c r="C150" i="24" s="1"/>
  <c r="D147" i="24"/>
  <c r="D149" i="24"/>
  <c r="D150" i="24" s="1"/>
  <c r="D124" i="24"/>
  <c r="D125" i="24"/>
  <c r="D126" i="24" s="1"/>
  <c r="C125" i="24"/>
  <c r="C126" i="24" s="1"/>
  <c r="D94" i="24"/>
  <c r="D95" i="24" s="1"/>
  <c r="D93" i="24"/>
  <c r="D85" i="24"/>
  <c r="D87" i="24"/>
  <c r="D88" i="24" s="1"/>
  <c r="C62" i="24"/>
  <c r="C63" i="24"/>
  <c r="C64" i="24" s="1"/>
  <c r="C54" i="24"/>
  <c r="D54" i="24"/>
  <c r="C56" i="24"/>
  <c r="C57" i="24" s="1"/>
  <c r="D32" i="32"/>
  <c r="D33" i="32" s="1"/>
  <c r="C124" i="32"/>
  <c r="C125" i="32"/>
  <c r="C126" i="32" s="1"/>
  <c r="C116" i="32"/>
  <c r="E124" i="32"/>
  <c r="D124" i="32"/>
  <c r="C118" i="32"/>
  <c r="C119" i="32" s="1"/>
  <c r="D116" i="32"/>
  <c r="E94" i="32"/>
  <c r="E95" i="32" s="1"/>
  <c r="E93" i="32"/>
  <c r="C93" i="32"/>
  <c r="C94" i="32"/>
  <c r="C95" i="32" s="1"/>
  <c r="E85" i="32"/>
  <c r="C87" i="32"/>
  <c r="C88" i="32" s="1"/>
  <c r="E87" i="32"/>
  <c r="E88" i="32" s="1"/>
  <c r="E63" i="32"/>
  <c r="E64" i="32" s="1"/>
  <c r="E62" i="32"/>
  <c r="C62" i="32"/>
  <c r="C63" i="32"/>
  <c r="C64" i="32" s="1"/>
  <c r="D63" i="32"/>
  <c r="D64" i="32" s="1"/>
  <c r="D62" i="32"/>
  <c r="D56" i="32"/>
  <c r="D57" i="32" s="1"/>
  <c r="E56" i="32"/>
  <c r="E57" i="32" s="1"/>
  <c r="E32" i="32"/>
  <c r="E33" i="32" s="1"/>
  <c r="E31" i="32"/>
  <c r="C31" i="32"/>
  <c r="D143" i="5"/>
  <c r="E143" i="5"/>
  <c r="C99" i="5"/>
  <c r="C100" i="5" s="1"/>
  <c r="D99" i="5"/>
  <c r="D100" i="5" s="1"/>
  <c r="E94" i="5"/>
  <c r="D45" i="5"/>
  <c r="E45" i="5"/>
  <c r="E144" i="5" l="1"/>
  <c r="E141" i="5"/>
  <c r="D144" i="5"/>
  <c r="D141" i="5"/>
  <c r="C144" i="5"/>
  <c r="C141" i="5"/>
  <c r="E46" i="5"/>
  <c r="E43" i="5"/>
  <c r="D46" i="5"/>
  <c r="D43" i="5"/>
  <c r="C46" i="5"/>
  <c r="C43" i="5"/>
  <c r="C94" i="24"/>
  <c r="C95" i="24" s="1"/>
  <c r="C218" i="24"/>
  <c r="C219" i="24" s="1"/>
  <c r="E217" i="24"/>
  <c r="C187" i="24"/>
  <c r="C188" i="24" s="1"/>
  <c r="E93" i="24"/>
  <c r="E62" i="24"/>
  <c r="D62" i="24"/>
  <c r="D94" i="32"/>
  <c r="D95" i="32" s="1"/>
  <c r="D93" i="32"/>
  <c r="E311" i="24"/>
  <c r="E312" i="24" s="1"/>
  <c r="E310" i="24"/>
  <c r="E86" i="30"/>
  <c r="D86" i="30"/>
  <c r="C86" i="30"/>
  <c r="E83" i="30"/>
  <c r="D83" i="30"/>
  <c r="C83" i="30"/>
  <c r="E80" i="30"/>
  <c r="D80" i="30"/>
  <c r="C80" i="30"/>
  <c r="E57" i="30"/>
  <c r="E65" i="30" s="1"/>
  <c r="D57" i="30"/>
  <c r="D65" i="30" s="1"/>
  <c r="C57" i="30"/>
  <c r="C65" i="30" s="1"/>
  <c r="E54" i="30"/>
  <c r="D54" i="30"/>
  <c r="C54" i="30"/>
  <c r="E51" i="30"/>
  <c r="D51" i="30"/>
  <c r="C51" i="30"/>
  <c r="E48" i="30"/>
  <c r="D48" i="30"/>
  <c r="C48" i="30"/>
  <c r="E24" i="30"/>
  <c r="E32" i="30" s="1"/>
  <c r="D24" i="30"/>
  <c r="D32" i="30" s="1"/>
  <c r="C24" i="30"/>
  <c r="C32" i="30" s="1"/>
  <c r="E21" i="30"/>
  <c r="D21" i="30"/>
  <c r="C21" i="30"/>
  <c r="E18" i="30"/>
  <c r="D18" i="30"/>
  <c r="C18" i="30"/>
  <c r="E15" i="30"/>
  <c r="D15" i="30"/>
  <c r="C15" i="30"/>
  <c r="E87" i="28"/>
  <c r="D87" i="28"/>
  <c r="C87" i="28"/>
  <c r="E84" i="28"/>
  <c r="D84" i="28"/>
  <c r="C84" i="28"/>
  <c r="E82" i="28"/>
  <c r="E81" i="28" s="1"/>
  <c r="D82" i="28"/>
  <c r="D81" i="28" s="1"/>
  <c r="C82" i="28"/>
  <c r="C81" i="28" s="1"/>
  <c r="E54" i="28"/>
  <c r="D54" i="28"/>
  <c r="C54" i="28"/>
  <c r="E51" i="28"/>
  <c r="D51" i="28"/>
  <c r="C51" i="28"/>
  <c r="E49" i="28"/>
  <c r="D49" i="28"/>
  <c r="D48" i="28" s="1"/>
  <c r="C49" i="28"/>
  <c r="C48" i="28" s="1"/>
  <c r="E48" i="28"/>
  <c r="E21" i="28"/>
  <c r="D21" i="28"/>
  <c r="C21" i="28"/>
  <c r="E18" i="28"/>
  <c r="D18" i="28"/>
  <c r="C18" i="28"/>
  <c r="E16" i="28"/>
  <c r="E15" i="28" s="1"/>
  <c r="D16" i="28"/>
  <c r="C16" i="28"/>
  <c r="C15" i="28" s="1"/>
  <c r="D15" i="28"/>
  <c r="E18" i="29"/>
  <c r="D18" i="29"/>
  <c r="C18" i="29"/>
  <c r="E16" i="29"/>
  <c r="E15" i="29" s="1"/>
  <c r="D16" i="29"/>
  <c r="D15" i="29" s="1"/>
  <c r="C16" i="29"/>
  <c r="C15" i="29" s="1"/>
  <c r="E96" i="1"/>
  <c r="D96" i="1"/>
  <c r="C96" i="1"/>
  <c r="E89" i="1"/>
  <c r="E97" i="1" s="1"/>
  <c r="D89" i="1"/>
  <c r="C89" i="1"/>
  <c r="E88" i="1"/>
  <c r="D88" i="1"/>
  <c r="C88" i="1"/>
  <c r="E86" i="1"/>
  <c r="D86" i="1"/>
  <c r="C86" i="1"/>
  <c r="E83" i="1"/>
  <c r="D83" i="1"/>
  <c r="C83" i="1"/>
  <c r="E81" i="1"/>
  <c r="D81" i="1"/>
  <c r="C81" i="1"/>
  <c r="E80" i="1"/>
  <c r="D80" i="1"/>
  <c r="C80" i="1"/>
  <c r="E51" i="1"/>
  <c r="D51" i="1"/>
  <c r="C51" i="1"/>
  <c r="E49" i="1"/>
  <c r="D49" i="1"/>
  <c r="D48" i="1" s="1"/>
  <c r="C49" i="1"/>
  <c r="E48" i="1"/>
  <c r="C48" i="1"/>
  <c r="E18" i="1"/>
  <c r="D18" i="1"/>
  <c r="C18" i="1"/>
  <c r="E16" i="1"/>
  <c r="E15" i="1" s="1"/>
  <c r="D16" i="1"/>
  <c r="C16" i="1"/>
  <c r="C15" i="1" s="1"/>
  <c r="D15" i="1"/>
  <c r="D16" i="10"/>
  <c r="E246" i="10"/>
  <c r="D246" i="10"/>
  <c r="C246" i="10"/>
  <c r="E239" i="10"/>
  <c r="E247" i="10" s="1"/>
  <c r="D239" i="10"/>
  <c r="D240" i="10" s="1"/>
  <c r="C239" i="10"/>
  <c r="C242" i="10" s="1"/>
  <c r="C243" i="10" s="1"/>
  <c r="E238" i="10"/>
  <c r="D238" i="10"/>
  <c r="C238" i="10"/>
  <c r="E236" i="10"/>
  <c r="D236" i="10"/>
  <c r="C236" i="10"/>
  <c r="E233" i="10"/>
  <c r="D233" i="10"/>
  <c r="C233" i="10"/>
  <c r="E215" i="10"/>
  <c r="D215" i="10"/>
  <c r="C215" i="10"/>
  <c r="E208" i="10"/>
  <c r="E216" i="10" s="1"/>
  <c r="D208" i="10"/>
  <c r="D211" i="10" s="1"/>
  <c r="D212" i="10" s="1"/>
  <c r="C208" i="10"/>
  <c r="C211" i="10" s="1"/>
  <c r="C212" i="10" s="1"/>
  <c r="E207" i="10"/>
  <c r="D207" i="10"/>
  <c r="C207" i="10"/>
  <c r="E205" i="10"/>
  <c r="D205" i="10"/>
  <c r="C205" i="10"/>
  <c r="E202" i="10"/>
  <c r="D202" i="10"/>
  <c r="C202" i="10"/>
  <c r="E184" i="10"/>
  <c r="D184" i="10"/>
  <c r="C184" i="10"/>
  <c r="E177" i="10"/>
  <c r="E185" i="10" s="1"/>
  <c r="D177" i="10"/>
  <c r="D185" i="10" s="1"/>
  <c r="C177" i="10"/>
  <c r="E176" i="10"/>
  <c r="D176" i="10"/>
  <c r="C176" i="10"/>
  <c r="E174" i="10"/>
  <c r="D174" i="10"/>
  <c r="C174" i="10"/>
  <c r="E171" i="10"/>
  <c r="D171" i="10"/>
  <c r="C171" i="10"/>
  <c r="E153" i="10"/>
  <c r="D153" i="10"/>
  <c r="C153" i="10"/>
  <c r="E146" i="10"/>
  <c r="E154" i="10" s="1"/>
  <c r="D146" i="10"/>
  <c r="D147" i="10" s="1"/>
  <c r="C146" i="10"/>
  <c r="C154" i="10" s="1"/>
  <c r="E145" i="10"/>
  <c r="D145" i="10"/>
  <c r="C145" i="10"/>
  <c r="E143" i="10"/>
  <c r="D143" i="10"/>
  <c r="C143" i="10"/>
  <c r="E140" i="10"/>
  <c r="D140" i="10"/>
  <c r="C140" i="10"/>
  <c r="E122" i="10"/>
  <c r="D122" i="10"/>
  <c r="C122" i="10"/>
  <c r="E115" i="10"/>
  <c r="E123" i="10" s="1"/>
  <c r="D115" i="10"/>
  <c r="D116" i="10" s="1"/>
  <c r="C115" i="10"/>
  <c r="C118" i="10" s="1"/>
  <c r="C119" i="10" s="1"/>
  <c r="E114" i="10"/>
  <c r="D114" i="10"/>
  <c r="C114" i="10"/>
  <c r="E112" i="10"/>
  <c r="D112" i="10"/>
  <c r="C112" i="10"/>
  <c r="E109" i="10"/>
  <c r="D109" i="10"/>
  <c r="C109" i="10"/>
  <c r="E91" i="10"/>
  <c r="D91" i="10"/>
  <c r="C91" i="10"/>
  <c r="E84" i="10"/>
  <c r="E87" i="10" s="1"/>
  <c r="E88" i="10" s="1"/>
  <c r="D84" i="10"/>
  <c r="D92" i="10" s="1"/>
  <c r="C84" i="10"/>
  <c r="C87" i="10" s="1"/>
  <c r="C88" i="10" s="1"/>
  <c r="E83" i="10"/>
  <c r="D83" i="10"/>
  <c r="C83" i="10"/>
  <c r="E81" i="10"/>
  <c r="D81" i="10"/>
  <c r="C81" i="10"/>
  <c r="E78" i="10"/>
  <c r="D78" i="10"/>
  <c r="C78" i="10"/>
  <c r="E60" i="10"/>
  <c r="D60" i="10"/>
  <c r="C60" i="10"/>
  <c r="E53" i="10"/>
  <c r="E61" i="10" s="1"/>
  <c r="D53" i="10"/>
  <c r="D61" i="10" s="1"/>
  <c r="C53" i="10"/>
  <c r="C61" i="10" s="1"/>
  <c r="E52" i="10"/>
  <c r="D52" i="10"/>
  <c r="C52" i="10"/>
  <c r="E50" i="10"/>
  <c r="D50" i="10"/>
  <c r="C50" i="10"/>
  <c r="E47" i="10"/>
  <c r="D47" i="10"/>
  <c r="C47" i="10"/>
  <c r="C185" i="10" l="1"/>
  <c r="C178" i="10"/>
  <c r="D20" i="1"/>
  <c r="D22" i="1"/>
  <c r="D23" i="1" s="1"/>
  <c r="D30" i="1"/>
  <c r="D31" i="1" s="1"/>
  <c r="C22" i="1"/>
  <c r="C23" i="1" s="1"/>
  <c r="C20" i="1"/>
  <c r="C30" i="1"/>
  <c r="C31" i="1" s="1"/>
  <c r="E20" i="1"/>
  <c r="E22" i="1"/>
  <c r="E23" i="1" s="1"/>
  <c r="E30" i="1"/>
  <c r="E31" i="1" s="1"/>
  <c r="C53" i="1"/>
  <c r="C55" i="1"/>
  <c r="C56" i="1" s="1"/>
  <c r="E55" i="1"/>
  <c r="E56" i="1" s="1"/>
  <c r="E53" i="1"/>
  <c r="D55" i="1"/>
  <c r="D56" i="1" s="1"/>
  <c r="D53" i="1"/>
  <c r="C97" i="1"/>
  <c r="C92" i="1"/>
  <c r="C93" i="1" s="1"/>
  <c r="D97" i="1"/>
  <c r="D90" i="1"/>
  <c r="C22" i="29"/>
  <c r="C23" i="29" s="1"/>
  <c r="C20" i="29"/>
  <c r="D22" i="29"/>
  <c r="D23" i="29" s="1"/>
  <c r="D20" i="29"/>
  <c r="E22" i="29"/>
  <c r="E23" i="29" s="1"/>
  <c r="E20" i="29"/>
  <c r="E31" i="30"/>
  <c r="E23" i="30"/>
  <c r="C64" i="30"/>
  <c r="C56" i="30"/>
  <c r="D64" i="30"/>
  <c r="D56" i="30"/>
  <c r="E64" i="30"/>
  <c r="E56" i="30"/>
  <c r="C47" i="5"/>
  <c r="C50" i="5"/>
  <c r="C51" i="5" s="1"/>
  <c r="D47" i="5"/>
  <c r="D50" i="5"/>
  <c r="D51" i="5" s="1"/>
  <c r="E47" i="5"/>
  <c r="E50" i="5"/>
  <c r="E51" i="5" s="1"/>
  <c r="C145" i="5"/>
  <c r="C148" i="5"/>
  <c r="C149" i="5" s="1"/>
  <c r="D145" i="5"/>
  <c r="D148" i="5"/>
  <c r="D149" i="5" s="1"/>
  <c r="E145" i="5"/>
  <c r="E148" i="5"/>
  <c r="E149" i="5" s="1"/>
  <c r="D31" i="30"/>
  <c r="D23" i="30"/>
  <c r="C27" i="30"/>
  <c r="C28" i="30" s="1"/>
  <c r="C31" i="30"/>
  <c r="C23" i="30"/>
  <c r="E88" i="28"/>
  <c r="D88" i="28"/>
  <c r="C88" i="28"/>
  <c r="E55" i="28"/>
  <c r="D55" i="28"/>
  <c r="C55" i="28"/>
  <c r="E30" i="28"/>
  <c r="E31" i="28" s="1"/>
  <c r="E22" i="28"/>
  <c r="D30" i="28"/>
  <c r="D31" i="28" s="1"/>
  <c r="D22" i="28"/>
  <c r="C22" i="28"/>
  <c r="E25" i="30"/>
  <c r="C58" i="30"/>
  <c r="D58" i="30"/>
  <c r="D54" i="10"/>
  <c r="C85" i="10"/>
  <c r="C116" i="10"/>
  <c r="D178" i="10"/>
  <c r="C209" i="10"/>
  <c r="C240" i="10"/>
  <c r="C247" i="10"/>
  <c r="C248" i="10" s="1"/>
  <c r="E90" i="1"/>
  <c r="C25" i="30"/>
  <c r="C90" i="1"/>
  <c r="C60" i="30"/>
  <c r="C61" i="30" s="1"/>
  <c r="E34" i="30"/>
  <c r="E35" i="30" s="1"/>
  <c r="E27" i="30"/>
  <c r="E28" i="30" s="1"/>
  <c r="E67" i="30"/>
  <c r="E68" i="30" s="1"/>
  <c r="E66" i="30"/>
  <c r="D67" i="30"/>
  <c r="D68" i="30" s="1"/>
  <c r="D66" i="30"/>
  <c r="C66" i="30"/>
  <c r="C67" i="30"/>
  <c r="C68" i="30" s="1"/>
  <c r="E58" i="30"/>
  <c r="D60" i="30"/>
  <c r="D61" i="30" s="1"/>
  <c r="E60" i="30"/>
  <c r="E61" i="30" s="1"/>
  <c r="C33" i="30"/>
  <c r="C34" i="30"/>
  <c r="C35" i="30" s="1"/>
  <c r="D34" i="30"/>
  <c r="D35" i="30" s="1"/>
  <c r="D33" i="30"/>
  <c r="D25" i="30"/>
  <c r="E33" i="30"/>
  <c r="D27" i="30"/>
  <c r="D28" i="30" s="1"/>
  <c r="E99" i="1"/>
  <c r="E100" i="1" s="1"/>
  <c r="E98" i="1"/>
  <c r="C98" i="1"/>
  <c r="C99" i="1"/>
  <c r="C100" i="1" s="1"/>
  <c r="D98" i="1"/>
  <c r="D99" i="1"/>
  <c r="D100" i="1" s="1"/>
  <c r="D92" i="1"/>
  <c r="D93" i="1" s="1"/>
  <c r="E92" i="1"/>
  <c r="E93" i="1" s="1"/>
  <c r="C123" i="10"/>
  <c r="C249" i="10"/>
  <c r="C250" i="10" s="1"/>
  <c r="E249" i="10"/>
  <c r="E250" i="10" s="1"/>
  <c r="E248" i="10"/>
  <c r="D242" i="10"/>
  <c r="D243" i="10" s="1"/>
  <c r="E242" i="10"/>
  <c r="E243" i="10" s="1"/>
  <c r="E240" i="10"/>
  <c r="D247" i="10"/>
  <c r="E217" i="10"/>
  <c r="E218" i="10"/>
  <c r="E219" i="10" s="1"/>
  <c r="D209" i="10"/>
  <c r="C216" i="10"/>
  <c r="E209" i="10"/>
  <c r="D216" i="10"/>
  <c r="E211" i="10"/>
  <c r="E212" i="10" s="1"/>
  <c r="C186" i="10"/>
  <c r="C187" i="10"/>
  <c r="C188" i="10" s="1"/>
  <c r="D186" i="10"/>
  <c r="D187" i="10"/>
  <c r="D188" i="10" s="1"/>
  <c r="E187" i="10"/>
  <c r="E188" i="10" s="1"/>
  <c r="E186" i="10"/>
  <c r="C180" i="10"/>
  <c r="C181" i="10" s="1"/>
  <c r="D180" i="10"/>
  <c r="D181" i="10" s="1"/>
  <c r="E180" i="10"/>
  <c r="E181" i="10" s="1"/>
  <c r="E178" i="10"/>
  <c r="C155" i="10"/>
  <c r="C156" i="10"/>
  <c r="C157" i="10" s="1"/>
  <c r="E156" i="10"/>
  <c r="E157" i="10" s="1"/>
  <c r="E155" i="10"/>
  <c r="C149" i="10"/>
  <c r="C150" i="10" s="1"/>
  <c r="D149" i="10"/>
  <c r="D150" i="10" s="1"/>
  <c r="E149" i="10"/>
  <c r="E150" i="10" s="1"/>
  <c r="C147" i="10"/>
  <c r="E147" i="10"/>
  <c r="D154" i="10"/>
  <c r="E125" i="10"/>
  <c r="E126" i="10" s="1"/>
  <c r="E124" i="10"/>
  <c r="D118" i="10"/>
  <c r="D119" i="10" s="1"/>
  <c r="E118" i="10"/>
  <c r="E119" i="10" s="1"/>
  <c r="E116" i="10"/>
  <c r="D123" i="10"/>
  <c r="D93" i="10"/>
  <c r="D94" i="10"/>
  <c r="D95" i="10" s="1"/>
  <c r="D85" i="10"/>
  <c r="C92" i="10"/>
  <c r="D87" i="10"/>
  <c r="D88" i="10" s="1"/>
  <c r="E85" i="10"/>
  <c r="E92" i="10"/>
  <c r="D63" i="10"/>
  <c r="D64" i="10" s="1"/>
  <c r="D62" i="10"/>
  <c r="C62" i="10"/>
  <c r="C63" i="10"/>
  <c r="C64" i="10" s="1"/>
  <c r="E63" i="10"/>
  <c r="E64" i="10" s="1"/>
  <c r="E62" i="10"/>
  <c r="C56" i="10"/>
  <c r="C57" i="10" s="1"/>
  <c r="D56" i="10"/>
  <c r="D57" i="10" s="1"/>
  <c r="E56" i="10"/>
  <c r="E57" i="10" s="1"/>
  <c r="E54" i="10"/>
  <c r="C54" i="10"/>
  <c r="E24" i="29" l="1"/>
  <c r="E21" i="29"/>
  <c r="E30" i="29"/>
  <c r="E31" i="29" s="1"/>
  <c r="D24" i="29"/>
  <c r="D21" i="29"/>
  <c r="D30" i="29"/>
  <c r="D31" i="29" s="1"/>
  <c r="C24" i="29"/>
  <c r="C21" i="29"/>
  <c r="C30" i="29"/>
  <c r="C31" i="29" s="1"/>
  <c r="D57" i="1"/>
  <c r="D54" i="1"/>
  <c r="D63" i="1"/>
  <c r="D64" i="1" s="1"/>
  <c r="E57" i="1"/>
  <c r="E54" i="1"/>
  <c r="E63" i="1"/>
  <c r="E64" i="1" s="1"/>
  <c r="C57" i="1"/>
  <c r="C54" i="1"/>
  <c r="C63" i="1"/>
  <c r="C64" i="1" s="1"/>
  <c r="E24" i="1"/>
  <c r="E21" i="1"/>
  <c r="C24" i="1"/>
  <c r="C21" i="1"/>
  <c r="D24" i="1"/>
  <c r="D21" i="1"/>
  <c r="E89" i="30"/>
  <c r="E88" i="30"/>
  <c r="E96" i="30"/>
  <c r="D89" i="30"/>
  <c r="D88" i="30"/>
  <c r="D96" i="30"/>
  <c r="C89" i="30"/>
  <c r="C88" i="30"/>
  <c r="C96" i="30"/>
  <c r="E90" i="28"/>
  <c r="E89" i="28"/>
  <c r="E96" i="28"/>
  <c r="E97" i="28" s="1"/>
  <c r="D90" i="28"/>
  <c r="D89" i="28"/>
  <c r="D96" i="28"/>
  <c r="D97" i="28" s="1"/>
  <c r="C90" i="28"/>
  <c r="C89" i="28"/>
  <c r="C96" i="28"/>
  <c r="C97" i="28" s="1"/>
  <c r="E57" i="28"/>
  <c r="E56" i="28"/>
  <c r="E63" i="28"/>
  <c r="E64" i="28" s="1"/>
  <c r="D57" i="28"/>
  <c r="D56" i="28"/>
  <c r="D63" i="28"/>
  <c r="D64" i="28" s="1"/>
  <c r="C57" i="28"/>
  <c r="C56" i="28"/>
  <c r="C63" i="28"/>
  <c r="C64" i="28" s="1"/>
  <c r="E24" i="28"/>
  <c r="E23" i="28"/>
  <c r="D24" i="28"/>
  <c r="D23" i="28"/>
  <c r="C24" i="28"/>
  <c r="C23" i="28"/>
  <c r="C30" i="28"/>
  <c r="C31" i="28" s="1"/>
  <c r="C124" i="10"/>
  <c r="C125" i="10"/>
  <c r="C126" i="10" s="1"/>
  <c r="D248" i="10"/>
  <c r="D249" i="10"/>
  <c r="D250" i="10" s="1"/>
  <c r="C217" i="10"/>
  <c r="C218" i="10"/>
  <c r="C219" i="10" s="1"/>
  <c r="D217" i="10"/>
  <c r="D218" i="10"/>
  <c r="D219" i="10" s="1"/>
  <c r="D156" i="10"/>
  <c r="D157" i="10" s="1"/>
  <c r="D155" i="10"/>
  <c r="D124" i="10"/>
  <c r="D125" i="10"/>
  <c r="D126" i="10" s="1"/>
  <c r="E93" i="10"/>
  <c r="E94" i="10"/>
  <c r="E95" i="10" s="1"/>
  <c r="C94" i="10"/>
  <c r="C95" i="10" s="1"/>
  <c r="C93" i="10"/>
  <c r="D25" i="1" l="1"/>
  <c r="D32" i="1"/>
  <c r="D27" i="1"/>
  <c r="D28" i="1" s="1"/>
  <c r="C32" i="1"/>
  <c r="C25" i="1"/>
  <c r="C27" i="1"/>
  <c r="C28" i="1" s="1"/>
  <c r="E32" i="1"/>
  <c r="E25" i="1"/>
  <c r="E27" i="1"/>
  <c r="E28" i="1" s="1"/>
  <c r="C60" i="1"/>
  <c r="C61" i="1" s="1"/>
  <c r="C65" i="1"/>
  <c r="C58" i="1"/>
  <c r="E65" i="1"/>
  <c r="E60" i="1"/>
  <c r="E61" i="1" s="1"/>
  <c r="E58" i="1"/>
  <c r="D65" i="1"/>
  <c r="D58" i="1"/>
  <c r="D60" i="1"/>
  <c r="D61" i="1" s="1"/>
  <c r="C32" i="29"/>
  <c r="C27" i="29"/>
  <c r="C28" i="29" s="1"/>
  <c r="C25" i="29"/>
  <c r="D32" i="29"/>
  <c r="D27" i="29"/>
  <c r="D28" i="29" s="1"/>
  <c r="D25" i="29"/>
  <c r="E32" i="29"/>
  <c r="E27" i="29"/>
  <c r="E28" i="29" s="1"/>
  <c r="E25" i="29"/>
  <c r="C92" i="30"/>
  <c r="C93" i="30" s="1"/>
  <c r="C97" i="30"/>
  <c r="C90" i="30"/>
  <c r="D97" i="30"/>
  <c r="D90" i="30"/>
  <c r="D92" i="30"/>
  <c r="D93" i="30" s="1"/>
  <c r="E92" i="30"/>
  <c r="E93" i="30" s="1"/>
  <c r="E90" i="30"/>
  <c r="E97" i="30"/>
  <c r="E98" i="28"/>
  <c r="E91" i="28"/>
  <c r="E93" i="28"/>
  <c r="E94" i="28" s="1"/>
  <c r="D98" i="28"/>
  <c r="D91" i="28"/>
  <c r="D93" i="28"/>
  <c r="D94" i="28" s="1"/>
  <c r="C98" i="28"/>
  <c r="C93" i="28"/>
  <c r="C94" i="28" s="1"/>
  <c r="C91" i="28"/>
  <c r="E65" i="28"/>
  <c r="E60" i="28"/>
  <c r="E61" i="28" s="1"/>
  <c r="E58" i="28"/>
  <c r="D65" i="28"/>
  <c r="D58" i="28"/>
  <c r="D60" i="28"/>
  <c r="D61" i="28" s="1"/>
  <c r="C60" i="28"/>
  <c r="C61" i="28" s="1"/>
  <c r="C65" i="28"/>
  <c r="C58" i="28"/>
  <c r="E32" i="28"/>
  <c r="E27" i="28"/>
  <c r="E28" i="28" s="1"/>
  <c r="E25" i="28"/>
  <c r="D32" i="28"/>
  <c r="D25" i="28"/>
  <c r="D27" i="28"/>
  <c r="D28" i="28" s="1"/>
  <c r="C32" i="28"/>
  <c r="C27" i="28"/>
  <c r="C28" i="28" s="1"/>
  <c r="C25" i="28"/>
  <c r="C1" i="4"/>
  <c r="G119" i="7" s="1"/>
  <c r="C81" i="13"/>
  <c r="C89" i="13" s="1"/>
  <c r="C92" i="13" s="1"/>
  <c r="D81" i="13"/>
  <c r="D89" i="13" s="1"/>
  <c r="E81" i="13"/>
  <c r="E89" i="13" s="1"/>
  <c r="E92" i="13" s="1"/>
  <c r="C51" i="13"/>
  <c r="C59" i="13" s="1"/>
  <c r="C21" i="13"/>
  <c r="C29" i="13" s="1"/>
  <c r="E88" i="13"/>
  <c r="D88" i="13"/>
  <c r="C88" i="13"/>
  <c r="E80" i="13"/>
  <c r="D80" i="13"/>
  <c r="C80" i="13"/>
  <c r="E78" i="13"/>
  <c r="D78" i="13"/>
  <c r="C78" i="13"/>
  <c r="E58" i="13"/>
  <c r="D58" i="13"/>
  <c r="C58" i="13"/>
  <c r="E51" i="13"/>
  <c r="D51" i="13"/>
  <c r="E50" i="13"/>
  <c r="D50" i="13"/>
  <c r="C50" i="13"/>
  <c r="E48" i="13"/>
  <c r="D48" i="13"/>
  <c r="C48" i="13"/>
  <c r="D28" i="13"/>
  <c r="E28" i="13"/>
  <c r="C28" i="13"/>
  <c r="D21" i="13"/>
  <c r="D25" i="13" s="1"/>
  <c r="E21" i="13"/>
  <c r="E25" i="13" s="1"/>
  <c r="D20" i="13"/>
  <c r="E20" i="13"/>
  <c r="C20" i="13"/>
  <c r="D18" i="13"/>
  <c r="E18" i="13"/>
  <c r="C18" i="13"/>
  <c r="E82" i="13"/>
  <c r="E52" i="13"/>
  <c r="D22" i="24"/>
  <c r="E22" i="24"/>
  <c r="C22" i="24"/>
  <c r="D29" i="24"/>
  <c r="E29" i="24"/>
  <c r="C29" i="24"/>
  <c r="D21" i="24"/>
  <c r="E21" i="24"/>
  <c r="C21" i="24"/>
  <c r="D19" i="24"/>
  <c r="E19" i="24"/>
  <c r="C19" i="24"/>
  <c r="D16" i="24"/>
  <c r="E16" i="24"/>
  <c r="C16" i="24"/>
  <c r="C1" i="17"/>
  <c r="B19" i="7"/>
  <c r="D19" i="7"/>
  <c r="C19" i="7"/>
  <c r="E22" i="10"/>
  <c r="E30" i="10" s="1"/>
  <c r="D22" i="10"/>
  <c r="D23" i="10" s="1"/>
  <c r="C22" i="10"/>
  <c r="C30" i="10" s="1"/>
  <c r="E29" i="10"/>
  <c r="D29" i="10"/>
  <c r="C29" i="10"/>
  <c r="E21" i="10"/>
  <c r="D21" i="10"/>
  <c r="C21" i="10"/>
  <c r="E19" i="10"/>
  <c r="D19" i="10"/>
  <c r="C19" i="10"/>
  <c r="E16" i="10"/>
  <c r="C16" i="10"/>
  <c r="A115" i="7"/>
  <c r="A105" i="7"/>
  <c r="G138" i="7"/>
  <c r="G11" i="4"/>
  <c r="A79" i="2" s="1"/>
  <c r="A12" i="4"/>
  <c r="A197" i="4"/>
  <c r="G168" i="4"/>
  <c r="G456" i="4"/>
  <c r="G494" i="4"/>
  <c r="A388" i="4"/>
  <c r="A254" i="4"/>
  <c r="A361" i="4"/>
  <c r="G140" i="4"/>
  <c r="G267" i="4"/>
  <c r="G183" i="4"/>
  <c r="A257" i="4"/>
  <c r="G471" i="4"/>
  <c r="G394" i="4"/>
  <c r="A279" i="4"/>
  <c r="G313" i="4"/>
  <c r="G40" i="4"/>
  <c r="A111" i="2" s="1"/>
  <c r="G442" i="4"/>
  <c r="A22" i="4"/>
  <c r="A223" i="10" s="1"/>
  <c r="A507" i="4"/>
  <c r="A227" i="4"/>
  <c r="G393" i="4"/>
  <c r="G55" i="4"/>
  <c r="A127" i="2" s="1"/>
  <c r="G165" i="4"/>
  <c r="A493" i="4"/>
  <c r="A225" i="4"/>
  <c r="G208" i="4"/>
  <c r="G435" i="4"/>
  <c r="A323" i="4"/>
  <c r="G215" i="4"/>
  <c r="A464" i="4"/>
  <c r="G64" i="4"/>
  <c r="A136" i="2" s="1"/>
  <c r="G226" i="4"/>
  <c r="A184" i="4"/>
  <c r="A121" i="4"/>
  <c r="A93" i="2" s="1"/>
  <c r="A404" i="4"/>
  <c r="G514" i="4"/>
  <c r="A259" i="4"/>
  <c r="A402" i="4"/>
  <c r="G48" i="4"/>
  <c r="A120" i="2" s="1"/>
  <c r="A424" i="4"/>
  <c r="A207" i="4"/>
  <c r="G246" i="4"/>
  <c r="A451" i="4"/>
  <c r="A381" i="4"/>
  <c r="A286" i="4"/>
  <c r="G82" i="4"/>
  <c r="A75" i="2" s="1"/>
  <c r="A397" i="4"/>
  <c r="G224" i="4"/>
  <c r="A30" i="4"/>
  <c r="D228" i="10" s="1"/>
  <c r="A194" i="4"/>
  <c r="G46" i="4"/>
  <c r="A118" i="2" s="1"/>
  <c r="A177" i="4"/>
  <c r="G50" i="4"/>
  <c r="A122" i="2" s="1"/>
  <c r="G51" i="4"/>
  <c r="A123" i="2" s="1"/>
  <c r="G49" i="4"/>
  <c r="A121" i="2" s="1"/>
  <c r="A137" i="4"/>
  <c r="A147" i="4"/>
  <c r="G263" i="4"/>
  <c r="G189" i="4"/>
  <c r="A387" i="4"/>
  <c r="A486" i="4"/>
  <c r="A340" i="4"/>
  <c r="G120" i="4"/>
  <c r="A253" i="4"/>
  <c r="A258" i="4"/>
  <c r="A247" i="4"/>
  <c r="A234" i="4"/>
  <c r="A378" i="4"/>
  <c r="G10" i="4"/>
  <c r="A78" i="2" s="1"/>
  <c r="G167" i="4"/>
  <c r="A231" i="4"/>
  <c r="A422" i="4"/>
  <c r="A366" i="4"/>
  <c r="A355" i="4"/>
  <c r="A212" i="4"/>
  <c r="G450" i="4"/>
  <c r="A495" i="4"/>
  <c r="A505" i="4"/>
  <c r="A322" i="4"/>
  <c r="A311" i="4"/>
  <c r="A300" i="4"/>
  <c r="A392" i="4"/>
  <c r="A186" i="4"/>
  <c r="A401" i="4"/>
  <c r="A442" i="4"/>
  <c r="A345" i="4"/>
  <c r="A470" i="4"/>
  <c r="A350" i="4"/>
  <c r="A307" i="4"/>
  <c r="A308" i="4"/>
  <c r="G70" i="4"/>
  <c r="A143" i="2" s="1"/>
  <c r="G490" i="4"/>
  <c r="A379" i="4"/>
  <c r="A280" i="4"/>
  <c r="A357" i="4"/>
  <c r="A206" i="4"/>
  <c r="G56" i="4"/>
  <c r="A128" i="2" s="1"/>
  <c r="G121" i="4"/>
  <c r="A519" i="4"/>
  <c r="A427" i="4"/>
  <c r="A304" i="4"/>
  <c r="A151" i="4"/>
  <c r="A34" i="4"/>
  <c r="F228" i="10" s="1"/>
  <c r="G18" i="4"/>
  <c r="A86" i="2" s="1"/>
  <c r="A220" i="4"/>
  <c r="A456" i="4"/>
  <c r="A513" i="4"/>
  <c r="G222" i="4"/>
  <c r="A155" i="4"/>
  <c r="G439" i="4"/>
  <c r="A316" i="4"/>
  <c r="A175" i="4"/>
  <c r="A202" i="4"/>
  <c r="A141" i="4"/>
  <c r="A103" i="5" s="1"/>
  <c r="A385" i="4"/>
  <c r="A426" i="4"/>
  <c r="G436" i="4"/>
  <c r="A310" i="4"/>
  <c r="G370" i="4"/>
  <c r="G179" i="4"/>
  <c r="A271" i="4"/>
  <c r="A170" i="4"/>
  <c r="A417" i="4"/>
  <c r="A224" i="4"/>
  <c r="A458" i="4"/>
  <c r="A297" i="4"/>
  <c r="G150" i="4"/>
  <c r="G288" i="4"/>
  <c r="G359" i="4"/>
  <c r="A282" i="4"/>
  <c r="A154" i="4"/>
  <c r="A256" i="4"/>
  <c r="A399" i="4"/>
  <c r="A7" i="4"/>
  <c r="G352" i="4"/>
  <c r="G248" i="4"/>
  <c r="G181" i="4"/>
  <c r="A367" i="4"/>
  <c r="A239" i="4"/>
  <c r="A266" i="4"/>
  <c r="A269" i="4"/>
  <c r="A506" i="4"/>
  <c r="G119" i="4"/>
  <c r="G143" i="4"/>
  <c r="G365" i="4"/>
  <c r="A201" i="4"/>
  <c r="G350" i="4"/>
  <c r="G438" i="4"/>
  <c r="A283" i="4"/>
  <c r="A494" i="4"/>
  <c r="G411" i="4"/>
  <c r="G97" i="4"/>
  <c r="G266" i="4"/>
  <c r="G368" i="4"/>
  <c r="G235" i="4"/>
  <c r="A213" i="4"/>
  <c r="G512" i="4"/>
  <c r="G522" i="4"/>
  <c r="G268" i="4"/>
  <c r="A356" i="4"/>
  <c r="G390" i="4"/>
  <c r="A499" i="4"/>
  <c r="G345" i="4"/>
  <c r="G351" i="4"/>
  <c r="Q177" i="7"/>
  <c r="G316" i="4"/>
  <c r="G17" i="4"/>
  <c r="A85" i="2" s="1"/>
  <c r="G75" i="4"/>
  <c r="A149" i="2" s="1"/>
  <c r="G340" i="4"/>
  <c r="G525" i="4"/>
  <c r="G232" i="4"/>
  <c r="B12" i="7"/>
  <c r="Q49" i="7"/>
  <c r="Q81" i="7"/>
  <c r="A425" i="4"/>
  <c r="Q32" i="7"/>
  <c r="Q163" i="7"/>
  <c r="A24" i="4"/>
  <c r="A225" i="10" s="1"/>
  <c r="Q15" i="7"/>
  <c r="A199" i="4"/>
  <c r="G86" i="4"/>
  <c r="Q35" i="7"/>
  <c r="Q65" i="7"/>
  <c r="Q28" i="7"/>
  <c r="G98" i="4"/>
  <c r="G114" i="4"/>
  <c r="A210" i="4"/>
  <c r="G163" i="4"/>
  <c r="A336" i="4"/>
  <c r="G28" i="4"/>
  <c r="A97" i="2" s="1"/>
  <c r="A274" i="4"/>
  <c r="A370" i="4"/>
  <c r="G23" i="4"/>
  <c r="A91" i="2" s="1"/>
  <c r="G463" i="4"/>
  <c r="G335" i="4"/>
  <c r="G207" i="4"/>
  <c r="G492" i="4"/>
  <c r="G474" i="4"/>
  <c r="G160" i="4"/>
  <c r="G302" i="4"/>
  <c r="G519" i="4"/>
  <c r="G269" i="4"/>
  <c r="G289" i="4"/>
  <c r="G293" i="4"/>
  <c r="G356" i="4"/>
  <c r="G469" i="4"/>
  <c r="G419" i="4"/>
  <c r="G376" i="4"/>
  <c r="G162" i="4"/>
  <c r="G369" i="4"/>
  <c r="G453" i="4"/>
  <c r="G245" i="4"/>
  <c r="G371" i="4"/>
  <c r="G312" i="4"/>
  <c r="G332" i="4"/>
  <c r="G324" i="4"/>
  <c r="A483" i="4"/>
  <c r="A478" i="4"/>
  <c r="A328" i="4"/>
  <c r="A21" i="4"/>
  <c r="A222" i="10" s="1"/>
  <c r="A405" i="4"/>
  <c r="A326" i="4"/>
  <c r="A299" i="4"/>
  <c r="A476" i="4"/>
  <c r="A324" i="4"/>
  <c r="G78" i="4"/>
  <c r="A152" i="2" s="1"/>
  <c r="Q100" i="7"/>
  <c r="Q19" i="7"/>
  <c r="Q151" i="7"/>
  <c r="Q23" i="7"/>
  <c r="Q6" i="7"/>
  <c r="A416" i="4"/>
  <c r="A221" i="4"/>
  <c r="A359" i="4"/>
  <c r="G294" i="4"/>
  <c r="A491" i="4"/>
  <c r="G309" i="4"/>
  <c r="A242" i="4"/>
  <c r="G19" i="4"/>
  <c r="A87" i="2" s="1"/>
  <c r="G447" i="4"/>
  <c r="G319" i="4"/>
  <c r="G190" i="4"/>
  <c r="G300" i="4"/>
  <c r="G432" i="4"/>
  <c r="G139" i="4"/>
  <c r="G260" i="4"/>
  <c r="G472" i="4"/>
  <c r="G486" i="4"/>
  <c r="G262" i="4"/>
  <c r="G240" i="4"/>
  <c r="G292" i="4"/>
  <c r="G44" i="4"/>
  <c r="A116" i="2" s="1"/>
  <c r="G227" i="4"/>
  <c r="G349" i="4"/>
  <c r="G138" i="4"/>
  <c r="G337" i="4"/>
  <c r="G118" i="4"/>
  <c r="G329" i="4"/>
  <c r="G327" i="4"/>
  <c r="G258" i="4"/>
  <c r="G273" i="4"/>
  <c r="G124" i="4"/>
  <c r="A411" i="4"/>
  <c r="A462" i="4"/>
  <c r="A296" i="4"/>
  <c r="A517" i="4"/>
  <c r="A214" i="4"/>
  <c r="A187" i="4"/>
  <c r="A315" i="4"/>
  <c r="A460" i="4"/>
  <c r="A292" i="4"/>
  <c r="G497" i="4"/>
  <c r="G437" i="4"/>
  <c r="G265" i="4"/>
  <c r="A423" i="4"/>
  <c r="A463" i="4"/>
  <c r="A192" i="4"/>
  <c r="K71" i="16"/>
  <c r="Q191" i="7"/>
  <c r="Q84" i="7"/>
  <c r="Q104" i="7"/>
  <c r="Q60" i="7"/>
  <c r="G93" i="4"/>
  <c r="G527" i="4"/>
  <c r="A457" i="4"/>
  <c r="G20" i="4"/>
  <c r="A88" i="2" s="1"/>
  <c r="G343" i="4"/>
  <c r="G76" i="4"/>
  <c r="A150" i="2" s="1"/>
  <c r="A349" i="4"/>
  <c r="G133" i="4"/>
  <c r="G63" i="4"/>
  <c r="A135" i="2" s="1"/>
  <c r="G431" i="4"/>
  <c r="G509" i="4"/>
  <c r="G338" i="4"/>
  <c r="G174" i="4"/>
  <c r="G449" i="4"/>
  <c r="G112" i="4"/>
  <c r="A10" i="8" s="1"/>
  <c r="G467" i="4"/>
  <c r="G295" i="4"/>
  <c r="G440" i="4"/>
  <c r="G216" i="4"/>
  <c r="G188" i="4"/>
  <c r="G384" i="4"/>
  <c r="G110" i="4"/>
  <c r="A8" i="8" s="1"/>
  <c r="G59" i="4"/>
  <c r="A131" i="2" s="1"/>
  <c r="G375" i="4"/>
  <c r="G12" i="4"/>
  <c r="A80" i="2" s="1"/>
  <c r="G336" i="4"/>
  <c r="G398" i="4"/>
  <c r="G501" i="4"/>
  <c r="G173" i="4"/>
  <c r="G200" i="4"/>
  <c r="G148" i="4"/>
  <c r="G446" i="4"/>
  <c r="G13" i="4"/>
  <c r="A81" i="2" s="1"/>
  <c r="A337" i="4"/>
  <c r="A264" i="4"/>
  <c r="A373" i="4"/>
  <c r="A27" i="4"/>
  <c r="E226" i="10" s="1"/>
  <c r="A230" i="4"/>
  <c r="A358" i="4"/>
  <c r="A444" i="4"/>
  <c r="G451" i="4"/>
  <c r="G418" i="4"/>
  <c r="Q185" i="7"/>
  <c r="Q63" i="7"/>
  <c r="Q17" i="7"/>
  <c r="G94" i="4"/>
  <c r="G366" i="4"/>
  <c r="G73" i="4"/>
  <c r="A147" i="2" s="1"/>
  <c r="A369" i="4"/>
  <c r="G170" i="4"/>
  <c r="G412" i="4"/>
  <c r="G57" i="4"/>
  <c r="A129" i="2" s="1"/>
  <c r="A157" i="4"/>
  <c r="G308" i="4"/>
  <c r="G287" i="4"/>
  <c r="G317" i="4"/>
  <c r="G158" i="4"/>
  <c r="G428" i="4"/>
  <c r="G257" i="4"/>
  <c r="G180" i="4"/>
  <c r="G275" i="4"/>
  <c r="G413" i="4"/>
  <c r="G186" i="4"/>
  <c r="G433" i="4"/>
  <c r="G187" i="4"/>
  <c r="G510" i="4"/>
  <c r="G26" i="4"/>
  <c r="A95" i="2" s="1"/>
  <c r="G355" i="4"/>
  <c r="G520" i="4"/>
  <c r="G284" i="4"/>
  <c r="G334" i="4"/>
  <c r="G458" i="4"/>
  <c r="G152" i="4"/>
  <c r="G58" i="4"/>
  <c r="A130" i="2" s="1"/>
  <c r="G496" i="4"/>
  <c r="G361" i="4"/>
  <c r="A503" i="4"/>
  <c r="A209" i="4"/>
  <c r="A193" i="4"/>
  <c r="A485" i="4"/>
  <c r="A246" i="4"/>
  <c r="A219" i="4"/>
  <c r="A347" i="4"/>
  <c r="A428" i="4"/>
  <c r="Q58" i="7"/>
  <c r="Q57" i="7"/>
  <c r="Q189" i="7"/>
  <c r="Q93" i="7"/>
  <c r="Q119" i="7"/>
  <c r="G7" i="4"/>
  <c r="A72" i="2" s="1"/>
  <c r="G77" i="4"/>
  <c r="A151" i="2" s="1"/>
  <c r="G478" i="4"/>
  <c r="A285" i="4"/>
  <c r="A384" i="4"/>
  <c r="G392" i="4"/>
  <c r="A393" i="4"/>
  <c r="G480" i="4"/>
  <c r="G100" i="4"/>
  <c r="G399" i="4"/>
  <c r="G296" i="4"/>
  <c r="G406" i="4"/>
  <c r="G236" i="4"/>
  <c r="G304" i="4"/>
  <c r="G473" i="4"/>
  <c r="G251" i="4"/>
  <c r="G166" i="4"/>
  <c r="G401" i="4"/>
  <c r="G528" i="4"/>
  <c r="G128" i="4"/>
  <c r="G468" i="4"/>
  <c r="G331" i="4"/>
  <c r="G493" i="4"/>
  <c r="G264" i="4"/>
  <c r="G481" i="4"/>
  <c r="G281" i="4"/>
  <c r="G131" i="4"/>
  <c r="G74" i="4"/>
  <c r="A148" i="2" s="1"/>
  <c r="G199" i="4"/>
  <c r="G109" i="4"/>
  <c r="A6" i="8" s="1"/>
  <c r="G276" i="4"/>
  <c r="A479" i="4"/>
  <c r="A31" i="4"/>
  <c r="E228" i="10" s="1"/>
  <c r="A414" i="4"/>
  <c r="A200" i="4"/>
  <c r="A134" i="4"/>
  <c r="A33" i="4"/>
  <c r="A235" i="4"/>
  <c r="A363" i="4"/>
  <c r="A412" i="4"/>
  <c r="A196" i="4"/>
  <c r="G363" i="4"/>
  <c r="G306" i="4"/>
  <c r="G326" i="4"/>
  <c r="G420" i="4"/>
  <c r="G184" i="4"/>
  <c r="G161" i="4"/>
  <c r="A467" i="4"/>
  <c r="A169" i="4"/>
  <c r="A490" i="4"/>
  <c r="A352" i="4"/>
  <c r="A529" i="4"/>
  <c r="A62" i="4"/>
  <c r="Q22" i="7"/>
  <c r="Q148" i="7"/>
  <c r="Q52" i="7"/>
  <c r="Q179" i="7"/>
  <c r="Q77" i="7"/>
  <c r="Q108" i="7"/>
  <c r="Q33" i="7"/>
  <c r="G95" i="4"/>
  <c r="G88" i="4"/>
  <c r="A306" i="4"/>
  <c r="G151" i="4"/>
  <c r="G185" i="4"/>
  <c r="A144" i="4"/>
  <c r="A71" i="28" s="1"/>
  <c r="A263" i="4"/>
  <c r="G483" i="4"/>
  <c r="A448" i="4"/>
  <c r="A418" i="4"/>
  <c r="G427" i="4"/>
  <c r="A480" i="4"/>
  <c r="A521" i="4"/>
  <c r="G314" i="4"/>
  <c r="G523" i="4"/>
  <c r="G383" i="4"/>
  <c r="G255" i="4"/>
  <c r="G445" i="4"/>
  <c r="G274" i="4"/>
  <c r="G126" i="4"/>
  <c r="G385" i="4"/>
  <c r="G214" i="4"/>
  <c r="G261" i="4"/>
  <c r="G430" i="4"/>
  <c r="G45" i="4"/>
  <c r="A117" i="2" s="1"/>
  <c r="G403" i="4"/>
  <c r="G231" i="4"/>
  <c r="G354" i="4"/>
  <c r="G146" i="4"/>
  <c r="G374" i="4"/>
  <c r="G464" i="4"/>
  <c r="G526" i="4"/>
  <c r="G137" i="4"/>
  <c r="G256" i="4"/>
  <c r="G425" i="4"/>
  <c r="G487" i="4"/>
  <c r="G311" i="4"/>
  <c r="G461" i="4"/>
  <c r="G237" i="4"/>
  <c r="G454" i="4"/>
  <c r="G225" i="4"/>
  <c r="G176" i="4"/>
  <c r="G228" i="4"/>
  <c r="G373" i="4"/>
  <c r="G500" i="4"/>
  <c r="G507" i="4"/>
  <c r="G482" i="4"/>
  <c r="G502" i="4"/>
  <c r="G272" i="4"/>
  <c r="G362" i="4"/>
  <c r="G233" i="4"/>
  <c r="A375" i="4"/>
  <c r="A415" i="4"/>
  <c r="A526" i="4"/>
  <c r="A398" i="4"/>
  <c r="A168" i="4"/>
  <c r="A453" i="4"/>
  <c r="A277" i="4"/>
  <c r="A150" i="4"/>
  <c r="A278" i="4"/>
  <c r="A118" i="4"/>
  <c r="A67" i="32" s="1"/>
  <c r="A251" i="4"/>
  <c r="A524" i="4"/>
  <c r="A396" i="4"/>
  <c r="A164" i="4"/>
  <c r="G323" i="4"/>
  <c r="Q128" i="7"/>
  <c r="Q137" i="7"/>
  <c r="Q25" i="7"/>
  <c r="Q173" i="7"/>
  <c r="Q56" i="7"/>
  <c r="Q207" i="7"/>
  <c r="Q87" i="7"/>
  <c r="Q11" i="7"/>
  <c r="G96" i="4"/>
  <c r="A233" i="4"/>
  <c r="G71" i="4"/>
  <c r="A144" i="2" s="1"/>
  <c r="A512" i="4"/>
  <c r="G259" i="4"/>
  <c r="A514" i="4"/>
  <c r="A338" i="4"/>
  <c r="G34" i="4"/>
  <c r="A104" i="2" s="1"/>
  <c r="A327" i="4"/>
  <c r="A431" i="4"/>
  <c r="G531" i="4"/>
  <c r="A295" i="4"/>
  <c r="A272" i="4"/>
  <c r="G524" i="4"/>
  <c r="G503" i="4"/>
  <c r="G367" i="4"/>
  <c r="G239" i="4"/>
  <c r="G424" i="4"/>
  <c r="G253" i="4"/>
  <c r="G364" i="4"/>
  <c r="G193" i="4"/>
  <c r="G218" i="4"/>
  <c r="G388" i="4"/>
  <c r="G69" i="4"/>
  <c r="A142" i="2" s="1"/>
  <c r="G379" i="4"/>
  <c r="G211" i="4"/>
  <c r="G328" i="4"/>
  <c r="G122" i="4"/>
  <c r="G348" i="4"/>
  <c r="G410" i="4"/>
  <c r="G462" i="4"/>
  <c r="G111" i="4"/>
  <c r="A9" i="8" s="1"/>
  <c r="G213" i="4"/>
  <c r="G382" i="4"/>
  <c r="G459" i="4"/>
  <c r="G291" i="4"/>
  <c r="G434" i="4"/>
  <c r="G205" i="4"/>
  <c r="G422" i="4"/>
  <c r="G198" i="4"/>
  <c r="G149" i="4"/>
  <c r="G175" i="4"/>
  <c r="G330" i="4"/>
  <c r="G457" i="4"/>
  <c r="G455" i="4"/>
  <c r="G429" i="4"/>
  <c r="G444" i="4"/>
  <c r="G171" i="4"/>
  <c r="G277" i="4"/>
  <c r="G191" i="4"/>
  <c r="A249" i="4"/>
  <c r="A329" i="4"/>
  <c r="A510" i="4"/>
  <c r="A382" i="4"/>
  <c r="A437" i="4"/>
  <c r="A245" i="4"/>
  <c r="A166" i="4"/>
  <c r="A294" i="4"/>
  <c r="A139" i="4"/>
  <c r="A14" i="29" s="1"/>
  <c r="A267" i="4"/>
  <c r="A508" i="4"/>
  <c r="A380" i="4"/>
  <c r="G279" i="4"/>
  <c r="G194" i="4"/>
  <c r="G209" i="4"/>
  <c r="G8" i="4"/>
  <c r="A73" i="2" s="1"/>
  <c r="G91" i="4"/>
  <c r="G66" i="4"/>
  <c r="A138" i="2" s="1"/>
  <c r="Q76" i="7"/>
  <c r="Q92" i="7"/>
  <c r="Q161" i="7"/>
  <c r="Q51" i="7"/>
  <c r="Q120" i="7"/>
  <c r="Q184" i="7"/>
  <c r="Q8" i="7"/>
  <c r="Q68" i="7"/>
  <c r="Q143" i="7"/>
  <c r="Q98" i="7"/>
  <c r="Q113" i="7"/>
  <c r="Q172" i="7"/>
  <c r="Q61" i="7"/>
  <c r="Q136" i="7"/>
  <c r="Q208" i="7"/>
  <c r="Q20" i="7"/>
  <c r="Q95" i="7"/>
  <c r="Q153" i="7"/>
  <c r="Q16" i="7"/>
  <c r="G95" i="17"/>
  <c r="A8" i="2" s="1"/>
  <c r="G62" i="4"/>
  <c r="A134" i="2" s="1"/>
  <c r="G104" i="4"/>
  <c r="G90" i="4"/>
  <c r="Q71" i="7"/>
  <c r="Q44" i="7"/>
  <c r="Q124" i="7"/>
  <c r="Q193" i="7"/>
  <c r="Q13" i="7"/>
  <c r="Q88" i="7"/>
  <c r="Q147" i="7"/>
  <c r="Q41" i="7"/>
  <c r="Q105" i="7"/>
  <c r="Q180" i="7"/>
  <c r="Q101" i="7"/>
  <c r="Q75" i="7"/>
  <c r="Q90" i="7"/>
  <c r="A95" i="7"/>
  <c r="Q117" i="7"/>
  <c r="Q186" i="7"/>
  <c r="A95" i="4"/>
  <c r="K243" i="16"/>
  <c r="Q197" i="7"/>
  <c r="X5" i="7"/>
  <c r="A54" i="4"/>
  <c r="A110" i="32" s="1"/>
  <c r="A208" i="17"/>
  <c r="A70" i="4"/>
  <c r="Q39" i="7"/>
  <c r="Q97" i="7"/>
  <c r="Q140" i="7"/>
  <c r="Q183" i="7"/>
  <c r="Q24" i="7"/>
  <c r="Q67" i="7"/>
  <c r="Q109" i="7"/>
  <c r="Q152" i="7"/>
  <c r="Q195" i="7"/>
  <c r="Q31" i="7"/>
  <c r="Q73" i="7"/>
  <c r="Q116" i="7"/>
  <c r="Q159" i="7"/>
  <c r="Q203" i="7"/>
  <c r="Q37" i="7"/>
  <c r="Q150" i="7"/>
  <c r="A101" i="4"/>
  <c r="Q103" i="7"/>
  <c r="Q145" i="7"/>
  <c r="Q188" i="7"/>
  <c r="Q29" i="7"/>
  <c r="Q72" i="7"/>
  <c r="Q115" i="7"/>
  <c r="Q157" i="7"/>
  <c r="Q200" i="7"/>
  <c r="Q36" i="7"/>
  <c r="Q79" i="7"/>
  <c r="Q121" i="7"/>
  <c r="Q164" i="7"/>
  <c r="Q59" i="7"/>
  <c r="Q182" i="7"/>
  <c r="A97" i="4"/>
  <c r="A61" i="17"/>
  <c r="Q156" i="7"/>
  <c r="Q199" i="7"/>
  <c r="Q40" i="7"/>
  <c r="Q83" i="7"/>
  <c r="Q125" i="7"/>
  <c r="Q168" i="7"/>
  <c r="Q3" i="7"/>
  <c r="Q47" i="7"/>
  <c r="Q89" i="7"/>
  <c r="Q132" i="7"/>
  <c r="Q175" i="7"/>
  <c r="Q80" i="7"/>
  <c r="A23" i="4"/>
  <c r="A224" i="10" s="1"/>
  <c r="Q43" i="7"/>
  <c r="Q85" i="7"/>
  <c r="Q155" i="7"/>
  <c r="Q205" i="7"/>
  <c r="Q26" i="7"/>
  <c r="Q118" i="7"/>
  <c r="Q194" i="7"/>
  <c r="X3" i="7"/>
  <c r="A103" i="4"/>
  <c r="K172" i="16"/>
  <c r="Q4" i="7"/>
  <c r="Q48" i="7"/>
  <c r="Q91" i="7"/>
  <c r="Q160" i="7"/>
  <c r="Q34" i="7"/>
  <c r="Q122" i="7"/>
  <c r="A99" i="4"/>
  <c r="A330" i="17"/>
  <c r="Q10" i="7"/>
  <c r="Q53" i="7"/>
  <c r="Q96" i="7"/>
  <c r="Q171" i="7"/>
  <c r="Q54" i="7"/>
  <c r="Q130" i="7"/>
  <c r="A100" i="4"/>
  <c r="A90" i="4"/>
  <c r="A144" i="5" s="1"/>
  <c r="A10" i="7"/>
  <c r="K39" i="16"/>
  <c r="K157" i="16"/>
  <c r="Q21" i="7"/>
  <c r="Q64" i="7"/>
  <c r="Q107" i="7"/>
  <c r="Q204" i="7"/>
  <c r="Q66" i="7"/>
  <c r="Q154" i="7"/>
  <c r="A107" i="4"/>
  <c r="A87" i="4"/>
  <c r="A138" i="5" s="1"/>
  <c r="K128" i="16"/>
  <c r="K151" i="16"/>
  <c r="Q27" i="7"/>
  <c r="Q69" i="7"/>
  <c r="Q112" i="7"/>
  <c r="Q86" i="7"/>
  <c r="Q162" i="7"/>
  <c r="A104" i="4"/>
  <c r="A57" i="4"/>
  <c r="A115" i="32" s="1"/>
  <c r="K200" i="16"/>
  <c r="A93" i="4"/>
  <c r="A11" i="7"/>
  <c r="K132" i="16"/>
  <c r="A26" i="17"/>
  <c r="A108" i="32" s="1"/>
  <c r="R5" i="16"/>
  <c r="A60" i="4"/>
  <c r="B7" i="7"/>
  <c r="K140" i="16"/>
  <c r="K62" i="16"/>
  <c r="K29" i="16"/>
  <c r="A63" i="4"/>
  <c r="K192" i="16"/>
  <c r="K115" i="16"/>
  <c r="A94" i="7"/>
  <c r="K59" i="16"/>
  <c r="A322" i="17"/>
  <c r="K30" i="16"/>
  <c r="G191" i="17"/>
  <c r="A79" i="7"/>
  <c r="K123" i="16"/>
  <c r="K99" i="16"/>
  <c r="K34" i="16"/>
  <c r="A282" i="17"/>
  <c r="A124" i="17"/>
  <c r="K40" i="16"/>
  <c r="K28" i="16"/>
  <c r="K146" i="16"/>
  <c r="A77" i="17"/>
  <c r="G227" i="17"/>
  <c r="A36" i="4"/>
  <c r="A88" i="4"/>
  <c r="A140" i="5" s="1"/>
  <c r="B9" i="7"/>
  <c r="B9" i="16"/>
  <c r="K171" i="16"/>
  <c r="K159" i="16"/>
  <c r="K114" i="16"/>
  <c r="K109" i="16"/>
  <c r="A191" i="17"/>
  <c r="A102" i="4"/>
  <c r="A68" i="4"/>
  <c r="A8" i="7"/>
  <c r="K24" i="16"/>
  <c r="A30" i="17"/>
  <c r="K199" i="16"/>
  <c r="K126" i="16"/>
  <c r="A55" i="17"/>
  <c r="G89" i="17"/>
  <c r="K125" i="16"/>
  <c r="A276" i="17"/>
  <c r="A73" i="4"/>
  <c r="A116" i="5" s="1"/>
  <c r="A55" i="4"/>
  <c r="A111" i="32" s="1"/>
  <c r="B11" i="7"/>
  <c r="K96" i="16"/>
  <c r="K44" i="16"/>
  <c r="G129" i="17"/>
  <c r="K194" i="16"/>
  <c r="A71" i="17"/>
  <c r="G99" i="17"/>
  <c r="A69" i="4"/>
  <c r="A81" i="7"/>
  <c r="K104" i="16"/>
  <c r="K27" i="16"/>
  <c r="K68" i="16"/>
  <c r="G105" i="17"/>
  <c r="K31" i="16"/>
  <c r="G145" i="17"/>
  <c r="K210" i="16"/>
  <c r="G159" i="17"/>
  <c r="G139" i="17"/>
  <c r="A23" i="17"/>
  <c r="G126" i="17"/>
  <c r="G289" i="17"/>
  <c r="A371" i="17"/>
  <c r="A144" i="17"/>
  <c r="Q123" i="7"/>
  <c r="Q165" i="7"/>
  <c r="Q201" i="7"/>
  <c r="Q30" i="7"/>
  <c r="Q62" i="7"/>
  <c r="Q94" i="7"/>
  <c r="Q126" i="7"/>
  <c r="Q158" i="7"/>
  <c r="Q190" i="7"/>
  <c r="X4" i="7"/>
  <c r="A91" i="4"/>
  <c r="A146" i="5" s="1"/>
  <c r="A58" i="4"/>
  <c r="A94" i="4"/>
  <c r="A61" i="4"/>
  <c r="A98" i="4"/>
  <c r="A64" i="4"/>
  <c r="A92" i="4"/>
  <c r="A148" i="5" s="1"/>
  <c r="A59" i="4"/>
  <c r="A213" i="24" s="1"/>
  <c r="A6" i="7"/>
  <c r="B14" i="7"/>
  <c r="A91" i="7"/>
  <c r="A83" i="7"/>
  <c r="K32" i="16"/>
  <c r="K120" i="16"/>
  <c r="K91" i="16"/>
  <c r="A4" i="17"/>
  <c r="A5" i="24" s="1"/>
  <c r="K60" i="16"/>
  <c r="K156" i="16"/>
  <c r="G169" i="17"/>
  <c r="K131" i="16"/>
  <c r="G97" i="17"/>
  <c r="K55" i="16"/>
  <c r="K167" i="16"/>
  <c r="G113" i="17"/>
  <c r="K50" i="16"/>
  <c r="K130" i="16"/>
  <c r="A63" i="17"/>
  <c r="A250" i="17"/>
  <c r="A41" i="17"/>
  <c r="G107" i="17"/>
  <c r="K13" i="16"/>
  <c r="K141" i="16"/>
  <c r="A168" i="17"/>
  <c r="G84" i="17"/>
  <c r="A313" i="17"/>
  <c r="Q133" i="7"/>
  <c r="Q176" i="7"/>
  <c r="Q209" i="7"/>
  <c r="Q5" i="7"/>
  <c r="Q38" i="7"/>
  <c r="Q70" i="7"/>
  <c r="Q102" i="7"/>
  <c r="Q134" i="7"/>
  <c r="Q166" i="7"/>
  <c r="Q198" i="7"/>
  <c r="A83" i="4"/>
  <c r="A49" i="4"/>
  <c r="A89" i="13" s="1"/>
  <c r="A86" i="4"/>
  <c r="A53" i="4"/>
  <c r="A89" i="4"/>
  <c r="A142" i="5" s="1"/>
  <c r="A56" i="4"/>
  <c r="A113" i="32" s="1"/>
  <c r="A84" i="4"/>
  <c r="A133" i="5" s="1"/>
  <c r="A51" i="4"/>
  <c r="A15" i="7"/>
  <c r="B6" i="7"/>
  <c r="A88" i="7"/>
  <c r="A80" i="7"/>
  <c r="K56" i="16"/>
  <c r="K136" i="16"/>
  <c r="G121" i="17"/>
  <c r="K139" i="16"/>
  <c r="A290" i="17"/>
  <c r="K76" i="16"/>
  <c r="K188" i="16"/>
  <c r="A15" i="17"/>
  <c r="K203" i="16"/>
  <c r="G161" i="17"/>
  <c r="K87" i="16"/>
  <c r="A3" i="16"/>
  <c r="K66" i="16"/>
  <c r="K158" i="16"/>
  <c r="K242" i="16"/>
  <c r="G91" i="17"/>
  <c r="G163" i="17"/>
  <c r="K41" i="16"/>
  <c r="K189" i="16"/>
  <c r="G141" i="17"/>
  <c r="A272" i="17"/>
  <c r="G152" i="17"/>
  <c r="A397" i="17"/>
  <c r="Q139" i="7"/>
  <c r="Q181" i="7"/>
  <c r="Q9" i="7"/>
  <c r="Q42" i="7"/>
  <c r="Q74" i="7"/>
  <c r="Q106" i="7"/>
  <c r="Q138" i="7"/>
  <c r="Q170" i="7"/>
  <c r="Q202" i="7"/>
  <c r="A79" i="4"/>
  <c r="A125" i="5" s="1"/>
  <c r="A45" i="4"/>
  <c r="A245" i="10" s="1"/>
  <c r="A82" i="4"/>
  <c r="A130" i="5" s="1"/>
  <c r="A48" i="4"/>
  <c r="A74" i="13" s="1"/>
  <c r="A85" i="4"/>
  <c r="A135" i="5" s="1"/>
  <c r="A52" i="4"/>
  <c r="A80" i="4"/>
  <c r="A126" i="5" s="1"/>
  <c r="A46" i="4"/>
  <c r="A247" i="10" s="1"/>
  <c r="B8" i="7"/>
  <c r="B10" i="7"/>
  <c r="A78" i="7"/>
  <c r="A84" i="7"/>
  <c r="K64" i="16"/>
  <c r="K152" i="16"/>
  <c r="G185" i="17"/>
  <c r="K155" i="16"/>
  <c r="K5" i="16"/>
  <c r="K92" i="16"/>
  <c r="K196" i="16"/>
  <c r="A32" i="17"/>
  <c r="A25" i="32" s="1"/>
  <c r="K7" i="16"/>
  <c r="B4" i="16"/>
  <c r="K95" i="16"/>
  <c r="K82" i="16"/>
  <c r="K162" i="16"/>
  <c r="A38" i="17"/>
  <c r="A58" i="17"/>
  <c r="G171" i="17"/>
  <c r="K61" i="16"/>
  <c r="K201" i="16"/>
  <c r="G189" i="17"/>
  <c r="A280" i="17"/>
  <c r="G238" i="17"/>
  <c r="G406" i="17"/>
  <c r="Q144" i="7"/>
  <c r="Q187" i="7"/>
  <c r="Q14" i="7"/>
  <c r="Q46" i="7"/>
  <c r="Q78" i="7"/>
  <c r="Q110" i="7"/>
  <c r="Q142" i="7"/>
  <c r="Q174" i="7"/>
  <c r="Q206" i="7"/>
  <c r="A105" i="4"/>
  <c r="A75" i="4"/>
  <c r="A118" i="5" s="1"/>
  <c r="A41" i="4"/>
  <c r="A239" i="10" s="1"/>
  <c r="A78" i="4"/>
  <c r="A123" i="5" s="1"/>
  <c r="A81" i="4"/>
  <c r="A128" i="5" s="1"/>
  <c r="A47" i="4"/>
  <c r="A249" i="10" s="1"/>
  <c r="A76" i="4"/>
  <c r="A119" i="5" s="1"/>
  <c r="B13" i="7"/>
  <c r="B15" i="7"/>
  <c r="A82" i="7"/>
  <c r="K4" i="16"/>
  <c r="K72" i="16"/>
  <c r="K168" i="16"/>
  <c r="B5" i="16"/>
  <c r="K179" i="16"/>
  <c r="K108" i="16"/>
  <c r="K204" i="16"/>
  <c r="A49" i="17"/>
  <c r="K35" i="16"/>
  <c r="K103" i="16"/>
  <c r="B7" i="16"/>
  <c r="K94" i="16"/>
  <c r="K178" i="16"/>
  <c r="G127" i="17"/>
  <c r="A64" i="17"/>
  <c r="A205" i="17"/>
  <c r="K73" i="16"/>
  <c r="K209" i="16"/>
  <c r="A96" i="17"/>
  <c r="A111" i="17"/>
  <c r="G254" i="17"/>
  <c r="G432" i="17"/>
  <c r="Q149" i="7"/>
  <c r="Q192" i="7"/>
  <c r="Q18" i="7"/>
  <c r="Q50" i="7"/>
  <c r="Q82" i="7"/>
  <c r="Q114" i="7"/>
  <c r="Q146" i="7"/>
  <c r="Q178" i="7"/>
  <c r="Q210" i="7"/>
  <c r="G99" i="4"/>
  <c r="A106" i="4"/>
  <c r="A39" i="4"/>
  <c r="A71" i="4"/>
  <c r="A113" i="5" s="1"/>
  <c r="A37" i="4"/>
  <c r="A232" i="10" s="1"/>
  <c r="A74" i="4"/>
  <c r="A117" i="5" s="1"/>
  <c r="A40" i="4"/>
  <c r="A237" i="10" s="1"/>
  <c r="A77" i="4"/>
  <c r="A121" i="5" s="1"/>
  <c r="A43" i="4"/>
  <c r="A242" i="10" s="1"/>
  <c r="A72" i="4"/>
  <c r="A114" i="5" s="1"/>
  <c r="A38" i="4"/>
  <c r="A234" i="10" s="1"/>
  <c r="A7" i="7"/>
  <c r="A14" i="7"/>
  <c r="B39" i="28" s="1"/>
  <c r="A77" i="7"/>
  <c r="K6" i="16"/>
  <c r="K88" i="16"/>
  <c r="K184" i="16"/>
  <c r="A19" i="17"/>
  <c r="K11" i="16"/>
  <c r="K12" i="16"/>
  <c r="K124" i="16"/>
  <c r="K67" i="16"/>
  <c r="K23" i="16"/>
  <c r="K135" i="16"/>
  <c r="A17" i="17"/>
  <c r="K18" i="16"/>
  <c r="K98" i="16"/>
  <c r="K190" i="16"/>
  <c r="G88" i="17"/>
  <c r="G151" i="17"/>
  <c r="A66" i="17"/>
  <c r="A298" i="17"/>
  <c r="K105" i="16"/>
  <c r="A104" i="17"/>
  <c r="A127" i="17"/>
  <c r="G335" i="17"/>
  <c r="K45" i="16"/>
  <c r="K137" i="16"/>
  <c r="A142" i="17"/>
  <c r="A89" i="17"/>
  <c r="G471" i="17"/>
  <c r="G352" i="17"/>
  <c r="K77" i="16"/>
  <c r="K169" i="16"/>
  <c r="A12" i="17"/>
  <c r="A274" i="17"/>
  <c r="A182" i="17"/>
  <c r="A153" i="17"/>
  <c r="G154" i="17"/>
  <c r="G411" i="17"/>
  <c r="A408" i="17"/>
  <c r="K9" i="16"/>
  <c r="K93" i="16"/>
  <c r="K173" i="16"/>
  <c r="A20" i="17"/>
  <c r="G78" i="17"/>
  <c r="A184" i="17"/>
  <c r="A177" i="17"/>
  <c r="A326" i="17"/>
  <c r="A213" i="17"/>
  <c r="A9" i="7"/>
  <c r="A93" i="7"/>
  <c r="A90" i="7"/>
  <c r="K16" i="16"/>
  <c r="K80" i="16"/>
  <c r="K144" i="16"/>
  <c r="K208" i="16"/>
  <c r="A11" i="17"/>
  <c r="K43" i="16"/>
  <c r="K163" i="16"/>
  <c r="A22" i="17"/>
  <c r="K20" i="16"/>
  <c r="K84" i="16"/>
  <c r="K148" i="16"/>
  <c r="A6" i="17"/>
  <c r="A67" i="24" s="1"/>
  <c r="A76" i="17"/>
  <c r="K19" i="16"/>
  <c r="K147" i="16"/>
  <c r="A13" i="17"/>
  <c r="G193" i="17"/>
  <c r="K47" i="16"/>
  <c r="K111" i="16"/>
  <c r="K175" i="16"/>
  <c r="K239" i="16"/>
  <c r="A34" i="17"/>
  <c r="A121" i="32" s="1"/>
  <c r="G177" i="17"/>
  <c r="K8" i="16"/>
  <c r="K38" i="16"/>
  <c r="K70" i="16"/>
  <c r="K102" i="16"/>
  <c r="K134" i="16"/>
  <c r="K166" i="16"/>
  <c r="K198" i="16"/>
  <c r="G90" i="17"/>
  <c r="A65" i="17"/>
  <c r="G103" i="17"/>
  <c r="G167" i="17"/>
  <c r="A314" i="17"/>
  <c r="A52" i="17"/>
  <c r="A68" i="17"/>
  <c r="G115" i="17"/>
  <c r="G179" i="17"/>
  <c r="G449" i="17"/>
  <c r="K17" i="16"/>
  <c r="K49" i="16"/>
  <c r="K81" i="16"/>
  <c r="K113" i="16"/>
  <c r="K145" i="16"/>
  <c r="K177" i="16"/>
  <c r="A33" i="17"/>
  <c r="A78" i="17"/>
  <c r="G481" i="17"/>
  <c r="A108" i="17"/>
  <c r="A150" i="17"/>
  <c r="A192" i="17"/>
  <c r="G345" i="17"/>
  <c r="A129" i="17"/>
  <c r="A193" i="17"/>
  <c r="G186" i="17"/>
  <c r="G270" i="17"/>
  <c r="G243" i="17"/>
  <c r="A237" i="17"/>
  <c r="A419" i="17"/>
  <c r="G482" i="17"/>
  <c r="K119" i="16"/>
  <c r="K183" i="16"/>
  <c r="A226" i="17"/>
  <c r="K10" i="16"/>
  <c r="K42" i="16"/>
  <c r="K74" i="16"/>
  <c r="K106" i="16"/>
  <c r="K138" i="16"/>
  <c r="K170" i="16"/>
  <c r="K202" i="16"/>
  <c r="A51" i="17"/>
  <c r="A67" i="17"/>
  <c r="G111" i="17"/>
  <c r="G175" i="17"/>
  <c r="G385" i="17"/>
  <c r="A54" i="17"/>
  <c r="A70" i="17"/>
  <c r="G123" i="17"/>
  <c r="G187" i="17"/>
  <c r="R3" i="16"/>
  <c r="K21" i="16"/>
  <c r="K53" i="16"/>
  <c r="K85" i="16"/>
  <c r="K117" i="16"/>
  <c r="K149" i="16"/>
  <c r="K181" i="16"/>
  <c r="A3" i="17"/>
  <c r="A35" i="17"/>
  <c r="A154" i="24" s="1"/>
  <c r="G85" i="17"/>
  <c r="A118" i="17"/>
  <c r="A156" i="17"/>
  <c r="A198" i="17"/>
  <c r="G377" i="17"/>
  <c r="A137" i="17"/>
  <c r="A220" i="17"/>
  <c r="G102" i="17"/>
  <c r="G202" i="17"/>
  <c r="G286" i="17"/>
  <c r="G257" i="17"/>
  <c r="A287" i="17"/>
  <c r="A449" i="17"/>
  <c r="A336" i="17"/>
  <c r="K160" i="16"/>
  <c r="A28" i="17"/>
  <c r="G153" i="17"/>
  <c r="K75" i="16"/>
  <c r="K195" i="16"/>
  <c r="K36" i="16"/>
  <c r="K100" i="16"/>
  <c r="K164" i="16"/>
  <c r="A24" i="17"/>
  <c r="G137" i="17"/>
  <c r="K51" i="16"/>
  <c r="K187" i="16"/>
  <c r="B6" i="16"/>
  <c r="K63" i="16"/>
  <c r="K127" i="16"/>
  <c r="K191" i="16"/>
  <c r="G93" i="17"/>
  <c r="G417" i="17"/>
  <c r="K14" i="16"/>
  <c r="K46" i="16"/>
  <c r="K78" i="16"/>
  <c r="K110" i="16"/>
  <c r="K142" i="16"/>
  <c r="K174" i="16"/>
  <c r="K206" i="16"/>
  <c r="K238" i="16"/>
  <c r="A53" i="17"/>
  <c r="A69" i="17"/>
  <c r="G119" i="17"/>
  <c r="G183" i="17"/>
  <c r="G4" i="17"/>
  <c r="A10" i="2" s="1"/>
  <c r="A39" i="17"/>
  <c r="A56" i="17"/>
  <c r="A73" i="17"/>
  <c r="G131" i="17"/>
  <c r="G195" i="17"/>
  <c r="R4" i="16"/>
  <c r="K25" i="16"/>
  <c r="K57" i="16"/>
  <c r="K89" i="16"/>
  <c r="K121" i="16"/>
  <c r="K153" i="16"/>
  <c r="K185" i="16"/>
  <c r="A5" i="17"/>
  <c r="A36" i="24" s="1"/>
  <c r="G125" i="17"/>
  <c r="A120" i="17"/>
  <c r="A158" i="17"/>
  <c r="A200" i="17"/>
  <c r="A81" i="17"/>
  <c r="A145" i="17"/>
  <c r="A252" i="17"/>
  <c r="G110" i="17"/>
  <c r="A254" i="17"/>
  <c r="G318" i="17"/>
  <c r="G275" i="17"/>
  <c r="A311" i="17"/>
  <c r="A473" i="17"/>
  <c r="A342" i="17"/>
  <c r="A13" i="7"/>
  <c r="B16" i="7"/>
  <c r="A89" i="7"/>
  <c r="A16" i="7"/>
  <c r="K48" i="16"/>
  <c r="K112" i="16"/>
  <c r="K176" i="16"/>
  <c r="K240" i="16"/>
  <c r="A258" i="17"/>
  <c r="K107" i="16"/>
  <c r="K3" i="16"/>
  <c r="K52" i="16"/>
  <c r="K116" i="16"/>
  <c r="K180" i="16"/>
  <c r="G201" i="17"/>
  <c r="K83" i="16"/>
  <c r="A72" i="17"/>
  <c r="K15" i="16"/>
  <c r="K79" i="16"/>
  <c r="K143" i="16"/>
  <c r="K207" i="16"/>
  <c r="K22" i="16"/>
  <c r="K54" i="16"/>
  <c r="K86" i="16"/>
  <c r="K118" i="16"/>
  <c r="K150" i="16"/>
  <c r="K182" i="16"/>
  <c r="G5" i="17"/>
  <c r="A11" i="2" s="1"/>
  <c r="A40" i="17"/>
  <c r="A57" i="17"/>
  <c r="A75" i="17"/>
  <c r="G135" i="17"/>
  <c r="G199" i="17"/>
  <c r="A43" i="17"/>
  <c r="A60" i="17"/>
  <c r="G83" i="17"/>
  <c r="G147" i="17"/>
  <c r="A234" i="17"/>
  <c r="K33" i="16"/>
  <c r="K65" i="16"/>
  <c r="K97" i="16"/>
  <c r="K129" i="16"/>
  <c r="K161" i="16"/>
  <c r="K193" i="16"/>
  <c r="K241" i="16"/>
  <c r="A14" i="17"/>
  <c r="A50" i="17"/>
  <c r="G149" i="17"/>
  <c r="A92" i="17"/>
  <c r="A128" i="17"/>
  <c r="A172" i="17"/>
  <c r="A216" i="17"/>
  <c r="A95" i="17"/>
  <c r="A169" i="17"/>
  <c r="A316" i="17"/>
  <c r="G132" i="17"/>
  <c r="G204" i="17"/>
  <c r="G343" i="17"/>
  <c r="G323" i="17"/>
  <c r="G445" i="17"/>
  <c r="G354" i="17"/>
  <c r="A8" i="17"/>
  <c r="A129" i="24" s="1"/>
  <c r="G81" i="17"/>
  <c r="K26" i="16"/>
  <c r="K58" i="16"/>
  <c r="K90" i="16"/>
  <c r="K122" i="16"/>
  <c r="K154" i="16"/>
  <c r="K186" i="16"/>
  <c r="A42" i="17"/>
  <c r="A59" i="17"/>
  <c r="A80" i="17"/>
  <c r="G143" i="17"/>
  <c r="A218" i="17"/>
  <c r="G87" i="17"/>
  <c r="A62" i="17"/>
  <c r="G155" i="17"/>
  <c r="A266" i="17"/>
  <c r="B8" i="16"/>
  <c r="K37" i="16"/>
  <c r="K69" i="16"/>
  <c r="K101" i="16"/>
  <c r="K133" i="16"/>
  <c r="K165" i="16"/>
  <c r="K197" i="16"/>
  <c r="A16" i="17"/>
  <c r="G181" i="17"/>
  <c r="A94" i="17"/>
  <c r="A134" i="17"/>
  <c r="A174" i="17"/>
  <c r="A264" i="17"/>
  <c r="A105" i="17"/>
  <c r="A175" i="17"/>
  <c r="G361" i="17"/>
  <c r="G134" i="17"/>
  <c r="G236" i="17"/>
  <c r="G463" i="17"/>
  <c r="G325" i="17"/>
  <c r="G461" i="17"/>
  <c r="G382" i="17"/>
  <c r="K205" i="16"/>
  <c r="K237" i="16"/>
  <c r="A18" i="17"/>
  <c r="G157" i="17"/>
  <c r="A102" i="17"/>
  <c r="A126" i="17"/>
  <c r="A152" i="17"/>
  <c r="A176" i="17"/>
  <c r="A204" i="17"/>
  <c r="A312" i="17"/>
  <c r="A97" i="17"/>
  <c r="A143" i="17"/>
  <c r="A185" i="17"/>
  <c r="A284" i="17"/>
  <c r="G100" i="17"/>
  <c r="G142" i="17"/>
  <c r="A262" i="17"/>
  <c r="G268" i="17"/>
  <c r="G407" i="17"/>
  <c r="G259" i="17"/>
  <c r="G499" i="17"/>
  <c r="G365" i="17"/>
  <c r="A425" i="17"/>
  <c r="G402" i="17"/>
  <c r="A372" i="17"/>
  <c r="A412" i="17"/>
  <c r="A7" i="17"/>
  <c r="A98" i="24" s="1"/>
  <c r="A25" i="17"/>
  <c r="A231" i="10" s="1"/>
  <c r="G96" i="17"/>
  <c r="A210" i="17"/>
  <c r="A86" i="17"/>
  <c r="A110" i="17"/>
  <c r="A136" i="17"/>
  <c r="A160" i="17"/>
  <c r="A188" i="17"/>
  <c r="A240" i="17"/>
  <c r="A113" i="17"/>
  <c r="A159" i="17"/>
  <c r="A201" i="17"/>
  <c r="G393" i="17"/>
  <c r="G116" i="17"/>
  <c r="G170" i="17"/>
  <c r="G206" i="17"/>
  <c r="G300" i="17"/>
  <c r="G211" i="17"/>
  <c r="G291" i="17"/>
  <c r="A261" i="17"/>
  <c r="A347" i="17"/>
  <c r="A475" i="17"/>
  <c r="G454" i="17"/>
  <c r="A452" i="17"/>
  <c r="A9" i="17"/>
  <c r="A160" i="24" s="1"/>
  <c r="A27" i="17"/>
  <c r="G117" i="17"/>
  <c r="A242" i="17"/>
  <c r="A88" i="17"/>
  <c r="A112" i="17"/>
  <c r="A140" i="17"/>
  <c r="A166" i="17"/>
  <c r="A190" i="17"/>
  <c r="A248" i="17"/>
  <c r="G77" i="17"/>
  <c r="A121" i="17"/>
  <c r="A161" i="17"/>
  <c r="A212" i="17"/>
  <c r="A79" i="17"/>
  <c r="G118" i="17"/>
  <c r="G184" i="17"/>
  <c r="G222" i="17"/>
  <c r="G302" i="17"/>
  <c r="G225" i="17"/>
  <c r="G307" i="17"/>
  <c r="A263" i="17"/>
  <c r="A369" i="17"/>
  <c r="A499" i="17"/>
  <c r="G456" i="17"/>
  <c r="A29" i="17"/>
  <c r="G101" i="17"/>
  <c r="G165" i="17"/>
  <c r="A306" i="17"/>
  <c r="A82" i="17"/>
  <c r="A98" i="17"/>
  <c r="A114" i="17"/>
  <c r="A130" i="17"/>
  <c r="A146" i="17"/>
  <c r="A162" i="17"/>
  <c r="A178" i="17"/>
  <c r="A194" i="17"/>
  <c r="A224" i="17"/>
  <c r="A288" i="17"/>
  <c r="G409" i="17"/>
  <c r="A83" i="17"/>
  <c r="A99" i="17"/>
  <c r="A115" i="17"/>
  <c r="A131" i="17"/>
  <c r="A147" i="17"/>
  <c r="A163" i="17"/>
  <c r="A179" i="17"/>
  <c r="A195" i="17"/>
  <c r="A228" i="17"/>
  <c r="A292" i="17"/>
  <c r="G425" i="17"/>
  <c r="G104" i="17"/>
  <c r="G120" i="17"/>
  <c r="G136" i="17"/>
  <c r="G164" i="17"/>
  <c r="G196" i="17"/>
  <c r="A302" i="17"/>
  <c r="G216" i="17"/>
  <c r="G248" i="17"/>
  <c r="G280" i="17"/>
  <c r="G312" i="17"/>
  <c r="G383" i="17"/>
  <c r="G205" i="17"/>
  <c r="G237" i="17"/>
  <c r="G269" i="17"/>
  <c r="G301" i="17"/>
  <c r="G371" i="17"/>
  <c r="A229" i="17"/>
  <c r="A279" i="17"/>
  <c r="A329" i="17"/>
  <c r="A337" i="17"/>
  <c r="A387" i="17"/>
  <c r="A441" i="17"/>
  <c r="A491" i="17"/>
  <c r="G370" i="17"/>
  <c r="G422" i="17"/>
  <c r="G472" i="17"/>
  <c r="A358" i="17"/>
  <c r="A438" i="17"/>
  <c r="A31" i="17"/>
  <c r="G109" i="17"/>
  <c r="G173" i="17"/>
  <c r="G353" i="17"/>
  <c r="A84" i="17"/>
  <c r="A100" i="17"/>
  <c r="A116" i="17"/>
  <c r="A132" i="17"/>
  <c r="A148" i="17"/>
  <c r="A164" i="17"/>
  <c r="A180" i="17"/>
  <c r="A196" i="17"/>
  <c r="A232" i="17"/>
  <c r="A296" i="17"/>
  <c r="G441" i="17"/>
  <c r="A85" i="17"/>
  <c r="A101" i="17"/>
  <c r="A117" i="17"/>
  <c r="A133" i="17"/>
  <c r="A149" i="17"/>
  <c r="A165" i="17"/>
  <c r="A181" i="17"/>
  <c r="A197" i="17"/>
  <c r="A236" i="17"/>
  <c r="A300" i="17"/>
  <c r="G457" i="17"/>
  <c r="G106" i="17"/>
  <c r="G122" i="17"/>
  <c r="G138" i="17"/>
  <c r="G166" i="17"/>
  <c r="G198" i="17"/>
  <c r="A310" i="17"/>
  <c r="G218" i="17"/>
  <c r="G250" i="17"/>
  <c r="G282" i="17"/>
  <c r="G314" i="17"/>
  <c r="G391" i="17"/>
  <c r="G207" i="17"/>
  <c r="G239" i="17"/>
  <c r="G271" i="17"/>
  <c r="G303" i="17"/>
  <c r="G395" i="17"/>
  <c r="A231" i="17"/>
  <c r="A281" i="17"/>
  <c r="G333" i="17"/>
  <c r="A339" i="17"/>
  <c r="A393" i="17"/>
  <c r="A443" i="17"/>
  <c r="A493" i="17"/>
  <c r="G374" i="17"/>
  <c r="G424" i="17"/>
  <c r="G478" i="17"/>
  <c r="A360" i="17"/>
  <c r="A440" i="17"/>
  <c r="A304" i="17"/>
  <c r="G473" i="17"/>
  <c r="A87" i="17"/>
  <c r="A103" i="17"/>
  <c r="A119" i="17"/>
  <c r="A135" i="17"/>
  <c r="A151" i="17"/>
  <c r="A167" i="17"/>
  <c r="A183" i="17"/>
  <c r="A199" i="17"/>
  <c r="A244" i="17"/>
  <c r="A308" i="17"/>
  <c r="G489" i="17"/>
  <c r="G108" i="17"/>
  <c r="G124" i="17"/>
  <c r="G140" i="17"/>
  <c r="G168" i="17"/>
  <c r="G200" i="17"/>
  <c r="A318" i="17"/>
  <c r="G220" i="17"/>
  <c r="G252" i="17"/>
  <c r="G284" i="17"/>
  <c r="G316" i="17"/>
  <c r="G399" i="17"/>
  <c r="G209" i="17"/>
  <c r="G241" i="17"/>
  <c r="G273" i="17"/>
  <c r="G305" i="17"/>
  <c r="G403" i="17"/>
  <c r="A233" i="17"/>
  <c r="A285" i="17"/>
  <c r="G341" i="17"/>
  <c r="A345" i="17"/>
  <c r="A395" i="17"/>
  <c r="A445" i="17"/>
  <c r="A497" i="17"/>
  <c r="G376" i="17"/>
  <c r="G430" i="17"/>
  <c r="G480" i="17"/>
  <c r="A364" i="17"/>
  <c r="A446" i="17"/>
  <c r="A74" i="17"/>
  <c r="G133" i="17"/>
  <c r="G197" i="17"/>
  <c r="A90" i="17"/>
  <c r="A106" i="17"/>
  <c r="A122" i="17"/>
  <c r="A138" i="17"/>
  <c r="A154" i="17"/>
  <c r="A170" i="17"/>
  <c r="A186" i="17"/>
  <c r="A202" i="17"/>
  <c r="A256" i="17"/>
  <c r="A320" i="17"/>
  <c r="A91" i="17"/>
  <c r="A107" i="17"/>
  <c r="A123" i="17"/>
  <c r="A139" i="17"/>
  <c r="A155" i="17"/>
  <c r="A171" i="17"/>
  <c r="A187" i="17"/>
  <c r="A203" i="17"/>
  <c r="A260" i="17"/>
  <c r="A324" i="17"/>
  <c r="G80" i="17"/>
  <c r="G112" i="17"/>
  <c r="G128" i="17"/>
  <c r="G148" i="17"/>
  <c r="G180" i="17"/>
  <c r="A238" i="17"/>
  <c r="G465" i="17"/>
  <c r="G232" i="17"/>
  <c r="G264" i="17"/>
  <c r="G296" i="17"/>
  <c r="G328" i="17"/>
  <c r="G447" i="17"/>
  <c r="G221" i="17"/>
  <c r="G253" i="17"/>
  <c r="G285" i="17"/>
  <c r="G317" i="17"/>
  <c r="G475" i="17"/>
  <c r="A253" i="17"/>
  <c r="A303" i="17"/>
  <c r="G429" i="17"/>
  <c r="A363" i="17"/>
  <c r="A413" i="17"/>
  <c r="A465" i="17"/>
  <c r="G344" i="17"/>
  <c r="G398" i="17"/>
  <c r="G448" i="17"/>
  <c r="G498" i="17"/>
  <c r="A396" i="17"/>
  <c r="A328" i="17"/>
  <c r="A93" i="17"/>
  <c r="A109" i="17"/>
  <c r="A125" i="17"/>
  <c r="A141" i="17"/>
  <c r="A157" i="17"/>
  <c r="A173" i="17"/>
  <c r="A189" i="17"/>
  <c r="A206" i="17"/>
  <c r="A268" i="17"/>
  <c r="A332" i="17"/>
  <c r="G82" i="17"/>
  <c r="G98" i="17"/>
  <c r="G114" i="17"/>
  <c r="G130" i="17"/>
  <c r="G150" i="17"/>
  <c r="G182" i="17"/>
  <c r="A246" i="17"/>
  <c r="G497" i="17"/>
  <c r="G234" i="17"/>
  <c r="G266" i="17"/>
  <c r="G298" i="17"/>
  <c r="G330" i="17"/>
  <c r="G455" i="17"/>
  <c r="G223" i="17"/>
  <c r="G255" i="17"/>
  <c r="G287" i="17"/>
  <c r="G319" i="17"/>
  <c r="G491" i="17"/>
  <c r="A255" i="17"/>
  <c r="A309" i="17"/>
  <c r="G437" i="17"/>
  <c r="A365" i="17"/>
  <c r="A417" i="17"/>
  <c r="A467" i="17"/>
  <c r="G350" i="17"/>
  <c r="G400" i="17"/>
  <c r="G450" i="17"/>
  <c r="A334" i="17"/>
  <c r="A398" i="17"/>
  <c r="G156" i="17"/>
  <c r="G172" i="17"/>
  <c r="G188" i="17"/>
  <c r="A207" i="17"/>
  <c r="A270" i="17"/>
  <c r="G337" i="17"/>
  <c r="G208" i="17"/>
  <c r="G224" i="17"/>
  <c r="G240" i="17"/>
  <c r="G256" i="17"/>
  <c r="G272" i="17"/>
  <c r="G288" i="17"/>
  <c r="G304" i="17"/>
  <c r="G320" i="17"/>
  <c r="G351" i="17"/>
  <c r="G415" i="17"/>
  <c r="G479" i="17"/>
  <c r="G213" i="17"/>
  <c r="G229" i="17"/>
  <c r="G245" i="17"/>
  <c r="G261" i="17"/>
  <c r="G277" i="17"/>
  <c r="G293" i="17"/>
  <c r="G309" i="17"/>
  <c r="G331" i="17"/>
  <c r="G427" i="17"/>
  <c r="A215" i="17"/>
  <c r="A239" i="17"/>
  <c r="A265" i="17"/>
  <c r="A293" i="17"/>
  <c r="A317" i="17"/>
  <c r="G373" i="17"/>
  <c r="G469" i="17"/>
  <c r="A349" i="17"/>
  <c r="A377" i="17"/>
  <c r="A401" i="17"/>
  <c r="A427" i="17"/>
  <c r="A451" i="17"/>
  <c r="A477" i="17"/>
  <c r="G334" i="17"/>
  <c r="G358" i="17"/>
  <c r="G384" i="17"/>
  <c r="G408" i="17"/>
  <c r="G434" i="17"/>
  <c r="G462" i="17"/>
  <c r="G486" i="17"/>
  <c r="A344" i="17"/>
  <c r="A374" i="17"/>
  <c r="A414" i="17"/>
  <c r="A460" i="17"/>
  <c r="G158" i="17"/>
  <c r="G174" i="17"/>
  <c r="G190" i="17"/>
  <c r="A214" i="17"/>
  <c r="A278" i="17"/>
  <c r="G369" i="17"/>
  <c r="G210" i="17"/>
  <c r="G226" i="17"/>
  <c r="G242" i="17"/>
  <c r="G258" i="17"/>
  <c r="G274" i="17"/>
  <c r="G290" i="17"/>
  <c r="G306" i="17"/>
  <c r="G322" i="17"/>
  <c r="G359" i="17"/>
  <c r="G423" i="17"/>
  <c r="G487" i="17"/>
  <c r="G215" i="17"/>
  <c r="G231" i="17"/>
  <c r="G247" i="17"/>
  <c r="G263" i="17"/>
  <c r="G279" i="17"/>
  <c r="G295" i="17"/>
  <c r="G311" i="17"/>
  <c r="G339" i="17"/>
  <c r="G435" i="17"/>
  <c r="A217" i="17"/>
  <c r="A245" i="17"/>
  <c r="A269" i="17"/>
  <c r="A295" i="17"/>
  <c r="A319" i="17"/>
  <c r="G381" i="17"/>
  <c r="G493" i="17"/>
  <c r="A353" i="17"/>
  <c r="A379" i="17"/>
  <c r="A403" i="17"/>
  <c r="A429" i="17"/>
  <c r="A457" i="17"/>
  <c r="A481" i="17"/>
  <c r="G336" i="17"/>
  <c r="G360" i="17"/>
  <c r="G386" i="17"/>
  <c r="G414" i="17"/>
  <c r="G438" i="17"/>
  <c r="G464" i="17"/>
  <c r="G488" i="17"/>
  <c r="A346" i="17"/>
  <c r="A382" i="17"/>
  <c r="A422" i="17"/>
  <c r="A462" i="17"/>
  <c r="G144" i="17"/>
  <c r="G160" i="17"/>
  <c r="G176" i="17"/>
  <c r="G192" i="17"/>
  <c r="A222" i="17"/>
  <c r="A286" i="17"/>
  <c r="G401" i="17"/>
  <c r="G212" i="17"/>
  <c r="G228" i="17"/>
  <c r="G244" i="17"/>
  <c r="G260" i="17"/>
  <c r="G276" i="17"/>
  <c r="G292" i="17"/>
  <c r="G308" i="17"/>
  <c r="G324" i="17"/>
  <c r="G367" i="17"/>
  <c r="G431" i="17"/>
  <c r="G495" i="17"/>
  <c r="G217" i="17"/>
  <c r="G233" i="17"/>
  <c r="G249" i="17"/>
  <c r="G265" i="17"/>
  <c r="G281" i="17"/>
  <c r="G297" i="17"/>
  <c r="G313" i="17"/>
  <c r="G347" i="17"/>
  <c r="G459" i="17"/>
  <c r="A221" i="17"/>
  <c r="A247" i="17"/>
  <c r="A271" i="17"/>
  <c r="A297" i="17"/>
  <c r="A325" i="17"/>
  <c r="G397" i="17"/>
  <c r="G501" i="17"/>
  <c r="A355" i="17"/>
  <c r="A381" i="17"/>
  <c r="A409" i="17"/>
  <c r="A433" i="17"/>
  <c r="A459" i="17"/>
  <c r="A483" i="17"/>
  <c r="G338" i="17"/>
  <c r="G366" i="17"/>
  <c r="G390" i="17"/>
  <c r="G416" i="17"/>
  <c r="G440" i="17"/>
  <c r="G466" i="17"/>
  <c r="G494" i="17"/>
  <c r="A350" i="17"/>
  <c r="A388" i="17"/>
  <c r="A424" i="17"/>
  <c r="A468" i="17"/>
  <c r="G146" i="17"/>
  <c r="G162" i="17"/>
  <c r="G178" i="17"/>
  <c r="G194" i="17"/>
  <c r="A230" i="17"/>
  <c r="A294" i="17"/>
  <c r="G433" i="17"/>
  <c r="G214" i="17"/>
  <c r="G230" i="17"/>
  <c r="G246" i="17"/>
  <c r="G262" i="17"/>
  <c r="G278" i="17"/>
  <c r="G294" i="17"/>
  <c r="G310" i="17"/>
  <c r="G326" i="17"/>
  <c r="G375" i="17"/>
  <c r="G439" i="17"/>
  <c r="G203" i="17"/>
  <c r="G219" i="17"/>
  <c r="G235" i="17"/>
  <c r="G251" i="17"/>
  <c r="G267" i="17"/>
  <c r="G283" i="17"/>
  <c r="G299" i="17"/>
  <c r="G315" i="17"/>
  <c r="G363" i="17"/>
  <c r="G467" i="17"/>
  <c r="A223" i="17"/>
  <c r="A249" i="17"/>
  <c r="A277" i="17"/>
  <c r="A301" i="17"/>
  <c r="A327" i="17"/>
  <c r="G405" i="17"/>
  <c r="A333" i="17"/>
  <c r="A361" i="17"/>
  <c r="A385" i="17"/>
  <c r="A411" i="17"/>
  <c r="A435" i="17"/>
  <c r="A461" i="17"/>
  <c r="A489" i="17"/>
  <c r="G342" i="17"/>
  <c r="G368" i="17"/>
  <c r="G392" i="17"/>
  <c r="G418" i="17"/>
  <c r="G446" i="17"/>
  <c r="G470" i="17"/>
  <c r="G496" i="17"/>
  <c r="A352" i="17"/>
  <c r="A390" i="17"/>
  <c r="A436" i="17"/>
  <c r="G321" i="17"/>
  <c r="G355" i="17"/>
  <c r="G419" i="17"/>
  <c r="G483" i="17"/>
  <c r="A219" i="17"/>
  <c r="A235" i="17"/>
  <c r="A251" i="17"/>
  <c r="A267" i="17"/>
  <c r="A283" i="17"/>
  <c r="A299" i="17"/>
  <c r="A315" i="17"/>
  <c r="A331" i="17"/>
  <c r="G389" i="17"/>
  <c r="G453" i="17"/>
  <c r="A335" i="17"/>
  <c r="A351" i="17"/>
  <c r="A367" i="17"/>
  <c r="A383" i="17"/>
  <c r="A399" i="17"/>
  <c r="A415" i="17"/>
  <c r="A431" i="17"/>
  <c r="A447" i="17"/>
  <c r="A463" i="17"/>
  <c r="A479" i="17"/>
  <c r="A495" i="17"/>
  <c r="G340" i="17"/>
  <c r="G356" i="17"/>
  <c r="G372" i="17"/>
  <c r="G388" i="17"/>
  <c r="G404" i="17"/>
  <c r="G420" i="17"/>
  <c r="G436" i="17"/>
  <c r="G452" i="17"/>
  <c r="G468" i="17"/>
  <c r="G484" i="17"/>
  <c r="G500" i="17"/>
  <c r="A348" i="17"/>
  <c r="A366" i="17"/>
  <c r="A392" i="17"/>
  <c r="A420" i="17"/>
  <c r="A444" i="17"/>
  <c r="A472" i="17"/>
  <c r="A478" i="17"/>
  <c r="A484" i="17"/>
  <c r="G327" i="17"/>
  <c r="G379" i="17"/>
  <c r="G443" i="17"/>
  <c r="A209" i="17"/>
  <c r="A225" i="17"/>
  <c r="A241" i="17"/>
  <c r="A257" i="17"/>
  <c r="A273" i="17"/>
  <c r="A289" i="17"/>
  <c r="A305" i="17"/>
  <c r="A321" i="17"/>
  <c r="G349" i="17"/>
  <c r="G413" i="17"/>
  <c r="G477" i="17"/>
  <c r="A341" i="17"/>
  <c r="A357" i="17"/>
  <c r="A373" i="17"/>
  <c r="A389" i="17"/>
  <c r="A405" i="17"/>
  <c r="A421" i="17"/>
  <c r="A437" i="17"/>
  <c r="A453" i="17"/>
  <c r="A469" i="17"/>
  <c r="A485" i="17"/>
  <c r="A501" i="17"/>
  <c r="G346" i="17"/>
  <c r="G362" i="17"/>
  <c r="G378" i="17"/>
  <c r="G394" i="17"/>
  <c r="G410" i="17"/>
  <c r="G426" i="17"/>
  <c r="G442" i="17"/>
  <c r="G458" i="17"/>
  <c r="G474" i="17"/>
  <c r="G490" i="17"/>
  <c r="A338" i="17"/>
  <c r="A354" i="17"/>
  <c r="A376" i="17"/>
  <c r="A404" i="17"/>
  <c r="A428" i="17"/>
  <c r="A454" i="17"/>
  <c r="A490" i="17"/>
  <c r="G329" i="17"/>
  <c r="G387" i="17"/>
  <c r="G451" i="17"/>
  <c r="A211" i="17"/>
  <c r="A227" i="17"/>
  <c r="A243" i="17"/>
  <c r="A259" i="17"/>
  <c r="A275" i="17"/>
  <c r="A291" i="17"/>
  <c r="A307" i="17"/>
  <c r="A323" i="17"/>
  <c r="G357" i="17"/>
  <c r="G421" i="17"/>
  <c r="G485" i="17"/>
  <c r="A343" i="17"/>
  <c r="A359" i="17"/>
  <c r="A375" i="17"/>
  <c r="A391" i="17"/>
  <c r="A407" i="17"/>
  <c r="A423" i="17"/>
  <c r="A439" i="17"/>
  <c r="A455" i="17"/>
  <c r="A471" i="17"/>
  <c r="A487" i="17"/>
  <c r="G332" i="17"/>
  <c r="G348" i="17"/>
  <c r="G364" i="17"/>
  <c r="G380" i="17"/>
  <c r="G396" i="17"/>
  <c r="G412" i="17"/>
  <c r="G428" i="17"/>
  <c r="G444" i="17"/>
  <c r="G460" i="17"/>
  <c r="G476" i="17"/>
  <c r="G492" i="17"/>
  <c r="A340" i="17"/>
  <c r="A356" i="17"/>
  <c r="A380" i="17"/>
  <c r="A406" i="17"/>
  <c r="A430" i="17"/>
  <c r="A456" i="17"/>
  <c r="A362" i="17"/>
  <c r="A378" i="17"/>
  <c r="A394" i="17"/>
  <c r="A410" i="17"/>
  <c r="A426" i="17"/>
  <c r="A442" i="17"/>
  <c r="A458" i="17"/>
  <c r="A474" i="17"/>
  <c r="A492" i="17"/>
  <c r="A476" i="17"/>
  <c r="A496" i="17"/>
  <c r="A498" i="17"/>
  <c r="A368" i="17"/>
  <c r="A384" i="17"/>
  <c r="A400" i="17"/>
  <c r="A416" i="17"/>
  <c r="A432" i="17"/>
  <c r="A448" i="17"/>
  <c r="A464" i="17"/>
  <c r="A480" i="17"/>
  <c r="A500" i="17"/>
  <c r="A370" i="17"/>
  <c r="A386" i="17"/>
  <c r="A402" i="17"/>
  <c r="A418" i="17"/>
  <c r="A434" i="17"/>
  <c r="A450" i="17"/>
  <c r="A466" i="17"/>
  <c r="A482" i="17"/>
  <c r="A470" i="17"/>
  <c r="A486" i="17"/>
  <c r="A92" i="7"/>
  <c r="A502" i="17"/>
  <c r="A488" i="17"/>
  <c r="A85" i="7"/>
  <c r="A96" i="7"/>
  <c r="A494" i="17"/>
  <c r="E34" i="29" l="1"/>
  <c r="E35" i="29" s="1"/>
  <c r="E33" i="29"/>
  <c r="D34" i="29"/>
  <c r="D35" i="29" s="1"/>
  <c r="D33" i="29"/>
  <c r="C33" i="29"/>
  <c r="C34" i="29"/>
  <c r="C35" i="29" s="1"/>
  <c r="D67" i="1"/>
  <c r="D68" i="1" s="1"/>
  <c r="D66" i="1"/>
  <c r="E67" i="1"/>
  <c r="E68" i="1" s="1"/>
  <c r="E66" i="1"/>
  <c r="C66" i="1"/>
  <c r="C67" i="1"/>
  <c r="C68" i="1" s="1"/>
  <c r="E34" i="1"/>
  <c r="E35" i="1" s="1"/>
  <c r="E33" i="1"/>
  <c r="C33" i="1"/>
  <c r="C34" i="1"/>
  <c r="C35" i="1" s="1"/>
  <c r="D34" i="1"/>
  <c r="D35" i="1" s="1"/>
  <c r="D33" i="1"/>
  <c r="E99" i="30"/>
  <c r="E100" i="30" s="1"/>
  <c r="E98" i="30"/>
  <c r="D99" i="30"/>
  <c r="D100" i="30" s="1"/>
  <c r="D98" i="30"/>
  <c r="C98" i="30"/>
  <c r="C99" i="30"/>
  <c r="C100" i="30" s="1"/>
  <c r="E100" i="28"/>
  <c r="E101" i="28" s="1"/>
  <c r="E99" i="28"/>
  <c r="D100" i="28"/>
  <c r="D101" i="28" s="1"/>
  <c r="D99" i="28"/>
  <c r="C99" i="28"/>
  <c r="C100" i="28"/>
  <c r="C101" i="28" s="1"/>
  <c r="E67" i="28"/>
  <c r="E68" i="28" s="1"/>
  <c r="E66" i="28"/>
  <c r="D67" i="28"/>
  <c r="D68" i="28" s="1"/>
  <c r="D66" i="28"/>
  <c r="C66" i="28"/>
  <c r="C67" i="28"/>
  <c r="C68" i="28" s="1"/>
  <c r="E34" i="28"/>
  <c r="E35" i="28" s="1"/>
  <c r="E33" i="28"/>
  <c r="D33" i="28"/>
  <c r="D34" i="28"/>
  <c r="D35" i="28" s="1"/>
  <c r="C33" i="28"/>
  <c r="C34" i="28"/>
  <c r="C35" i="28" s="1"/>
  <c r="E59" i="13"/>
  <c r="E55" i="13"/>
  <c r="C82" i="13"/>
  <c r="D59" i="13"/>
  <c r="D62" i="13" s="1"/>
  <c r="D52" i="13"/>
  <c r="E62" i="13"/>
  <c r="E60" i="13"/>
  <c r="G25" i="4"/>
  <c r="A94" i="2" s="1"/>
  <c r="A466" i="4"/>
  <c r="G177" i="4"/>
  <c r="A189" i="4"/>
  <c r="A497" i="4"/>
  <c r="A176" i="4"/>
  <c r="A432" i="4"/>
  <c r="G128" i="7"/>
  <c r="A262" i="4"/>
  <c r="A439" i="4"/>
  <c r="G416" i="4"/>
  <c r="G511" i="4"/>
  <c r="G386" i="4"/>
  <c r="G142" i="4"/>
  <c r="A332" i="4"/>
  <c r="G32" i="4"/>
  <c r="A102" i="2" s="1"/>
  <c r="Q169" i="7"/>
  <c r="A341" i="4"/>
  <c r="G16" i="4"/>
  <c r="A84" i="2" s="1"/>
  <c r="G282" i="4"/>
  <c r="G341" i="4"/>
  <c r="G443" i="4"/>
  <c r="G488" i="4"/>
  <c r="A489" i="4"/>
  <c r="G65" i="4"/>
  <c r="A137" i="2" s="1"/>
  <c r="A260" i="4"/>
  <c r="A501" i="4"/>
  <c r="G220" i="4"/>
  <c r="G310" i="4"/>
  <c r="G238" i="4"/>
  <c r="G217" i="4"/>
  <c r="G303" i="4"/>
  <c r="G164" i="4"/>
  <c r="G61" i="4"/>
  <c r="A133" i="2" s="1"/>
  <c r="A449" i="4"/>
  <c r="G250" i="4"/>
  <c r="A342" i="4"/>
  <c r="A419" i="4"/>
  <c r="G202" i="4"/>
  <c r="G395" i="4"/>
  <c r="G242" i="4"/>
  <c r="G470" i="4"/>
  <c r="G41" i="4"/>
  <c r="A112" i="2" s="1"/>
  <c r="G280" i="4"/>
  <c r="Q131" i="7"/>
  <c r="A171" i="4"/>
  <c r="A475" i="4"/>
  <c r="G372" i="4"/>
  <c r="G247" i="4"/>
  <c r="G518" i="4"/>
  <c r="G321" i="4"/>
  <c r="A353" i="4"/>
  <c r="A204" i="4"/>
  <c r="Q167" i="7"/>
  <c r="A281" i="4"/>
  <c r="A450" i="4"/>
  <c r="G342" i="4"/>
  <c r="G409" i="4"/>
  <c r="G223" i="4"/>
  <c r="G402" i="4"/>
  <c r="G196" i="4"/>
  <c r="A527" i="4"/>
  <c r="A408" i="4"/>
  <c r="A474" i="4"/>
  <c r="A421" i="4"/>
  <c r="A205" i="4"/>
  <c r="G485" i="4"/>
  <c r="A330" i="4"/>
  <c r="A395" i="4"/>
  <c r="A496" i="4"/>
  <c r="G130" i="4"/>
  <c r="A471" i="4"/>
  <c r="A509" i="4"/>
  <c r="A335" i="4"/>
  <c r="A434" i="4"/>
  <c r="A461" i="4"/>
  <c r="A333" i="4"/>
  <c r="G241" i="4"/>
  <c r="G31" i="4"/>
  <c r="A101" i="2" s="1"/>
  <c r="A492" i="4"/>
  <c r="A334" i="4"/>
  <c r="G125" i="4"/>
  <c r="A391" i="4"/>
  <c r="A443" i="4"/>
  <c r="G320" i="4"/>
  <c r="G476" i="4"/>
  <c r="A293" i="4"/>
  <c r="G404" i="4"/>
  <c r="A163" i="4"/>
  <c r="A441" i="4"/>
  <c r="G344" i="4"/>
  <c r="A10" i="4"/>
  <c r="A309" i="4"/>
  <c r="G448" i="4"/>
  <c r="G229" i="4"/>
  <c r="G298" i="4"/>
  <c r="G423" i="4"/>
  <c r="G466" i="4"/>
  <c r="A208" i="4"/>
  <c r="G87" i="4"/>
  <c r="G407" i="4"/>
  <c r="A232" i="4"/>
  <c r="G154" i="4"/>
  <c r="G508" i="4"/>
  <c r="G155" i="4"/>
  <c r="G516" i="4"/>
  <c r="G415" i="4"/>
  <c r="G101" i="4"/>
  <c r="Q129" i="7"/>
  <c r="A331" i="4"/>
  <c r="A446" i="4"/>
  <c r="G283" i="4"/>
  <c r="G322" i="4"/>
  <c r="G230" i="4"/>
  <c r="G389" i="4"/>
  <c r="G29" i="4"/>
  <c r="A99" i="2" s="1"/>
  <c r="A113" i="4"/>
  <c r="A115" i="5" s="1"/>
  <c r="Q135" i="7"/>
  <c r="A410" i="4"/>
  <c r="G477" i="4"/>
  <c r="A149" i="4"/>
  <c r="G14" i="4"/>
  <c r="A82" i="2" s="1"/>
  <c r="G452" i="4"/>
  <c r="G136" i="4"/>
  <c r="G315" i="4"/>
  <c r="G360" i="4"/>
  <c r="A146" i="4"/>
  <c r="G89" i="4"/>
  <c r="Q196" i="7"/>
  <c r="A198" i="4"/>
  <c r="G145" i="4"/>
  <c r="G132" i="4"/>
  <c r="G297" i="4"/>
  <c r="G498" i="4"/>
  <c r="G210" i="4"/>
  <c r="G5" i="4"/>
  <c r="A70" i="2" s="1"/>
  <c r="A386" i="4"/>
  <c r="Q141" i="7"/>
  <c r="Q45" i="7"/>
  <c r="A12" i="7"/>
  <c r="G504" i="4"/>
  <c r="G301" i="4"/>
  <c r="G123" i="4"/>
  <c r="G103" i="4"/>
  <c r="G513" i="4"/>
  <c r="A288" i="4"/>
  <c r="G153" i="4"/>
  <c r="A433" i="4"/>
  <c r="G141" i="4"/>
  <c r="A298" i="4"/>
  <c r="A217" i="4"/>
  <c r="A303" i="4"/>
  <c r="A346" i="4"/>
  <c r="A162" i="4"/>
  <c r="A452" i="4"/>
  <c r="G529" i="4"/>
  <c r="G414" i="4"/>
  <c r="A119" i="4"/>
  <c r="A98" i="32" s="1"/>
  <c r="G244" i="4"/>
  <c r="A447" i="4"/>
  <c r="A348" i="4"/>
  <c r="A291" i="4"/>
  <c r="A190" i="4"/>
  <c r="A481" i="4"/>
  <c r="G156" i="4"/>
  <c r="G521" i="4"/>
  <c r="A142" i="4"/>
  <c r="A522" i="4"/>
  <c r="A180" i="4"/>
  <c r="A250" i="4"/>
  <c r="A244" i="4"/>
  <c r="A160" i="4"/>
  <c r="G254" i="4"/>
  <c r="G484" i="4"/>
  <c r="A222" i="4"/>
  <c r="A47" i="17"/>
  <c r="A315" i="24" s="1"/>
  <c r="A469" i="4"/>
  <c r="G378" i="4"/>
  <c r="G252" i="4"/>
  <c r="G159" i="4"/>
  <c r="G4" i="4"/>
  <c r="G271" i="4"/>
  <c r="A268" i="4"/>
  <c r="Q55" i="7"/>
  <c r="A228" i="4"/>
  <c r="A430" i="4"/>
  <c r="G243" i="4"/>
  <c r="G290" i="4"/>
  <c r="G204" i="4"/>
  <c r="G346" i="4"/>
  <c r="G38" i="4"/>
  <c r="A109" i="2" s="1"/>
  <c r="A178" i="4"/>
  <c r="Q99" i="7"/>
  <c r="A203" i="4"/>
  <c r="A321" i="4"/>
  <c r="G286" i="4"/>
  <c r="G203" i="4"/>
  <c r="G460" i="4"/>
  <c r="G278" i="4"/>
  <c r="A455" i="4"/>
  <c r="A482" i="4"/>
  <c r="Q7" i="7"/>
  <c r="A161" i="4"/>
  <c r="G495" i="4"/>
  <c r="A389" i="4"/>
  <c r="G206" i="4"/>
  <c r="G400" i="4"/>
  <c r="G426" i="4"/>
  <c r="G491" i="4"/>
  <c r="G530" i="4"/>
  <c r="G47" i="4"/>
  <c r="A119" i="2" s="1"/>
  <c r="G92" i="4"/>
  <c r="G195" i="4"/>
  <c r="A181" i="4"/>
  <c r="G147" i="4"/>
  <c r="G505" i="4"/>
  <c r="G157" i="4"/>
  <c r="G339" i="4"/>
  <c r="G381" i="4"/>
  <c r="G201" i="4"/>
  <c r="G24" i="4"/>
  <c r="A92" i="2" s="1"/>
  <c r="Q111" i="7"/>
  <c r="A167" i="4"/>
  <c r="Q127" i="7"/>
  <c r="G517" i="4"/>
  <c r="G396" i="4"/>
  <c r="G192" i="4"/>
  <c r="G408" i="4"/>
  <c r="G506" i="4"/>
  <c r="A465" i="4"/>
  <c r="A360" i="4"/>
  <c r="A237" i="4"/>
  <c r="A487" i="4"/>
  <c r="A143" i="4"/>
  <c r="A459" i="4"/>
  <c r="A472" i="4"/>
  <c r="A255" i="4"/>
  <c r="A409" i="4"/>
  <c r="A195" i="4"/>
  <c r="G102" i="4"/>
  <c r="G380" i="4"/>
  <c r="G43" i="4"/>
  <c r="A114" i="2" s="1"/>
  <c r="G197" i="4"/>
  <c r="G212" i="4"/>
  <c r="G35" i="4"/>
  <c r="A105" i="2" s="1"/>
  <c r="A302" i="4"/>
  <c r="A374" i="4"/>
  <c r="A188" i="4"/>
  <c r="G417" i="4"/>
  <c r="A394" i="4"/>
  <c r="A216" i="4"/>
  <c r="A504" i="4"/>
  <c r="A502" i="4"/>
  <c r="A488" i="4"/>
  <c r="A115" i="4"/>
  <c r="A362" i="4"/>
  <c r="G357" i="4"/>
  <c r="A468" i="4"/>
  <c r="A226" i="4"/>
  <c r="A112" i="7"/>
  <c r="D92" i="13"/>
  <c r="D90" i="13"/>
  <c r="D82" i="13"/>
  <c r="D55" i="13"/>
  <c r="E85" i="13"/>
  <c r="C85" i="13"/>
  <c r="D85" i="13"/>
  <c r="A123" i="4"/>
  <c r="A24" i="13" s="1"/>
  <c r="B21" i="16"/>
  <c r="A235" i="10"/>
  <c r="A18" i="10"/>
  <c r="D25" i="24"/>
  <c r="D26" i="24" s="1"/>
  <c r="D30" i="24"/>
  <c r="D31" i="24" s="1"/>
  <c r="C23" i="24"/>
  <c r="C30" i="24"/>
  <c r="C31" i="24" s="1"/>
  <c r="E23" i="24"/>
  <c r="E30" i="24"/>
  <c r="E31" i="24" s="1"/>
  <c r="G144" i="4"/>
  <c r="A191" i="4"/>
  <c r="A498" i="4"/>
  <c r="A165" i="4"/>
  <c r="G21" i="4"/>
  <c r="A89" i="2" s="1"/>
  <c r="G52" i="4"/>
  <c r="A124" i="2" s="1"/>
  <c r="A314" i="4"/>
  <c r="G333" i="4"/>
  <c r="G79" i="4"/>
  <c r="A154" i="2" s="1"/>
  <c r="G307" i="4"/>
  <c r="A364" i="4"/>
  <c r="A145" i="4"/>
  <c r="G135" i="4"/>
  <c r="A368" i="4"/>
  <c r="A211" i="4"/>
  <c r="A515" i="4"/>
  <c r="A528" i="4"/>
  <c r="G377" i="4"/>
  <c r="G475" i="4"/>
  <c r="A440" i="4"/>
  <c r="G325" i="4"/>
  <c r="G72" i="4"/>
  <c r="A145" i="2" s="1"/>
  <c r="A152" i="4"/>
  <c r="A406" i="4"/>
  <c r="A523" i="4"/>
  <c r="A44" i="17"/>
  <c r="A222" i="24" s="1"/>
  <c r="A116" i="7"/>
  <c r="A520" i="4"/>
  <c r="A435" i="4"/>
  <c r="A525" i="4"/>
  <c r="A500" i="4"/>
  <c r="G53" i="4"/>
  <c r="A125" i="2" s="1"/>
  <c r="A351" i="4"/>
  <c r="A420" i="4"/>
  <c r="A339" i="4"/>
  <c r="G182" i="4"/>
  <c r="A317" i="4"/>
  <c r="G169" i="4"/>
  <c r="G270" i="4"/>
  <c r="G172" i="4"/>
  <c r="A261" i="4"/>
  <c r="A318" i="4"/>
  <c r="A35" i="4"/>
  <c r="A230" i="10" s="1"/>
  <c r="G515" i="4"/>
  <c r="G249" i="4"/>
  <c r="G30" i="4"/>
  <c r="A100" i="2" s="1"/>
  <c r="A445" i="4"/>
  <c r="A436" i="4"/>
  <c r="G39" i="4"/>
  <c r="A110" i="2" s="1"/>
  <c r="A312" i="4"/>
  <c r="A273" i="4"/>
  <c r="A45" i="17"/>
  <c r="A253" i="24" s="1"/>
  <c r="A114" i="7"/>
  <c r="A305" i="4"/>
  <c r="A400" i="4"/>
  <c r="G299" i="4"/>
  <c r="G489" i="4"/>
  <c r="A413" i="4"/>
  <c r="G36" i="4"/>
  <c r="A106" i="2" s="1"/>
  <c r="A343" i="4"/>
  <c r="A518" i="4"/>
  <c r="A438" i="4"/>
  <c r="A125" i="4"/>
  <c r="G421" i="4"/>
  <c r="A179" i="4"/>
  <c r="A218" i="4"/>
  <c r="A229" i="4"/>
  <c r="G391" i="4"/>
  <c r="A320" i="4"/>
  <c r="G387" i="4"/>
  <c r="A325" i="4"/>
  <c r="G479" i="4"/>
  <c r="A530" i="4"/>
  <c r="G305" i="4"/>
  <c r="A284" i="4"/>
  <c r="G134" i="4"/>
  <c r="A243" i="4"/>
  <c r="A32" i="4"/>
  <c r="A133" i="4"/>
  <c r="A70" i="30" s="1"/>
  <c r="A4" i="16"/>
  <c r="A12" i="16"/>
  <c r="A5" i="16"/>
  <c r="A13" i="16"/>
  <c r="A6" i="16"/>
  <c r="A14" i="16"/>
  <c r="A7" i="16"/>
  <c r="A8" i="16"/>
  <c r="A9" i="16"/>
  <c r="A10" i="16"/>
  <c r="A11" i="16"/>
  <c r="A130" i="7"/>
  <c r="G24" i="17"/>
  <c r="A33" i="2" s="1"/>
  <c r="G68" i="17"/>
  <c r="A124" i="4"/>
  <c r="D23" i="24"/>
  <c r="C23" i="10"/>
  <c r="E229" i="10"/>
  <c r="D229" i="10"/>
  <c r="C229" i="10"/>
  <c r="A177" i="10"/>
  <c r="A208" i="10"/>
  <c r="A175" i="10"/>
  <c r="A206" i="10"/>
  <c r="A160" i="10"/>
  <c r="A191" i="10"/>
  <c r="A170" i="10"/>
  <c r="A201" i="10"/>
  <c r="A162" i="10"/>
  <c r="A193" i="10"/>
  <c r="E166" i="10"/>
  <c r="E197" i="10"/>
  <c r="E164" i="10"/>
  <c r="E195" i="10"/>
  <c r="D198" i="10"/>
  <c r="E198" i="10"/>
  <c r="C198" i="10"/>
  <c r="A163" i="10"/>
  <c r="A194" i="10"/>
  <c r="F166" i="10"/>
  <c r="F197" i="10"/>
  <c r="A169" i="10"/>
  <c r="A200" i="10"/>
  <c r="A172" i="10"/>
  <c r="A203" i="10"/>
  <c r="A173" i="10"/>
  <c r="A204" i="10"/>
  <c r="A187" i="10"/>
  <c r="A218" i="10"/>
  <c r="A183" i="10"/>
  <c r="A214" i="10"/>
  <c r="A161" i="10"/>
  <c r="A192" i="10"/>
  <c r="A180" i="10"/>
  <c r="A211" i="10"/>
  <c r="A185" i="10"/>
  <c r="A216" i="10"/>
  <c r="D166" i="10"/>
  <c r="D197" i="10"/>
  <c r="E167" i="10"/>
  <c r="D167" i="10"/>
  <c r="C167" i="10"/>
  <c r="A113" i="10"/>
  <c r="A144" i="10"/>
  <c r="A98" i="10"/>
  <c r="A129" i="10"/>
  <c r="A108" i="10"/>
  <c r="A139" i="10"/>
  <c r="A100" i="10"/>
  <c r="A131" i="10"/>
  <c r="E104" i="10"/>
  <c r="E135" i="10"/>
  <c r="E102" i="10"/>
  <c r="E133" i="10"/>
  <c r="E136" i="10"/>
  <c r="D136" i="10"/>
  <c r="C136" i="10"/>
  <c r="A101" i="10"/>
  <c r="A132" i="10"/>
  <c r="F104" i="10"/>
  <c r="F135" i="10"/>
  <c r="A107" i="10"/>
  <c r="A138" i="10"/>
  <c r="A110" i="10"/>
  <c r="A141" i="10"/>
  <c r="A111" i="10"/>
  <c r="A142" i="10"/>
  <c r="A125" i="10"/>
  <c r="A156" i="10"/>
  <c r="A121" i="10"/>
  <c r="A152" i="10"/>
  <c r="A115" i="10"/>
  <c r="A146" i="10"/>
  <c r="A99" i="10"/>
  <c r="A130" i="10"/>
  <c r="A118" i="10"/>
  <c r="A149" i="10"/>
  <c r="A123" i="10"/>
  <c r="A154" i="10"/>
  <c r="D104" i="10"/>
  <c r="D135" i="10"/>
  <c r="E105" i="10"/>
  <c r="D105" i="10"/>
  <c r="C105" i="10"/>
  <c r="A53" i="10"/>
  <c r="A84" i="10"/>
  <c r="A36" i="10"/>
  <c r="A67" i="10"/>
  <c r="A51" i="10"/>
  <c r="A82" i="10"/>
  <c r="A46" i="10"/>
  <c r="A77" i="10"/>
  <c r="A38" i="10"/>
  <c r="A69" i="10"/>
  <c r="E42" i="10"/>
  <c r="E73" i="10"/>
  <c r="E40" i="10"/>
  <c r="E71" i="10"/>
  <c r="A39" i="10"/>
  <c r="A70" i="10"/>
  <c r="A45" i="10"/>
  <c r="A76" i="10"/>
  <c r="A48" i="10"/>
  <c r="A79" i="10"/>
  <c r="A49" i="10"/>
  <c r="A80" i="10"/>
  <c r="A63" i="10"/>
  <c r="A94" i="10"/>
  <c r="A59" i="10"/>
  <c r="A90" i="10"/>
  <c r="F42" i="10"/>
  <c r="F73" i="10"/>
  <c r="A37" i="10"/>
  <c r="A68" i="10"/>
  <c r="E74" i="10"/>
  <c r="D74" i="10"/>
  <c r="C74" i="10"/>
  <c r="A56" i="10"/>
  <c r="A87" i="10"/>
  <c r="A61" i="10"/>
  <c r="A92" i="10"/>
  <c r="D42" i="10"/>
  <c r="D73" i="10"/>
  <c r="C25" i="10"/>
  <c r="C26" i="10" s="1"/>
  <c r="C32" i="10"/>
  <c r="C33" i="10" s="1"/>
  <c r="C31" i="10"/>
  <c r="A45" i="32"/>
  <c r="A52" i="28"/>
  <c r="A67" i="30"/>
  <c r="A95" i="30"/>
  <c r="A15" i="10"/>
  <c r="A60" i="28"/>
  <c r="A65" i="30"/>
  <c r="A89" i="30"/>
  <c r="A7" i="10"/>
  <c r="A22" i="28"/>
  <c r="C22" i="13"/>
  <c r="E22" i="13"/>
  <c r="E29" i="13"/>
  <c r="D29" i="13"/>
  <c r="D32" i="13" s="1"/>
  <c r="D22" i="13"/>
  <c r="C25" i="13"/>
  <c r="C25" i="24"/>
  <c r="C26" i="24" s="1"/>
  <c r="E25" i="24"/>
  <c r="E26" i="24" s="1"/>
  <c r="F1" i="32"/>
  <c r="H2" i="8"/>
  <c r="A14" i="1"/>
  <c r="G68" i="4"/>
  <c r="A141" i="2" s="1"/>
  <c r="A18" i="16"/>
  <c r="G62" i="17"/>
  <c r="A138" i="4"/>
  <c r="A14" i="28" s="1"/>
  <c r="D104" i="32"/>
  <c r="D109" i="5"/>
  <c r="E322" i="24"/>
  <c r="A100" i="32"/>
  <c r="A105" i="5"/>
  <c r="A99" i="32"/>
  <c r="A104" i="5"/>
  <c r="E73" i="24"/>
  <c r="E109" i="5"/>
  <c r="E102" i="32"/>
  <c r="E107" i="5"/>
  <c r="A39" i="32"/>
  <c r="A106" i="5"/>
  <c r="F104" i="32"/>
  <c r="F109" i="5"/>
  <c r="A74" i="5"/>
  <c r="A48" i="5"/>
  <c r="A16" i="5"/>
  <c r="A72" i="5"/>
  <c r="A28" i="5"/>
  <c r="A69" i="5"/>
  <c r="A50" i="5"/>
  <c r="A95" i="5"/>
  <c r="A19" i="5"/>
  <c r="A37" i="5"/>
  <c r="A18" i="5"/>
  <c r="A44" i="5"/>
  <c r="A40" i="5"/>
  <c r="A64" i="5"/>
  <c r="A21" i="5"/>
  <c r="A84" i="5"/>
  <c r="A30" i="5"/>
  <c r="A91" i="5"/>
  <c r="A6" i="30"/>
  <c r="B72" i="28"/>
  <c r="D77" i="28"/>
  <c r="A98" i="28"/>
  <c r="A88" i="28"/>
  <c r="A72" i="28"/>
  <c r="A100" i="28"/>
  <c r="A73" i="28"/>
  <c r="E77" i="28"/>
  <c r="A74" i="28"/>
  <c r="F77" i="28"/>
  <c r="A85" i="28"/>
  <c r="A86" i="28"/>
  <c r="A90" i="28"/>
  <c r="A93" i="28"/>
  <c r="A96" i="28"/>
  <c r="E75" i="28"/>
  <c r="A79" i="1"/>
  <c r="A47" i="1"/>
  <c r="A140" i="4"/>
  <c r="G43" i="17"/>
  <c r="A58" i="2" s="1"/>
  <c r="G46" i="17"/>
  <c r="A61" i="2" s="1"/>
  <c r="A429" i="4"/>
  <c r="G358" i="4"/>
  <c r="A9" i="4"/>
  <c r="A365" i="4"/>
  <c r="A276" i="4"/>
  <c r="A511" i="4"/>
  <c r="A236" i="4"/>
  <c r="A182" i="4"/>
  <c r="G347" i="4"/>
  <c r="B10" i="16"/>
  <c r="A14" i="4"/>
  <c r="A101" i="7"/>
  <c r="G115" i="7"/>
  <c r="G40" i="17"/>
  <c r="A55" i="2" s="1"/>
  <c r="A265" i="4"/>
  <c r="A148" i="4"/>
  <c r="A376" i="4"/>
  <c r="A159" i="4"/>
  <c r="A270" i="4"/>
  <c r="G234" i="4"/>
  <c r="A516" i="4"/>
  <c r="A287" i="4"/>
  <c r="A158" i="4"/>
  <c r="G6" i="4"/>
  <c r="A71" i="2" s="1"/>
  <c r="A113" i="7"/>
  <c r="G127" i="7"/>
  <c r="G32" i="17"/>
  <c r="A45" i="2" s="1"/>
  <c r="G60" i="4"/>
  <c r="A132" i="2" s="1"/>
  <c r="A477" i="4"/>
  <c r="A215" i="4"/>
  <c r="G106" i="4"/>
  <c r="A313" i="4"/>
  <c r="A301" i="4"/>
  <c r="A484" i="4"/>
  <c r="A403" i="4"/>
  <c r="A275" i="4"/>
  <c r="A21" i="17"/>
  <c r="G9" i="4"/>
  <c r="A125" i="7"/>
  <c r="G126" i="7"/>
  <c r="G17" i="17"/>
  <c r="A25" i="2" s="1"/>
  <c r="G84" i="4"/>
  <c r="A372" i="4"/>
  <c r="A383" i="4"/>
  <c r="A377" i="4"/>
  <c r="A183" i="4"/>
  <c r="G178" i="4"/>
  <c r="G499" i="4"/>
  <c r="G105" i="4"/>
  <c r="A319" i="4"/>
  <c r="A344" i="4"/>
  <c r="B11" i="16"/>
  <c r="G139" i="7"/>
  <c r="A104" i="7"/>
  <c r="G76" i="17"/>
  <c r="B17" i="7"/>
  <c r="G116" i="4"/>
  <c r="A4" i="5" s="1"/>
  <c r="C32" i="13"/>
  <c r="C30" i="13"/>
  <c r="E32" i="10"/>
  <c r="E33" i="10" s="1"/>
  <c r="E31" i="10"/>
  <c r="E23" i="10"/>
  <c r="D25" i="10"/>
  <c r="D26" i="10" s="1"/>
  <c r="E25" i="10"/>
  <c r="E26" i="10" s="1"/>
  <c r="E90" i="13"/>
  <c r="D30" i="10"/>
  <c r="C62" i="13"/>
  <c r="C60" i="13"/>
  <c r="D60" i="13"/>
  <c r="C90" i="13"/>
  <c r="C55" i="13"/>
  <c r="C52" i="13"/>
  <c r="G41" i="17"/>
  <c r="A56" i="2" s="1"/>
  <c r="G19" i="17"/>
  <c r="A27" i="2" s="1"/>
  <c r="G67" i="17"/>
  <c r="B22" i="16"/>
  <c r="G35" i="17"/>
  <c r="A48" i="2" s="1"/>
  <c r="G16" i="17"/>
  <c r="A24" i="2" s="1"/>
  <c r="G60" i="17"/>
  <c r="B18" i="16"/>
  <c r="G53" i="17"/>
  <c r="A15" i="2" s="1"/>
  <c r="G33" i="17"/>
  <c r="A46" i="2" s="1"/>
  <c r="G9" i="17"/>
  <c r="A17" i="2" s="1"/>
  <c r="G59" i="17"/>
  <c r="A19" i="16"/>
  <c r="G83" i="4"/>
  <c r="A76" i="2" s="1"/>
  <c r="G51" i="17"/>
  <c r="G27" i="17"/>
  <c r="A38" i="2" s="1"/>
  <c r="G75" i="17"/>
  <c r="G14" i="17"/>
  <c r="A66" i="2" s="1"/>
  <c r="A26" i="4"/>
  <c r="C226" i="10" s="1"/>
  <c r="A65" i="4"/>
  <c r="A5" i="13" s="1"/>
  <c r="G49" i="17"/>
  <c r="A64" i="2" s="1"/>
  <c r="G25" i="17"/>
  <c r="A34" i="2" s="1"/>
  <c r="G70" i="17"/>
  <c r="G15" i="17"/>
  <c r="A51" i="2" s="1"/>
  <c r="A5" i="4"/>
  <c r="A128" i="4"/>
  <c r="A38" i="1" s="1"/>
  <c r="G441" i="4"/>
  <c r="G108" i="4"/>
  <c r="A5" i="8" s="1"/>
  <c r="A371" i="4"/>
  <c r="A185" i="4"/>
  <c r="A407" i="4"/>
  <c r="G219" i="4"/>
  <c r="G221" i="4"/>
  <c r="A390" i="4"/>
  <c r="A19" i="4"/>
  <c r="Q12" i="7"/>
  <c r="B14" i="16"/>
  <c r="G125" i="7"/>
  <c r="G112" i="7"/>
  <c r="G137" i="7"/>
  <c r="A126" i="7"/>
  <c r="A103" i="7"/>
  <c r="G15" i="4"/>
  <c r="A153" i="2" s="1"/>
  <c r="G42" i="17"/>
  <c r="A57" i="2" s="1"/>
  <c r="G34" i="17"/>
  <c r="A47" i="2" s="1"/>
  <c r="G26" i="17"/>
  <c r="A35" i="2" s="1"/>
  <c r="G18" i="17"/>
  <c r="A26" i="2" s="1"/>
  <c r="G8" i="17"/>
  <c r="A13" i="2" s="1"/>
  <c r="G69" i="17"/>
  <c r="G61" i="17"/>
  <c r="G50" i="17"/>
  <c r="A65" i="2" s="1"/>
  <c r="A17" i="7"/>
  <c r="B19" i="16"/>
  <c r="A29" i="4"/>
  <c r="C228" i="10" s="1"/>
  <c r="G54" i="17"/>
  <c r="A16" i="2" s="1"/>
  <c r="A120" i="4"/>
  <c r="A129" i="4"/>
  <c r="A70" i="1" s="1"/>
  <c r="A130" i="4"/>
  <c r="A5" i="29" s="1"/>
  <c r="A111" i="4"/>
  <c r="A35" i="13" s="1"/>
  <c r="A135" i="4"/>
  <c r="A5" i="28" s="1"/>
  <c r="A354" i="4"/>
  <c r="A290" i="4"/>
  <c r="G127" i="4"/>
  <c r="A153" i="4"/>
  <c r="A252" i="4"/>
  <c r="A18" i="4"/>
  <c r="B12" i="16"/>
  <c r="G113" i="7"/>
  <c r="G129" i="7"/>
  <c r="G114" i="7"/>
  <c r="A117" i="7"/>
  <c r="G116" i="7"/>
  <c r="A127" i="7"/>
  <c r="G48" i="17"/>
  <c r="A63" i="2" s="1"/>
  <c r="G39" i="17"/>
  <c r="A54" i="2" s="1"/>
  <c r="G31" i="17"/>
  <c r="A42" i="2" s="1"/>
  <c r="G23" i="17"/>
  <c r="A32" i="2" s="1"/>
  <c r="G13" i="17"/>
  <c r="A21" i="2" s="1"/>
  <c r="G74" i="17"/>
  <c r="G66" i="17"/>
  <c r="G58" i="17"/>
  <c r="G52" i="17"/>
  <c r="A68" i="2" s="1"/>
  <c r="B20" i="16"/>
  <c r="G3" i="17"/>
  <c r="A9" i="2" s="1"/>
  <c r="A6" i="4"/>
  <c r="A112" i="4"/>
  <c r="A65" i="13" s="1"/>
  <c r="A136" i="4"/>
  <c r="A454" i="4"/>
  <c r="A173" i="4"/>
  <c r="A117" i="4"/>
  <c r="A36" i="32" s="1"/>
  <c r="G129" i="4"/>
  <c r="G353" i="4"/>
  <c r="A223" i="4"/>
  <c r="G27" i="4"/>
  <c r="A96" i="2" s="1"/>
  <c r="G405" i="4"/>
  <c r="G54" i="4"/>
  <c r="A126" i="2" s="1"/>
  <c r="A13" i="4"/>
  <c r="A17" i="4"/>
  <c r="B13" i="16"/>
  <c r="G136" i="7"/>
  <c r="A102" i="7"/>
  <c r="A106" i="7"/>
  <c r="G117" i="7"/>
  <c r="A128" i="7"/>
  <c r="G144" i="7"/>
  <c r="B7" i="29" s="1"/>
  <c r="A3" i="4"/>
  <c r="B9" i="8" s="1"/>
  <c r="G80" i="4"/>
  <c r="A155" i="2" s="1"/>
  <c r="G47" i="17"/>
  <c r="A62" i="2" s="1"/>
  <c r="G38" i="17"/>
  <c r="A53" i="2" s="1"/>
  <c r="G30" i="17"/>
  <c r="A41" i="2" s="1"/>
  <c r="G22" i="17"/>
  <c r="A31" i="2" s="1"/>
  <c r="G12" i="17"/>
  <c r="A20" i="2" s="1"/>
  <c r="G73" i="17"/>
  <c r="G65" i="17"/>
  <c r="G57" i="17"/>
  <c r="G42" i="4"/>
  <c r="A113" i="2" s="1"/>
  <c r="A22" i="16"/>
  <c r="G3" i="4"/>
  <c r="A69" i="2" s="1"/>
  <c r="A4" i="4"/>
  <c r="A67" i="4"/>
  <c r="A5" i="5" s="1"/>
  <c r="A131" i="4"/>
  <c r="G33" i="4"/>
  <c r="A103" i="2" s="1"/>
  <c r="A172" i="4"/>
  <c r="A241" i="4"/>
  <c r="A174" i="4"/>
  <c r="A8" i="4"/>
  <c r="A116" i="4"/>
  <c r="A5" i="32" s="1"/>
  <c r="A289" i="4"/>
  <c r="A156" i="4"/>
  <c r="A15" i="4"/>
  <c r="A16" i="4"/>
  <c r="A46" i="17"/>
  <c r="A284" i="24" s="1"/>
  <c r="G130" i="7"/>
  <c r="A107" i="7"/>
  <c r="A118" i="7"/>
  <c r="A129" i="7"/>
  <c r="A144" i="7"/>
  <c r="B6" i="29" s="1"/>
  <c r="A110" i="4"/>
  <c r="A75" i="13" s="1"/>
  <c r="G37" i="4"/>
  <c r="A108" i="2" s="1"/>
  <c r="G45" i="17"/>
  <c r="A60" i="2" s="1"/>
  <c r="G37" i="17"/>
  <c r="A52" i="2" s="1"/>
  <c r="G29" i="17"/>
  <c r="A40" i="2" s="1"/>
  <c r="G21" i="17"/>
  <c r="A28" i="2" s="1"/>
  <c r="G11" i="17"/>
  <c r="A19" i="2" s="1"/>
  <c r="G72" i="17"/>
  <c r="G64" i="17"/>
  <c r="G56" i="17"/>
  <c r="A36" i="17"/>
  <c r="A63" i="32" s="1"/>
  <c r="A21" i="16"/>
  <c r="A28" i="4"/>
  <c r="A227" i="10" s="1"/>
  <c r="G7" i="17"/>
  <c r="A14" i="2" s="1"/>
  <c r="A42" i="4"/>
  <c r="A241" i="10" s="1"/>
  <c r="A114" i="4"/>
  <c r="A132" i="4"/>
  <c r="A38" i="30" s="1"/>
  <c r="A248" i="4"/>
  <c r="A240" i="4"/>
  <c r="G318" i="4"/>
  <c r="G285" i="4"/>
  <c r="G397" i="4"/>
  <c r="A473" i="4"/>
  <c r="G465" i="4"/>
  <c r="A238" i="4"/>
  <c r="A20" i="4"/>
  <c r="A10" i="17"/>
  <c r="A191" i="24" s="1"/>
  <c r="B3" i="16"/>
  <c r="A100" i="7"/>
  <c r="A119" i="7"/>
  <c r="G118" i="7"/>
  <c r="A136" i="7"/>
  <c r="B71" i="1" s="1"/>
  <c r="A109" i="4"/>
  <c r="G67" i="4"/>
  <c r="A140" i="2" s="1"/>
  <c r="G44" i="17"/>
  <c r="A59" i="2" s="1"/>
  <c r="G36" i="17"/>
  <c r="A49" i="2" s="1"/>
  <c r="G28" i="17"/>
  <c r="A39" i="2" s="1"/>
  <c r="G20" i="17"/>
  <c r="G10" i="17"/>
  <c r="A18" i="2" s="1"/>
  <c r="G71" i="17"/>
  <c r="G63" i="17"/>
  <c r="G55" i="17"/>
  <c r="A122" i="4"/>
  <c r="A20" i="16"/>
  <c r="A25" i="4"/>
  <c r="A226" i="10" s="1"/>
  <c r="G6" i="17"/>
  <c r="A12" i="2" s="1"/>
  <c r="A44" i="4"/>
  <c r="A244" i="10" s="1"/>
  <c r="A127" i="4"/>
  <c r="A5" i="1" s="1"/>
  <c r="A15" i="24"/>
  <c r="A325" i="24"/>
  <c r="A232" i="24"/>
  <c r="A77" i="32"/>
  <c r="F11" i="30"/>
  <c r="E133" i="24"/>
  <c r="A20" i="5"/>
  <c r="A266" i="24"/>
  <c r="A111" i="24"/>
  <c r="A55" i="28"/>
  <c r="A20" i="10"/>
  <c r="F1" i="5"/>
  <c r="A22" i="1"/>
  <c r="E260" i="24"/>
  <c r="A108" i="24"/>
  <c r="A294" i="24"/>
  <c r="B6" i="28"/>
  <c r="A46" i="24"/>
  <c r="A15" i="32"/>
  <c r="A59" i="32"/>
  <c r="A338" i="24"/>
  <c r="F1" i="10"/>
  <c r="F1" i="29"/>
  <c r="F1" i="30"/>
  <c r="A22" i="29"/>
  <c r="A15" i="5"/>
  <c r="E9" i="1"/>
  <c r="A99" i="24"/>
  <c r="A285" i="24"/>
  <c r="E39" i="13"/>
  <c r="A67" i="5"/>
  <c r="A152" i="24"/>
  <c r="A82" i="1"/>
  <c r="A40" i="28"/>
  <c r="A21" i="13"/>
  <c r="F1" i="13"/>
  <c r="D260" i="24"/>
  <c r="A50" i="1"/>
  <c r="A22" i="30"/>
  <c r="A65" i="28"/>
  <c r="A90" i="32"/>
  <c r="A32" i="28"/>
  <c r="A82" i="30"/>
  <c r="A25" i="5"/>
  <c r="C322" i="24"/>
  <c r="A77" i="24"/>
  <c r="A170" i="24"/>
  <c r="A201" i="24"/>
  <c r="A263" i="24"/>
  <c r="D322" i="24"/>
  <c r="A32" i="30"/>
  <c r="A46" i="32"/>
  <c r="A139" i="24"/>
  <c r="A50" i="30"/>
  <c r="A183" i="24"/>
  <c r="A68" i="5"/>
  <c r="A28" i="32"/>
  <c r="A17" i="1"/>
  <c r="A7" i="32"/>
  <c r="A59" i="24"/>
  <c r="A121" i="24"/>
  <c r="A245" i="24"/>
  <c r="A28" i="24"/>
  <c r="A90" i="24"/>
  <c r="A214" i="24"/>
  <c r="A307" i="24"/>
  <c r="A72" i="30"/>
  <c r="A276" i="24"/>
  <c r="A115" i="24"/>
  <c r="A8" i="32"/>
  <c r="A22" i="32"/>
  <c r="A192" i="24"/>
  <c r="A332" i="24"/>
  <c r="A6" i="5"/>
  <c r="A301" i="24"/>
  <c r="A39" i="1"/>
  <c r="E9" i="30"/>
  <c r="A239" i="24"/>
  <c r="A270" i="24"/>
  <c r="A287" i="24"/>
  <c r="A53" i="24"/>
  <c r="A53" i="32"/>
  <c r="E197" i="24"/>
  <c r="A22" i="10"/>
  <c r="A208" i="24"/>
  <c r="A22" i="24"/>
  <c r="A177" i="24"/>
  <c r="E44" i="1"/>
  <c r="E44" i="28"/>
  <c r="F42" i="32"/>
  <c r="E9" i="24"/>
  <c r="A101" i="24"/>
  <c r="A146" i="24"/>
  <c r="F41" i="13"/>
  <c r="A48" i="24"/>
  <c r="A203" i="24"/>
  <c r="A17" i="32"/>
  <c r="A110" i="24"/>
  <c r="A234" i="24"/>
  <c r="A51" i="32"/>
  <c r="A32" i="1"/>
  <c r="A17" i="24"/>
  <c r="A79" i="24"/>
  <c r="A172" i="24"/>
  <c r="A296" i="24"/>
  <c r="A67" i="1"/>
  <c r="A327" i="24"/>
  <c r="A141" i="24"/>
  <c r="A265" i="24"/>
  <c r="A92" i="1"/>
  <c r="A97" i="30"/>
  <c r="A99" i="1"/>
  <c r="A30" i="10"/>
  <c r="A32" i="29"/>
  <c r="A79" i="32"/>
  <c r="A32" i="10"/>
  <c r="A51" i="24"/>
  <c r="A97" i="1"/>
  <c r="A20" i="32"/>
  <c r="A48" i="32"/>
  <c r="A65" i="1"/>
  <c r="A6" i="13"/>
  <c r="E40" i="24"/>
  <c r="A68" i="24"/>
  <c r="E164" i="24"/>
  <c r="A223" i="24"/>
  <c r="A254" i="24"/>
  <c r="E76" i="1"/>
  <c r="A24" i="30"/>
  <c r="E44" i="30"/>
  <c r="A6" i="32"/>
  <c r="E9" i="5"/>
  <c r="A89" i="1"/>
  <c r="E74" i="30"/>
  <c r="A37" i="32"/>
  <c r="E9" i="10"/>
  <c r="E102" i="24"/>
  <c r="E42" i="1"/>
  <c r="A6" i="28"/>
  <c r="A57" i="28"/>
  <c r="E58" i="5"/>
  <c r="E9" i="13"/>
  <c r="E71" i="24"/>
  <c r="E319" i="24"/>
  <c r="E74" i="1"/>
  <c r="A57" i="1"/>
  <c r="E9" i="28"/>
  <c r="E11" i="29"/>
  <c r="E11" i="30"/>
  <c r="E42" i="30"/>
  <c r="A42" i="5"/>
  <c r="E69" i="13"/>
  <c r="E9" i="32"/>
  <c r="A24" i="1"/>
  <c r="A37" i="24"/>
  <c r="A161" i="24"/>
  <c r="A24" i="29"/>
  <c r="A57" i="30"/>
  <c r="A6" i="1"/>
  <c r="E226" i="24"/>
  <c r="D42" i="24"/>
  <c r="A6" i="24"/>
  <c r="A130" i="24"/>
  <c r="E195" i="24"/>
  <c r="E288" i="24"/>
  <c r="E9" i="29"/>
  <c r="A6" i="29"/>
  <c r="A39" i="28"/>
  <c r="E76" i="30"/>
  <c r="A51" i="13"/>
  <c r="A77" i="5"/>
  <c r="E71" i="32"/>
  <c r="A23" i="5"/>
  <c r="A24" i="28"/>
  <c r="E42" i="28"/>
  <c r="A39" i="30"/>
  <c r="A81" i="13"/>
  <c r="E104" i="24"/>
  <c r="E228" i="24"/>
  <c r="E259" i="24"/>
  <c r="E257" i="24"/>
  <c r="A316" i="24"/>
  <c r="A71" i="1"/>
  <c r="A36" i="13"/>
  <c r="E40" i="32"/>
  <c r="A231" i="24"/>
  <c r="A93" i="5"/>
  <c r="A6" i="10"/>
  <c r="A20" i="24"/>
  <c r="A76" i="24"/>
  <c r="A113" i="24"/>
  <c r="A299" i="24"/>
  <c r="A317" i="24"/>
  <c r="A330" i="24"/>
  <c r="A7" i="1"/>
  <c r="A45" i="24"/>
  <c r="A82" i="24"/>
  <c r="A268" i="24"/>
  <c r="A7" i="29"/>
  <c r="A27" i="13"/>
  <c r="A7" i="13"/>
  <c r="A38" i="24"/>
  <c r="A100" i="24"/>
  <c r="A175" i="24"/>
  <c r="A200" i="24"/>
  <c r="A237" i="24"/>
  <c r="A286" i="24"/>
  <c r="A7" i="24"/>
  <c r="A69" i="24"/>
  <c r="A144" i="24"/>
  <c r="A169" i="24"/>
  <c r="A206" i="24"/>
  <c r="A255" i="24"/>
  <c r="A72" i="1"/>
  <c r="A56" i="5"/>
  <c r="A69" i="32"/>
  <c r="A162" i="24"/>
  <c r="A40" i="1"/>
  <c r="A67" i="13"/>
  <c r="A38" i="32"/>
  <c r="A7" i="5"/>
  <c r="A131" i="24"/>
  <c r="A193" i="24"/>
  <c r="A278" i="24"/>
  <c r="A7" i="28"/>
  <c r="A7" i="30"/>
  <c r="E104" i="32"/>
  <c r="A224" i="24"/>
  <c r="A28" i="10"/>
  <c r="A14" i="10"/>
  <c r="A262" i="24"/>
  <c r="A40" i="30"/>
  <c r="A37" i="13"/>
  <c r="A82" i="32"/>
  <c r="A80" i="24"/>
  <c r="A49" i="24"/>
  <c r="A235" i="24"/>
  <c r="A173" i="24"/>
  <c r="A297" i="24"/>
  <c r="A44" i="13"/>
  <c r="A18" i="32"/>
  <c r="A56" i="32"/>
  <c r="A87" i="32"/>
  <c r="A18" i="24"/>
  <c r="A107" i="24"/>
  <c r="A142" i="24"/>
  <c r="A204" i="24"/>
  <c r="A14" i="24"/>
  <c r="A324" i="24"/>
  <c r="A328" i="24"/>
  <c r="A89" i="5"/>
  <c r="A123" i="24"/>
  <c r="A80" i="32"/>
  <c r="A61" i="32"/>
  <c r="A138" i="24"/>
  <c r="A17" i="10"/>
  <c r="A293" i="24"/>
  <c r="A76" i="32"/>
  <c r="A30" i="24"/>
  <c r="A92" i="24"/>
  <c r="A180" i="24"/>
  <c r="A49" i="32"/>
  <c r="A58" i="32"/>
  <c r="A118" i="32"/>
  <c r="A120" i="32"/>
  <c r="D11" i="5"/>
  <c r="E11" i="13"/>
  <c r="A67" i="28"/>
  <c r="A70" i="5"/>
  <c r="E73" i="32"/>
  <c r="D166" i="24"/>
  <c r="A256" i="24"/>
  <c r="D11" i="1"/>
  <c r="A14" i="13"/>
  <c r="F42" i="24"/>
  <c r="D73" i="24"/>
  <c r="D259" i="24"/>
  <c r="F44" i="1"/>
  <c r="A84" i="1"/>
  <c r="F11" i="29"/>
  <c r="A53" i="28"/>
  <c r="A84" i="30"/>
  <c r="D60" i="5"/>
  <c r="A335" i="24"/>
  <c r="D11" i="32"/>
  <c r="A20" i="1"/>
  <c r="A34" i="1"/>
  <c r="E11" i="5"/>
  <c r="F11" i="13"/>
  <c r="F11" i="10"/>
  <c r="A29" i="13"/>
  <c r="A25" i="10"/>
  <c r="F11" i="24"/>
  <c r="A56" i="24"/>
  <c r="A39" i="24"/>
  <c r="A118" i="24"/>
  <c r="F166" i="24"/>
  <c r="D197" i="24"/>
  <c r="A244" i="24"/>
  <c r="E321" i="24"/>
  <c r="A52" i="1"/>
  <c r="D11" i="30"/>
  <c r="A52" i="30"/>
  <c r="A17" i="13"/>
  <c r="A46" i="5"/>
  <c r="A57" i="5"/>
  <c r="E60" i="5"/>
  <c r="D71" i="13"/>
  <c r="E42" i="32"/>
  <c r="A85" i="1"/>
  <c r="A19" i="30"/>
  <c r="A38" i="13"/>
  <c r="F76" i="30"/>
  <c r="A86" i="5"/>
  <c r="A19" i="1"/>
  <c r="D11" i="10"/>
  <c r="D104" i="24"/>
  <c r="D135" i="24"/>
  <c r="A149" i="24"/>
  <c r="A34" i="28"/>
  <c r="D11" i="29"/>
  <c r="D76" i="30"/>
  <c r="E42" i="24"/>
  <c r="A8" i="24"/>
  <c r="D44" i="30"/>
  <c r="E71" i="13"/>
  <c r="D73" i="32"/>
  <c r="A8" i="13"/>
  <c r="A225" i="24"/>
  <c r="F76" i="1"/>
  <c r="A53" i="1"/>
  <c r="A41" i="30"/>
  <c r="A53" i="30"/>
  <c r="A16" i="13"/>
  <c r="E11" i="10"/>
  <c r="D228" i="24"/>
  <c r="A194" i="24"/>
  <c r="F321" i="24"/>
  <c r="F71" i="13"/>
  <c r="E11" i="1"/>
  <c r="A25" i="24"/>
  <c r="A120" i="24"/>
  <c r="F135" i="24"/>
  <c r="F44" i="30"/>
  <c r="A99" i="30"/>
  <c r="A8" i="1"/>
  <c r="F11" i="1"/>
  <c r="F11" i="5"/>
  <c r="E11" i="24"/>
  <c r="F104" i="24"/>
  <c r="A89" i="24"/>
  <c r="E166" i="24"/>
  <c r="A132" i="24"/>
  <c r="F228" i="24"/>
  <c r="A242" i="24"/>
  <c r="F259" i="24"/>
  <c r="A304" i="24"/>
  <c r="A318" i="24"/>
  <c r="D76" i="1"/>
  <c r="D11" i="28"/>
  <c r="A34" i="29"/>
  <c r="F44" i="28"/>
  <c r="D44" i="28"/>
  <c r="A59" i="13"/>
  <c r="A35" i="5"/>
  <c r="E11" i="32"/>
  <c r="F11" i="32"/>
  <c r="A70" i="32"/>
  <c r="D42" i="32"/>
  <c r="A8" i="10"/>
  <c r="D11" i="24"/>
  <c r="A70" i="24"/>
  <c r="D41" i="13"/>
  <c r="A77" i="13"/>
  <c r="D11" i="13"/>
  <c r="D290" i="24"/>
  <c r="A73" i="30"/>
  <c r="A47" i="13"/>
  <c r="F60" i="5"/>
  <c r="A60" i="1"/>
  <c r="E11" i="28"/>
  <c r="A8" i="29"/>
  <c r="A41" i="28"/>
  <c r="A87" i="24"/>
  <c r="A163" i="24"/>
  <c r="F290" i="24"/>
  <c r="A85" i="30"/>
  <c r="A65" i="5"/>
  <c r="A68" i="13"/>
  <c r="A8" i="5"/>
  <c r="F73" i="24"/>
  <c r="E135" i="24"/>
  <c r="F197" i="24"/>
  <c r="A211" i="24"/>
  <c r="E290" i="24"/>
  <c r="A273" i="24"/>
  <c r="D321" i="24"/>
  <c r="A41" i="1"/>
  <c r="D44" i="1"/>
  <c r="F11" i="28"/>
  <c r="E41" i="13"/>
  <c r="F73" i="32"/>
  <c r="A97" i="5"/>
  <c r="A123" i="32"/>
  <c r="A92" i="32"/>
  <c r="A340" i="24"/>
  <c r="A30" i="32"/>
  <c r="A309" i="24"/>
  <c r="A247" i="24"/>
  <c r="A185" i="24"/>
  <c r="A61" i="24"/>
  <c r="A49" i="13"/>
  <c r="A19" i="13"/>
  <c r="A55" i="1"/>
  <c r="A79" i="13"/>
  <c r="A87" i="1"/>
  <c r="A27" i="5"/>
  <c r="A76" i="5"/>
  <c r="A68" i="32"/>
  <c r="A66" i="13"/>
  <c r="A55" i="5"/>
  <c r="A71" i="30"/>
  <c r="A5" i="10"/>
  <c r="A27" i="30"/>
  <c r="A27" i="28"/>
  <c r="A32" i="5"/>
  <c r="A81" i="5"/>
  <c r="A89" i="32"/>
  <c r="A337" i="24"/>
  <c r="A27" i="32"/>
  <c r="E77" i="1"/>
  <c r="E291" i="24"/>
  <c r="C229" i="24"/>
  <c r="A87" i="13"/>
  <c r="A57" i="13"/>
  <c r="A30" i="29"/>
  <c r="A30" i="30"/>
  <c r="A151" i="24"/>
  <c r="D167" i="24"/>
  <c r="D198" i="24"/>
  <c r="D229" i="24"/>
  <c r="A306" i="24"/>
  <c r="A63" i="28"/>
  <c r="A92" i="30"/>
  <c r="A84" i="32"/>
  <c r="A84" i="24"/>
  <c r="F1" i="28"/>
  <c r="F1" i="24"/>
  <c r="F1" i="1"/>
  <c r="G1" i="2"/>
  <c r="A60" i="30"/>
  <c r="A182" i="24"/>
  <c r="C167" i="24"/>
  <c r="C198" i="24"/>
  <c r="D77" i="1"/>
  <c r="A63" i="30"/>
  <c r="A30" i="1"/>
  <c r="A58" i="24"/>
  <c r="A27" i="24"/>
  <c r="E167" i="24"/>
  <c r="E198" i="24"/>
  <c r="A216" i="24"/>
  <c r="E229" i="24"/>
  <c r="A275" i="24"/>
  <c r="C77" i="1"/>
  <c r="A95" i="1"/>
  <c r="A55" i="30"/>
  <c r="A87" i="30"/>
  <c r="A99" i="5"/>
  <c r="A79" i="5"/>
  <c r="A14" i="32"/>
  <c r="A107" i="32"/>
  <c r="C291" i="24"/>
  <c r="A63" i="1"/>
  <c r="A30" i="28"/>
  <c r="A101" i="32"/>
  <c r="A8" i="28"/>
  <c r="A8" i="30"/>
  <c r="A73" i="1"/>
  <c r="A27" i="1"/>
  <c r="C260" i="24"/>
  <c r="D291" i="24"/>
  <c r="A27" i="29"/>
  <c r="A46" i="13"/>
  <c r="A19" i="29"/>
  <c r="A19" i="28"/>
  <c r="A76" i="13"/>
  <c r="A20" i="30"/>
  <c r="A20" i="29"/>
  <c r="A20" i="28"/>
  <c r="A34" i="30"/>
  <c r="A61" i="13" l="1"/>
  <c r="A91" i="13"/>
  <c r="A66" i="5"/>
  <c r="A17" i="5"/>
  <c r="D30" i="13"/>
  <c r="A84" i="13"/>
  <c r="A54" i="13"/>
  <c r="D32" i="24"/>
  <c r="D33" i="24" s="1"/>
  <c r="C32" i="24"/>
  <c r="C33" i="24" s="1"/>
  <c r="E32" i="24"/>
  <c r="E33" i="24" s="1"/>
  <c r="A261" i="24"/>
  <c r="A13" i="29"/>
  <c r="A292" i="24"/>
  <c r="A78" i="1"/>
  <c r="A106" i="24"/>
  <c r="A44" i="32"/>
  <c r="A13" i="10"/>
  <c r="A13" i="30"/>
  <c r="A46" i="28"/>
  <c r="A13" i="28"/>
  <c r="A44" i="24"/>
  <c r="A137" i="24"/>
  <c r="A73" i="13"/>
  <c r="A13" i="13"/>
  <c r="A323" i="24"/>
  <c r="A13" i="5"/>
  <c r="A46" i="30"/>
  <c r="A13" i="24"/>
  <c r="A13" i="32"/>
  <c r="A168" i="24"/>
  <c r="A43" i="13"/>
  <c r="A46" i="1"/>
  <c r="A75" i="32"/>
  <c r="A230" i="24"/>
  <c r="A75" i="24"/>
  <c r="A62" i="5"/>
  <c r="A199" i="24"/>
  <c r="A13" i="1"/>
  <c r="A78" i="30"/>
  <c r="A79" i="28"/>
  <c r="A106" i="32"/>
  <c r="A199" i="10"/>
  <c r="A75" i="10"/>
  <c r="A44" i="10"/>
  <c r="A111" i="5"/>
  <c r="A137" i="10"/>
  <c r="A168" i="10"/>
  <c r="A106" i="10"/>
  <c r="A31" i="13"/>
  <c r="B286" i="24"/>
  <c r="C166" i="10"/>
  <c r="C197" i="10"/>
  <c r="A182" i="10"/>
  <c r="A213" i="10"/>
  <c r="A179" i="10"/>
  <c r="A210" i="10"/>
  <c r="A164" i="10"/>
  <c r="A195" i="10"/>
  <c r="C164" i="10"/>
  <c r="C195" i="10"/>
  <c r="A165" i="10"/>
  <c r="A196" i="10"/>
  <c r="C102" i="10"/>
  <c r="C133" i="10"/>
  <c r="A103" i="10"/>
  <c r="A134" i="10"/>
  <c r="C104" i="10"/>
  <c r="C135" i="10"/>
  <c r="A102" i="10"/>
  <c r="A133" i="10"/>
  <c r="A120" i="10"/>
  <c r="A151" i="10"/>
  <c r="A117" i="10"/>
  <c r="A148" i="10"/>
  <c r="C42" i="10"/>
  <c r="C73" i="10"/>
  <c r="A58" i="10"/>
  <c r="A89" i="10"/>
  <c r="A55" i="10"/>
  <c r="A86" i="10"/>
  <c r="A41" i="10"/>
  <c r="A72" i="10"/>
  <c r="A40" i="10"/>
  <c r="A71" i="10"/>
  <c r="C40" i="10"/>
  <c r="C71" i="10"/>
  <c r="C109" i="5"/>
  <c r="A137" i="5"/>
  <c r="A132" i="5"/>
  <c r="A107" i="5"/>
  <c r="C107" i="5"/>
  <c r="A108" i="5"/>
  <c r="E32" i="13"/>
  <c r="E30" i="13"/>
  <c r="A63" i="5"/>
  <c r="A112" i="5"/>
  <c r="A79" i="30"/>
  <c r="A14" i="5"/>
  <c r="A14" i="30"/>
  <c r="A47" i="30"/>
  <c r="A47" i="28"/>
  <c r="A80" i="28"/>
  <c r="B69" i="32"/>
  <c r="A54" i="5"/>
  <c r="A88" i="5"/>
  <c r="A95" i="28"/>
  <c r="A83" i="5"/>
  <c r="A92" i="28"/>
  <c r="A9" i="1"/>
  <c r="A75" i="28"/>
  <c r="A17" i="29"/>
  <c r="A83" i="28"/>
  <c r="A38" i="28"/>
  <c r="C9" i="1"/>
  <c r="C75" i="28"/>
  <c r="A48" i="30"/>
  <c r="A81" i="28"/>
  <c r="A70" i="13"/>
  <c r="A76" i="28"/>
  <c r="C44" i="28"/>
  <c r="C77" i="28"/>
  <c r="A4" i="29"/>
  <c r="A4" i="24"/>
  <c r="A4" i="1"/>
  <c r="A4" i="28"/>
  <c r="A4" i="30"/>
  <c r="A4" i="32"/>
  <c r="A74" i="2"/>
  <c r="A77" i="2"/>
  <c r="A4" i="13"/>
  <c r="A9" i="10"/>
  <c r="A139" i="2"/>
  <c r="A74" i="30"/>
  <c r="A74" i="1"/>
  <c r="A288" i="24"/>
  <c r="A107" i="2"/>
  <c r="A226" i="24"/>
  <c r="A90" i="2"/>
  <c r="A40" i="24"/>
  <c r="A69" i="13"/>
  <c r="A257" i="24"/>
  <c r="A164" i="24"/>
  <c r="A42" i="30"/>
  <c r="A102" i="32"/>
  <c r="A9" i="32"/>
  <c r="A9" i="13"/>
  <c r="A71" i="32"/>
  <c r="A40" i="32"/>
  <c r="A39" i="13"/>
  <c r="A98" i="2"/>
  <c r="A133" i="24"/>
  <c r="D32" i="10"/>
  <c r="D33" i="10" s="1"/>
  <c r="D31" i="10"/>
  <c r="C9" i="30"/>
  <c r="A103" i="32"/>
  <c r="A10" i="1"/>
  <c r="C288" i="24"/>
  <c r="C71" i="32"/>
  <c r="C102" i="24"/>
  <c r="A258" i="24"/>
  <c r="C226" i="24"/>
  <c r="C40" i="32"/>
  <c r="C257" i="24"/>
  <c r="C58" i="5"/>
  <c r="B69" i="24"/>
  <c r="A75" i="30"/>
  <c r="C164" i="24"/>
  <c r="A17" i="28"/>
  <c r="B100" i="24"/>
  <c r="C42" i="30"/>
  <c r="C9" i="32"/>
  <c r="C195" i="24"/>
  <c r="C9" i="13"/>
  <c r="B7" i="24"/>
  <c r="B131" i="24"/>
  <c r="B255" i="24"/>
  <c r="A10" i="5"/>
  <c r="A227" i="24"/>
  <c r="A55" i="24"/>
  <c r="A59" i="5"/>
  <c r="A72" i="32"/>
  <c r="A241" i="24"/>
  <c r="C42" i="28"/>
  <c r="A83" i="13"/>
  <c r="B193" i="24"/>
  <c r="B317" i="24"/>
  <c r="B162" i="24"/>
  <c r="A58" i="5"/>
  <c r="A9" i="5"/>
  <c r="A195" i="24"/>
  <c r="A71" i="24"/>
  <c r="C9" i="5"/>
  <c r="A75" i="1"/>
  <c r="A146" i="2"/>
  <c r="A9" i="28"/>
  <c r="A72" i="24"/>
  <c r="A42" i="28"/>
  <c r="C69" i="13"/>
  <c r="C39" i="13"/>
  <c r="A134" i="24"/>
  <c r="C9" i="28"/>
  <c r="A42" i="1"/>
  <c r="A9" i="30"/>
  <c r="A10" i="29"/>
  <c r="A9" i="29"/>
  <c r="A115" i="2"/>
  <c r="A83" i="2"/>
  <c r="A10" i="32"/>
  <c r="A10" i="10"/>
  <c r="A9" i="24"/>
  <c r="A102" i="24"/>
  <c r="B38" i="24"/>
  <c r="B224" i="24"/>
  <c r="A196" i="24"/>
  <c r="A40" i="13"/>
  <c r="A26" i="28"/>
  <c r="C40" i="24"/>
  <c r="C9" i="10"/>
  <c r="C102" i="32"/>
  <c r="A10" i="30"/>
  <c r="C9" i="24"/>
  <c r="A165" i="24"/>
  <c r="A43" i="1"/>
  <c r="A41" i="32"/>
  <c r="C74" i="1"/>
  <c r="A43" i="2"/>
  <c r="C319" i="24"/>
  <c r="C74" i="30"/>
  <c r="A22" i="2"/>
  <c r="A43" i="30"/>
  <c r="A10" i="24"/>
  <c r="A103" i="24"/>
  <c r="C42" i="1"/>
  <c r="C9" i="29"/>
  <c r="A43" i="28"/>
  <c r="A41" i="24"/>
  <c r="A10" i="28"/>
  <c r="C133" i="24"/>
  <c r="C71" i="24"/>
  <c r="A320" i="24"/>
  <c r="A10" i="13"/>
  <c r="A289" i="24"/>
  <c r="A50" i="2"/>
  <c r="A50" i="28"/>
  <c r="A179" i="24"/>
  <c r="A23" i="13"/>
  <c r="A29" i="2"/>
  <c r="A24" i="24"/>
  <c r="A36" i="2"/>
  <c r="A94" i="30"/>
  <c r="A15" i="28"/>
  <c r="A86" i="13"/>
  <c r="B100" i="32"/>
  <c r="B38" i="32"/>
  <c r="A30" i="2"/>
  <c r="A26" i="13"/>
  <c r="A29" i="1"/>
  <c r="A62" i="28"/>
  <c r="A67" i="2"/>
  <c r="A272" i="24"/>
  <c r="A80" i="30"/>
  <c r="A56" i="13"/>
  <c r="A29" i="29"/>
  <c r="B7" i="32"/>
  <c r="A44" i="2"/>
  <c r="A29" i="30"/>
  <c r="A24" i="32"/>
  <c r="A26" i="1"/>
  <c r="A26" i="29"/>
  <c r="A29" i="28"/>
  <c r="A27" i="10"/>
  <c r="A62" i="30"/>
  <c r="A39" i="5"/>
  <c r="A59" i="1"/>
  <c r="A23" i="2"/>
  <c r="A94" i="1"/>
  <c r="A5" i="30"/>
  <c r="A117" i="32"/>
  <c r="A334" i="24"/>
  <c r="A86" i="24"/>
  <c r="A37" i="2"/>
  <c r="A62" i="1"/>
  <c r="A34" i="5"/>
  <c r="A26" i="30"/>
  <c r="A91" i="30"/>
  <c r="A59" i="28"/>
  <c r="A86" i="32"/>
  <c r="A303" i="24"/>
  <c r="C44" i="1"/>
  <c r="C104" i="32"/>
  <c r="C259" i="24"/>
  <c r="C197" i="24"/>
  <c r="B39" i="1"/>
  <c r="C76" i="1"/>
  <c r="C290" i="24"/>
  <c r="C42" i="32"/>
  <c r="A17" i="30"/>
  <c r="A55" i="32"/>
  <c r="A59" i="30"/>
  <c r="A24" i="10"/>
  <c r="C73" i="24"/>
  <c r="A148" i="24"/>
  <c r="C11" i="1"/>
  <c r="A210" i="24"/>
  <c r="A53" i="13"/>
  <c r="A91" i="1"/>
  <c r="A117" i="24"/>
  <c r="C11" i="5"/>
  <c r="A45" i="13"/>
  <c r="A125" i="24"/>
  <c r="C41" i="13"/>
  <c r="C11" i="29"/>
  <c r="C71" i="13"/>
  <c r="A15" i="30"/>
  <c r="A280" i="24"/>
  <c r="A249" i="24"/>
  <c r="A319" i="24"/>
  <c r="A342" i="24"/>
  <c r="C11" i="32"/>
  <c r="A125" i="32"/>
  <c r="C11" i="13"/>
  <c r="C11" i="28"/>
  <c r="A32" i="32"/>
  <c r="B6" i="1"/>
  <c r="C73" i="32"/>
  <c r="A156" i="24"/>
  <c r="A94" i="32"/>
  <c r="C44" i="30"/>
  <c r="C135" i="24"/>
  <c r="C11" i="10"/>
  <c r="A15" i="13"/>
  <c r="A48" i="28"/>
  <c r="C76" i="30"/>
  <c r="A32" i="24"/>
  <c r="C11" i="30"/>
  <c r="C321" i="24"/>
  <c r="C42" i="24"/>
  <c r="A15" i="29"/>
  <c r="A15" i="1"/>
  <c r="C166" i="24"/>
  <c r="C104" i="24"/>
  <c r="A48" i="1"/>
  <c r="A218" i="24"/>
  <c r="C60" i="5"/>
  <c r="A63" i="24"/>
  <c r="A187" i="24"/>
  <c r="A94" i="24"/>
  <c r="C11" i="24"/>
  <c r="A80" i="1"/>
  <c r="C228" i="24"/>
  <c r="A311"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Sonia Arias</author>
  </authors>
  <commentList>
    <comment ref="D39" authorId="0" shapeId="0" xr:uid="{00000000-0006-0000-0C00-000001000000}">
      <text>
        <r>
          <rPr>
            <b/>
            <sz val="9"/>
            <color indexed="81"/>
            <rFont val="Tahoma"/>
            <family val="2"/>
          </rPr>
          <t>Sonia Arias:</t>
        </r>
        <r>
          <rPr>
            <sz val="9"/>
            <color indexed="81"/>
            <rFont val="Tahoma"/>
            <family val="2"/>
          </rPr>
          <t xml:space="preserve">
C1, C2 and C changes using plural for consistency with cell D26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tc={9E939E3D-2614-4E67-9747-91C3672C6EE5}</author>
    <author>tc={63BB3F66-EB92-4E1D-8234-B0A1088B222B}</author>
    <author>tc={A4C88EFB-1A8F-4CA6-9B1C-F2BCB4CA57B4}</author>
    <author>tc={366CF2C9-2224-41D9-942A-C4D67AB8FE82}</author>
    <author>tc={88E70F49-1D78-49AF-9B44-6BB9520B4C88}</author>
    <author>tc={DD078E89-55F8-4067-BED9-3424664FDC29}</author>
    <author>tc={1F046A25-750E-4024-B5B9-CE8FC0D6E70B}</author>
    <author>tc={D2D5EB2D-7223-4EB3-8E24-25EBDCEA0987}</author>
    <author>tc={B73EE79F-C6B5-41A5-9C5A-AA34EA788C3F}</author>
    <author>tc={A3AE7F4D-5ADF-4008-8F73-AA6C4B605E42}</author>
    <author>tc={86940FAF-3BBA-46F2-B8D4-2F068FDF4FD5}</author>
    <author>tc={86ED2FF9-AA11-4D40-9BD0-43529BCACF11}</author>
    <author>tc={1F8D49BA-E6F3-4333-ABFA-AB69840B9DFF}</author>
  </authors>
  <commentList>
    <comment ref="F9" authorId="0" shapeId="0" xr:uid="{9E939E3D-2614-4E67-9747-91C3672C6EE5}">
      <text>
        <t>[Threaded comment]
Your version of Excel allows you to read this threaded comment; however, any edits to it will get removed if the file is opened in a newer version of Excel. Learn more: https://go.microsoft.com/fwlink/?linkid=870924
Comment:
    Updated (SISMA removed)</t>
      </text>
    </comment>
    <comment ref="B10" authorId="1" shapeId="0" xr:uid="{63BB3F66-EB92-4E1D-8234-B0A1088B222B}">
      <text>
        <t>[Threaded comment]
Your version of Excel allows you to read this threaded comment; however, any edits to it will get removed if the file is opened in a newer version of Excel. Learn more: https://go.microsoft.com/fwlink/?linkid=870924
Comment:
    Estimate of HIV- updated</t>
      </text>
    </comment>
    <comment ref="C14" authorId="2" shapeId="0" xr:uid="{A4C88EFB-1A8F-4CA6-9B1C-F2BCB4CA57B4}">
      <text>
        <t>[Threaded comment]
Your version of Excel allows you to read this threaded comment; however, any edits to it will get removed if the file is opened in a newer version of Excel. Learn more: https://go.microsoft.com/fwlink/?linkid=870924
Comment:
    Number of potential users from 
PrEP-it (2024-2026)</t>
      </text>
    </comment>
    <comment ref="D14" authorId="3" shapeId="0" xr:uid="{366CF2C9-2224-41D9-942A-C4D67AB8FE82}">
      <text>
        <t>[Threaded comment]
Your version of Excel allows you to read this threaded comment; however, any edits to it will get removed if the file is opened in a newer version of Excel. Learn more: https://go.microsoft.com/fwlink/?linkid=870924
Comment:
    Number of potential users from 
PrEP-it (2024-2026)</t>
      </text>
    </comment>
    <comment ref="E14" authorId="4" shapeId="0" xr:uid="{88E70F49-1D78-49AF-9B44-6BB9520B4C88}">
      <text>
        <t>[Threaded comment]
Your version of Excel allows you to read this threaded comment; however, any edits to it will get removed if the file is opened in a newer version of Excel. Learn more: https://go.microsoft.com/fwlink/?linkid=870924
Comment:
    Number of potential users from 
PrEP-it (2024-2026)</t>
      </text>
    </comment>
    <comment ref="B39" authorId="5" shapeId="0" xr:uid="{DD078E89-55F8-4067-BED9-3424664FDC29}">
      <text>
        <t xml:space="preserve">[Threaded comment]
Your version of Excel allows you to read this threaded comment; however, any edits to it will get removed if the file is opened in a newer version of Excel. Learn more: https://go.microsoft.com/fwlink/?linkid=870924
Comment:
    The indicator requires a count, or the number of MSM who received any PrEP product, yet this cell is coded to include a % sign. </t>
      </text>
    </comment>
    <comment ref="C44" authorId="6" shapeId="0" xr:uid="{1F046A25-750E-4024-B5B9-CE8FC0D6E70B}">
      <text>
        <t xml:space="preserve">[Threaded comment]
Your version of Excel allows you to read this threaded comment; however, any edits to it will get removed if the file is opened in a newer version of Excel. Learn more: https://go.microsoft.com/fwlink/?linkid=870924
Comment:
    Number of potential users from 
PrEP-it (2024-2026)
</t>
      </text>
    </comment>
    <comment ref="D44" authorId="7" shapeId="0" xr:uid="{D2D5EB2D-7223-4EB3-8E24-25EBDCEA0987}">
      <text>
        <t xml:space="preserve">[Threaded comment]
Your version of Excel allows you to read this threaded comment; however, any edits to it will get removed if the file is opened in a newer version of Excel. Learn more: https://go.microsoft.com/fwlink/?linkid=870924
Comment:
    Number of potential users from 
PrEP-it (2024-2026)
</t>
      </text>
    </comment>
    <comment ref="E44" authorId="8" shapeId="0" xr:uid="{B73EE79F-C6B5-41A5-9C5A-AA34EA788C3F}">
      <text>
        <t xml:space="preserve">[Threaded comment]
Your version of Excel allows you to read this threaded comment; however, any edits to it will get removed if the file is opened in a newer version of Excel. Learn more: https://go.microsoft.com/fwlink/?linkid=870924
Comment:
    Number of potential users from 
PrEP-it (2024-2026)
</t>
      </text>
    </comment>
    <comment ref="B69" authorId="9" shapeId="0" xr:uid="{A3AE7F4D-5ADF-4008-8F73-AA6C4B605E42}">
      <text>
        <t xml:space="preserve">[Threaded comment]
Your version of Excel allows you to read this threaded comment; however, any edits to it will get removed if the file is opened in a newer version of Excel. Learn more: https://go.microsoft.com/fwlink/?linkid=870924
Comment:
    The indicator requires a count, or the number of AGYW who received any PrEP product, yet this cell is coded to include a % sign. </t>
      </text>
    </comment>
    <comment ref="C74" authorId="10" shapeId="0" xr:uid="{86940FAF-3BBA-46F2-B8D4-2F068FDF4FD5}">
      <text>
        <t>[Threaded comment]
Your version of Excel allows you to read this threaded comment; however, any edits to it will get removed if the file is opened in a newer version of Excel. Learn more: https://go.microsoft.com/fwlink/?linkid=870924
Comment:
    Number of potential users from 
PrEP-it (2024-2026)</t>
      </text>
    </comment>
    <comment ref="D74" authorId="11" shapeId="0" xr:uid="{86ED2FF9-AA11-4D40-9BD0-43529BCACF11}">
      <text>
        <t>[Threaded comment]
Your version of Excel allows you to read this threaded comment; however, any edits to it will get removed if the file is opened in a newer version of Excel. Learn more: https://go.microsoft.com/fwlink/?linkid=870924
Comment:
    Number of potential users from 
PrEP-it (2024-2026)</t>
      </text>
    </comment>
    <comment ref="E74" authorId="12" shapeId="0" xr:uid="{1F8D49BA-E6F3-4333-ABFA-AB69840B9DFF}">
      <text>
        <t>[Threaded comment]
Your version of Excel allows you to read this threaded comment; however, any edits to it will get removed if the file is opened in a newer version of Excel. Learn more: https://go.microsoft.com/fwlink/?linkid=870924
Comment:
    Number of potential users from 
PrEP-it (2024-2026)</t>
      </text>
    </comment>
  </commentList>
</comments>
</file>

<file path=xl/sharedStrings.xml><?xml version="1.0" encoding="utf-8"?>
<sst xmlns="http://schemas.openxmlformats.org/spreadsheetml/2006/main" count="3813" uniqueCount="1758">
  <si>
    <t>Programmatic Gap Tables</t>
  </si>
  <si>
    <t>Mozambique</t>
  </si>
  <si>
    <t>CCM</t>
  </si>
  <si>
    <r>
      <rPr>
        <b/>
        <u/>
        <sz val="11"/>
        <rFont val="Arial"/>
        <family val="2"/>
      </rPr>
      <t>English</t>
    </r>
    <r>
      <rPr>
        <b/>
        <sz val="11"/>
        <rFont val="Arial"/>
        <family val="2"/>
      </rPr>
      <t xml:space="preserve">: </t>
    </r>
    <r>
      <rPr>
        <sz val="11"/>
        <rFont val="Arial"/>
        <family val="2"/>
      </rPr>
      <t>Choose the language in the Instructions tab (líne B6)</t>
    </r>
  </si>
  <si>
    <r>
      <rPr>
        <b/>
        <u/>
        <sz val="11"/>
        <rFont val="Arial"/>
        <family val="2"/>
      </rPr>
      <t>Français</t>
    </r>
    <r>
      <rPr>
        <b/>
        <sz val="11"/>
        <rFont val="Arial"/>
        <family val="2"/>
      </rPr>
      <t xml:space="preserve">: </t>
    </r>
    <r>
      <rPr>
        <sz val="11"/>
        <rFont val="Arial"/>
        <family val="2"/>
      </rPr>
      <t>Veuillez choisir la langue sur l'onglet Instructions (rangée B6)</t>
    </r>
  </si>
  <si>
    <r>
      <rPr>
        <b/>
        <u/>
        <sz val="11"/>
        <rFont val="Arial"/>
        <family val="2"/>
      </rPr>
      <t>Español:</t>
    </r>
    <r>
      <rPr>
        <b/>
        <sz val="11"/>
        <rFont val="Arial"/>
        <family val="2"/>
      </rPr>
      <t xml:space="preserve"> </t>
    </r>
    <r>
      <rPr>
        <sz val="11"/>
        <rFont val="Arial"/>
        <family val="2"/>
      </rPr>
      <t>Seleccione el idioma en la hoja Instructions (fila B6)</t>
    </r>
  </si>
  <si>
    <t>Language</t>
  </si>
  <si>
    <t>English</t>
  </si>
  <si>
    <r>
      <rPr>
        <b/>
        <u/>
        <sz val="11"/>
        <rFont val="Arial"/>
        <family val="2"/>
      </rPr>
      <t>Français</t>
    </r>
    <r>
      <rPr>
        <b/>
        <sz val="11"/>
        <rFont val="Arial"/>
        <family val="2"/>
      </rPr>
      <t xml:space="preserve">: </t>
    </r>
    <r>
      <rPr>
        <sz val="11"/>
        <rFont val="Arial"/>
        <family val="2"/>
      </rPr>
      <t>Veuillez choisir la langue sur l'onglet Instructions (ligne B6)</t>
    </r>
  </si>
  <si>
    <t>TB diagnosis, treatment and care – TB screening and diagnosis</t>
  </si>
  <si>
    <t>The Baseline is set based on the NTP Perfotmace Report of 2022</t>
  </si>
  <si>
    <t>#</t>
  </si>
  <si>
    <t xml:space="preserve">Estimated total incident cases of Mozambique as per Global TB Report 2022 are 116000. However, the trends of TB notification in the last 5 years shows an increase which is alligned with the end TB strategy, which is also alligned with the 10 years NSP. The proposed increse is of 5% per year. </t>
  </si>
  <si>
    <t>The estimated case notification in alignment with the 2020-2030 NSP with an average increase of 5%</t>
  </si>
  <si>
    <t>%</t>
  </si>
  <si>
    <t>The government will ensure availability of human resources and infrastructures that will ensure TB case finding at ground level, however, this is not quantified in budget.</t>
  </si>
  <si>
    <t xml:space="preserve">The Government of Mozambique, trhough development partners (USAID), will be supporting  3 provinces (Sofala, Zambezia and Nampula) and will be responsible 18% of the total target. </t>
  </si>
  <si>
    <t>This needs will be covered by USAID funds which will be focusing on community level activities</t>
  </si>
  <si>
    <t>Given the support from USAID, the Government of Mozambique will need to cover 82% of its target through this funding request</t>
  </si>
  <si>
    <t>While through this funding request will be focusing on 82%, through other funding mechanisms, the country will be covering the remaining 18%, with special focuse to Sofala, Zambezia and Manica provinces.</t>
  </si>
  <si>
    <t xml:space="preserve">DR-TB diagnosis, treatment and care – DR-TB diagnosis/DST </t>
  </si>
  <si>
    <t>This baseline was set based on the NTP Performace Report 2022</t>
  </si>
  <si>
    <t>Based on past trends, the MDR-TB case notification has been steadly increasing by 100 cases per year. This will be maintained as a constant increase to consolidate the activity implementation. Considering the investments in case detection, the program will maintain the increasing trend to intesify finding missing cases</t>
  </si>
  <si>
    <t>To allow smooth grouth and RR/MDR case notification, the program has alligned the targets with the NTP's National Strategic Plan (2023-2030), which is expected to be revised during the program evaluation in 2026. The annual increase was set to 20%</t>
  </si>
  <si>
    <t xml:space="preserve">The Government of Mozambique does not have domestic fund for the TB case finding during this cicle. However, the government will ensure availability of human resourcesthat that will ensure TB case finding at ground level. </t>
  </si>
  <si>
    <t>Through USAID supported program, a total of 8, 10, and 12% will be covered, which represents community activities in Sofala, Zambezia and Nampula</t>
  </si>
  <si>
    <t>The average need covered by USAID is 10%. This will be met throgh community activities in Sofala, Zambezia and Nampula</t>
  </si>
  <si>
    <t>Given the community support from USAID funding, the need to cover will be of 92,90 and 88% throghout this funding cycle</t>
  </si>
  <si>
    <t>Through other funding sources, the country will be covering an average of 12% of case notified.</t>
  </si>
  <si>
    <t>NTP Performace Report 2022</t>
  </si>
  <si>
    <t>This is estimated based on all forms TB confirmed cases expected and national census (INE) data estimation for under 15 years, combined with the 2,1 born rate per family. The target here includes DS and DR TB</t>
  </si>
  <si>
    <t>The preventive treatment targets are set with allignment of the NTP's National strategic Plan (2023-2030).</t>
  </si>
  <si>
    <t xml:space="preserve">While the program will make sure that TB patients are tested and linked to treatment, the HIV program will be providing testing kist, so, there are no testing resources needed for this line. The other donor funds will support the follow-up of patients, but medicines will be covered under the GF budget </t>
  </si>
  <si>
    <t>This will be 100% covered by this grant funds as the country does not have other funds supporting this activities, despite having support on patient follow up through other interventions</t>
  </si>
  <si>
    <t>Please select…</t>
  </si>
  <si>
    <t>NTP Performace Reporty 2022</t>
  </si>
  <si>
    <t>Any additional comments:</t>
  </si>
  <si>
    <t>Instructions</t>
  </si>
  <si>
    <t>Label</t>
  </si>
  <si>
    <t>French</t>
  </si>
  <si>
    <t>Spanish</t>
  </si>
  <si>
    <t>TB/HIV</t>
  </si>
  <si>
    <t xml:space="preserve">Tuberculose/VIH </t>
  </si>
  <si>
    <t xml:space="preserve">TB/VIH </t>
  </si>
  <si>
    <t xml:space="preserve">Instructions - HIV Priority Modules </t>
  </si>
  <si>
    <t xml:space="preserve">Instructions – Modules prioritaires pour le VIH </t>
  </si>
  <si>
    <t>Instrucciones - Módulos prioritarios para el VIH/sida</t>
  </si>
  <si>
    <t xml:space="preserve">HIV/AIDS Programmatic Gap Table 1 </t>
  </si>
  <si>
    <t xml:space="preserve">Tableau 1 des déficits programmatiques pour le VIH/sida </t>
  </si>
  <si>
    <t xml:space="preserve">VIH/SIDA - Tabla de brecha programática 1 </t>
  </si>
  <si>
    <t xml:space="preserve">HIV/AIDS Programmatic Gap Table 2 </t>
  </si>
  <si>
    <t xml:space="preserve">Tableau 2 des déficits programmatiques pour le VIH/sida </t>
  </si>
  <si>
    <t xml:space="preserve">VIH/SIDA - Tabla de brecha programática 2 </t>
  </si>
  <si>
    <t>Please complete separate programmatic gap tables for 4-6 priority modules in the HIV funding request. The following list specifies possible modules and relevant interventions. Complete tables only for the interventions for which funding is being requested.
For guidance when completing these programmatic gap tables, please refer to the Modular Framework handbook and the Global Fund HIV Information Note, which includes reference to relevant technical guidance documents. 
Priority Modules/Interventions, as per the Modular Framework Handbook:
1. Treatment, care and support    
2. Differentiated HIV Testing Services*
3. TB/HIV **
4. Elimination of vertical transmission of HIV, syphilis and hepatitis B ***
5. Prevention package for key populations and AGYW ****
6.  PrEP *****
7. Condoms *****</t>
  </si>
  <si>
    <r>
      <t xml:space="preserve">Merci de bien vouloir remplir des tableaux distincts pour les modules prioritaires 4 à 6 dans la demande de financement relative au VIH. La liste suivante précise les modules possibles et les interventions correspondantes. Remplissez uniquement les tableaux correspondant aux interventions pour lesquelles un financement est demandé.  
Pour obtenir des indications au moment de compléter le tableau des lacunes programmatiques, reportez-vous au Manuel du cadre modulaire et à la note d'information du Fonds mondial sur le VIH, où les documents d'orientation technique appropriés sont référencés.
Modules/interventions prioritaires, </t>
    </r>
    <r>
      <rPr>
        <sz val="11"/>
        <color rgb="FFFF0000"/>
        <rFont val="Arial"/>
        <family val="2"/>
      </rPr>
      <t>selon au Manuel du cadre modulaire</t>
    </r>
    <r>
      <rPr>
        <sz val="11"/>
        <color theme="1"/>
        <rFont val="Arial"/>
        <family val="2"/>
      </rPr>
      <t>:
1.	Traitement, prise en charge et soutien 
2.	Services de dépistage différenciés du VIH*
3.	Tuberculose/VIH**
4.	Élimination de la transmission verticale du VIH, de la syphilis et de l'hépatite B***
5.	Programmes de prévention destinés aux populations clés et aux adolescentes et jeunes femmes****
6.	PrEP*****
7.	Préservatifs*****</t>
    </r>
  </si>
  <si>
    <r>
      <t xml:space="preserve">Complete por separado las tablas de brechas programáticas correspondientes a los módulos prioritarios de 4 a 6 en la solicitud de financiamiento para el VIH. En la lista siguiente figuran los posibles módulos y las correspondientes intervenciones pertinentes. Complete solo las tablas correspondientes a las módulos que se solicita financiamiento. 
Para obtener orientación a la hora de completar esta tabla de brechas programáticas, consulte el Manual del Marco Modular y la Nota informativa sobre el HIV del Fondo Mundial, en la que se hace referencia a los documentos de orientación técnica correspondientes.
Módulos o intervenciones prioritarios, </t>
    </r>
    <r>
      <rPr>
        <sz val="11"/>
        <color rgb="FFFF0000"/>
        <rFont val="Arial"/>
        <family val="2"/>
      </rPr>
      <t>según el Manual del Marco Modular</t>
    </r>
    <r>
      <rPr>
        <sz val="11"/>
        <rFont val="Arial"/>
        <family val="2"/>
      </rPr>
      <t>:
1. Tratamiento, atención y apoyo    
2. Servicios diferenciados de pruebas del VIH*
3. TB/VIH **
4. Eliminación de la transmisión maternoinfantil del VIH, la sífilis y la hepatitis B ***
5. Programas de prevención para poblaciones clave y niñas adolescentes y mujeres jóvenes ****
6.  Profilaxis previa a la exposición (PrEP) *****
7. Preservativos *****</t>
    </r>
  </si>
  <si>
    <t xml:space="preserve">HIV/AIDS Programmatic Gap Table 3 </t>
  </si>
  <si>
    <t xml:space="preserve">Tableau 3 des déficits programmatiques pour le VIH/sida </t>
  </si>
  <si>
    <t xml:space="preserve">VIH/SIDA - Tabla de brecha programática 3 </t>
  </si>
  <si>
    <r>
      <t xml:space="preserve">*Differentiated HIV Testing Services
         -&gt; The HIV Testing gap table should be completed for the two </t>
    </r>
    <r>
      <rPr>
        <sz val="11"/>
        <color rgb="FFFF0000"/>
        <rFont val="Arial"/>
        <family val="2"/>
      </rPr>
      <t>priority</t>
    </r>
    <r>
      <rPr>
        <sz val="11"/>
        <color theme="1"/>
        <rFont val="Arial"/>
        <family val="2"/>
      </rPr>
      <t xml:space="preserve"> key population groups </t>
    </r>
    <r>
      <rPr>
        <sz val="11"/>
        <color rgb="FFFF0000"/>
        <rFont val="Arial"/>
        <family val="2"/>
      </rPr>
      <t>in terms of incidence or</t>
    </r>
    <r>
      <rPr>
        <sz val="11"/>
        <color theme="1"/>
        <rFont val="Arial"/>
        <family val="2"/>
      </rPr>
      <t xml:space="preserve"> </t>
    </r>
    <r>
      <rPr>
        <sz val="11"/>
        <color rgb="FFFF0000"/>
        <rFont val="Arial"/>
        <family val="2"/>
      </rPr>
      <t>number of new infections</t>
    </r>
    <r>
      <rPr>
        <sz val="11"/>
        <color theme="1"/>
        <rFont val="Arial"/>
        <family val="2"/>
      </rPr>
      <t xml:space="preserve">: men who have sex with men; sex workers; transgender people; people who inject drugs. </t>
    </r>
    <r>
      <rPr>
        <sz val="11"/>
        <color rgb="FFFF0000"/>
        <rFont val="Arial"/>
        <family val="2"/>
      </rPr>
      <t>In addition, the Global Fund AGYW priority countries should complete the gap table for</t>
    </r>
    <r>
      <rPr>
        <sz val="11"/>
        <color theme="1"/>
        <rFont val="Arial"/>
        <family val="2"/>
      </rPr>
      <t xml:space="preserve"> adolescent girls and young women in high incidence settings. 
**TB/HIV
         -&gt; If submitting separate TB and HIV funding requests, gap analysis tables for TB/HIV interventions should be included in both the TB and HIV requests. In the case of a joint TB/HIV request, please complete the tables provided in the joint TB/HIV programmatic gap Excel file.
         -&gt; If the applicant is part of the WHO’s 30 highest TB/HIV burden countries they must complete the tables linked to this module.  The WHO’s 30 highest TB/HIV burden countries are Botswana, </t>
    </r>
    <r>
      <rPr>
        <sz val="11"/>
        <color rgb="FFFF0000"/>
        <rFont val="Arial"/>
        <family val="2"/>
      </rPr>
      <t>Brazil,</t>
    </r>
    <r>
      <rPr>
        <sz val="11"/>
        <color theme="1"/>
        <rFont val="Arial"/>
        <family val="2"/>
      </rPr>
      <t xml:space="preserve"> Cameroon, </t>
    </r>
    <r>
      <rPr>
        <sz val="11"/>
        <color rgb="FFFF0000"/>
        <rFont val="Arial"/>
        <family val="2"/>
      </rPr>
      <t>Central African Republic, China, Congo, Democratic Republic of the Congo,</t>
    </r>
    <r>
      <rPr>
        <sz val="11"/>
        <color theme="1"/>
        <rFont val="Arial"/>
        <family val="2"/>
      </rPr>
      <t xml:space="preserve"> Eswatini, </t>
    </r>
    <r>
      <rPr>
        <sz val="11"/>
        <color rgb="FFFF0000"/>
        <rFont val="Arial"/>
        <family val="2"/>
      </rPr>
      <t>Ethiopia, Gabon, Guinea,</t>
    </r>
    <r>
      <rPr>
        <sz val="11"/>
        <color theme="1"/>
        <rFont val="Arial"/>
        <family val="2"/>
      </rPr>
      <t xml:space="preserve"> Guinea-Bissau,</t>
    </r>
    <r>
      <rPr>
        <sz val="11"/>
        <color rgb="FFFF0000"/>
        <rFont val="Arial"/>
        <family val="2"/>
      </rPr>
      <t xml:space="preserve"> India, Indonesia, Kenya,  Lesotho, Liberia, Malawi, Mozambique, Myanmar, Namibia,</t>
    </r>
    <r>
      <rPr>
        <sz val="11"/>
        <color theme="1"/>
        <rFont val="Arial"/>
        <family val="2"/>
      </rPr>
      <t xml:space="preserve"> Nigeria, Philippines, Russian Federation, South Africa, Thailand, Uganda, United Republic of Tanzania, Zambia, and Zimbabwe.
***Elimination of vertical transmission of HIV, syphilis and hepatitis B 
         -&gt;  If the applicant is among of the countries that have joined the Global Alliance to end Pediatric AIDS by 2030, they must complete the gap tables linked to this module.</t>
    </r>
    <r>
      <rPr>
        <sz val="11"/>
        <color rgb="FFFF0000"/>
        <rFont val="Arial"/>
        <family val="2"/>
      </rPr>
      <t xml:space="preserve"> The 12 countries are Angola, Cameroon, Cote-D'Ivoire, DRC, Kenya, Mozambique, Nigeria, South Africa, Uganda, the United Republic of Tanzania, Zambia and Zimbabwe.</t>
    </r>
    <r>
      <rPr>
        <sz val="11"/>
        <color theme="1"/>
        <rFont val="Arial"/>
        <family val="2"/>
      </rPr>
      <t xml:space="preserve">
****Prevention package for key populations and AGYW 
         -&gt; If funding is requested for these modules, the following applies:
         -&gt; These modules refer to the following key and vulnerable populations: men who have sex with men; sex workers; transgender people; people who inject drugs; adolescent girls and young women in high incidence settings; and other vulnerable populations.
        -&gt; </t>
    </r>
    <r>
      <rPr>
        <sz val="11"/>
        <color rgb="FFFF0000"/>
        <rFont val="Arial"/>
        <family val="2"/>
      </rPr>
      <t>Gap tables must be completed for the prevention packages of two priority key population groups  in terms of incidence or number of new infections: men who have sex with men, sex workers, transgender people, people who inject drugs, other vulnerable populations.Note that 3 tables are provided in the 'Prevention' tab.</t>
    </r>
    <r>
      <rPr>
        <sz val="11"/>
        <color theme="1"/>
        <rFont val="Arial"/>
        <family val="2"/>
      </rPr>
      <t xml:space="preserve">
         -&gt; In addition, all the Global Fund AGYW priority countries need to complete the gap table for the prevention package for adolescent girls and young women in high incidence settings. 
*****PrEP and Condoms </t>
    </r>
    <r>
      <rPr>
        <sz val="11"/>
        <color rgb="FFFF0000"/>
        <rFont val="Arial"/>
        <family val="2"/>
      </rPr>
      <t>(3 tables provided in each tab)</t>
    </r>
    <r>
      <rPr>
        <sz val="11"/>
        <color theme="1"/>
        <rFont val="Arial"/>
        <family val="2"/>
      </rPr>
      <t xml:space="preserve">
         -&gt; If funding is requested for these modules, the following applies:
         -&gt; For the Global Fund incidence reduction strategy delivery priority countries, the PrEP gap table and the Condom gap table should be completed for the two </t>
    </r>
    <r>
      <rPr>
        <sz val="11"/>
        <color rgb="FFFF0000"/>
        <rFont val="Arial"/>
        <family val="2"/>
      </rPr>
      <t xml:space="preserve">priority </t>
    </r>
    <r>
      <rPr>
        <sz val="11"/>
        <color theme="1"/>
        <rFont val="Arial"/>
        <family val="2"/>
      </rPr>
      <t xml:space="preserve">key population groups </t>
    </r>
    <r>
      <rPr>
        <sz val="11"/>
        <color rgb="FFFF0000"/>
        <rFont val="Arial"/>
        <family val="2"/>
      </rPr>
      <t>in terms of incidence or number of new infections: men who have sex with men; sex workers; transgender people;and people who inject drugs</t>
    </r>
    <r>
      <rPr>
        <sz val="11"/>
        <color theme="1"/>
        <rFont val="Arial"/>
        <family val="2"/>
      </rPr>
      <t xml:space="preserve">. Rest of countries: condom and PrEP tables are negotiated with HIV advisor as needed.
         -&gt; For the Global Fund AGYW priority countries, these tables should be completed for adolescent girls and young women in high incidence settings.          </t>
    </r>
  </si>
  <si>
    <t>*Services de dépistage différenciés du VIH
        -&gt; Le tableau des lacunes programmatiques relatif au dépistage du VIH doit être rempli pour les deux principaux groupes de population clé selon l’incidence ou le nombre de nouvelles infections :  les hommes ayant des rapports sexuels avec des hommes ; les professionnel(le)s du sexe ; les personnes transgenres ; les personnes qui s'injectent des drogues. En outre, les pays prioritaires de l'initiative « adolescentes et jeunes femmes » du Fonds mondial doivent compléter le tableau des lacunes destiné aux adolescentes et jeunes femmes dans les contextes à incidence élevée du VIH.
** Tuberculose/VIH
          -&gt; Si vous soumettez des demandes de financement TB et VIH séparées, les tableaux des lacunes programmatiques pour les interventions TB/VIH doivent être inclus dans chacune des demandes TB et VIH. Dans le cas d'une demande conjointe TB/VIH, veuillez compléter les tableaux dans le fichier Excel des lacunes programmatiques conjoints TB/VIH.
          -&gt; Si le candidat fait partie des 30 pays de l’OMS à plus forte charge de tuberculose/VIH, il doit remplir les tableaux liés à ce module. Les 30 pays de l'OMS où la charge de la tuberculose et du VIH est la plus élevée sont :  le Botswana, le Brésil, le Cameroun, la République centrafricaine (RCA), la Chine, le Congo, la République démocratique du Congo (RDC), Eswatini, l'Éthiopie, le Gabon, la Guinée, la Guinée-Bissau, l’Inde, l’Indonésie, le Kenya, le Lesotho, le Libéria, le Malawi, le Mozambique, Myanmar, la Namibie, le Nigéria, les Philippines, la Russie, l’Afrique du Sud, la Thaïlande, la Tanzanie, la Zambie et le Zimbabwe.
*** Élimination de la transmission verticale du VIH, de la syphilis et de l'hépatite B
          -&gt; Si le candidat fait partie des pays qui ont rejoint l’Alliance mondiale pour mettre fin au sida infantile d’ici à 2030, il doit remplir les tableaux des lacunes programmatiques liés à ce module. Les 12 pays sont l'Angola, le Cameroun, la Côte-D'Ivoire, la RDC, le Kenya, le Mozambique, le Nigeria, l'Afrique du Sud, l'Ouganda, la Tanzanie, la Zambie et le Zimbabwe.
**** Programmes de prévention destinés aux populations clés et aux adolescentes et jeunes femmes
          -&gt; Si un financement est demandé pour ces modules, ce qui suit s’applique : 
          -&gt; Ces modules concernent les populations clés et vulnérables suivantes :  les hommes ayant des rapports sexuels avec des hommes ; les professionnel(le)s du sexe; les personnes transgenres; les personnes qui s'injectent des drogues; les adolescentes et les jeunes femmes dans les contextes à incidence élevée du VIH ; et les autres populations vulnérables.
        -&gt; Les tableaux des lacunes pour les paquets de prévention doivent être complétés pour les deux groupes prioritaires de populations clés selon l’incidence ou le nombre de nouvelles infections  :  les hommes ayant des rapports sexuels avec des hommes ; les professionnel(le)s du sexe; les personnes transgenres ; les personnes qui s'injectent des drogues, autres populations vulnérables. Veuillez noter que 3 tableaux sont fournis dans l’onglet « Prévention ». 
         -&gt; En outre, les pays prioritaires de l'initiative « adolescentes et jeunes femmes » du Fonds mondial doivent compléter le tableau des lacunes du « paquet de prévention destiné aux adolescentes et jeunes femmes dans les contextes à incidence élevée du VIH ». 
***** PrEP et Préservatifs
          -&gt; Si un financement est demandé pour ces modules, ce qui suit s'applique : 
         -&gt; Pour la mise en œuvre de la stratégie de réduction de l’incidence dans les pays prioritaires du Fonds mondial, le tableau des lacunes pour le PrEP et celui pour les préservatifs doivent être complétés pour les deux groupes prioritaires de population clés selon l’incidence ou le nombre de nouvelles infections  :  les hommes ayant des rapports sexuels avec des hommes ; les professionnel(le)s du sexe et leurs clients ; les personnes transgenres ; et les personnes qui s'injectent des drogues. Autres pays  :  les tableaux des lacunes programmatiques pour les préservatifs et le PrEP sont négociés, si nécessaire, avec le conseiller technique VIH.
         -&gt; Pour les pays prioritaires de l'initiative « les adolescentes et les jeunes femmes dans les contextes à incidence élevée du VIH» du Fonds mondial, ces tableaux sont à compléter pour celles-ci.</t>
  </si>
  <si>
    <t>*Servicios diferenciados de pruebas del VIH
         -&gt; La tabla de brechas programáticas relativas a las pruebas del VIH debe completarse para los dos grupos prioritarios de poblaciones clave: hombres que tienen relaciones sexuales con hombres; trabajadores del sexo; personas transgénero; usuarios de drogas inyectables. Además, los países prioritarios para la iniciativa “niñas adolescentes y mujeres jóvenes” del Fondo Mundial deben completar la tabla de brechas para niñas adolescentes y mujeres jóvenes en entornos de alta incidencia. 
**TB/VIH
         -&gt; Si se presentan solicitudes de financiamiento por separado para la tuberculosis y el VIH, las tablas de análisis de las brechas programáticas relativas a las intervenciones de TB/VIH deberán incluirse en ambas solicitudes. En el caso de presentar una solicitud conjunta para la tuberculosis y el VIH, complete las tablas en el archivo Excel de brechas programáticas conjuntas TB/VIH.
         -&gt; Si el solicitante es parte de los 30 países de la OMS con mayor carga de tuberculosis y VIH, deberá completar las tablas vinculadas a este módulo.  Los 30 países de la OMS con mayor carga de tuberculosis y VIH son Botswana, Brasil, Camerún, República Centroafricana, China, Congo, República Democrática del Congo, Eswatini, Etiopía, Gabón, Guinea, Guinea-Bissau, India, Indonesia, Kenya, Lesotho, Liberia, Malawi, Mozambique, Myanmar, Namibia, Nigeria, Filipinas, Tanzanía, Federación Rusa, Sudáfrica, Tailandia, Uganda, República Unida de Tanzania, Zambia y Zimbabwe. 
***Eliminación de la transmisión maternoinfantil del VIH, la sífilis y la hepatitis B 
         -&gt; Si el solicitante forma parte de los países  que se han unido a la Alianza mundial para acabar con el sida pediátrico para 2030 deberá completar las tablas de brechas programáticas vinculadas a este módulo. Los 12 países son Angola, Camerún, Côte d’Ivoire, República Democrática del Congo, Kenya, Mozambique, Nigeria, Sudáfrica, Tanzanía, Uganda, Zambia y Zimbabwe.
****Programas de prevención para poblaciones clave y niñas adolescentes y mujeres jóvenes 
         -&gt; Si se solicita financiamiento para estos módulos, se aplica lo siguiente:
         -&gt; Estos módulos se refieren a las poblaciones clave y vulnerables siguientes: hombres que tienen relaciones sexuales con hombres; trabajadores del sexo; personas transgénero; usuarios de drogas inyectables; niñas adolescentes y mujeres jóvenes en entornos de alta incidencia; y otras poblaciones vulnerables.
        -&gt; Se deberán completar las tablas de brechas para los paquetes de prevención relativas a los dos grupos prioritarios de poblaciones clave  según la incidencia o número de nuevas infecciones (hombres que tienen relaciones sexuales con hombres, trabajadores del sexo, personas transgénero, usuarios de drogas inyectables, otras poblaciones vulnerables). Hay 3 tablas en la pestaña Prevención.
         -&gt; Además, los países prioritarios para la iniciativa de «niñas adolescentes y mujeres jóvenes» del Fondo Mundial deberán completar la tabla de brechas correspondiente al paquete de prevención tanto para dicho grupo de población clave en entornos de alta incidencia.</t>
  </si>
  <si>
    <t xml:space="preserve">HIV/AIDS Programmatic Gap Table 4 </t>
  </si>
  <si>
    <t xml:space="preserve">Tableau 4 des déficits programmatiques pour le VIH/sida </t>
  </si>
  <si>
    <t xml:space="preserve">VIH/SIDA - Tabla de brecha programática 4 </t>
  </si>
  <si>
    <r>
      <t xml:space="preserve">To begin completing each table, specify the desired priority module/intervention by selecting from the drop-down list provided next to the "Priority Module" line </t>
    </r>
    <r>
      <rPr>
        <sz val="11"/>
        <color rgb="FFFF0000"/>
        <rFont val="Arial"/>
        <family val="2"/>
      </rPr>
      <t>[note that this is pre-filled for some tables]</t>
    </r>
    <r>
      <rPr>
        <sz val="11"/>
        <color theme="1"/>
        <rFont val="Arial"/>
        <family val="2"/>
      </rPr>
      <t xml:space="preserve">. </t>
    </r>
    <r>
      <rPr>
        <sz val="11"/>
        <color rgb="FFFF0000"/>
        <rFont val="Arial"/>
        <family val="2"/>
      </rPr>
      <t>Then, select the</t>
    </r>
    <r>
      <rPr>
        <sz val="11"/>
        <color theme="1"/>
        <rFont val="Arial"/>
        <family val="2"/>
      </rPr>
      <t xml:space="preserve"> corresponding coverage indicator </t>
    </r>
    <r>
      <rPr>
        <sz val="11"/>
        <color rgb="FFFF0000"/>
        <rFont val="Arial"/>
        <family val="2"/>
      </rPr>
      <t>from the drop-down list [unless pre-filled]</t>
    </r>
    <r>
      <rPr>
        <sz val="11"/>
        <color theme="1"/>
        <rFont val="Arial"/>
        <family val="2"/>
      </rPr>
      <t>. Blank cells highlighted in white require input. Cells highlighted in purple and gray will then be filled automatically.
The following instructions provide detailed information on how to complete the gap table for each module. Note that the TB/HIV collaborative intervention has several coverage indicators and therefore separate tables are to be completed. Remember, complete tables for only 4-6 priority modules.</t>
    </r>
  </si>
  <si>
    <t>Pour commencer à remplir chaque tableau, précisez le module/intervention prioritaire souhaité en le sélectionnant dans la liste déroulante qui se trouve à côté de la cellule « Module prioritaire » Veuillez noter que cela est prérempli dans certains tableaux. A moins qu’il ne soit prérempli, sélectionnez ensuite l’indicateur de couverture correspondant dans le menu déroulant.  Des informations doivent être saisies dans les cellules vides avec fond blanc. Les cellules avec fond violet se rempliront alors automatiquement.
Les instructions suivantes fournissent des informations détaillées sur la façon de remplir le tableau des lacunes programmatiques pour chaque module/intervention. Notez que l'intervention conjointe TB/VIH est associée à plusieurs indicateurs de couverture, ce qui impose de remplir des tableaux distincts. N'oubliez pas, ne remplissez les tableaux que pour 4 à 6 modules prioritaires.</t>
  </si>
  <si>
    <t>Para empezar a completar cada tabla, especifique el módulo o intervención prioritarios que desee seleccionándolos en la lista desplegable que aparece junto a la línea "Módulo prioritario" [tenga en cuenta que esto se completa previamente para algunas tablas].Luego, seleccione el indicador de cobertura correspondiente de la lista desplegable [a menos que se complete previamente].La información debe especificarse en las celdas resaltadas en blanco. Las celdas resaltadas en púrpura se rellenarán automáticamente.
Las instrucciones siguientes incluyen información detallada sobre cómo completar la tabla de brechas para cada módulo. Tenga en cuenta que la actividad conjunta de tuberculosis y VIH cuenta con varios indicadores de cobertura y, por lo tanto, se deberán completar tablas separadas. Recuerde que solo deberá completar las tablas correspondientes a los módulos prioritarios de 4 a 6.</t>
  </si>
  <si>
    <t xml:space="preserve">HIV/AIDS Programmatic Gap Table 5 </t>
  </si>
  <si>
    <t xml:space="preserve">Tableau 5 des déficits programmatiques pour le VIH/sida </t>
  </si>
  <si>
    <t xml:space="preserve">VIH/SIDA - Tabla de brecha programática 5 </t>
  </si>
  <si>
    <t>In cases where the indicators used by the country are worded differently than what is included in the programmatic gap tables (but the measurement is the same), please include the country definition in the comments box. A blank table can be found on the "Blank table" tab in the case where the number of tables provided in the workbook is not sufficient, or if the applicant wishes to submit a table for a module/intervention/indicator that is not specified in the instructions below.</t>
  </si>
  <si>
    <t>Dans les cas où les indicateurs utilisés par le pays sont formulés différemment de ce qui est inclus dans les tableaux des lacunes programmatiques  (mais la mesure reste la même), veuillez inclure la définition du pays dans la section commentaires.
L'onglet « Blank table » contient un tableau vierge qui pourra être utilisé si le nombre de tableaux dans le fichier Excel est insuffisant ou si le candidat souhaite soumettre un tableau pour un module/une intervention/un indicateur qui n'apparaît pas dans les instructions ci-dessous.</t>
  </si>
  <si>
    <t>En los casos en que la denominación de los indicadores utilizados por el país difiera de la que figura en las tablas de brechas programáticas (aunque la medición sea la misma), incluya la definición del país en la caja de comentarios. Si el número de tablas que se incluye en la hoja de cálculo no es suficiente o si el solicitante desea presentar una tabla para un módulo, intervención o indicador que no se haya especificado en las instrucciones siguientes, se podrá utilizar la pestaña "Tabla en blanco".</t>
  </si>
  <si>
    <t xml:space="preserve">HIV/AIDS Programmatic Gap Table 6 </t>
  </si>
  <si>
    <t xml:space="preserve">Tableau 6 des déficits programmatiques pour le VIH/sida </t>
  </si>
  <si>
    <t xml:space="preserve">VIH/SIDA - Tabla de brecha programática 6 </t>
  </si>
  <si>
    <t xml:space="preserve">"HIV-Treatment" Tab </t>
  </si>
  <si>
    <t>Onglet « HIV-Treatment »</t>
  </si>
  <si>
    <t>Pestaña "HIV-Treatment"</t>
  </si>
  <si>
    <t xml:space="preserve">HIV/AIDS Programmatic Gap Table 7 </t>
  </si>
  <si>
    <t xml:space="preserve">Tableau 7 des déficits programmatiques pour le VIH/sida </t>
  </si>
  <si>
    <t xml:space="preserve">VIH/SIDA - Tabla de brecha programática 7 </t>
  </si>
  <si>
    <t xml:space="preserve">Treatment, care and support </t>
  </si>
  <si>
    <t xml:space="preserve">Traitement, prise en charge et soutien </t>
  </si>
  <si>
    <t xml:space="preserve">Tratamiento, atención y apoyo </t>
  </si>
  <si>
    <t>For ART, it is encouraged to complete separate tables for adults and for children, however the option to complete in aggregate is also provided.</t>
  </si>
  <si>
    <t>Pour le TARV, il est conseillé de remplir des tableaux distincts pour les adultes et pour les enfants. Toutefois, l’option en un tableau consolidé est aussi fournie.</t>
  </si>
  <si>
    <t>En el caso del tratamiento antirretroviral, se recomienda rellenar tablas separadas para adultos y para niños, aunque la opción para completarlas de forma agregada también se encuentra disponible.</t>
  </si>
  <si>
    <t xml:space="preserve">HIV/AIDS Programmatic Gap Table 8 </t>
  </si>
  <si>
    <t xml:space="preserve">Tableau 8 des déficits programmatiques pour le VIH/sida </t>
  </si>
  <si>
    <t xml:space="preserve">VIH/SIDA - Tabla de brecha programática 8 </t>
  </si>
  <si>
    <r>
      <t xml:space="preserve">Coverage indicator: </t>
    </r>
    <r>
      <rPr>
        <sz val="11"/>
        <color rgb="FFFF0000"/>
        <rFont val="Arial"/>
        <family val="2"/>
      </rPr>
      <t>[select the relevant indicator from the drop-down list]</t>
    </r>
    <r>
      <rPr>
        <sz val="11"/>
        <color theme="1"/>
        <rFont val="Arial"/>
        <family val="2"/>
      </rPr>
      <t xml:space="preserve">
Percentage of people on ART among all people living with HIV at the end of the reporting period.</t>
    </r>
  </si>
  <si>
    <t>Indicateur de couverture :  sélectionnez l’indicateur de couverture correspondant dans le menu déroulant
Pourcentage de personnes sous TARV parmi toutes les personnes vivant avec le VIH à la fin de la période de rapportage.</t>
  </si>
  <si>
    <t>Indicador de cobertura: [seleccione el indicador de cobertura relevante de la lista desplegable]
Porcentaje de personas en tratamiento antirretroviral entre todas las personas que viven con el VIH que viven con el VIH al final del período de notificación.</t>
  </si>
  <si>
    <t xml:space="preserve">HIV/AIDS Programmatic Gap Table 9 </t>
  </si>
  <si>
    <t xml:space="preserve">Tableau 9 des déficits programmatiques pour le VIH/sida </t>
  </si>
  <si>
    <t xml:space="preserve">VIH/SIDA - Tabla de brecha programática 9 </t>
  </si>
  <si>
    <t>Estimated population in need/at risk:
This refers to all adults and/or children living with HIV.</t>
  </si>
  <si>
    <t>Population estimée dans le besoin/à risque : 
Cela se rapporte à l'ensemble des adultes et/ou des enfants vivant avec le VIH.</t>
  </si>
  <si>
    <t>Población estimada con necesidades o en riesgo:
Se refiere a todos los adultos y/o niños que viven con el VIH.</t>
  </si>
  <si>
    <t xml:space="preserve">HIV/AIDS Programmatic Gap Table 10 </t>
  </si>
  <si>
    <t xml:space="preserve">Tableau 10 des déficits programmatiques pour le VIH/sida </t>
  </si>
  <si>
    <t xml:space="preserve">VIH/SIDA - Tabla de brecha programática 10 </t>
  </si>
  <si>
    <t>Country target:
Refers to National Strategic Plan (NSP) or any other latest agreed country target.
1) "#" refers to the total number of people to be on antiretroviral therapy.
2) "%" refers to the number of adults and/or children expected to be on antiretroviral therapy among all adults and children living with HIV.</t>
  </si>
  <si>
    <t>Cible du pays : 
Se rapporte au Plan Stratégique National (PSN) ou à toute autre cible du pays approuvée plus récemment.
1) « # » correspond au nombre total de personnes devant être sous traitement antirétroviral.
2) « % » correspond au nombre d'adultes et/ou d'enfants censés être sous traitement antirétroviral parmi tous les adultes et les enfants vivant avec le VIH</t>
  </si>
  <si>
    <t>Meta del país:
Se refiere al Plan Estratégico Nacional (PEN) o a cualquier otra meta de país acordadarecientemente.
1) "#" se refiere al número total de personas que van a recibir tratamiento antirretroviral.
2) "%" se refiere al número de adultos y/o niños que se espera que reciban tratamiento antirretroviral entre todos los adultos y niños que viven con el VIH.</t>
  </si>
  <si>
    <t xml:space="preserve">HIV/AIDS Programmatic Gap Table 11 </t>
  </si>
  <si>
    <t xml:space="preserve">Tableau 11 des déficits programmatiques pour le VIH/sida </t>
  </si>
  <si>
    <t xml:space="preserve">VIH/SIDA - Tabla de brecha programática 11 </t>
  </si>
  <si>
    <t>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t>
  </si>
  <si>
    <t>Besoins du pays pour atteindre les objectifs globaux qui sont déjà couverts : 
1) Les besoins du pays déjà couverts sont partagés entre les besoins devant être couverts par des ressources nationales (ligne C1) et par des ressources extérieures (ligne C2). 
2) Les investissements du secteur privé national doivent figurer dans les sources nationales. 
3) Dans les cas où une partie des besoins pendant l'année est couverte par une subvention en cours du Fonds mondial (se terminant avant le début de la nouvelle période de mise en œuvre), le montant correspondant peut être inclus dans la catégorie des ressources extérieures. 
4) Une fois les lignes C1 et C2 remplies, le total des besoins du pays déjà couverts s'affiche automatiquement dans la ligne C3. Notez que la ligne C3 est verrouillée et ne peut pas être modifiée. Par conséquent, si vous ne disposez pas de données ventilées entre ressources nationales et extérieures, indiquez le total dans la ligne C1. 5) Dans ce cas, précisez dans la cellule des commentaires que les données de la ligne C1 correspondent au total des ressources nationales et extérieures.</t>
  </si>
  <si>
    <t>Necesidad del país para alcanzar la meta global ya cubierta:
1) La necesidad del país ya cubierta se desglosa en la necesidad que se prevé cubrir con recursos nacionales (línea C1) y con recursos externos (línea C2). 
2) Las inversiones nacionales del sector privado deben incluirse en las fuentes nacionales. 
3) En los casos en los que parte de la necesidad durante el año se cubra mediante una subvención actual del Fondo Mundial (que finalice antes del inicio del nuevo período de ejecución), se podrá incluir en la categoría de recursos externos. 
4) Una vez que se hayan rellenado las líneas C1 y C2, el total de la necesidad del país ya cubierta se mostrará automáticamente en la línea C3. Tenga en cuenta que el contenido de la línea C3 está bloqueado y no se puede modificar. Por lo tanto, utilice la línea C1 para proporcionar un total si el desglose de recursos nacionales y externos no se encuentra disponible. 
5) Si este es el caso, especifique en la caja de comentarios que la línea C1 se refiere al total de los recursos nacionales y externos.</t>
  </si>
  <si>
    <t xml:space="preserve">HIV/AIDS Programmatic Gap Table 12 </t>
  </si>
  <si>
    <t xml:space="preserve">Tableau 12 des déficits programmatiques pour le VIH/sida </t>
  </si>
  <si>
    <t xml:space="preserve">VIH/SIDA - Tabla de brecha programática 12 </t>
  </si>
  <si>
    <t>Programmatic gap:
The programmatic gap is calculated based on B1 Global targets as per the Global AIDS Strategy 2021-2026.</t>
  </si>
  <si>
    <t>Lacunes programmatiques : 
L’écart programmatique est calculé sur la base des objectifs globaux conformément à la stratégie mondiale de lutte contre le sida 2021-2026 (ligne B1).</t>
  </si>
  <si>
    <t>Brechas programáticas:
La brecha programática se calcula en base a los metas globales B1 según la Estrategia mundial contra el sida 2021-2026.</t>
  </si>
  <si>
    <t xml:space="preserve">HIV/AIDS Programmatic Gap Table 13 </t>
  </si>
  <si>
    <t xml:space="preserve">Tableau 13 des déficits programmatiques pour le VIH/sida </t>
  </si>
  <si>
    <t xml:space="preserve">VIH/SIDA - Tabla de brecha programática 13 </t>
  </si>
  <si>
    <r>
      <t>Comments/Assumptions:
1) Specify the target geographic area.
2) Specify who are the other sources of funding.
3)</t>
    </r>
    <r>
      <rPr>
        <sz val="11"/>
        <color rgb="FFFF0000"/>
        <rFont val="Arial"/>
        <family val="2"/>
      </rPr>
      <t xml:space="preserve"> Specify the amount of the programmatic gap that is in the within-allocation request, and the amount included in the above-allocation (PAAR). Clarify to what extent this request will cover needs in the highest incidence geographic areas.</t>
    </r>
    <r>
      <rPr>
        <sz val="11"/>
        <rFont val="Arial"/>
        <family val="2"/>
      </rPr>
      <t xml:space="preserve">
4) Indicate the difference between the Country target and the Global target. </t>
    </r>
  </si>
  <si>
    <t>Commentaires/Hypothèses : 
1) Indiquez la région cible en cas de couverture infranationale.
2) Précisez quelles sont les autres sources de financement.
3) Spécifiez le montant de l'écart programmatique qui se trouve dans la demande d'allocation et le montant inclus dans la demande de financement hiérarchisée au-delà de la somme allouée (PAAR). Précisez dans quelle mesure cette demande couvrira les besoins dans les zones géographiques dans lesquelles l'incidence est la plus élevée.
4) Indiquez la différence entre l'objectif national et l'objectif global.</t>
  </si>
  <si>
    <t>Comentarios o supuestos:
1) Especifique el área geográfica objetivo.
2) Especifique cuáles son las otras fuentes de financiamiento.
3) Especifique el monto de la brecha programática que se encuentra en la solicitud de financiamiento de asignación y el monto incluido en la solicitud priorizada por encima del monto asignado (PAAR). Aclarar en qué medida esta solicitud cubrirá necesidades en las áreas geográficas de mayor incidencia. 
4) Indique la diferencia entre la meta del país y la meta global.</t>
  </si>
  <si>
    <t xml:space="preserve">HIV/AIDS Programmatic Gap Table 14 </t>
  </si>
  <si>
    <t xml:space="preserve">Tableau 14 des déficits programmatiques pour le VIH/sida </t>
  </si>
  <si>
    <t xml:space="preserve">VIH/SIDA - Tabla de brecha programática 14 </t>
  </si>
  <si>
    <t>Elimination of vertical transmission of HIV, syphilis and hepatitis B - "HIV-EMTCT" tab</t>
  </si>
  <si>
    <t>Élimination de la transmission verticale du VIH, de la syphilis et de l'hépatite B – Onglet « HIV-EMTCT »</t>
  </si>
  <si>
    <t>Eliminación de la transmisión maternoinfantil del VIH, la sífilis y la hepatitis B - Ficha "HIV-EMTCT"</t>
  </si>
  <si>
    <t xml:space="preserve">HIV/AIDS Programmatic Gap Table 15 </t>
  </si>
  <si>
    <t xml:space="preserve">Tableau 15 des déficits programmatiques pour le VIH/sida </t>
  </si>
  <si>
    <t xml:space="preserve">VIH/SIDA - Tabla de brecha programática 15 </t>
  </si>
  <si>
    <t>Coverage indicator: [select the relevant coverage indicator from the drop-down list]
Percentage of pregnant women living with HIV who received antiretroviral medicine to reduce the risk of vertical transmission of HIV.</t>
  </si>
  <si>
    <t>Indicateur de couverture :  sélectionnez l'indicateur de couverture pertinent dans le menu déroulant
Pourcentage de femmes enceintes vivant avec le VIH ayant reçu des antirétroviraux durant leur grossesse pour réduire le risque de transmission verticale du HIV.</t>
  </si>
  <si>
    <t>Indicador de cobertura: [seleccione el indicador de cobertura pertinente de la lista desplegable]
Porcentaje de mujeres embarazadas que viven con el VIH que recibieron medicamentos antirretrovirales para reducir el riesgo de transmisión maternoinfantil del VIH.</t>
  </si>
  <si>
    <t xml:space="preserve">HIV/AIDS Programmatic Gap Table 16 </t>
  </si>
  <si>
    <t xml:space="preserve">Tableau 16 des déficits programmatiques pour le VIH/sida </t>
  </si>
  <si>
    <t xml:space="preserve">VIH/SIDA - Tabla de brecha programática 16 </t>
  </si>
  <si>
    <t>Estimated population in need/at risk:
It refers to the estimated number of HIV-positive pregnant women.</t>
  </si>
  <si>
    <t>Population estimée dans le besoin/à risque : 
Se rapporte au nombre estimé de femmes enceintes vivant avec le VIH.</t>
  </si>
  <si>
    <t xml:space="preserve">Población estimada con necesidades o en riesgo:
Se refiere al número estimado de mujeres embarazadas que viven con el VIH. </t>
  </si>
  <si>
    <t>Priority Module</t>
  </si>
  <si>
    <r>
      <rPr>
        <sz val="11"/>
        <rFont val="Calibri"/>
        <family val="2"/>
      </rPr>
      <t>Module prioritaire</t>
    </r>
  </si>
  <si>
    <t>Módulo prioritario</t>
  </si>
  <si>
    <t>Country target:
Refers to NSP or any other latest agreed country target.
1) "#" refers to the number of HIV-positive pregnant women who are expected to receive antiretroviral drugs to reduce the risk of mother-to-child transmission during pregnancy and delivery.
2) "%" refers to the percentage of HIV-positive pregnant women who receive antiretrovirals to reduce the risk of mother-to-child transmission among the total estimated HIV-positive pregnant women.</t>
  </si>
  <si>
    <t>Cible du pays : 
Se rapporte au plan stratégique national (PSN) ou à toute autre cible du pays approuvée plus récemment.
1) « # » se rapporte au nombre de femmes enceintes vivant avec le VIH    censées recevoir des antirétroviraux afin de réduire le risque de transmission de la mère à l'enfant au cours de la grossesse et de l'accouchement.
2) « % » se rapporte au pourcentage de femmes enceintes vivant avec le VIH    recevant des antirétroviraux afin de réduire le risque de transmission de la mère à l'enfant dans la population estimée des femmes enceintes vivant avec le VIH.</t>
  </si>
  <si>
    <t>Meta del país:
Se refiere al Plan Estratégico Nacional (PEN) o a cualquier otra meta de país acordada recientemente.
1) "#" se refiere al número de mujeres embarazadas que viven con el VIH que se espera que reciban medicamentos antirretrovirales para reducir el riesgo de transmisión maternoinfantil durante el embarazo y el parto.
2) "%" se refiere al porcentaje de mujeres embarazadas que viven con el VIHque reciben antirretrovirales para reducir el riesgo de transmisión maternoinfantil entre el total de mujeres embarazadas que viven con el VIH estimadas.</t>
  </si>
  <si>
    <t>Selected coverage indicator</t>
  </si>
  <si>
    <r>
      <rPr>
        <sz val="11"/>
        <rFont val="Calibri"/>
        <family val="2"/>
      </rPr>
      <t>Indicateur de couverture sélectionné</t>
    </r>
  </si>
  <si>
    <t>Indicador de cobertura seleccionado</t>
  </si>
  <si>
    <t>Target Population</t>
  </si>
  <si>
    <r>
      <rPr>
        <sz val="11"/>
        <rFont val="Calibri"/>
        <family val="2"/>
      </rPr>
      <t>Population cible</t>
    </r>
  </si>
  <si>
    <t>Población objetivo</t>
  </si>
  <si>
    <t>Brechas programáticas:
La brecha programática se calcula en base a las metas globales según la Estrategia mundial contra el sida 2021-2026 (línea B1).</t>
  </si>
  <si>
    <t>Current national coverage</t>
  </si>
  <si>
    <r>
      <rPr>
        <sz val="11"/>
        <rFont val="Calibri"/>
        <family val="2"/>
      </rPr>
      <t>Couverture nationale actuelle</t>
    </r>
  </si>
  <si>
    <t xml:space="preserve">Cobertura nacional actual </t>
  </si>
  <si>
    <r>
      <t xml:space="preserve">Comments/Assumptions:
1) Specify the target geographic area.
2) Specify who are the other sources of funding.
3) </t>
    </r>
    <r>
      <rPr>
        <sz val="11"/>
        <color rgb="FFFF0000"/>
        <rFont val="Arial"/>
        <family val="2"/>
      </rPr>
      <t xml:space="preserve">Specify the amount of the programmatic gap that is in the within-allocation request, and the amount included in the above-allocation (PAAR). Clarify to what extent this request will cover needs in the highest incidence mother-to-child transmission geographic areas. </t>
    </r>
    <r>
      <rPr>
        <sz val="11"/>
        <color theme="1"/>
        <rFont val="Arial"/>
        <family val="2"/>
      </rPr>
      <t xml:space="preserve">
4) Indicate the difference between the Country target and the Global target. </t>
    </r>
  </si>
  <si>
    <t>Commentaires/Hypothèses : 
1) Indiquez la région cible en cas de couverture infranationale.
2) Précisez quelles sont les autres sources de financement.
3) Spécifiez le montant de l'écart programmatique qui se trouve dans la demande d'allocation et le montant inclus dans la demande de financement hiérarchisée au-delà de la somme allouée (PAAR). Précisez dans quelle mesure cette demande couvrira les besoins dans les zones géographiques dans lesquelles l'incidence de la transmission de la mère à l’enfant est la plus élevée.
4) Indiquez la différence entre l'objectif national et l'objectif global.</t>
  </si>
  <si>
    <t>Comentarios o supuestos:
1) Especifique el área geográfica objetivo.
2) Especifique cuáles son las otras fuentes de financiamiento.
3) Especifique el monto de la brecha programática que se encuentra en la solicitud de financiamiento de asignación y el monto incluido en la solicitud priorizada por encima del monto asignado (PAAR). Aclarar en qué medida esta solicitud cubrirá necesidades en las áreas geográficas de mayor incidencia de transmisión maternoinfantil.
4) Indique la diferencia entre la meta del país y la meta global.</t>
  </si>
  <si>
    <t>Insert latest results</t>
  </si>
  <si>
    <r>
      <rPr>
        <sz val="11"/>
        <rFont val="Calibri"/>
        <family val="2"/>
      </rPr>
      <t>Indiquez les résultats les plus récents</t>
    </r>
  </si>
  <si>
    <t>Inserte los últimos resultados</t>
  </si>
  <si>
    <t>Differentiated HIV Testing Services - "HIV-Testing" tab</t>
  </si>
  <si>
    <t xml:space="preserve">Services de dépistage différenciés du VIH – Onglet « HIV-Testing » </t>
  </si>
  <si>
    <t>Servicios diferenciados de pruebas del VIH - Pestaña "HIV-Testing"</t>
  </si>
  <si>
    <t>Year</t>
  </si>
  <si>
    <r>
      <rPr>
        <sz val="11"/>
        <rFont val="Calibri"/>
        <family val="2"/>
      </rPr>
      <t>Année</t>
    </r>
  </si>
  <si>
    <t>Año</t>
  </si>
  <si>
    <r>
      <t xml:space="preserve">Coverage indicator: </t>
    </r>
    <r>
      <rPr>
        <sz val="11"/>
        <color rgb="FFFF0000"/>
        <rFont val="Arial"/>
        <family val="2"/>
      </rPr>
      <t>[select the relevant coverage indicator from the drop down list]</t>
    </r>
    <r>
      <rPr>
        <sz val="11"/>
        <color theme="1"/>
        <rFont val="Arial"/>
        <family val="2"/>
      </rPr>
      <t xml:space="preserve">
Percentage of key populations that have received an HIV test during the reporting period in key population specific programs and know their results. </t>
    </r>
  </si>
  <si>
    <t xml:space="preserve">Indicateur de couverture :  sélectionnez l’indicateur de couverture correspondant dans le menu déroulant
Pourcentage de populations clés HSH qui ont effectué un test VIH durant la période de rapportage et qui connaissent leur résultat. </t>
  </si>
  <si>
    <t xml:space="preserve">Indicador de cobertura: [seleccione el indicador de cobertura relevante de la lista desplegable]
Porcentaje de poblaciones clave que se han sometido a una prueba del VIH durante el período de notificación en programas específicos de poblaciones clave y que conocen sus resultados. </t>
  </si>
  <si>
    <t>Data source</t>
  </si>
  <si>
    <r>
      <rPr>
        <sz val="11"/>
        <rFont val="Calibri"/>
        <family val="2"/>
      </rPr>
      <t>Source des données</t>
    </r>
  </si>
  <si>
    <t>Fuente de datos</t>
  </si>
  <si>
    <t>Estimated population in need/at risk:
Refers to total estimated key and vulnerable populations in need of HIV testing.</t>
  </si>
  <si>
    <t>Population estimée dans le besoin/à risque : 
Se réfère au nombre total estimé de personnes clés et vulnérables qui ont besoin de tests pour le VIH.</t>
  </si>
  <si>
    <t>Población estimada con necesidades o en riesgo:
Se refiere al total estimado de poblaciones clave y vulnerables que necesitan pruebas de VIH.</t>
  </si>
  <si>
    <t>Comments</t>
  </si>
  <si>
    <r>
      <rPr>
        <sz val="11"/>
        <rFont val="Calibri"/>
        <family val="2"/>
      </rPr>
      <t>Observations</t>
    </r>
  </si>
  <si>
    <t>Comentarios</t>
  </si>
  <si>
    <t>Country target:
Refers to NSP or any other latest agreed country target.
1) "#" refers to the number of people in the specified key population expected to be tested for HIV in the specified year.
2) "%" refers to the percentage of people to be tested for HIV among the estimated number of people in the specified key population in the specified year.</t>
  </si>
  <si>
    <t>Cible du pays : 
Se rapporte au plan stratégique national (PSN) ou à toute autre cible du pays approuvée plus récemment.
1) « # » désigne le nombre de personnes de la population clé spécifiée qui devraient recevoir un test pour le VIH au cours de l'année spécifiée.
2) « % » désigne le pourcentage de personnes devant recevoir un test pour le VIH parmi le nombre estimé de personnes de la population clé spécifiée au cours de l'année spécifiée.</t>
  </si>
  <si>
    <t>Meta del país:
Se refiere al Plan Estratégico Nacional o a cualquier otra meta de país acordada recientemente.
1) "#" se refiere al número de personas de la población clave especificada que deberían someterse a una prueba del VIH en el año especificado.
2) "%" se refiere al porcentaje de personas que deberían someterse a una prueba del VIH entre el número estimado de personas de la población clave especificada en el año especificado.</t>
  </si>
  <si>
    <t>Year 1</t>
  </si>
  <si>
    <r>
      <rPr>
        <sz val="11"/>
        <rFont val="Calibri"/>
        <family val="2"/>
      </rPr>
      <t>Année 1</t>
    </r>
  </si>
  <si>
    <t>Año 1</t>
  </si>
  <si>
    <t>Lacunes programmatiques  : 
L’écart programmatique est calculé sur la base des objectifs globaux conformément à la stratégie mondiale de lutte contre le sida 2021-2026 (ligne B1).</t>
  </si>
  <si>
    <t>Year 2</t>
  </si>
  <si>
    <r>
      <rPr>
        <sz val="11"/>
        <rFont val="Calibri"/>
        <family val="2"/>
      </rPr>
      <t>Année 2</t>
    </r>
  </si>
  <si>
    <t>Año 2</t>
  </si>
  <si>
    <r>
      <t xml:space="preserve">Comments/Assumptions:
1) Specify the target geographic area.
2) Specify who are the other sources of funding.
3) </t>
    </r>
    <r>
      <rPr>
        <sz val="11"/>
        <color rgb="FFFF0000"/>
        <rFont val="Arial"/>
        <family val="2"/>
      </rPr>
      <t>Specify the amount of the programmatic gap that is in the within-allocation request, and the amount included in the above-allocation (PAAR). Clarify to what extent this request will cover needs in the highest incidence geographic areas.</t>
    </r>
    <r>
      <rPr>
        <sz val="11"/>
        <color theme="1"/>
        <rFont val="Arial"/>
        <family val="2"/>
      </rPr>
      <t xml:space="preserve">
4) Indicate the difference between the Country target and the Global target. </t>
    </r>
  </si>
  <si>
    <t>Commentaires/Hypothèses : 
1) Indiquez la région cible en cas de couverture infranationale.
2) Précisez quelles sont les autres sources de financement.
3) Spécifiez le montant de l'écart programmatique qui se trouve dans la demande d'allocation et le montant inclus dans la demande de financement hiérarchisée au-delà de la somme allouée (PAAR). Précisez dans quelle mesure cette demande couvrira les besoins dans les zones géographiques dans lesquelles l'incidence est la plus élevée. 
4) Indiquez la différence entre l'objectif national et l'objectif global.</t>
  </si>
  <si>
    <t>Comentarios o supuestos:
1) Especifique el área geográfica objetivo.
2) Especifique cuáles son las otras fuentes de financiamiento.
3) Especifique el monto de la brecha programática que se encuentra en la solicitud de financiamiento de asignación y el monto incluido en la solicitud priorizada por encima del monto asignado (PAAR). Aclarar en qué medida esta solicitud cubrirá necesidades en las áreas geográficas de mayor incidencia.
4) Indique la diferencia entre la meta del país y la meta global.</t>
  </si>
  <si>
    <t>Year 3</t>
  </si>
  <si>
    <r>
      <rPr>
        <sz val="11"/>
        <rFont val="Calibri"/>
        <family val="2"/>
      </rPr>
      <t>Année 3</t>
    </r>
  </si>
  <si>
    <t>Año 3</t>
  </si>
  <si>
    <t>HIV Prevention programs gap table - "HIV-Prevention" tab</t>
  </si>
  <si>
    <t xml:space="preserve">Programmes de prévention du VIH – Onglet « HIV-Prevention »  </t>
  </si>
  <si>
    <t>Tabla de brechas de los programas de prevención del VIH - Pestaña "HIV-Prevention"</t>
  </si>
  <si>
    <t>Year 4</t>
  </si>
  <si>
    <t>Année 4</t>
  </si>
  <si>
    <t>Año 4</t>
  </si>
  <si>
    <r>
      <rPr>
        <sz val="11"/>
        <color rgb="FFFF0000"/>
        <rFont val="Arial"/>
        <family val="2"/>
      </rPr>
      <t>There are 3 tables in the "HIV-Prevention" tab</t>
    </r>
    <r>
      <rPr>
        <sz val="11"/>
        <color theme="1"/>
        <rFont val="Arial"/>
        <family val="2"/>
      </rPr>
      <t xml:space="preserve">. Please complete separate tables for each of the key and vulnerable populations as relevant to the funding request. Reminder: Gap tables must be completed for the </t>
    </r>
    <r>
      <rPr>
        <sz val="11"/>
        <color rgb="FFFF0000"/>
        <rFont val="Arial"/>
        <family val="2"/>
      </rPr>
      <t>two priority key population groups in terms of incidence or number of new infections: men who have sex with men; sex workers, transgender people, people who inject drugs, other vulnerable popluations</t>
    </r>
    <r>
      <rPr>
        <sz val="11"/>
        <color theme="1"/>
        <rFont val="Arial"/>
        <family val="2"/>
      </rPr>
      <t xml:space="preserve">. In addition, all Global Fund AGYW priority countries need to complete the gap table for </t>
    </r>
    <r>
      <rPr>
        <sz val="11"/>
        <color rgb="FFFF0000"/>
        <rFont val="Arial"/>
        <family val="2"/>
      </rPr>
      <t>adolescent girls and young women in high incidence settings.</t>
    </r>
  </si>
  <si>
    <t>Il ya 3 tableaux dans l’onglet « HIV-Prévention ». Veuillez remplir des tableaux distincts pour chacune des populations clés et vulnérables en fonction de la demande de financement. Rappel :  Les tableaux des lacunes doivent être complétés pour les deux groupes prioritaires de populations clés selon l’incidence et le nombre de nouvelles infections  :  les hommes ayant des rapports sexuels avec des hommes ; les professionnel(le)s du sexe; les personnes transgenres ; les personnes qui s'injectent des drogues, autres populations vulnérables. En outre, tous les pays prioritaires de l’initiative « adolescentes et jeunes femmes dans les contextes à incidence élevée » doivent remplir le tableau des lacunes pour celles-ci.</t>
  </si>
  <si>
    <t>Hay 3 tablas en la pestaña "HIV-Prevención". Complete tablas separadas para cada una de las poblaciones clave y vulnerables según corresponda a la solicitud de financiamiento. Recordatorio: se deberán completar las tablas de brechas relativas a los dos grupos prioritarios de población clave según la incidencia o número de nuevas infecciones: hombres que tienen relaciones sexuales con hombres; trabajadores del sexo personas transgénero, usuarios de drogas inyectables, otras poblaciones vulnerables. Además, todos los países prioritarios para la iniciativa de "niñas adolescentes y mujeres jóvenes en entornos de alta incidencia" del Fondo Mundial deben completar la tabla de brechas correspondiente.</t>
  </si>
  <si>
    <t>Insert year</t>
  </si>
  <si>
    <r>
      <rPr>
        <sz val="11"/>
        <rFont val="Calibri"/>
        <family val="2"/>
      </rPr>
      <t>Indiquez l'année</t>
    </r>
  </si>
  <si>
    <t>Inserte el año</t>
  </si>
  <si>
    <r>
      <t>Coverage Indicator:
Select the relevant coverage indicator</t>
    </r>
    <r>
      <rPr>
        <sz val="11"/>
        <color rgb="FFFF0000"/>
        <rFont val="Arial"/>
        <family val="2"/>
      </rPr>
      <t xml:space="preserve"> from the drop-down list</t>
    </r>
    <r>
      <rPr>
        <sz val="11"/>
        <rFont val="Arial"/>
        <family val="2"/>
      </rPr>
      <t xml:space="preserve">. </t>
    </r>
  </si>
  <si>
    <t>Indicateur de couverture : 
Sélectionnez l'indicateur de couverture pertinent dans le menu déroulant.</t>
  </si>
  <si>
    <t>Indicador de cobertura:
Seleccione el indicador de cobertura pertinente de la lista desplegable.</t>
  </si>
  <si>
    <t>Comments / Assumptions</t>
  </si>
  <si>
    <r>
      <rPr>
        <sz val="11"/>
        <rFont val="Calibri"/>
        <family val="2"/>
      </rPr>
      <t>Observations/Hypothèses</t>
    </r>
  </si>
  <si>
    <t>Comentarios /supuestos</t>
  </si>
  <si>
    <t>Estimated population in need/at risk:
Refers to estimated number of people in the specified key or vulnerable population in need of prevention.</t>
  </si>
  <si>
    <t>Population estimée dans le besoin/à risque : 
Se rapporte au nombre estimé de personnes faisant partie de la population clé ou vulnérable spécifiée qui ont besoin de prévention.</t>
  </si>
  <si>
    <t>Población estimada con necesidades o en riesgo:
Se refiere al número estimado de personas de la población clave o vulnerable especificada que necesitan prevención.</t>
  </si>
  <si>
    <t>Current estimated country need</t>
  </si>
  <si>
    <r>
      <rPr>
        <sz val="11"/>
        <rFont val="Calibri"/>
        <family val="2"/>
      </rPr>
      <t>Estimation des besoins actuels du pays</t>
    </r>
  </si>
  <si>
    <t>Necesidades estimadas actuales del país</t>
  </si>
  <si>
    <t xml:space="preserve">Global target: 
Refers to the global targets as per the Global AIDS Strategy 2021-2026 (https://www.unaids.org/en/resources/documents/2021/2021-2026-global-AIDS-strategy) and hence set at 95% of the PSE. </t>
  </si>
  <si>
    <t xml:space="preserve">Objectif global : 
Il s'agit des objectifs globaux définis dans le cadre de la stratégie mondiale de lutte contre le sida (https://www.unaids.org/en/resources/documents/2021/2021-2026-global-AIDS-strategy) et donc fixés à 95 % de l’estimation de la taille de la population. </t>
  </si>
  <si>
    <t>Meta global: 
Se refiere a las metas globales según la Estrategia mundial contra el sida (https://www.unaids.org/es/resources/documents/2021/2021-2026-global-AIDS-strategy) y, por tanto, se fija en el 95% de las estimaciones de tamaño de las poblaciones.</t>
  </si>
  <si>
    <r>
      <rPr>
        <sz val="11"/>
        <rFont val="Arial"/>
        <family val="2"/>
      </rPr>
      <t>A. Total estimated key and vulnerable populations in need</t>
    </r>
    <r>
      <rPr>
        <sz val="11"/>
        <color rgb="FFFF0000"/>
        <rFont val="Arial"/>
        <family val="2"/>
      </rPr>
      <t xml:space="preserve"> (HIV prevention)</t>
    </r>
  </si>
  <si>
    <t>A. Nombre total estimé de populations clés et vulnérables dans le besoin (Prévention du VIH)</t>
  </si>
  <si>
    <t>A. Total estimado de las poblaciones claves y vulnerables en necesidad (Prevención del VIH)</t>
  </si>
  <si>
    <t>Country target:
Refers to NSP or any other latest agreed country target.</t>
  </si>
  <si>
    <t>Objectif national : 
Fait référence au PSN ou à tout autre objectif national convenu récemment.</t>
  </si>
  <si>
    <t>Meta del país:
Se refiere al PEN o a cualquier otra meta de país acordada recientemente.</t>
  </si>
  <si>
    <t>B2. Country targets 
(from National Strategic Plan)</t>
  </si>
  <si>
    <t>B2. Cibles du pays
(à partir du plan stratégique national)</t>
  </si>
  <si>
    <t>B2. Metas del país (según el Plan Estratégico Nacional)</t>
  </si>
  <si>
    <t>Programmatic gap:
The programmatic gap is calculated based on the Global targets as per the Global AIDS Strategy 2021-2026 (line B1).</t>
  </si>
  <si>
    <t>Country need to meet global targets already covered</t>
  </si>
  <si>
    <t>Besoins du pays pour atteindre les objectifs globaux qui sont déjà couverts </t>
  </si>
  <si>
    <t>Necesidades del país para cumplir metas globales ya cubiertas</t>
  </si>
  <si>
    <r>
      <t xml:space="preserve">Comments/Assumptions:
1)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2) If "other vulnerable populations", please describe this population in the comments section.
3) Indicate the difference between the Country target and the Global target.
4) Specify who are the other sources of funding.
5) </t>
    </r>
    <r>
      <rPr>
        <sz val="11"/>
        <color rgb="FFFF0000"/>
        <rFont val="Arial"/>
        <family val="2"/>
      </rPr>
      <t>Specify the amount of the programmatic gap that is in the within-allocation request, and the amount included in the above-allocation (PAAR). Clarify to what extent this request will cover needs in the highest incidence geographic areas.</t>
    </r>
  </si>
  <si>
    <t>Commentaires/hypothèses : 
1) Spécifier les interventions incluses dans le paquet. Le paquet doit faire référence à un ensemble défini d'interventions qui doivent être reçues par les personnes et sur la base desquelles elles sont incluses dans les résultats, c'est-à-dire que les personnes ne doivent être comptées que lorsqu'elles ont reçu l'ensemble des interventions du paquet défini.
2) Si « autres populations vulnérables », veuillez décrire cette population dans la section des commentaires.
3) Indiquez la différence entre l'objectif national et l'objectif global.
4) Précisez quelles sont les autres sources de financement.
5) Spécifiez le montant de l'écart programmatique qui se trouve dans la demande d'allocation et le montant inclus dans la demande de financement hiérarchisée au-delà de la somme allouée (PAAR). Précisez dans quelle mesure cette demande couvrira les besoins dans les zones géographiques dans lesquelles l'incidence est la plus élevée.</t>
  </si>
  <si>
    <t>Comentarios o supuestos:
1) Especifique las intervenciones que se incluyen en el paquete. El paquete debe referirse al conjunto definido de intervenciones que deben recibir las personas y en base al cual se incluyen en los resultados, es decir, las personas solo deben incluirse en el recuento cuando hayan recibido el conjunto completo de intervenciones del paquete definido.
2) Si se trata de "otras poblaciones vulnerables", describa esta población en la sección de comentarios.
3) Indique la diferencia entre la meta del país y la meta global.
4) Especifique cuáles son las otras fuentes de financiamiento.
5) Especifique el monto de la brecha programática que se encuentra en la solicitud de financiamiento de asignación y el monto incluido en la solicitud priorizada por encima del monto asignado (PAAR). Aclarar en qué medida esta solicitud cubrirá necesidades en las áreas geográficas de mayor incidencia.</t>
  </si>
  <si>
    <t>C1. Global target planned to be covered by domestic resources</t>
  </si>
  <si>
    <t>C1. Cibles globales devant être couverts par des ressources nationales</t>
  </si>
  <si>
    <t>C1. Metas globales que se van a cubrir con recursos nacionales</t>
  </si>
  <si>
    <t>Pre-exposure prophylaxis (PrEP) gap table - "HIV-PrEP" tab</t>
  </si>
  <si>
    <t xml:space="preserve">Tableau des lacunes de la prophylaxie pré-exposition (PrEP) - Onglet  «HIV-PrEP »  </t>
  </si>
  <si>
    <t>Tabla de brechas relativas a la profilaxis previa a la exposición (PrEP) - Pestaña "HIV-PrEP"</t>
  </si>
  <si>
    <t>C2. Global target planned to be covered by external resources</t>
  </si>
  <si>
    <t>C2. Cibles globales devant être couverts par des ressources extérieures</t>
  </si>
  <si>
    <t xml:space="preserve">C2. Metas globales que se van a cubrir con recursos externos </t>
  </si>
  <si>
    <t xml:space="preserve">There are 3 tables in the “HIV-PrEP” tab. The Global Fund incidence reduction strategy delivery priority countries need to complete a PrEP gap table for the two priority key population groups in terms of incidence or number of new infections: men who have sex with men, sex workers, transgender people, people who inject drugs. In addition, all Global Fund AGYW priority countries need to complete the gap table for adolescent girls and young women in high incidence settings.  </t>
  </si>
  <si>
    <t xml:space="preserve">Il y a 3 tableaux dans l’onglet « HIV-PreP ». Les pays prioritaires de mise en œuvre de la stratégie de réduction de l'incidence du Fonds mondial doivent remplir un tableau des lacunes en matière de PrEP pour les deux groupes de population clés prioritaires en termes d'incidence ou de nombre de nouvelles infections  :  les hommes ayant des rapports sexuels avec des hommes ; les professionnel(le)s du sexe et leurs clients ; les personnes transgenres ; et les personnes qui s'injectent des drogues. En outre, dans les pays prioritaires du Fond mondial pour les adolescentes et les jeunes femmes dans les contextes à incidence élevée du VIH », ces tableaux sont à compléter pour celles-ci. </t>
  </si>
  <si>
    <t>Hay 3 tablas en la pestaña “HIV-PrEP”. Los países prioritarios para la ejecución de la estrategia de reducción de la incidencia del Fondo Mundial deben completar una tabla de brechas de PrEP para los dos grupos prioritarios de población clave (en términos de incidencia o número de nuevas infecciones): hombres que tienen relaciones sexuales con hombres; trabajadores del sexo, personas transgénero, usuarios de drogas inyectables, otras poblaciones vulnerables. Además, todos los países prioritarios para la iniciativa de "niñas adolescentes y mujeres jóvenes en entornos de alta incidencia" del Fondo Mundial deben completar la tabla de brechas correspondiente.</t>
  </si>
  <si>
    <t>C3. Total global target already covered</t>
  </si>
  <si>
    <t>C3. Cibles globales déjà couvertes</t>
  </si>
  <si>
    <t>C3. Metas globales ya cubiertas</t>
  </si>
  <si>
    <t>Coverage indicator: selection the relevant coverage indicator from the drop-down list]
Number of key populations or AGYW who received any PrEP product at least once during the reporting period.</t>
  </si>
  <si>
    <t>Indicateur de couverture :  sélectionnez l'indicateur de couverture pertinent dans le menu déroulant.
Nombre de populations clés ou adolescentes et jeunes femmes qui ont reçu une PrEP au moins une fois au cours de la période de rapportage.</t>
  </si>
  <si>
    <t>Indicador de cobertura: [seleccione el indicador de cobertura pertinente de la lista desplegable]
Número de poblaciones clave o niñas adolescentes y mujeres jóvenes que recibieron PrEP al menos una vez durante el período de reporte.</t>
  </si>
  <si>
    <t>Programmatic gap</t>
  </si>
  <si>
    <r>
      <rPr>
        <sz val="11"/>
        <rFont val="Calibri"/>
        <family val="2"/>
      </rPr>
      <t>Déficit programmatique</t>
    </r>
  </si>
  <si>
    <t>Brecha programática</t>
  </si>
  <si>
    <t xml:space="preserve">Estimated population in need/at risk:
This refers to the estimated number at risk who should receive PrEP. This should be calculated using the UNAIDS PrEP target setting tools: https://jointsiwg.unaids.org/publications/. There is a different tool available for each key or vulnerable population, as well as instruction guides. Please attach the completed tools as an annex to the concept note submission. </t>
  </si>
  <si>
    <t>Population estimée dans le besoin/à risque : 
Il s'agit du nombre estimé de personnes à risque qui devraient recevoir la PrEP. Cela doit être calculé à l'aide des outils de fixation des cibles PrEP de l'ONUSIDA :  https://jointsiwg.unaids.org/publications/
Il existe un outil différent disponible pour chaque population clé ou vulnérable, ainsi que des guides d'instructions. Veuillez joindre les outils complétés en annexe à la soumission de la note conceptuelle.</t>
  </si>
  <si>
    <t xml:space="preserve">Población estimada con necesidades o en riesgo:
Se refiere al número estimado de personas en riesgo que deberían recibir la PrEP. Debe calcularse utilizando las herramientas de ONUSIDA para la fijación de metas en materia de PrEP: https://jointsiwg.unaids.org/publications/ .   Existe una herramienta diferente para cada población clave o vulnerable, así como instrucciones. Cuando envíe la nota conceptual, adjunte las herramientas completadas en forma de anexo. </t>
  </si>
  <si>
    <t>D. Expected annual gap in meeting the need: B1 - C3</t>
  </si>
  <si>
    <t>D. Déficit annuel attendu par rapport aux besoins : B1 - C3</t>
  </si>
  <si>
    <t>D. Déficit anual previsto para cubrir la necesidad: 
B1 - C3</t>
  </si>
  <si>
    <t>Cible du pays : 
Se rapporte au plan stratégique national (PSN) ou à toute cible du pays approuvée plus récemment.</t>
  </si>
  <si>
    <t>Country need to meet global targets covered with the allocation amount</t>
  </si>
  <si>
    <r>
      <rPr>
        <sz val="11"/>
        <rFont val="Calibri"/>
        <family val="2"/>
      </rPr>
      <t>Besoins du pays couverts par la somme allouée</t>
    </r>
  </si>
  <si>
    <t xml:space="preserve">Necesidades del país cubiertas por el monto asignado </t>
  </si>
  <si>
    <t>Programmatic gap:
The programmatic gap is calculated based on the estimated number at risk who should receive PrEP based on the UNAIDS PrEP target setting tools (line A).</t>
  </si>
  <si>
    <t>Lacunes programmatiques : 
L’écart programmatique est calculé sur la base du nombre estimé de personnes à risque qui devraient recevoir la PrEP sur la base des outils de définition des cibles PrEP de l'ONUSIDA (ligne A).</t>
  </si>
  <si>
    <t>Brechas programáticas:
La brecha programática se calcula en base al número estimado de personas en riesgo que deberían recibir la PrEP según las herramientas de ONUSIDA para la fijación de metas en materia de PrEP (línea A).</t>
  </si>
  <si>
    <t>E. Targets to be financed by allocation amount</t>
  </si>
  <si>
    <r>
      <rPr>
        <sz val="11"/>
        <rFont val="Calibri"/>
        <family val="2"/>
      </rPr>
      <t>E. Cibles devant être financées par la somme allouée</t>
    </r>
  </si>
  <si>
    <t xml:space="preserve">E. Metas que se van a financiar con el monto asignado </t>
  </si>
  <si>
    <r>
      <t xml:space="preserve">Comments/Assumptions:
1) Indicate the difference between the Country Target and Estimated number at risk who should receive PrEP.
2) Specify who are the other sources of funding.
3) </t>
    </r>
    <r>
      <rPr>
        <sz val="11"/>
        <color rgb="FFFF0000"/>
        <rFont val="Arial"/>
        <family val="2"/>
      </rPr>
      <t>Specify the amount of the programmatic gap that is in the within-allocation request, and the amount included in the above-allocation (PAAR). Clarify to what extent this request will cover needs in the highest incidence geographic areas.</t>
    </r>
  </si>
  <si>
    <t>Commentaires/Hypothèses : 
1) Indiquez la différence entre la cible du pays et le nombre estimé de personnes à risque qui devraient recevoir la PrEP.
2) Précisez quelles sont les autres sources de financement.
3) Spécifiez le montant de l'écart programmatique qui se trouve dans la demande d'allocation et le montant inclus dans la demande de financement hiérarchisée au-delà de la somme allouée (PAAR). Précisez dans quelle mesure cette demande couvrira les besoins dans les zones géographiques dans lesquelles l'incidence est la plus élevée.</t>
  </si>
  <si>
    <t>Comentarios o supuestos:
1) Indique la diferencia entre la meta del país y el número estimado de personas en riesgo que deberían recibir la PrEP.
2) Especifique cuáles son las otras fuentes de financiamiento externos.
3) Especifique el monto de la brecha programática que se encuentra en la solicitud de financiamiento de asignación y el monto incluido en la solicitud priorizada por encima del monto asignado (PAAR). Aclarar en qué medida esta solicitud cubrirá necesidades en las áreas geográficas de mayor incidencia.</t>
  </si>
  <si>
    <t>F. Coverage from allocation amount and other resources: E + C3</t>
  </si>
  <si>
    <t>F. Couverture par la somme allouée et d'autres ressources  :  E + C3</t>
  </si>
  <si>
    <t xml:space="preserve">F. Cobertura total realizada con el monto asignado y otros recursos: E + C3 </t>
  </si>
  <si>
    <t>Condom gap table - "HIV-Condoms" tab</t>
  </si>
  <si>
    <t xml:space="preserve">Tableau des lacunes en préservatifs - Onglet  « HIV-Condoms »  </t>
  </si>
  <si>
    <t>Tabla de brechas relativas a los preservativos - Pestaña "HIV-Condoms"</t>
  </si>
  <si>
    <t xml:space="preserve">G. Remaining gap: B1 - F </t>
  </si>
  <si>
    <t xml:space="preserve">G. Déficit restant : B1 - F </t>
  </si>
  <si>
    <t xml:space="preserve">G. Déficit restante: B1 - F </t>
  </si>
  <si>
    <t>There are 3 tables in the "HIV-Condom" tab. The Global Fund incidence reduction strategy delivery priority countries need to complete a condom gap table for the two priority key population groups (in terms of number of new infections or incidence): men who have sex with men; sex workers; transgender people; people who inject drugs. In addition, all Global Fund AGYW priority countries need to complete the gap table for adolescent girls and young women in high incidence settings.</t>
  </si>
  <si>
    <t>Il y a 3 tableaux dans l’onglet « HIV-Condom ». Les pays prioritaires de mise en œuvre de la stratégie de réduction de l'incidence du Fonds mondial doivent remplir un tableau des lacunes en matière de Condom pour les deux groupes de population clés prioritaires en termes d'incidence ou de nombre de nouvelles infections  :  les hommes ayant des rapports sexuels avec des hommes ; les professionnel(le)s du sexe et leurs clients ; les personnes transgenres ; et les personnes qui s'injectent des drogues. En outre, dans les pays prioritaires du Fond mondial pour les adolescentes et les jeunes femmes dans les contextes à incidence élevée du VIH », ces tableaux sont à compléter pour celles-ci.</t>
  </si>
  <si>
    <t>Hay 3 tablas en la pestaña “HIV-Condoms”. Los países prioritarios para la ejecución de la estrategia de reducción de la incidencia del Fondo Mundial deben completar una tabla de brechas relativa a los preservativos para los dos grupos prioritarios de población clave (en términos de incidencia o número de nuevas infecciones): hombres que tienen relaciones sexuales con hombres; trabajadores del sexo,  personas transgénero, usuarios de drogas inyectables, otras poblaciones vulnerables. Además, todos los países prioritarios para la iniciativa de "niñas adolescentes y mujeres jóvenes en entornos de alta incidencia" del Fondo Mundial deben completar la tabla de brechas correspondiente.</t>
  </si>
  <si>
    <t>A. Estimated number at risk who should receive PrEP</t>
  </si>
  <si>
    <t xml:space="preserve">A. Nombre total de personnes à risque qui devraient recevoir la PrEP </t>
  </si>
  <si>
    <t>A. Número total de personas en riesgo que debería recibir  la PrEP</t>
  </si>
  <si>
    <r>
      <t>Coverage Indicator:</t>
    </r>
    <r>
      <rPr>
        <sz val="11"/>
        <color rgb="FFFF0000"/>
        <rFont val="Arial"/>
        <family val="2"/>
      </rPr>
      <t>[selecte the relevant coverage indicator from the drop-down list]</t>
    </r>
    <r>
      <rPr>
        <sz val="11"/>
        <color theme="1"/>
        <rFont val="Arial"/>
        <family val="2"/>
      </rPr>
      <t xml:space="preserve">
Number of condoms (male and female) distributed by the program for (key population </t>
    </r>
    <r>
      <rPr>
        <sz val="11"/>
        <color rgb="FFFF0000"/>
        <rFont val="Arial"/>
        <family val="2"/>
      </rPr>
      <t>or AGYW</t>
    </r>
    <r>
      <rPr>
        <sz val="11"/>
        <color theme="1"/>
        <rFont val="Arial"/>
        <family val="2"/>
      </rPr>
      <t>).</t>
    </r>
  </si>
  <si>
    <t>Indicateur de couverture :  sélectionnez l'indicateur de couverture pertinent dans le menu déroulant.
Nombre de préservatifs (masculins et féminins) distribués par le programme pour (population clés ou adolescentes et jeunes femmes).</t>
  </si>
  <si>
    <t>Indicador de cobertura: [seleccione el indicador de cobertura pertinente de la lista desplegable] 
Número de preservativos (masculinos y femeninos) distribuidos por el programa para (población clave o niñas adolescentes y mujeres jóvenes).</t>
  </si>
  <si>
    <t>F. PrEP from allocation amount and other resources: E + C3</t>
  </si>
  <si>
    <t>F.    PrEP fournie par la somme allouée et d’autres ressources :  E + C3</t>
  </si>
  <si>
    <t>F. PrEP ofrecida a partir del monto asignado y otros recursos (E + C3)</t>
  </si>
  <si>
    <t>Estimated population in need/at risk (A):
Please use the UNAIDS condom needs estimation and resource requirements tool (C-NET) to retrieve the population in need - https://hivpreventioncoalition.unaids.org/resource/condom-needs-and-resource-requirement-estimation-tool/</t>
  </si>
  <si>
    <t xml:space="preserve">Population estimée dans le besoin / à risque (A) : 
Veuillez utiliser l'outil d'estimation des besoins en préservatifs et des besoins en ressources de l'ONUSIDA (C-NET) pour identifier la population dans le besoin - https://hivpreventioncoalition.unaids.org/resource/condom-needs-and-resource-requirement-estimation-tool/
</t>
  </si>
  <si>
    <t>Estimación de la población necesitada o en riesgo (A):
Utilice la herramienta de ONUSIDA para la estimación de necesidades y recursos en materia de preservativos (C-NET) para obtener datos sobre la población en situación de necesidad - https://hivpreventioncoalition.unaids.org/resource/condom-needs-and-resource-requirement-estimation-tool/</t>
  </si>
  <si>
    <t>Total number of condoms needed (A1 - A3): 
This refers to the estimated number of condoms needed (male and female) to meet global coverage targets. Use the total condoms required for the relevant key or vulnerable population (A) and insert the total number of male condoms into A1. The number of female condoms will automatically calculate into A2. 
Please attach the completed tool as an annex to the concept note submission.</t>
  </si>
  <si>
    <t>Nombre total de préservatifs nécessaires (A1 - A3) : 
Il s'agit du nombre estimé de préservatifs nécessaires (masculins et féminins) pour atteindre les objectifs de couverture globaux. Utilisez le nombre total de préservatifs requis pour la population clé ou vulnérable concernée (A) et insérez le nombre total de préservatifs masculins dans A1. Le nombre de préservatifs féminins sera automatiquement calculé en A2.
Veuillez joindre l'outil complété en annexe à la soumission de la note conceptuelle.</t>
  </si>
  <si>
    <t>Número total de preservativos necesarios (A1 - A3): 
Se refiere al número estimado de preservativos necesarios (masculinos y femeninos) para alcanzar las metas de cobertura global. Utilice el número total de preservativos necesarios para la población clave o vulnerable correspondiente (A) e introduzca el número total de preservativos masculinos en A1. El número de preservativos femeninos se mostrará automáticamente en A2. 
Cuando envíe la nota conceptual, adjunte la herramienta cumplimentada en forma de anexo.</t>
  </si>
  <si>
    <t>Male Circumcision</t>
  </si>
  <si>
    <r>
      <rPr>
        <sz val="11"/>
        <rFont val="Calibri"/>
        <family val="2"/>
      </rPr>
      <t>Circoncision masculine</t>
    </r>
  </si>
  <si>
    <t>Circuncisión Masculina</t>
  </si>
  <si>
    <t xml:space="preserve">Country target:
Refers to NSP or any other latest agreed country target. </t>
  </si>
  <si>
    <t xml:space="preserve">Meta del país:
Se refiere al PEN o a cualquier otra meta de país acordada recientemente. </t>
  </si>
  <si>
    <t>Prevention - voluntary male medical circumcision</t>
  </si>
  <si>
    <t>Prévention - Circoncision médicale masculine volontaire</t>
  </si>
  <si>
    <r>
      <rPr>
        <sz val="11"/>
        <color rgb="FFFF0000"/>
        <rFont val="Arial"/>
        <family val="2"/>
      </rPr>
      <t>Prevención</t>
    </r>
    <r>
      <rPr>
        <sz val="11"/>
        <rFont val="Arial"/>
        <family val="2"/>
      </rPr>
      <t xml:space="preserve">- circuncisión </t>
    </r>
    <r>
      <rPr>
        <sz val="11"/>
        <color rgb="FFFF0000"/>
        <rFont val="Arial"/>
        <family val="2"/>
      </rPr>
      <t>médica</t>
    </r>
    <r>
      <rPr>
        <sz val="11"/>
        <rFont val="Arial"/>
        <family val="2"/>
      </rPr>
      <t xml:space="preserve"> masculina </t>
    </r>
    <r>
      <rPr>
        <sz val="11"/>
        <color rgb="FFFF0000"/>
        <rFont val="Arial"/>
        <family val="2"/>
      </rPr>
      <t>voluntaria</t>
    </r>
  </si>
  <si>
    <t xml:space="preserve">Country target already covered: 
1) Country target already covered is broken down first by funding resource type, followed by type of condom.
2) Resource type: Country target already covered is broken down into the target planned to be covered by domestic resources (line C1), and external resources (C2). 
3) National private sector investments are to be included under domestic sources. Please specify under 'Comments/Assumptions' wherever private sector resources are available as well as specify the external sources. 
4) In cases where part of the target during the year is covered by a current Global Fund grant (that ends prior to the start of the new implementation period), it can be included in the external resources category. The total of these two is automatically generated in line C3. 
5) Condom type: Country target already covered is broken down by male condoms (C4), and female condoms (C5). The total of these two is automatically generated in line C6. Please note that the result in C3 and C6 should be the same.
6) If information for lines C1 and C2 are not available, fill only lines C4 and C5. </t>
  </si>
  <si>
    <t xml:space="preserve"> Besoins du pays déjà couverts : 
1) Les cibles du pays déjà couvertes sont partagées en premier lieu par source de financement puis par le type de préservatif.
2) Type de ressources :  les besoins du pays déjà couverts sont partagés entre les besoins devant être couverts par des ressources nationales (ligne C1) et par des ressources extérieures (ligne C2). 
3) Les investissements du secteur privé national doivent figurer dans les sources nationales. Veuillez préciser, sous « Commentaires/Hypothèses », chaque fois que des ressources du secteur privé sont disponibles, ainsi que les sources externes.
4) Dans les cas où une partie des besoins pendant l'année est couverte par une subvention en cours du Fonds mondial (se terminant avant le début de la nouvelle période de mise en œuvre), le montant correspondant peut être inclus dans la catégorie des ressources extérieures. Une fois les lignes C1 et C2 remplies, le total des besoins du pays déjà couverts s'affiche automatiquement dans la ligne C3. 
5) Type de préservatifs :  les besoins du pays déjà couverts sont partagés entre préservatif masculins (C4) et préservatifs féminins (C5).  Une fois les lignes C4 et C5 remplies, le total des besoins du pays déjà couverts s'affiche automatiquement dans la ligne C6. Veuillez noter que le résultat en C3 et C6 devrait être le même.
6) Si les informations pour les lignes C1 et C2 ne sont pas disponibles, remplissez uniquement les lignes C4 et C5.</t>
  </si>
  <si>
    <t xml:space="preserve">Meta del país ya cubierta: 
1) Las necesidades  del país ya cubiertas se desglosan en primer lugar según el tipo de recurso de financiamiento y, a continuación, según el tipo de preservativo.
2) Tipo de recurso: las necesidades del país ya cubiertas se desglosan en necesidades  que se prevé cubrir con recursos nacionales (línea C1), y con recursos externos (C2). 
3) Las inversiones nacionales del sector privado deben incluirse en las fuentes nacionales. Especifique en "Comentarios o supuestos" dónde están disponibles los recursos del sector privado, así como las fuentes externas. 
4) En los casos en los que parte de las necesidades durante el año se cubran mediante una subvención actual del Fondo Mundial (que finalice antes del inicio del nuevo período de ejecución), se podrá incluir en la categoría de recursos externos. El total de estas dos líneas se muestra automáticamente en la línea C3. 
5) Tipo de preservativo: las necesidades del país ya cubiertas se desglosan en preservativos masculinos (C4) y preservativos femeninos (C5). El total de estas dos líneas se muestra automáticamente en la línea C6. Tenga en cuenta que los totales de las filas C3 y C6 deben coincidir.
6) Si no dispone de la información necesaria para las líneas C1 y C2, cumplimente únicamente las líneas C4 y C5. </t>
  </si>
  <si>
    <t xml:space="preserve">Number of medical male circumcisions performed </t>
  </si>
  <si>
    <r>
      <rPr>
        <sz val="11"/>
        <rFont val="Calibri"/>
        <family val="2"/>
      </rPr>
      <t xml:space="preserve">Nombre de circoncisions médicales pratiquées </t>
    </r>
  </si>
  <si>
    <t xml:space="preserve">Número de circuncisiones médicas masculinas practicadas </t>
  </si>
  <si>
    <t>Programmatic Gap:
The programmatic gap is calculated based on estimated need as per the C-NET tool (line A1 for male condoms, line A2 for female condoms).</t>
  </si>
  <si>
    <t>Lacunes programmatiques : 
L’écart programmatique est calculé à partir des besoins estimés selon l'outil C-NET (ligne A1 pour les préservatifs masculins, ligne A2 pour les préservatifs féminins).</t>
  </si>
  <si>
    <t>Brechas programáticas:
La brecha programática se calcula en base a la necesidad estimada según la herramienta C-NET (línea A1 para preservativos masculinos, línea A2 para preservativos femeninos).</t>
  </si>
  <si>
    <t>Country target already covered</t>
  </si>
  <si>
    <r>
      <rPr>
        <sz val="11"/>
        <rFont val="Calibri"/>
        <family val="2"/>
      </rPr>
      <t>Cible nationale déjà couverte</t>
    </r>
  </si>
  <si>
    <t>Meta de país ya cubierta</t>
  </si>
  <si>
    <t>Comments/Assumptions:
1) Indicate the difference between the Country target and number estimated by C-NET. 
2) Specify who are the other sources of funding.
3) Specify the amount of the programmatic gap that is in the within-allocation request, and the amount included in the above-allocation (PAAR). Clarify to what extent this request will cover needs in the highest incidence geographic areas.</t>
  </si>
  <si>
    <t>Commentaires/Hypothèses : 
1) Indiquez la différence entre la cible du pays et le nombre estimé par C-NET.
2) Précisez quelles sont les autres sources de financement.
3) Spécifiez le montant de l'écart programmatique qui se trouve dans la demande d'allocation et le montant inclus dans la demande de financement hiérarchisée au-delà de la somme allouée (PAAR). Précisez dans quelle mesure cette demande couvrira les besoins dans les zones géographiques dans lesquelles l'incidence est la plus élevée.</t>
  </si>
  <si>
    <t>Comentarios o supuestos:
1) Si se trata de "otras poblaciones vulnerables", describa esta población en la sección de comentarios.
2) Indique la diferencia entre la meta del país y el número que se ha estimado con la herramienta C-NET. 
3) Especifique el monto de la brecha programática que se encuentra en la solicitud de financiamiento de asignación y el monto incluido en la solicitud priorizada por encima del monto asignado (PAAR). Aclarar en qué medida esta solicitud cubrirá necesidades en las áreas geográficas de mayor incidencia.</t>
  </si>
  <si>
    <t>C1. Country need planned to be covered by domestic resources</t>
  </si>
  <si>
    <t>C1. Besoins du pays devant être couverts par des ressources nationales</t>
  </si>
  <si>
    <t xml:space="preserve">C1. Necesidades del país que se van a cubrir con recursos nacionales </t>
  </si>
  <si>
    <t>"TB-HIV" tab</t>
  </si>
  <si>
    <t xml:space="preserve">Onglet   «TB-HIV »  </t>
  </si>
  <si>
    <t>Pestaña "TB-HIV"</t>
  </si>
  <si>
    <t>C2. Country need planned to be covered by external resources</t>
  </si>
  <si>
    <t>C2. Besoins du pays devant être couverts par des ressources extérieures</t>
  </si>
  <si>
    <t xml:space="preserve">C2. Necesidades del país que se van a cubrir con recursos externos </t>
  </si>
  <si>
    <t>TB/HIV - TB screening, testing and diagnosis among HIV patients</t>
  </si>
  <si>
    <t>Tuberculose/VIH - Dépistage, diagnostic et test de la TB parmi les patients atteints du VIH</t>
  </si>
  <si>
    <t xml:space="preserve">TB/VIH - Tamizaje, realización de pruebas y diagnóstico de la TB entre pacientes VIH </t>
  </si>
  <si>
    <t>C3. Total country need already covered</t>
  </si>
  <si>
    <t>C3. Total des besoins du pays déjà couverts</t>
  </si>
  <si>
    <t>C3. Necesidades totales del país ya cubiertas</t>
  </si>
  <si>
    <t>Coverage indicator: 
Percentage of people living with HIV newly initiated on ART who were screened for TB.</t>
  </si>
  <si>
    <t>Indicateur de couverture : 
Pourcentage de personnes vivant avec le VIH ayant nouvellement initié la TARV et chez qui les signes de la tuberculose ont été recherchés.</t>
  </si>
  <si>
    <t>Indicador de cobertura:
Porcentaje de personas que viven con el VIH que acaban de iniciar el tratamiento antirretroviral y que fueron sometidas a pruebas de tuberculosis.</t>
  </si>
  <si>
    <r>
      <t xml:space="preserve">D. Expected annual gap in meeting the country </t>
    </r>
    <r>
      <rPr>
        <sz val="11"/>
        <color rgb="FFFF0000"/>
        <rFont val="Arial"/>
        <family val="2"/>
      </rPr>
      <t>target</t>
    </r>
    <r>
      <rPr>
        <sz val="11"/>
        <color theme="1"/>
        <rFont val="Arial"/>
        <family val="2"/>
      </rPr>
      <t>: A - C3</t>
    </r>
  </si>
  <si>
    <r>
      <rPr>
        <sz val="11"/>
        <rFont val="Calibri"/>
        <family val="2"/>
      </rPr>
      <t xml:space="preserve">D. Déficit annuel attendu par rapport à la </t>
    </r>
    <r>
      <rPr>
        <sz val="11"/>
        <rFont val="Arial"/>
        <family val="2"/>
      </rPr>
      <t>cible</t>
    </r>
    <r>
      <rPr>
        <sz val="11"/>
        <rFont val="Calibri"/>
        <family val="2"/>
      </rPr>
      <t xml:space="preserve"> nationale : A - C3</t>
    </r>
  </si>
  <si>
    <t>D. Déficit anual previsto para alcanzar la meta del país: A - C3</t>
  </si>
  <si>
    <t>Estimated population in need/at risk: 
Refers to all people living with HIV newly initiated on ART.</t>
  </si>
  <si>
    <t>Population estimée dans le besoin/à risque : 
Se rapporte à toutes les personnes vivant avec le VIH ayant nouvellement initié la TARV.</t>
  </si>
  <si>
    <t>Población estimada con necesidades o en riesgo: 
Se refiere a todas las personas que viven con el VIH que recién iniciaron el tratamiento antirretroviral.</t>
  </si>
  <si>
    <t>Country target covered with the allocation amount</t>
  </si>
  <si>
    <r>
      <rPr>
        <sz val="11"/>
        <rFont val="Calibri"/>
        <family val="2"/>
      </rPr>
      <t>Cible nationale déjà couverte par la somme allouée</t>
    </r>
  </si>
  <si>
    <t xml:space="preserve">Meta de país financiada con el monto asignado </t>
  </si>
  <si>
    <t>Country target:
Refers to NSP or any other latest agreed country target.
1) “#” refers to the number of people living with HIV newly initiated on ART who were screened for TB.
2) “%” refers to the percentage of people living with HIV newly initiated on ART who had TB status assessed and recorded among all people living with HIV newly initiated on ART.</t>
  </si>
  <si>
    <t xml:space="preserve">Cible du pays : 
Se rapporte au PSN ou à toute autre cible du pays approuvée plus récemment.
1) « # » correspond à toutes les personnes vivant avec le VIH ayant nouvellement initié le TARV et chez qui les signes de la tuberculose ont été recherchés 
2) « % » correspond au pourcentage de personnes vivant avec le VIH ayant nouvellement initié le TARV dont le statut TB a été évalué et documenté, parmi toutes les personnes vivant avec le VIH ayant nouvellement initié le TARV  </t>
  </si>
  <si>
    <t>Meta del país:
Se refiere al PEN o a cualquier otra meta de país acordada recientemente.
1) "#" se refiere al número de personas que viven con el VIH que recién iniciaron el tratamiento antirretroviral y que se sometieron a pruebas de tuberculosis.
2) "%" se refiere al porcentaje de personas que viven con el VIH que recién iniciaron el tratamiento antirretroviral cuyo estado respecto a la tuberculosis se ha analizado y registrado entre todas las personas que viven con el VIHque recién iniciaron el tratamiento antirretroviral.</t>
  </si>
  <si>
    <t xml:space="preserve">G. Remaining gap: A - F </t>
  </si>
  <si>
    <t xml:space="preserve">G. Déficit restant : A - F </t>
  </si>
  <si>
    <t>G. Déficit restante: A - F</t>
  </si>
  <si>
    <t>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t>
  </si>
  <si>
    <t>Besoins du pays déjà couverts : 
1) Les besoins du pays déjà couverts sont partagés entre les besoins devant être couverts par des ressources nationales (ligne C1) et par des ressources extérieures (ligne C2). 
2) Les investissements du secteur privé national doivent figurer dans les sources nationales. 
3) Dans les cas où une partie des besoins pendant l'année est couverte par une subvention en cours du Fonds mondial (se terminant avant le début de la nouvelle période de mise en œuvre), le montant correspondant peut être inclus dans la catégorie des ressources extérieures. 
4) Une fois les lignes C1 et C2 remplies, le total des besoins du pays déjà couverts s'affiche automatiquement dans la ligne C3. Notez que la ligne C3 est verrouillée et ne peut pas être modifiée. Par conséquent, si vous ne disposez pas de données ventilées entre ressources nationales et extérieures, indiquez le total dans la ligne C1. 
5) Dans ce cas, précisez dans la cellule des Commentaires que les données de la ligne C1 correspondent au total des ressources nationales et extérieures.</t>
  </si>
  <si>
    <t>Necesidad del país ya cubierta: 
1) La necesidad del país ya cubierta se desglosa en la necesidad que se prevé cubrir con recursos nacionales (línea C1) y con recursos externos (línea C2). 
2) Las inversiones nacionales del sector privado deben incluirse en las fuentes nacionales. 
3) En los casos en los que parte de la necesidad durante el año se cubra mediante una subvención actual del Fondo Mundial (que finalice antes del inicio del nuevo período de ejecución), se podrá incluir en la categoría de recursos externos. 
4) Una vez que se hayan rellenado las líneas C1 y C2, el total de la necesidad del país ya cubierta se mostrará automáticamente en la línea C3. Tenga en cuenta que el contenido de la línea C3 está bloqueado y no se puede modificar. Por lo tanto, utilice la línea C1 para proporcionar un total si el desglose de recursos nacionales y externos no se encuentra disponible. 
5) Si este es el caso, especifique en el recuadro de comentarios que la línea C1 se refiere al total de los recursos nacionales y externos.</t>
  </si>
  <si>
    <t>All "%" targets from rows C3 to G are based on numerical target in row B.</t>
  </si>
  <si>
    <t>Toutes les cibles en % des rangées C à G sont basées sur les valeurs numériques de la rangée B.</t>
  </si>
  <si>
    <t>Todos los "%" de las metas de las filas C a G están basados en la meta numérica de la fila B</t>
  </si>
  <si>
    <t>Programmatic gap: 
The programmatic gap is calculated based on total need (row A).</t>
  </si>
  <si>
    <t>Lacunes programmatiques : 
L’écart programmatique est calculé sur la base des besoins totaux (ligne A).</t>
  </si>
  <si>
    <t>Brechas programáticas: 
La brecha programática se calcula en base a la necesidad total (fila A).</t>
  </si>
  <si>
    <t>Comments/Assumptions:
1) Specify the target geographic area.
2) Specify who are the other sources of funding.</t>
  </si>
  <si>
    <t xml:space="preserve">Commentaires/Hypothèses : 
1) Indiquez la zone cible en cas de couverture infranationale.
2) Précisez quelles sont les autres sources de financement.
</t>
  </si>
  <si>
    <t>Comentarios o supuestos:
1) Especifique el área geográfica.
2) Especifique cuáles son las otras fuentes de financiamiento.</t>
  </si>
  <si>
    <t>Prevention - key populations-PrEP</t>
  </si>
  <si>
    <t>Prévention - populations clés - PrEP</t>
  </si>
  <si>
    <t>Prevención- poblaciones clave - PrEP</t>
  </si>
  <si>
    <t>TB/HIV - TB patients with known HIV status</t>
  </si>
  <si>
    <t>Tuberculose-VIH – Patients atteints de tuberculose et dont le statut VIH est connu</t>
  </si>
  <si>
    <t>TB/VIH - Pacientes con tuberculosis con estado serológico respecto al VIH conocido</t>
  </si>
  <si>
    <t>Percentage of eligible key populations who initiated oral antiretroviral PrEP in the last 12 months</t>
  </si>
  <si>
    <t xml:space="preserve">Pourcentage de populations clés éligibles qui ont initié une PrEP antiretrovirale orale au cours des 12 derniers mois </t>
  </si>
  <si>
    <r>
      <t xml:space="preserve">Porcentaje de la población clave </t>
    </r>
    <r>
      <rPr>
        <sz val="11"/>
        <color rgb="FFFF0000"/>
        <rFont val="Arial"/>
        <family val="2"/>
      </rPr>
      <t>elegible</t>
    </r>
    <r>
      <rPr>
        <sz val="11"/>
        <rFont val="Arial"/>
        <family val="2"/>
      </rPr>
      <t xml:space="preserve"> que </t>
    </r>
    <r>
      <rPr>
        <sz val="11"/>
        <color rgb="FFFF0000"/>
        <rFont val="Arial"/>
        <family val="2"/>
      </rPr>
      <t>inició</t>
    </r>
    <r>
      <rPr>
        <sz val="11"/>
        <rFont val="Arial"/>
        <family val="2"/>
      </rPr>
      <t xml:space="preserve"> PrEP</t>
    </r>
    <r>
      <rPr>
        <sz val="11"/>
        <color rgb="FFFF0000"/>
        <rFont val="Arial"/>
        <family val="2"/>
      </rPr>
      <t xml:space="preserve"> durante los últimos 12 meses.</t>
    </r>
  </si>
  <si>
    <t xml:space="preserve">Coverage indicator: 
Percentage of registered new and relapse TB patients with documented HIV status. </t>
  </si>
  <si>
    <t>Indicateur de couverture : 
Pourcentage de patients atteints de tuberculose enregistrés, nouveaux cas et cas de rechutes, dont le statut VIH est documenté.</t>
  </si>
  <si>
    <t xml:space="preserve">Indicador de cobertura: 
Porcentaje de casos nuevos y recaídas de tuberculosis registrados cuyo estado serológico respecto al VIH ha sido documentado. </t>
  </si>
  <si>
    <t>PrEP Programmatic Gap Table 1</t>
  </si>
  <si>
    <t xml:space="preserve">Tableau des lacunes programmatiques 1 - Prophylaxie préexposition (PrEP) </t>
  </si>
  <si>
    <t xml:space="preserve">Tabla de brechas programáticas para la profilaxis previa a la exposición- PrEP </t>
  </si>
  <si>
    <t>Estimated population in need/at risk: 
Refers to the total number of new and relapse TB patients registered.</t>
  </si>
  <si>
    <t>Population estimée dans le besoin /à risque :  
Se réfère au nombre total de patients atteints de tuberculose (nouveaux cas et cas de rechutes) enregistrés.</t>
  </si>
  <si>
    <t>Población estimada con necesidades o en riesgo: 
Se refiere al número total de casos nuevos y recaídas de tuberculosis registrados.</t>
  </si>
  <si>
    <t>Country target:
Refers to NSP or any other latest agreed country target.
1) "#" refers to the number of registered new and relapses TB patients with documented HIV status.
2) "%" refers to the percentage of registered new and relapses TB patients with documented HIV status among the total number of registered new and relapse TB patients.</t>
  </si>
  <si>
    <t xml:space="preserve">Cible du pays : 
Se rapporte au PSN ou à toute autre cible du pays approuvée plus récemment.
1) « # » se réfère au nombre de patients atteints de tuberculose enregistrés, nouveaux cas et cas de rechutes, dont le statut VIH est documenté. 
2) «% » se réfère au pourcentage de patients atteints de tuberculose enregistrés, nouveaux cas et cas de rechutes, dont le statut VIH est documenté. </t>
  </si>
  <si>
    <t>Meta del país:
Se refiere al N o a cualquier otra meta de país acordada recientemente.
1) "#" se refiere al número de casos nuevos y recaídas de tuberculosis registrados cuyo estado serológico respecto al VIH ha sido documentado.
2) "%" se refiere al porcentaje de casos nuevos y recaídas de tuberculosis registrados cuyo estado serológico respecto al VIH ha sido documentado entre el número total de casos nuevos y recaídas de tuberculosis registrados.</t>
  </si>
  <si>
    <t>Condom Programmatic Gap Table 1</t>
  </si>
  <si>
    <t>Tableau des déficits programmatiques pour les préservatifs</t>
  </si>
  <si>
    <t xml:space="preserve">Tabla de brecha programática para el VIH/SIDA - Preservativos </t>
  </si>
  <si>
    <r>
      <t>Prevention</t>
    </r>
    <r>
      <rPr>
        <sz val="11"/>
        <color rgb="FFFF0000"/>
        <rFont val="Arial"/>
        <family val="2"/>
      </rPr>
      <t xml:space="preserve"> - National condom programming and stewardship</t>
    </r>
  </si>
  <si>
    <t>Prévention -  Programmation et gestion du préservatif au niveau national</t>
  </si>
  <si>
    <t xml:space="preserve">Prevención - Planificación y gestión nacional de preservativos </t>
  </si>
  <si>
    <t>Commentaires/Hypothèses : 
1) Indiquez la région cible en cas de couverture infranationale.
2) Précisez quelles sont les autres sources de financement.</t>
  </si>
  <si>
    <t>Number of condoms distributed by the program (male and female)</t>
  </si>
  <si>
    <t>Nombre de préservatifs distribués par le programme (masculins et féminins)</t>
  </si>
  <si>
    <r>
      <t xml:space="preserve">Número de preservativos distribuidos </t>
    </r>
    <r>
      <rPr>
        <sz val="11"/>
        <color rgb="FFFF0000"/>
        <rFont val="Arial"/>
        <family val="2"/>
      </rPr>
      <t>por el programa</t>
    </r>
    <r>
      <rPr>
        <sz val="11"/>
        <rFont val="Arial"/>
        <family val="2"/>
      </rPr>
      <t xml:space="preserve"> (masculinos y femeninos)</t>
    </r>
  </si>
  <si>
    <t xml:space="preserve">TB/HIV - TB/HIV Treatment and care </t>
  </si>
  <si>
    <t>Tuberculose/VIH - Traitement et prise en charge</t>
  </si>
  <si>
    <t>TB/VIH - Tratamiento y atención</t>
  </si>
  <si>
    <r>
      <rPr>
        <sz val="11"/>
        <color rgb="FFFF0000"/>
        <rFont val="Arial"/>
        <family val="2"/>
      </rPr>
      <t>all priority</t>
    </r>
    <r>
      <rPr>
        <sz val="11"/>
        <rFont val="Arial"/>
        <family val="2"/>
      </rPr>
      <t xml:space="preserve"> populations</t>
    </r>
  </si>
  <si>
    <t>Toutes les populations prioritaires</t>
  </si>
  <si>
    <t>todas las poblaciones prioritarias</t>
  </si>
  <si>
    <t>Coverage indicator: 
Proportion of HIV-positive TB patients (new and relapse) on ART during TB treatment.</t>
  </si>
  <si>
    <t>Indicateur de couverture :  
Pourcentage de patients atteints de tuberculose (nouveaux cas et rechutes) vivant avec le VIH sous TARV pendant leur traitement antituberculeux.</t>
  </si>
  <si>
    <t>Indicador de cobertura: 
Porcentaje de pacientes nuevos y recaídas de tuberculosis en pacientes coinfectados por VIH que recibieron tratamiento antirretroviral durante el tratamiento de la tuberculosis.</t>
  </si>
  <si>
    <t>A1. Total male condoms needed</t>
  </si>
  <si>
    <t>A1. Nombre total de préservatifs masculins nécessaires</t>
  </si>
  <si>
    <t>A1. Número total de preservativos masculinos necesarios</t>
  </si>
  <si>
    <t>Estimated population in need/at risk: 
Refers to the total number of expected HIV positive new and relapse TB patients registered in the period.</t>
  </si>
  <si>
    <t>Population estimée dans le besoin/ à risque :  
Correspond au nombre total de patients vivants avec le VIH et atteints de tuberculose (nouveaux cas et rechutes) attendus enregistrés au cours de la période.</t>
  </si>
  <si>
    <t>Población estimada con necesidades o en riesgo: 
Se refiere al número total previsto de casos nuevos y recaídas de tuberculosis en pacientes que viven con el VIH registrados en el período.</t>
  </si>
  <si>
    <t>A2. Total female condoms needed</t>
  </si>
  <si>
    <t>A2. Nombre total de préservatifs féminins nécessaires</t>
  </si>
  <si>
    <t>A2. Número total de preservativos femeninos necesarios</t>
  </si>
  <si>
    <t>Country target:
Refers to NSP or any other latest agreed country target.
1) “#” refers to the number of HIV positive TB patients (new and relapse) who receive ART.
2) “%” refers to the percentage of HIV positive new and relapse TB patients who receive ART among the total of HIV positive new and relapse TB patients registered.</t>
  </si>
  <si>
    <t>Cible du pays : 
Se rapporte au PSN ou à toute autre cible du pays approuvée plus récemment.
1) « # » correspond au nombre de patients atteints de tuberculose (nouveaux cas et cas de rechutes) et vivants avec le VIH qui sont sous TARV.
2) « % » correspond au pourcentage de patients atteints de tuberculose (nouveaux cas et rechute) et vivants avec le VIH sous TARV parmi tous les patients atteints de tuberculose vivant avec le VIH enregistrés (nouveaux et rechutes).</t>
  </si>
  <si>
    <t>Meta del país:
Se refiere al PEN o a cualquier otra meta de país acordada recientemente.
1) "#" se refiere al número de casos de tuberculosis (nuevos y recaídas) en pacientes que viven con el VIH que reciben tratamiento antirretroviral.
2) "%" se refiere al porcentaje de casos nuevos y recaídas de tuberculosis en pacientes que viven con el VIH que reciben tratamiento antirretroviral entre el total de casos nuevos y recaídas de tuberculosis en pacientes  que viven con el VIH registrados.</t>
  </si>
  <si>
    <t>B1. Country targets- male condoms
(from National Strategic Plan)</t>
  </si>
  <si>
    <r>
      <rPr>
        <sz val="11"/>
        <rFont val="Calibri"/>
        <family val="2"/>
      </rPr>
      <t>B1. Cibles du pays- préservatifs masculins
(à partir du plan stratégique national)</t>
    </r>
  </si>
  <si>
    <t>B1. Metas del país - preservativos masculinos (según el Plan Estratégico Nacional)</t>
  </si>
  <si>
    <t>B2. Country targets- female condoms
(from National Strategic Plan)</t>
  </si>
  <si>
    <r>
      <rPr>
        <sz val="11"/>
        <rFont val="Calibri"/>
        <family val="2"/>
      </rPr>
      <t>B2. Cibles du pays- préservatifs féminins
(à partir du plan stratégique national)</t>
    </r>
  </si>
  <si>
    <t>B2. Metas del país - preservativos femeninos (según el Plan Estratégico Nacional)</t>
  </si>
  <si>
    <t>Country need to meet global target already covered by funding resource</t>
  </si>
  <si>
    <t>Besoins nationaux pour atteindre la cible globale déjà couverts par des sources de financement</t>
  </si>
  <si>
    <t>Necesidades del país para atingir la meta global ya cubiertas con recursos de financiamiento</t>
  </si>
  <si>
    <t>TB/HIV - TB/HIV prevention (only for PLHIVs)</t>
  </si>
  <si>
    <t>Tuberculose/VIH - Prévention de la TB/VIH (uniquement pour PVVIH)</t>
  </si>
  <si>
    <t xml:space="preserve">TB/VIH - Prevención TB/VIH (únicamente para personas que viven con el VIH) </t>
  </si>
  <si>
    <r>
      <t>C1. Global target planned to be covered by domestic resources</t>
    </r>
    <r>
      <rPr>
        <sz val="11"/>
        <color rgb="FFFF0000"/>
        <rFont val="Arial"/>
        <family val="2"/>
      </rPr>
      <t>, including private sector where available</t>
    </r>
  </si>
  <si>
    <t>C1. Cible globale devant être couverte par des ressources nationales, y compris le secteur privé, le cas échéant</t>
  </si>
  <si>
    <t>C1. Meta global que se espera cubrir con recursos domésticos, incluyendo el sector privado cuando esté disponible</t>
  </si>
  <si>
    <t>Coverage indicator: 
Percentage of PLHIV currently enrolled on ART who started TB preventive therapy during the reporting period.</t>
  </si>
  <si>
    <t>Indicateur de couverture : 
Pourcentage de personnes vivant avec le VIH actuellement sous thérapie antirétrovirale qui ont initié un traitement préventif de la tuberculose (TPT) pendant la période de rapportage.</t>
  </si>
  <si>
    <t>Indicador de cobertura:
Porcentaje de personas que viven con el VIH actualmente inscritas en el tratamiento antirretroviral que iniciaron el tratamiento preventivo de la tuberculosis durante el período de reporte.</t>
  </si>
  <si>
    <t>C2. Cible globale devant être couverte par des ressources extérieures</t>
  </si>
  <si>
    <t xml:space="preserve">C2. Meta global que se va a financiar con recursos externos </t>
  </si>
  <si>
    <t>Estimated population in need/at risk:
Refers to the estimated number of people living with HIV (PLHIV) enrolled on ART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t>
  </si>
  <si>
    <t>Population estimée dans le besoin/ à risque :  
Désigne le nombre estimé de PVVIH sous TARV pendant la période de rapportage.
Ceci exclut les PVVIH sous traitement antituberculeux ou qui sont en cours d'évaluation d’une tuberculose active. Dans la mesure du possible, cela devrait également exclure les PVVIH qui ont déjà terminé le TPT dans les délais recommandés par la politique nationale, ainsi que les PVVIH jugées cliniquement non éligibles en raison de comorbidités et de contre-indications, telles que l’hépatite active, l'alcoolisme chronique, la prise d'autres médicaments potentiellement hépatotoxiques (névirapine par exemple) et/ou de neuropathies.</t>
  </si>
  <si>
    <t>Población estimada con necesidades o en riesgo:
Se refiere al número estimado de personas que viven con el VIH inscritas en el tratamiento antirretroviral durante el período de reporte.
Esto excluye a las personas que viven con el VIH que reciben tratamiento contra la tuberculosis o que están siendo evaluadas para determinar si padecen de tuberculosis activa. Cuando sea posible, también debe excluir a las personas que viven con el VIH que completaron anteriormente el tratamiento preventivo de la tuberculosis dentro del plazo recomendado por la política nacional, así como a aquellas personas que viven con el VIH que se estima que no son elegibles clínicamente debido a comorbilidades y contraindicaciones, entre otras, la hepatitis activa, el alcoholismo crónico, el uso de otros medicamentos que son potencialmente hepatotóxicos como la nevirapina, y/o la neuropatía.</t>
  </si>
  <si>
    <t>C3. Total global target planned to be covered: C1+C2</t>
  </si>
  <si>
    <t>C3. Total de la cible globale qui devrait être couvert :  C1 + C2</t>
  </si>
  <si>
    <t>C3. Total de la meta global que se planifica cubrir: C1+C2</t>
  </si>
  <si>
    <t>Country target:
Refers to NSP or any other latest agreed country target.
1) “#” refers to the number of PLHIV currently enrolled on ART who started TB preventive treatment (TPT during the reporting period
2) “%” refers to the percentage of PLHIV currently enrolled on ART who started TB preventive treatment among the total number of PLHIV currently enrolled on ART.</t>
  </si>
  <si>
    <t>Cible du pays : 
Se rapporte au PSN ou à toute autre cible du pays approuvée plus récemment.
1) « # » correspond au nombre de PVVIH actuellement sous TARV qui ont commencé le traitement préventif de la tuberculose (TPT)  durant la période de rapportage.
2) « % » désigne le pourcentage de PVVIH actuellement sous TARV qui ont commencé le traitement préventif de la tuberculose (TPT)  parmi le nombre total de PVVIH sous TARV.</t>
  </si>
  <si>
    <t>Meta del país:
Se refiere al PEN o a cualquier otra meta de país acordada recientemente.
1) "#" se refiere al número de personas que viven con el VIH actualmente inscritas en el tratamiento antirretroviral que iniciaron el tratamiento preventivo de la tuberculosis durante el periodo de reporte.
2) El "%" se refiere al porcentaje de personas que viven con el VIH actualmente inscritas en el tratamiento antirretroviral que iniciaron el tratamiento preventivo de la tuberculosis  entre el número total de personas que viven con el VIH actualmente inscritas en el tratamiento antirretroviral.</t>
  </si>
  <si>
    <t>Global target already covered by type of condom</t>
  </si>
  <si>
    <t>Cible globale déjà couverte par type de préservatif</t>
  </si>
  <si>
    <t>Meta global ya cubierta por tipo de preservativo</t>
  </si>
  <si>
    <t>Programmatic gap: 
The programmatic gap is calculated based on total need (line A).</t>
  </si>
  <si>
    <t>Brechas programáticas: 
La brecha programática se calcula en base a la necesidad total (línea A).</t>
  </si>
  <si>
    <t>C4. Global target planned to be covered (domestic+external resources)- male condoms</t>
  </si>
  <si>
    <t>C4. Cible globale qui devrait être couverte (ressources nationales et extérieures) - préservatifs masculins</t>
  </si>
  <si>
    <t xml:space="preserve">C4. Meta del país que se planifica cubrir (recursos nacionales+externos) - preservativos masculinos </t>
  </si>
  <si>
    <t>Commentaires/Hypothèses:
1) Indiquez la région cible en cas de couverture infranationale.
2) Précisez quelles sont les autres sources de financement.</t>
  </si>
  <si>
    <t>C5. Global target planned to be covered (domestic+external resources)- female condoms</t>
  </si>
  <si>
    <t>C5. Cible globale qui devrait être couverte (ressources nationales et extérieures) - préservatifs féminins</t>
  </si>
  <si>
    <t>C5. Meta del país que se planifica cubrir (recursos nacionales+externos) - preservativos femeninos</t>
  </si>
  <si>
    <t>C6. Total global target planned to be covered (male+female): C4+C5</t>
  </si>
  <si>
    <t>C6. Total de la cible globale qui devrait être couvert (masculins + féminins) :  C4 + C5</t>
  </si>
  <si>
    <t>C6. Total de la meta global que se planifica cubrir (masculinos+femeninos): C4+C5</t>
  </si>
  <si>
    <t>The Modular Framework -  https://www.theglobalfund.org/media/4309/fundingmodel_modularframework_handbook_en.pdf</t>
  </si>
  <si>
    <t>Référence : le Manuel du cadre modulaire - https://www.theglobalfund.org/media/4309/fundingmodel_modularframework_handbook_en.pdf</t>
  </si>
  <si>
    <t xml:space="preserve">Referencia: el Manual del Marco Modular - https://www.theglobalfund.org/media/4309/fundingmodel_modularframework_handbook_en.pdf
</t>
  </si>
  <si>
    <t>Global Fund HIV Information Note - https://www.theglobalfund.org/media/4759/core_resilientsustainablesystemsforhealth_infonote_en.pdf</t>
  </si>
  <si>
    <t>La note d'information du Fonds mondial sur le VIH- https://www.theglobalfund.org/media/4759/core_resilientsustainablesystemsforhealth_infonote_en.pdf</t>
  </si>
  <si>
    <t>La Nota informativa sobre el VIH del Fondo Mundial,- https://www.theglobalfund.org/media/4759/core_resilientsustainablesystemsforhealth_infonote_en.pdf</t>
  </si>
  <si>
    <t>D1. Expected annual gap in meeting the need- male condoms: A1 - C4</t>
  </si>
  <si>
    <t>D1. Déficit annuel attendu par rapport aux besoins - préservatifs masculins :  A1 - C4</t>
  </si>
  <si>
    <t xml:space="preserve">D1. Déficit anual previsto para cubrir la necesidad - preservativos masculinos: A1 - C4 </t>
  </si>
  <si>
    <t xml:space="preserve">Note: Throughout the instructions, the term “high incidence settings” is used to indicate “high-risk AGYW”. High HIV incidence settings are sub-national locations with an HIV incidence of 1% or more among AGYW 15-24 years as per UNAIDS criteria. AGYW residing in these areas are considered high-risk. However, those residing within areas with moderate HIV incidence of 0.3% to &lt;1% can also be considered high-risk AGYW based on their reported behaviour (AGYW with non-regular sexual partner(s) and young women from key populations). [UNAIDS (2021). Global AIDS Strategy 2021-2026 — End Inequalities. End AIDS.]  </t>
  </si>
  <si>
    <t>Remarque : Dans les instructions, le terme « contextes à incidence élevée » est utilisé pour indiquer « les adolescentes et les jeunes femmes à haut risque ». Les contextes à incidence élevée du VIH sont relatifs à des zones sous-nationales dans lesquelles l’incidence du VIH est de 1 % ou plus parmi les adolescentes et les jeunes femmes de 15 à 24 ans, selon les critères de l'ONUSIDA. Les adolescentes et les jeunes femmes résidant dans ces zones sont considérées comme à haut risque. Cependant, les adolescentes et des jeunes femmes résidant dans des zones où l'incidence du VIH est modérée, de 0,3 à &lt;1 %, peuvent également être considérées à haut risque, sur la base de leur comportement déclaré (adolescentes et jeunes femmes avec partenaire(s) sexuel(s) non régulier(s) et jeunes femmes des populations clés). [ONUSIDA (2021). Stratégie mondiale de lutte contre le sida 2021-2026 — Mettre fin aux inégalités. En finir avec le SIDA.]</t>
  </si>
  <si>
    <t>Nota: A lo largo de las instrucciones, el término "entornos de alta incidencia" se utiliza para indicar "AGYW de alto riesgo". Los entornos de alta incidencia del VIH son ubicaciones subnacionales con una incidencia del VIH del 1 % o más entre las niñas adolescentes y mujeres jóvenes de 15 a 24 años según los criterios de la ONUSIDA. Las niñas adolescentes y mujeres jóvenes que residen en estas áreas se consideran de alto riesgo. Sin embargo, las niñas adolescentes y mujeres jóvenes que residen en áreas con una incidencia moderada de VIH de 0.3 a &lt;1% también pueden ser consideradas de alto riesgo en base a su comportamiento informado (niñas adolescentes y mujeres jóvenes con parejas sexuales no regulares y mujeres jóvenes de poblaciones clave). [ONUSIDA (2021). Estrategia mundial contra el sida 2021-2026 — Poner fin a las desigualdades. Terminar con el SIDA.]</t>
  </si>
  <si>
    <t>D2. Expected annual gap in meeting the need- female condoms: A2 - C5</t>
  </si>
  <si>
    <t>D2. Déficit annuel attendu par rapport aux besoins - préservatifs féminins :  A2 - C5</t>
  </si>
  <si>
    <t xml:space="preserve">D2. Déficit anual previsto para cubrir la necesidad - preservativos femeninos: A2 - C5 </t>
  </si>
  <si>
    <t>Country need to meet global target covered with the allocation amount</t>
  </si>
  <si>
    <t>Besoins nationaux par rapport la cible globale déjà couverts par la somme allouée</t>
  </si>
  <si>
    <t xml:space="preserve">Necesidades del país para atingir la meta global financiados con el monto asignado </t>
  </si>
  <si>
    <t>E1. Targets to be financed by allocation amount- male condoms</t>
  </si>
  <si>
    <r>
      <rPr>
        <sz val="11"/>
        <rFont val="Calibri"/>
        <family val="2"/>
      </rPr>
      <t>E1. Cibles devant être financées par la somme allouée - préservatifs masculins</t>
    </r>
  </si>
  <si>
    <t>E1. Metas que se van a financiar con el monto asignado - preservativos masculinos</t>
  </si>
  <si>
    <t>E2. Targets to be financed by allocation amount - female condoms</t>
  </si>
  <si>
    <r>
      <rPr>
        <sz val="11"/>
        <rFont val="Calibri"/>
        <family val="2"/>
      </rPr>
      <t>E2. Cibles devant être financées par la somme allouée - préservatifs féminins</t>
    </r>
  </si>
  <si>
    <t>E2. Metas que se van a financiar con el monto asignado - preservativos femeninos</t>
  </si>
  <si>
    <t>F1. Coverage from allocation amount and other resources - male condoms: E1 + C4</t>
  </si>
  <si>
    <r>
      <rPr>
        <sz val="11"/>
        <rFont val="Calibri"/>
        <family val="2"/>
      </rPr>
      <t>F1. Couverture par la somme allouée et d'autres ressources - préservatifs masculins :
 E1 + C4</t>
    </r>
  </si>
  <si>
    <t>F1. Cobertura realizada con el monto asignado y otros recursos - preservativos masculinos:
 E1 + C4</t>
  </si>
  <si>
    <t>F2. Coverage from allocation amount and other resources - female condoms: E2 + C5</t>
  </si>
  <si>
    <r>
      <rPr>
        <sz val="11"/>
        <rFont val="Calibri"/>
        <family val="2"/>
      </rPr>
      <t>F2. Couverture par la somme allouée et d'autres ressources - préservatifs féminins :
 E2 + C5</t>
    </r>
  </si>
  <si>
    <t>F2. Cobertura realizada con el monto asignado y otros recursos - preservativos femeninos:
 E2 + C5</t>
  </si>
  <si>
    <t>G1. Remaining gap- male condoms: A1 - F1</t>
  </si>
  <si>
    <t>G1. Déficit restant - préservatifs masculins : B1 - F1</t>
  </si>
  <si>
    <t>G1. Déficit restante - preservativos masculinos: B1 - F1</t>
  </si>
  <si>
    <t>G2. Remaining gap- female condoms: A2 - F2</t>
  </si>
  <si>
    <t>G2. Déficit restant - préservatifs féminins : B2 - F2</t>
  </si>
  <si>
    <t>G2. Déficit restante - preservativos femeninos: B2 - F2</t>
  </si>
  <si>
    <t>Prevention- key populations</t>
  </si>
  <si>
    <t xml:space="preserve">Prévention - populations clés </t>
  </si>
  <si>
    <t>Prevención- poblaciones clave</t>
  </si>
  <si>
    <t>Number of condoms and lubricants distributed (male and female)</t>
  </si>
  <si>
    <r>
      <rPr>
        <sz val="11"/>
        <rFont val="Calibri"/>
        <family val="2"/>
      </rPr>
      <t>Nombre de préservatifs et de lubrifiants distribués (masculins et féminins)</t>
    </r>
  </si>
  <si>
    <t>Número de preservativos y lubricantes distribuidos (masculinos y femeninos)</t>
  </si>
  <si>
    <t>Prevention - People who inject drugs and their partners</t>
  </si>
  <si>
    <t>Prévention - personnes qui s'injectent des drogues et leurs partenaires</t>
  </si>
  <si>
    <r>
      <rPr>
        <sz val="11"/>
        <color rgb="FFFF0000"/>
        <rFont val="Arial"/>
        <family val="2"/>
      </rPr>
      <t xml:space="preserve">Prevención- </t>
    </r>
    <r>
      <rPr>
        <sz val="11"/>
        <rFont val="Arial"/>
        <family val="2"/>
      </rPr>
      <t>personas que se inyectan drogas y sus parejas</t>
    </r>
  </si>
  <si>
    <t xml:space="preserve">Number of needles and syringes distributed </t>
  </si>
  <si>
    <r>
      <rPr>
        <sz val="11"/>
        <color theme="1"/>
        <rFont val="Calibri"/>
        <family val="2"/>
      </rPr>
      <t xml:space="preserve">Nombre d'aiguilles et de seringues distribuées </t>
    </r>
  </si>
  <si>
    <t>Número de agujas y jeringuillas distribuidas</t>
  </si>
  <si>
    <t>people who inject drugs and their partners</t>
  </si>
  <si>
    <t>personnes qui s'injectent des drogues et leurs partenaires </t>
  </si>
  <si>
    <t>personas que se inyectan drogas y sus parejas</t>
  </si>
  <si>
    <t>HIV/AIDS Programmatic Gap Table - Needle and syringe programs</t>
  </si>
  <si>
    <r>
      <rPr>
        <sz val="11"/>
        <color theme="1"/>
        <rFont val="Calibri"/>
        <family val="2"/>
      </rPr>
      <t>Tableau des déficits programmatiques pour le VIH/sida - Programmes de distribution d'aiguilles et de seringues</t>
    </r>
  </si>
  <si>
    <t xml:space="preserve">Tabla de brecha programática para el VIH/SIDA - Programas de agujas y jeringuillas </t>
  </si>
  <si>
    <t>Needles and syringes to be distributed per person per year</t>
  </si>
  <si>
    <r>
      <rPr>
        <sz val="11"/>
        <color theme="1"/>
        <rFont val="Calibri"/>
        <family val="2"/>
      </rPr>
      <t>Nombre d'aiguilles et de seringues à distribuer par personne et par an</t>
    </r>
  </si>
  <si>
    <t>Número de agujas y jeringuillas que se distribuirán por persona al año</t>
  </si>
  <si>
    <t>A. Total needles and syringes needed</t>
  </si>
  <si>
    <r>
      <rPr>
        <sz val="11"/>
        <color theme="1"/>
        <rFont val="Calibri"/>
        <family val="2"/>
      </rPr>
      <t>A. Nombre total d'aiguilles et de seringues nécessaire</t>
    </r>
  </si>
  <si>
    <t>A. Número total de agujas y jeringuillas necesarias</t>
  </si>
  <si>
    <t>B. Country target- Needles and syringes to be distributed (from National Strategic Plan)</t>
  </si>
  <si>
    <r>
      <rPr>
        <sz val="11"/>
        <color theme="1"/>
        <rFont val="Calibri"/>
        <family val="2"/>
      </rPr>
      <t>B. Cible du pays - Nombre d'aiguilles et de seringues à distribuer (à partir du plan stratégique national)</t>
    </r>
  </si>
  <si>
    <t>B. Meta del país - Número de agujas y jeringuillas que se van a distribuir (según el Plan Estratégico Nacional)</t>
  </si>
  <si>
    <t>D. Expected annual gap in meeting the need- needles and syringes: B - C3</t>
  </si>
  <si>
    <t>D. Déficit annuel attendu par rapport aux besoins - aiguilles et seringues : B - C3</t>
  </si>
  <si>
    <t>D. Déficit anual previsto para satisfacer las necesidad - agujas y jeringuillas: B - C3</t>
  </si>
  <si>
    <t>E. Targets to be financed by allocation amount- needles and syringes</t>
  </si>
  <si>
    <r>
      <rPr>
        <sz val="11"/>
        <color theme="1"/>
        <rFont val="Calibri"/>
        <family val="2"/>
      </rPr>
      <t>E. Cibles devant être financées par la somme allouée - aiguilles et seringues</t>
    </r>
  </si>
  <si>
    <t xml:space="preserve">E. Metas que se van a financiar con el monto asignado - agujas y jeringuillas </t>
  </si>
  <si>
    <t>F. Coverage from allocation amount and other resources- needles and syringes:  E + C3</t>
  </si>
  <si>
    <t>F. Couverture par la somme allouée et d'autres ressources - aiguilles et seringues :  E + C3</t>
  </si>
  <si>
    <t>F. Cobertura realizada con el monto asignado y otros recursos - agujas y jeringuillas:  E + C3</t>
  </si>
  <si>
    <t>G. Remaining gap-needles and syringes: B - F</t>
  </si>
  <si>
    <r>
      <rPr>
        <sz val="11"/>
        <color theme="1"/>
        <rFont val="Calibri"/>
        <family val="2"/>
      </rPr>
      <t>G. Déficit restant - aiguilles et seringues : B - F</t>
    </r>
  </si>
  <si>
    <t>G. Déficit restante - agujas y jeringuillas: B - F</t>
  </si>
  <si>
    <t>Please read the Instructions sheet carefully before completing the programmatic gap tables.</t>
  </si>
  <si>
    <r>
      <rPr>
        <sz val="11"/>
        <color theme="1"/>
        <rFont val="Calibri"/>
        <family val="2"/>
      </rPr>
      <t>Veuillez lire attentivement la feuille Instructions avant de compléter le tableau d'analyse des déficits programmatiques.</t>
    </r>
  </si>
  <si>
    <t>Lea detenidamente la hoja de instrucciones antes de completar la tabla de brecha programática.</t>
  </si>
  <si>
    <t>B1. Global targets as per the Global AIDS Strategy</t>
  </si>
  <si>
    <t>B1. Cibles globales selon la stratégie mondiale de lutte contre le sida</t>
  </si>
  <si>
    <t>B1. Las metas globales según la Estrategia mundial contra el sida   </t>
  </si>
  <si>
    <t>To complete this cover sheet, select from the drop-down lists the Geography and Applicant Type.</t>
  </si>
  <si>
    <r>
      <rPr>
        <sz val="11"/>
        <color theme="1"/>
        <rFont val="Calibri"/>
        <family val="2"/>
      </rPr>
      <t>Pour remplir cette feuille de présentation, sélectionnez un lieu géographique et un type de candidat dans les listes déroulantes.</t>
    </r>
  </si>
  <si>
    <t xml:space="preserve">Para completar la portada, seleccione el tipo de zona geográfica y el tipo de solicitante de las listas desplegables. </t>
  </si>
  <si>
    <t>B. Country targets 
(from National Strategic Plan)</t>
  </si>
  <si>
    <t>B. Cibles du pays
(à partir du plan stratégique national)</t>
  </si>
  <si>
    <t>B. Metas del país (según el Plan Estratégico Nacional)</t>
  </si>
  <si>
    <t>Applicant</t>
  </si>
  <si>
    <r>
      <rPr>
        <sz val="11"/>
        <color theme="1"/>
        <rFont val="Calibri"/>
        <family val="2"/>
      </rPr>
      <t>Candidat</t>
    </r>
  </si>
  <si>
    <t>Solicitante</t>
  </si>
  <si>
    <t xml:space="preserve">PrEP Programmatic Gap Table 2 </t>
  </si>
  <si>
    <t xml:space="preserve">Tableau 2 des lacunes programmatiques PrEP </t>
  </si>
  <si>
    <t xml:space="preserve">Tabla 2 de brechas programáticas de PrEP </t>
  </si>
  <si>
    <t>Component</t>
  </si>
  <si>
    <r>
      <rPr>
        <sz val="11"/>
        <color theme="1"/>
        <rFont val="Calibri"/>
        <family val="2"/>
      </rPr>
      <t>Composante</t>
    </r>
  </si>
  <si>
    <t>Componente</t>
  </si>
  <si>
    <t xml:space="preserve">PrEP Programmatic Gap Table 3 </t>
  </si>
  <si>
    <t xml:space="preserve">Tableau 3 des lacunes programmatiques PrEP </t>
  </si>
  <si>
    <t xml:space="preserve">Tabla 3  brechas programáticas de PrEP </t>
  </si>
  <si>
    <t>Applicant Type</t>
  </si>
  <si>
    <r>
      <rPr>
        <sz val="11"/>
        <color theme="1"/>
        <rFont val="Calibri"/>
        <family val="2"/>
      </rPr>
      <t>Type de candidat</t>
    </r>
  </si>
  <si>
    <t>Tipo de solicitante</t>
  </si>
  <si>
    <t>A3. Total condoms needed</t>
  </si>
  <si>
    <t xml:space="preserve">A3. Nombre total de préservatifs nécessaires </t>
  </si>
  <si>
    <t>A3. Número total de preservativos necesarios</t>
  </si>
  <si>
    <t xml:space="preserve">Condom Programmatic Gap Table 2 </t>
  </si>
  <si>
    <t xml:space="preserve">Tableau 2 des lacunes programmatiques des préservatifs </t>
  </si>
  <si>
    <t xml:space="preserve">Tabla 2 de brechas programáticas de preservativos </t>
  </si>
  <si>
    <t>"TB/HIV gap tables" tab</t>
  </si>
  <si>
    <t xml:space="preserve">Onglet « TB/VIH » </t>
  </si>
  <si>
    <t>Pestaña "TB/VIH"</t>
  </si>
  <si>
    <t>TB/HIV Programmatic Gap Table 1</t>
  </si>
  <si>
    <t xml:space="preserve">Tableau 1 des lacunes programmatiques TB/VIH </t>
  </si>
  <si>
    <t xml:space="preserve">Tabla 1 de brechas programáticas relativas a la TB/VIH </t>
  </si>
  <si>
    <t xml:space="preserve">Carefully read the instructions in the "Instructions" tab before completing the programmatic gap analysis table. 
The instructions have been tailored to each specific module/intervention. </t>
  </si>
  <si>
    <t xml:space="preserve">Veuillez lire attentivement les consignes données dans l'onglet « Instructions » avant de compléter le tableau d'analyse des déficits programmatiques. 
Les instructions ont été adaptées à chaque module/intervention. </t>
  </si>
  <si>
    <r>
      <t xml:space="preserve">Lea detenidamente las instrucciones en la pestaña "Instrucciones" antes de completar la tabla de análisis de </t>
    </r>
    <r>
      <rPr>
        <sz val="11"/>
        <color rgb="FFFF0000"/>
        <rFont val="Arial"/>
        <family val="2"/>
      </rPr>
      <t>brecha programática</t>
    </r>
    <r>
      <rPr>
        <sz val="11"/>
        <rFont val="Arial"/>
        <family val="2"/>
      </rPr>
      <t xml:space="preserve">. Las instrucciones se han adaptado a cada módulo o intervención específicos. </t>
    </r>
  </si>
  <si>
    <t>TB/HIV Programmatic Gap Table 2</t>
  </si>
  <si>
    <t xml:space="preserve">Tableau 2 des lacunes programmatiques TB/VIH </t>
  </si>
  <si>
    <t xml:space="preserve">Tabla 2 de brechas programáticas relativas a la TB/VIH </t>
  </si>
  <si>
    <t>TB/HIV Programmatic Gap Table 3</t>
  </si>
  <si>
    <t xml:space="preserve">Tableau 3 des lacunes programmatiques TB/VIH </t>
  </si>
  <si>
    <t xml:space="preserve">Tabla 3 de brechas programáticas relativas a la TB/VIH </t>
  </si>
  <si>
    <t>Latest version updated: 31 March 2023</t>
  </si>
  <si>
    <t>Dernière version mise à jour : le 31 mars 2023</t>
  </si>
  <si>
    <t>Última versión actualizada: 31 marzo 2023</t>
  </si>
  <si>
    <t>TB/HIV Programmatic Gap Table 4</t>
  </si>
  <si>
    <t xml:space="preserve">Tableau 4 des lacunes programmatiques TB/VIH </t>
  </si>
  <si>
    <t xml:space="preserve">Tabla 4 de brechas programáticas relativas a la TB/VIH </t>
  </si>
  <si>
    <t>TB/VIH</t>
  </si>
  <si>
    <t>"HIV Testing" tab</t>
  </si>
  <si>
    <t xml:space="preserve">Onglet « Test VIH » </t>
  </si>
  <si>
    <t>Pestaña "Pruebas del VIH"</t>
  </si>
  <si>
    <t>B2. Country targets</t>
  </si>
  <si>
    <t>B. Cibles du pays</t>
  </si>
  <si>
    <t>Treatment Programmatic Gap Table 1</t>
  </si>
  <si>
    <t xml:space="preserve">Tableau 1 des lacunes programmatiques - Traitement </t>
  </si>
  <si>
    <t>Tabla 1 de brechas programáticas - Tratamiento</t>
  </si>
  <si>
    <t>Treatment Programmatic Gap Table 2</t>
  </si>
  <si>
    <t xml:space="preserve">Tableau 2 des lacunes programmatiques - Traitement </t>
  </si>
  <si>
    <t>Tabla 2 de brechas programáticas - Tratamiento</t>
  </si>
  <si>
    <t>Treatment Programmatic Gap Table 3</t>
  </si>
  <si>
    <t xml:space="preserve">Tableau 3 des lacunes programmatiques - Traitement </t>
  </si>
  <si>
    <t>Tabla 3 de brechas programáticas - Tratamiento</t>
  </si>
  <si>
    <t>EMTCT Programmatic Gap Table 1</t>
  </si>
  <si>
    <t xml:space="preserve">Tableau 1 des lacunes programmatiques - ETME - EMTCT </t>
  </si>
  <si>
    <t>Tabla 1 de brechas programáticas - Eliminación de la transmisión maternoinfantil</t>
  </si>
  <si>
    <t>Prevention Programmatic Gap Table 1</t>
  </si>
  <si>
    <t xml:space="preserve">Tableau 1 des lacunes programmatiques - Prevention </t>
  </si>
  <si>
    <t xml:space="preserve">Tabla 1 de brechas programáticas - Prevencion </t>
  </si>
  <si>
    <t>Prevention Programmatic Gap Table 2</t>
  </si>
  <si>
    <t xml:space="preserve">Tableau 2 des lacunes programmatiques - Prevention </t>
  </si>
  <si>
    <t xml:space="preserve">Tabla 2 de brechas programáticas - Prevencion </t>
  </si>
  <si>
    <t>Prevention Programmatic Gap Table 3</t>
  </si>
  <si>
    <t xml:space="preserve">Tableau 3 des lacunes programmatiques - Prevention </t>
  </si>
  <si>
    <t xml:space="preserve">Tabla 3 de brechas programáticas - Prevencion </t>
  </si>
  <si>
    <t>Prevention Programmatic Gap Table 4</t>
  </si>
  <si>
    <t xml:space="preserve">Tableau 4 des lacunes programmatiques - Prevention </t>
  </si>
  <si>
    <t xml:space="preserve">Tabla 4 de brechas programáticas - Prevencion </t>
  </si>
  <si>
    <t>HIV Testing Programmatic Gap Table 1</t>
  </si>
  <si>
    <t>Tableau 1 des lacunes programmatiques  - Services de dépistage du VIH</t>
  </si>
  <si>
    <t>Tabla 1 de brechas programáticas  - Preuebas del VIH</t>
  </si>
  <si>
    <t>HIV Testing Programmatic Gap Table 2</t>
  </si>
  <si>
    <t xml:space="preserve">Tableau 2 des lacunes programmatiques  - Services de dépistage du VIH </t>
  </si>
  <si>
    <t>Tabla 2 de brechas programáticas  - Preuebas del VIH</t>
  </si>
  <si>
    <t>A. Total estimated number of all adults and/or children living with HIV</t>
  </si>
  <si>
    <t>A. Nombre total estimé de tous les adultes et/ou enfants vivant avec le VIH</t>
  </si>
  <si>
    <t>A. Número total estimado de todos los adultos y/o niños que viven con el VIH</t>
  </si>
  <si>
    <t>A. Total estimated number of people in the specified key and vulnerable population</t>
  </si>
  <si>
    <t>A. Nombre total estimé de personnes dans la population clé et vulnérables spécifiée</t>
  </si>
  <si>
    <t>A. Número total estimado de personas de la población clave y vulnerable especificada</t>
  </si>
  <si>
    <t>A. Total estimated number of HIV-positive pregnant women</t>
  </si>
  <si>
    <t>A. Nombre total estimé de femmes enceintes vivant avec le VIH</t>
  </si>
  <si>
    <t>A. Número total estimado de mujeres embarazadas que viven con el VIH</t>
  </si>
  <si>
    <t>A. Total estimated key and vulnerable populations in need</t>
  </si>
  <si>
    <t>A. Nombre total estimé de populations clés et vulnérables dans le besoin</t>
  </si>
  <si>
    <t>A. Total estimado de las poblaciones claves y vulnerables  en necesidad</t>
  </si>
  <si>
    <t xml:space="preserve">Condom Programmatic Gap Table 3 </t>
  </si>
  <si>
    <t xml:space="preserve">Tableau des lacunes programmatiques 3 - Les préservatifs </t>
  </si>
  <si>
    <t xml:space="preserve">Tabla 3 VIH/SIDA de brechas programáticas de preservativos  </t>
  </si>
  <si>
    <t>EMTCT Programmatic Gap Table 2</t>
  </si>
  <si>
    <t xml:space="preserve">Tableau 2 des lacunes programmatiques - ETME - EMTCT </t>
  </si>
  <si>
    <t>Tabla 2 de brechas programáticas - Eliminación de la transmisión maternoinfantil</t>
  </si>
  <si>
    <t>EMTCT Programmatic Gap Table 3</t>
  </si>
  <si>
    <t>HIV Testing Programmatic Gap Table 3</t>
  </si>
  <si>
    <t>Tableau 3 des lacunes programmatiques  - Services de dépistage du VIH</t>
  </si>
  <si>
    <t>Tabla 3 de brechas programáticas  - Preuebas del VIH</t>
  </si>
  <si>
    <t>Инструкции</t>
  </si>
  <si>
    <t>Russian</t>
  </si>
  <si>
    <t>Tuberculosis</t>
  </si>
  <si>
    <r>
      <rPr>
        <sz val="11"/>
        <rFont val="Calibri"/>
        <family val="2"/>
      </rPr>
      <t>Tuberculose</t>
    </r>
  </si>
  <si>
    <t>Instructions - TB Priority Modules</t>
  </si>
  <si>
    <t>Instructions – Modules prioritaires pour la tuberculose</t>
  </si>
  <si>
    <t>Instrucciones - Módulos prioritarios para la tuberculosis</t>
  </si>
  <si>
    <t xml:space="preserve">TB Programmatic Gap Table 1 </t>
  </si>
  <si>
    <t xml:space="preserve">Tableau des déficits programmatiques TB 1 </t>
  </si>
  <si>
    <t xml:space="preserve">Tuberculosis - Tabla de brecha programático 1 </t>
  </si>
  <si>
    <t xml:space="preserve">Instructions for filling TB programmatic gap table: </t>
  </si>
  <si>
    <t xml:space="preserve">Instructions illustrant comment compléter le tableau des lacunes programmatiques concernant la tuberculose: </t>
  </si>
  <si>
    <t xml:space="preserve">Instrucciones para completar la tabla de brechas programáticas para la tuberculosis: </t>
  </si>
  <si>
    <t xml:space="preserve">TB Programmatic Gap Table 2 </t>
  </si>
  <si>
    <t xml:space="preserve">Tableau des déficits programmatiques TB 2 </t>
  </si>
  <si>
    <t xml:space="preserve">Tuberculosis - Tabla de brecha programático 2 </t>
  </si>
  <si>
    <t>Please complete separate programmatic gap tables, found on the "Tables" worksheet, for priority modules that are relevant to the TB funding request. The following list specifies possible modules and relevant interventions that can be selected. Complete tables only for the interventions that are supported and for which funding is being requested. Refer to the Modular Framework Handbook for a list of all modules, interventions with accompanying descriptions and indicators. 
For guidance when completing these programmatic gap tables, please refer to the Modular Framework handbook and the Global Fund TB Information Note, which includes reference to relevant technical guidance documents.
Priority Modules/Interventions:
- TB diagnosis, treatment and care
          -&gt; TB screening and diagnosis
- DR-TB diagnosis, treatment and care
          -&gt; DR-TB diagnosis/DST
          -&gt; DR-TB Treatment, care and support
- TB/HIV
          -&gt; TB/HIV Screening, testing and diagnosis
          -&gt; TB/HIV Treatment and care
          -&gt; TB/HIV Prevention  
- TB/DR-TB Prevention
          -&gt; Screening/testing for TB infection
          -&gt; Preventive treatment
Optional modules and interventions for the programmatic gap table which could be included depending on country contexts and level of investment:
- Collaboration with other providers and sectors
          -&gt; Private provider engagement in TB/DR-TB care
- Collaboration with other providers and sectors
          -&gt; Community-based TB/DR-TB care</t>
  </si>
  <si>
    <t>Merci de bien vouloir remplir séparément les tableaux qui se trouvent dans la feuille « Tables » pour les modules prioritaires qui se rapportent à la demande de financement relative à la tuberculose. La liste ci-après présente les modules et les interventions correspondantes qui peuvent être sélectionnés. Ne remplissez les tableaux que pour les interventions qui peuvent être soutenues et pour lesquelles un financement est demandé. Consultez le Manuel du Cadre Modulaire pour la liste complète des modules et des interventions, leur description et leurs indicateurs. 
Pour obtenir des indications au moment de compléter le tableau des lacunes programmatiques, reportez-vous au Manuel du cadre modulaire et à la note d'information du Fonds mondial sur la tuberculose, où les documents d'orientation technique appropriés sont référencés.
Modules/interventions prioritaires :
- Diagnostic, traitement et soins de la TB  
          -&gt; Dépistage et diagnostic de la TB
- Diagnostic, traitement et soins de la TB pharmaco résistante
          -&gt; Diagnostic de la TB pharmaco résistante – Test de sensibilité aux médicaments 
          -&gt; Traitement, soins et soutien de la TB pharmaco résistante
-Tuberculose/VIH
          -&gt; Dépistage/test et diagnostic de la TB/VIH 
         -&gt; Traitement et soins de la TB/VIH
         -&gt; Prévention de la TB/VIH
- Prévention de la TB/TB pharmaco résistante
          -&gt; Dépistage/test de l’infection par la TB
          -&gt;Traitement préventif 
Modules et interventions optionnels des lacunes programmatiques qui pourraient être inclus en fonction des contextes nationaux et du niveau d'investissement:
- Collaboration avec d'autres prestataires et secteurs
          -&gt; Engagement des prestataires privés dans la prise en charge de la TB/ TB-RR 
- Collaboration avec d'autres prestataires et secteurs
          -&gt; Prise en charge communautaire de la TB/TB-RR</t>
  </si>
  <si>
    <t xml:space="preserve">Por favor, complete separadamente las tablas de brechas programáticas incluidas en la hoja de cálculo "Tables" para cada módulo prioritario relevante en la solicitud de financiamiento para la tuberculosis. La siguiente lista ofrece ejemplos de módulos y las intervenciones pertinentes correspondientes que se pueden seleccionar. Complete las tablas solo para los intervenciones aprobados e incluidos en la solicitud de financiamiento. Consulte en el Manual del Marco Modular una lista de todos los módulos, las intervenciones con su correspondiente descripción y los indicadores. 
Para obtener orientación a la hora de completar esta tabla de brechas programáticas, consulte el Manual del Marco Modular y la Nota informativa sobre el TB del Fondo Mundial, en la que se hace referencia a los documentos de orientación técnica correspondientes.
Módulos o intervenciones prioritarios:
- Diagnóstico, tratamiento y atención          
           -&gt; Detección de casos y diagnóstico 
- Diagnóstico, tratamiento y atención a la TB farmacorresistente (TB-DR) 
          -&gt; Diagnóstico de la TB-DR / Pruebas de sensibilidad a los fármacos (PSF)
          -&gt; Tratamiento de la TB-DR, atención y apoyo 
- TB/VIH
          -&gt; Tamizaje TB/VIH, pruebas y diagnóstico
          -&gt; Tratamiento y atención TB/VIH
          -&gt; Prevención TB/VIH
- Prevención TB/TB-DR
          -&gt; Tamizaje/pruebas de infección por TB 
          -&gt; Tratamiento preventivo 
Módulos e intervenciones opcionales para la tabla de brechas programáticas que podrían incluirse según los contextos de los países y el nivel de inversión
- Colaboración con otros proveedores y sectores
          -&gt; Participación de proveedores privados en la atención de TB/TB-DR
- Colaboración con otros proveedores y sectores
          -&gt; Atención comunitaria de la TB/DR-TB
</t>
  </si>
  <si>
    <t xml:space="preserve">TB Programmatic Gap Table 3 </t>
  </si>
  <si>
    <t xml:space="preserve">Tableau des déficits programmatiques TB 3 </t>
  </si>
  <si>
    <t xml:space="preserve">Tuberculosis - Tabla de brecha programático 3 </t>
  </si>
  <si>
    <t>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and gray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6 priority modules listed above, complete tables for only the interventions/indicators that are relevant to the funding request.</t>
  </si>
  <si>
    <t>Pour commencer à remplir chaque tableau, précisez le module/intervention prioritaire souhaité en le sélectionnant dans la liste déroulante qui se trouve à côté de la cellule « Module prioritaire ». Lorsqu'un module/intervention est sélectionné, l’indicateur de couverture correspondant s’affiche automatiquement.  Des informations doivent être saisies dans les cellules vides avec fond blanc. Les cellules avec fond violet et gris se rempliront alors automatiquement.
Si vous présentez des demandes de financement séparées pour la TB et pour le VIH, vous devrez inclure des tableaux d’analyse des lacunes programmatiques pour TB-VIH dans chacune de ces demandes. Dans le cas d’une demande de financement commune TB/VIH, remplissez les tableaux qui sont dans le fichier Excel des lacunes programmatiques TB-VIH communs.
Les instructions suivantes fournissent des informations détaillées sur la façon de remplir le tableau des lacunes programmatiques pour chaque module/intervention. Notez que des tableaux séparés doivent être remplis pour chaque intervention TB/VIH conjointe. Rappelez-vous que pour les six modules prioritaires listés ci-dessus, vous ne devez remplir que les tableaux qui concernent les interventions/indicateurs en rapport avec la demande de financement.</t>
  </si>
  <si>
    <t>Para empezar a completar cada tabla, especifique el módulo prioritario o la intervención pertinente seleccionándolos de la lista desplegable incluida junto a la línea "Módulo prioritario". Al seleccionar un módulo o intervención, el indicador de cobertura correspondiente aparecerá de forma automática. Es obligatorio completar las celdas vacías destacadas en color blanco. Las celdas destacadas en morado y gris se completarán de forma automática.
Si se presentan solicitudes de financiamiento separadas para la tuberculosis y el VIH, se deberán incluir las tablas de análisis de brecha para las intervenciones de TB/VIH en ambas solicitudes. En caso de presentar una solicitud conjunta para TB/VIH, deberá completar las tablas incluidas en el archivo de Excel de brechas programáticas para TB/VIH de manera conjunta.
En las instrucciones siguientes se explica detalladamente cómo completar la tabla de brechas para cada módulo o intervención. Tenga presente que es preciso completar separadamente las tablas para cada intervención conjunta de TB/VIH. Recuerde que, de entre los 6  módulos prioritarios enumerados anteriormente, solo debe completar las tablas correspondientes a las intervenciones o los indicadores incluidos en la solicitud de financiamiento.</t>
  </si>
  <si>
    <t xml:space="preserve">TB Programmatic Gap Table 4 </t>
  </si>
  <si>
    <t xml:space="preserve">Tableau des déficits programmatiques TB 4 </t>
  </si>
  <si>
    <t xml:space="preserve">Tuberculosis - Tabla de brecha programático 4 </t>
  </si>
  <si>
    <t>Reference (for DS and DR-TB testing): Planning and budgeting tool for TB and drug-resistant TB testing -  https://www.who.int/publications/i/item/WHO-UCN-TB-2021.8</t>
  </si>
  <si>
    <t>Référence (pour le dépistage de la tuberculose et de la tuberculose résistante aux antituberculeux) : Outil de planification et de budgétisation pour le dépistage de la tuberculose et de la tuberculose résistante aux médicaments : https://www.who.int/publications/i/item/WHO-UCN-TB-2021.8</t>
  </si>
  <si>
    <t>Referencia (para pruebas para la TB sensible y resistente a medicamentos): Herramienta de planificación y elaboración de presupuestos para pruebas para la TB sensible y resistente a medicamentos: https://www.who.int/publications/i/item/WHO-UCN-TB-2021.8</t>
  </si>
  <si>
    <t xml:space="preserve">TB Programmatic Gap Table 5 </t>
  </si>
  <si>
    <t xml:space="preserve">Tableau des déficits programmatiques TB 5 </t>
  </si>
  <si>
    <t xml:space="preserve">Tuberculosis - Tabla de brecha programático 5 </t>
  </si>
  <si>
    <t>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t>
  </si>
  <si>
    <t>Dans les cas où les indicateurs utilisés par le pays sont formulés différemment de ce qui est inclus dans les tableaux des lacunes programmatiques (mais la mesure reste la même), veuillez inclure la définition du pays dans la section commentaires.
La feuille « Blank table » contient un tableau vierge qui pourra être utilisé si le nombre de tableaux dans le fichier Excel est insuffisant ou si le candidat souhaite soumettre un tableau pour un module/une intervention/un indicateur qui n'apparaît pas dans les instructions ci-dessous.</t>
  </si>
  <si>
    <t>En casos en que los indicadores utilizados por el país estén redactados de manera diferente a lo que se incluye en las tablas de brechas programáticas (pero los métodos de medición son los mismos), por favor incluya la definición utilizada por el país en la caja de comentarios. Si el número de tablas incluidas en el libro de Excel no es suficiente o si el solicitante quiere presentar una tabla para un módulo/intervención/indicador diferente de los especificados en las instrucciones, podrá utilizar la tabla vacía incluida en la hoja denominada "Tabla en blanco".</t>
  </si>
  <si>
    <t xml:space="preserve">TB Programmatic Gap Table 6 </t>
  </si>
  <si>
    <t xml:space="preserve">Tableau des déficits programmatiques TB 6 </t>
  </si>
  <si>
    <t xml:space="preserve">Tuberculosis - Tabla de brecha programático 6 </t>
  </si>
  <si>
    <t>"TB-Tables" Tab</t>
  </si>
  <si>
    <t>Onglet « TB-Tables »</t>
  </si>
  <si>
    <t>Pestaña "TB-Tables"</t>
  </si>
  <si>
    <t xml:space="preserve">TB Programmatic Gap Table 7 </t>
  </si>
  <si>
    <t xml:space="preserve">Tableau des déficits programmatiques TB 7 </t>
  </si>
  <si>
    <t xml:space="preserve">Tuberculosis - Tabla de brecha programático 7 </t>
  </si>
  <si>
    <t>Diagnostic, traitement et prise en charge de la tuberculose - dépistage et diagnostic de la TB</t>
  </si>
  <si>
    <t>Diagnóstico, tratamiento y atención de la TB - Tamizaje y diagnóstico de la tuberculosis</t>
  </si>
  <si>
    <t>Coverage indicator: 
Number of patients with of all forms of TB notified (i.e., bacteriologically confirmed + clinically diagnosed); *includes only those with new and relapse TB.</t>
  </si>
  <si>
    <t>Indicateur de couverture :  
Nombre de patients déclarés atteints de tuberculose toutes formes confondues (c.-à-d. confirmés bactériologiquement et diagnostiqués cliniquement) ; *n'inclut que les nouveaux patients et les rechutes.</t>
  </si>
  <si>
    <t>Indicador de cobertura: 
Número de pacientes notificados con todas las formas de tuberculosis (esto es, confirmada Bacteriológicamente + diagnosticada clínicamente), *incluye únicamente pacientes nuevos y recaídas.</t>
  </si>
  <si>
    <t>Estimated population in need/at risk:
Refers to the estimated incidence of all forms of TB cases.</t>
  </si>
  <si>
    <t>Population estimée dans le besoin/à risque : 
Se rapporte à l'incidence estimée de la tuberculose, toutes formes confondues.</t>
  </si>
  <si>
    <t>Población estimada con necesidades/en riesgo:
Se refiere a la incidencia estimada de todas las formas de casos de tuberculosis.</t>
  </si>
  <si>
    <t>Country target:
Refers to NSP or any other latest agreed country target.
1) "#" refers to all forms of TB cases (new and relapse) to be notified to national health authorities. It includes bacteriologically confirmed plus those that are diagnosed using other tests such as X-rays (including digital X-ray with or without CAD/AI), cytology and clinically diagnosed.
2) "%" refers to the treatment coverage, i.e., the proportion of all forms of TB cases (new and relapse) notified among the number of estimated incident TB cases.</t>
  </si>
  <si>
    <t>Cible du pays : 
Se rapporte au plan stratégique national (PSN) ou à toute autre cible du pays approuvée récemment.
1) « # » correspond aux cas de tuberculose, toutes formes confondues (nouveaux cas et rechutes) à notifier aux autorités sanitaires nationales. Cela inclut les cas confirmés bactériologiquement plus ceux qui sont diagnostiqués via d'autres tests tels que la radiographie (y compris la radiographie numérique, avec ou sans CAD/AI), par la cytologie et ceux diagnostiqués cliniquement. 
2) « % » correspond à la couverture du traitement, c'est-à-dire la proportion de cas de tuberculose toutes formes confondues (nouveaux cas et rechutes) notifiés sur le total estimé des nouveaux cas.</t>
  </si>
  <si>
    <t>Meta del país:
Se refiere al Plan Estratégico Nacional (PEN) o a la última meta del país acordada.
1) "#" se refiere a todas las formas de casos de tuberculosis (casos nuevos y recaídas) que se deben notificar a las autoridades sanitarias nacionales. Incluye casos confirmados bacteriológicamente, además de aquellos que se han diagnosticado utilizando otras pruebas como rayos X (incluida la radiografía digital con o sin CAD/AI), citologías y diagnósticos clínicos.
2) "%" se refiere a la cobertura del tratamiento, es decir, la proporción de todas las formas de casos de TB (nuevos y recaídas) notificados entre el número de casos de TB incidentes estimados.</t>
  </si>
  <si>
    <t>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t>
  </si>
  <si>
    <t>Besoins du pays déjà couverts : 
1) Les besoins du pays déjà couverts sont partagés entre les besoins prévus d’être couverts par des ressources nationales (ligne C1) et par des ressources extérieures (ligne C2). 
2) Les investissements du secteur privé national doivent être inclus dans les sources nationales. 
3) Dans les cas où une partie des besoins d’une année est couverte par une subvention en cours du Fonds mondial (se terminant avant le début de la nouvelle période de mise en œuvre), le nombre correspondant peut être inclus dans la catégorie des ressources extérieures. 
4) Une fois les lignes C1 et C2 remplies, le total des besoins du pays déjà couverts s'affiche automatiquement dans la ligne C3. Notez que la ligne C3 est verrouillée et ne peut pas être modifiée. Par conséquent, si vous ne disposez pas de données ventilées entre ressources nationales et extérieures, indiquez le total dans la ligne C1. 
5) Dans ce cas, précisez dans la cellule des observations que les données de la ligne C1 correspondent au total des ressources nationales et extérieures.</t>
  </si>
  <si>
    <t>Necesidades del país ya cubiertas:
Las necesidades del país ya cubiertas se desglosan en aquellas que serán cubiertas por recursos nacionales (línea C1) y externos (línea C2). Las inversiones nacionales del sector privado se incluirán entre las fuentes de financiamiento nacionales. En los casos en que parte de una necesidad durante el año esté cubierta por una subvención en curso del Fondo Mundial (es decir, una subvención que finalice antes de comenzar el nuevo período de ejecución), esta podrá incluirse en la categoría de recursos externos. 
Una vez completadas las líneas C1 y C2, las necesidades totales del país ya cubiertas se calculan de forma automática en la línea C3. Recuerde que la línea C3 está bloqueada y no se puede desbloquear. Por lo tanto, deberá introducir un total en la línea C1 en caso de no disponer de un desglose de los recursos nacionales y externos. Si este es el caso, deberá indicar en la casilla de comentarios que la línea C1 hace referencia al total de recursos nacionales y externos.</t>
  </si>
  <si>
    <t>Programmatic gap:
The programmatic gap is calculated based on total need (line A).</t>
  </si>
  <si>
    <t>Lacune programmatique : 
L’écart programmatique est calculé à partir des besoins totaux (ligne A).</t>
  </si>
  <si>
    <t>Brecha programática:
La brecha programática se calcula según la necesidad total (línea A).</t>
  </si>
  <si>
    <t>Comments/Assumptions:
1) Specify the target geographic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t>
  </si>
  <si>
    <t>Commentaires/Hypothèses : 
1) Indiquez la zone géographique cible.
2) Précisez quelles sont les autres sources de financement
3) Précisez le nombre et la proportion de cas de tuberculose pédiatrique parmi tous les cas notifiés 
4) En plus des objectifs par pays, dans la colonne des commentaires, spécifiez le taux de succès thérapeutique actuel et ciblé, pour tous les nouveaux cas de tuberculose pour chacune des trois années.</t>
  </si>
  <si>
    <t>Comentarios/supuestos:
1) Especifique el área geográfica.
2) Especifique cuáles son las otras fuentes de financiamiento.
3) Especifique el número y proporción de casos de tuberculosis infantil que debe ser notificado entre el número total notificado.
4) Junto con las metas del país, especifique en la columna de comentarios la tasa de éxito del tratamiento para los casos nuevos de TB para cada uno de los tres años.</t>
  </si>
  <si>
    <t>Drug-resistant (DR)-TB diagnosis, treatment and care - DR-TB diagnosis/drug susceptibility testing (DST)</t>
  </si>
  <si>
    <t>Diagnostic, traitement et prise en charge de la tuberculose pharmacorésistante (DR-TB) - Diagnostic de la TB pharmacorésistante/Test de sensibilité aux médicaments</t>
  </si>
  <si>
    <t>Diagnóstico, tratamiento y atención a la TB farmacorresistente (TB-DR) - Diagnóstico de la TB-DR / Pruebas de sensibilidad a fármacos (PSF)</t>
  </si>
  <si>
    <t>Coverage indicator: 
Number of people with confirmed RR-TB and/or MDR-TB notified</t>
  </si>
  <si>
    <t>Indicateur de couverture :  
Nombre de personnes atteintes de TB-RR et/ou de TB-MR confirmée qui ont été déclarées.</t>
  </si>
  <si>
    <t>Indicador de cobertura: 
Número de personas con TB-RR y/o TB-MDR confirmada notificado.</t>
  </si>
  <si>
    <t>Estimated population in need/at risk:
Refers to the number of the estimated DR-TB (RR/MDR-TB) cases among all new and retreatment cases.</t>
  </si>
  <si>
    <t xml:space="preserve">Population estimée dans le besoin/à risque : 
Correspond au nombre estimé de cas de tuberculose pharmaco résistante (RR-MDR-TB) parmi tous les nouveaux cas et cas de retraitement. </t>
  </si>
  <si>
    <t xml:space="preserve">Población estimada con necesidades/en riesgo:
Se refiere al número estimado de casos de TB farmacorresistente   TB-DR (TB-RR/MDR) entre todos los casos nuevos y de retratamiento.  </t>
  </si>
  <si>
    <t>Country target:
Refers to NSP or any other latest agreed country target.
1) "#" refers to the bacteriologically confirmed drug resistant TB (DR-TB) cases (RR/MDR-TB) notified.
2) "%" refers to the percentage of DR-TB (RR/MDR-TB) cases notified as a proportion of the estimated DR-TB (RR/MDR-TB) cases among all new and retreatment cases.</t>
  </si>
  <si>
    <t>Cible du pays : 
Se rapporte au PSN ou à toute autre cible du pays approuvée plus récemment.
1) « # » se rapporte aux cas notifiés de tuberculose pharmaco résistante confirmés bactériologiquement (TB-RR/TB-MR).
2) « % » désigne le pourcentage de cas de tuberculose pharmaco résistante (TB-RR/TB-MR) notifiés par rapport aux cas estimés de tuberculose pharmaco résistante (TB-RR/TB-MR) parmi tous les nouveaux cas et les cas de retraitement.</t>
  </si>
  <si>
    <t>Meta del país:
Se refiere al Plan Estratégico Nacional (PEN) o a la última meta del país acordada.
1) "#" se refiere a los casos notificados de tuberculosis farmacorresistente confirmados bacteriológicamente TB-DR (TB-RR/MDR).
2) "%" se refiere al porcentaje de casos notificados de TB-DR (TB-RR/MDR) como proporción de los casos estimados de TB-DR (TB-RR/MDR) entre todos los casos nuevos y de retratamiento.</t>
  </si>
  <si>
    <t>Commentaires/Hypothèses : 
1) Indiquez la zone géographique cible.
2) Précisez quelles sont les autres sources de financement.</t>
  </si>
  <si>
    <t>Comentarios/supuestos:
1) Especifique el área geográfica.
2) Especifique cuáles son las otras fuentes de financiamiento.</t>
  </si>
  <si>
    <t>Comentarios/supuestos</t>
  </si>
  <si>
    <t>DR-TB diagnosis, treatment and care – DR-TB treatment, care and support</t>
  </si>
  <si>
    <t xml:space="preserve">Diagnostic, traitement et prise en charge de la tuberculose pharmacorésistante (DR-TB) - Traitement, prise en charge et soutien de la tuberculose pharmacorésistante (DR-TB) </t>
  </si>
  <si>
    <t xml:space="preserve">Diagnóstico, tratamiento y atención a la TB farmacorresistente (TB-DR) - Tratamiento, atención y apoyo para la TB-DR </t>
  </si>
  <si>
    <t>Coverage indicator: 
Number of bacteriologically confirmed RR-TB and/or MDR-TB cases registered and started on a prescribed RR-TB and/or MDR-TB treatment regimen.</t>
  </si>
  <si>
    <t>Indicateur de couverture :  
Nombre de cas confirmés de TB-RR et/ou TB-MR enregistrés et qui ont commencé un régime de traitement prescrit pour la TB-RR et/ou TB-MR.</t>
  </si>
  <si>
    <t xml:space="preserve">Indicador de cobertura: 
Número de casos confirmados bacteriológicamente de TB-RR y/o TB-MDR registrados y que han comenzado un tratamiento para la TB-RR y/o TB-MDR </t>
  </si>
  <si>
    <t>A. Total estimated population in need/at risk</t>
  </si>
  <si>
    <t>A. Estimation du total de populations dans le besoin/à risque</t>
  </si>
  <si>
    <t>A. Total estimado de población con necesidades/en riesgo</t>
  </si>
  <si>
    <t xml:space="preserve">Estimated population in need/at risk:
It refers to the number of the estimated MDR/RR TB cases among all new and retreatment cases. </t>
  </si>
  <si>
    <t xml:space="preserve">Population estimée dans le besoin/à risque : 
Correspond au nombre estimé de cas de TB-RR/TB-MR parmi tous les nouveaux cas et cas de retraitement. </t>
  </si>
  <si>
    <t xml:space="preserve">Población estimada con necesidades/en riesgo:
Se refiere al número estimado de casos de TB-RR / TB-MDR entre todos los casos nuevos y de retratamiento.  </t>
  </si>
  <si>
    <r>
      <rPr>
        <sz val="11"/>
        <rFont val="Calibri"/>
        <family val="2"/>
      </rPr>
      <t>B. Cibles du pays
(à partir du plan stratégique national)</t>
    </r>
  </si>
  <si>
    <t>B. Metas del país 
(según el Plan Estratégico Nacional)</t>
  </si>
  <si>
    <t>Country target:
Refers to NSP or any other latest agreed country target.
1) "#" refers to the registered cases with DR-TB (RR/MDR-TB) to be enrolled on second-line treatment.
2) "%" refers to the DR-TB (RR/MDR-TB) cases to be enrolled on second-line treatment among the estimated MDR-TB cases in need of treatment.</t>
  </si>
  <si>
    <t>Cible du pays : 
Se rapporte au PSN ou à toute autre cible du pays approuvée plus récemment.
1) « # » se rapporte aux cas de tuberculose pharmaco résistante (TB-RR/TB-MR) nécessitant un traitement de deuxième intention.
2) « % » se rapporte aux cas de TB-RR/TB-MR nécessitant un traitement de deuxième intention parmi les cas estimés de TB-MR nécessitant un traitement.</t>
  </si>
  <si>
    <t>Meta del país:
Se refiere al Plan Estratégico Nacional (PEN) o a la última meta del país acordada.
1) "#" se refiere a los casos de tuberculosis farmacorresistente (TB-RR / TB-MDR) que se someterán a un tratamiento de segunda línea. 
2) "%" se refiere a los casos de TB-DR (TB-RR/MDR) que se someterán a un tratamiento de segunda línea entre los casos estimados de TB-MDR con necesidad de tratamiento.</t>
  </si>
  <si>
    <t>Country need already covered</t>
  </si>
  <si>
    <r>
      <rPr>
        <sz val="11"/>
        <rFont val="Calibri"/>
        <family val="2"/>
      </rPr>
      <t>Besoins du pays déjà couverts</t>
    </r>
  </si>
  <si>
    <t>Necesidades del país ya cubiertas</t>
  </si>
  <si>
    <t>Comments/Assumptions:
1) Specify the target geographic area.
2) Specify who are the other sources of funding.
3) Along with the country targets, in the comments column specify the current and targeted treatment success rate for all bacteriologically confirmed DR-TB cases (RR/MDR-TB) over each of the three years.</t>
  </si>
  <si>
    <t>Commentaires/Hypothèses : 
1) Indiquez la zone géographique cible.
2) Précisez quelles sont les autres sources de financement.
3) Avec les cibles du pays, dans la colonne destinée aux observations, indiquez le taux de succès thérapeutique, actuel et ciblé, pour tous les cas de tuberculose pharmaco résistante confirmés bactériologiquement (TB-RR/TB-MR) pour chacune des trois années.</t>
  </si>
  <si>
    <t>Comentarios/supuestos:
1) Especifique el área geográfica.
2) Especifique cuáles son las otras fuentes de financiamiento.
3) Además de las metas del país, especifique en la columna de comentarios el índice de éxito del tratamiento actual y previsto para todos los nuevos casos de tuberculosis farmacorresistente TB-DR confirmados bacteriológicamente (TB-RR/MDR) en cada uno de los tres años.</t>
  </si>
  <si>
    <r>
      <rPr>
        <sz val="11"/>
        <rFont val="Calibri"/>
        <family val="2"/>
      </rPr>
      <t>C1. Besoins du pays devant être couverts par des ressources nationales</t>
    </r>
  </si>
  <si>
    <t>TB/DR-TB prevention – Screening/testing for TB infection</t>
  </si>
  <si>
    <t>Prévention de la TB/TB pharmacorésistante – dépistage/test pour l’infection par TB</t>
  </si>
  <si>
    <t>Prevención TB/TB-DR - Tamizaje/pruebas de infección por TB</t>
  </si>
  <si>
    <r>
      <rPr>
        <sz val="11"/>
        <rFont val="Calibri"/>
        <family val="2"/>
      </rPr>
      <t>C2. Besoins du pays devant être couverts par des ressources extérieures</t>
    </r>
  </si>
  <si>
    <t>Coverage indicator: 
Contact investigation coverage: Proportion of contacts of people with bacteriologically-confirmed TB evaluated for TB among those eligible.</t>
  </si>
  <si>
    <t>Indicateur de couverture :  
Couverture de la recherche des contacts  :  proportion de contacts de personnes atteintes de tuberculose confirmée bactériologiquement évalués pour la TB parmi les personnes éligibles.</t>
  </si>
  <si>
    <t>Indicador de cobertura: 
Cobertura de la investigación de contactos: proporción de contactos de personas con tuberculosis confirmada bacteriológicamente evaluados para la tuberculosis entre las personas elegibles.</t>
  </si>
  <si>
    <t>Estimated population in need/at risk:
Refers to the estimated number of eligible contacts of bacteriologically-confirmed people with TB during the period.
Target setting for the number of household contacts per bacteriologically confirmed person with TB should be based the national policy. Population census data to estimate the size of households, Stop TB UNHLM TB Prevention targets by country, modelling exercises based on program data, etc. are available options which the country can utilize during estimation.</t>
  </si>
  <si>
    <t>Population estimée dans le besoin/à risque 
Se rapporte au nombre estimé de contacts éligibles de personnes ayant une tuberculose confirmée bactériologiquement durant la période.
La définition des cibles pour le nombre de contacts avec les ménages par personne ayant une TB confirmée bactériologiquement doit être basée sur la politique nationale. Les données du recensement de la population pour estimer la taille des ménages, les cibles par pays de prévention de la tuberculose de Stop TB UNHLM, les exercices de modélisation basés sur les données du programme, etc. sont des options disponibles que le pays peut utiliser pendant l'estimation.</t>
  </si>
  <si>
    <t>Población estimada en necesidad/en riesgo: 
Se refiere al número estimado de contactos elegibles de personas con TB confirmada bacteriológicamente durante el período. 
El establecimiento de metas para el número de contactos en el hogar por persona con TB confirmada bacteriológicamente debe basarse en la política nacional. Los datos del censo de la población para estimar el tamaño de los hogares, las metas por país de prevención de la TB de la UNHLM, Stop TB, los ejercicios de modelaje basados en los datos del programa, etc. son opciones disponibles que el país puede utilizar durante la estimación.</t>
  </si>
  <si>
    <t>Brecha programático</t>
  </si>
  <si>
    <t>Country target:
Refers to NSP or any other latest agreed country target.
1) "#" refers to the number of contacts of people with bacteriologically confirmed TB who were evaluated for TB.
2) "%" refers to the percentage of contacts of people who were evaluated among the total number of eligible contacts of people with bacteriologically confirmed TB (see above).</t>
  </si>
  <si>
    <t>Cible du pays : 
Se rapporte au PSN ou à toute autre cible du pays approuvée plus récemment.
1) « # » désigne le nombre de contacts de personnes ayant une TB confirmée bactériologiquement qui ont été évalués pour la TB.
2) « % » désigne le pourcentage de contacts de personnes évaluées par rapport au nombre total de contacts éligibles de personnes ayant une TB confirmée bactériologiquement (voir ci-dessus).</t>
  </si>
  <si>
    <t>Meta del país: 
Se refiere al Plan Estratégico Nacional (PEN) o a la última meta del país acordada.
1) "#" se refiere al número de contactos de personas con TB bacteriológicamente confirmada que fueron evaluadas para TB.
2) "%" se refiere al porcentaje de contactos de personas que fueron evaluadas entre el número total de contactos elegibles de personas con TB confirmada bacteriológicamente (ver arriba).</t>
  </si>
  <si>
    <t>D. Expected annual gap in meeting the need: A - C3</t>
  </si>
  <si>
    <t>D. Déficit annuel attendu par rapport aux besoins : A - C3</t>
  </si>
  <si>
    <t>D. Brecha anual previsto para cubrir las necesidades: 
A - C3</t>
  </si>
  <si>
    <t>Comments/Assumptions:
1) Specify the target geographic area.
2) Specify who are the other sources of funding.
3) Specify the number and proportion of contacts evaluated disaggregated by age (&lt;5, 5-14, 15+ years).</t>
  </si>
  <si>
    <t>Commentaires/Hypothèses : 
1) Indiquez la zone géographique cible.
2) Précisez quelles sont les autres sources de financement.
3) Précisez le nombre et la proportion de contacts évalués, ventilés par âge (&lt;5, 5-14, 15+ ans).</t>
  </si>
  <si>
    <t>Comentarios/Supuestos: 
1) Especifique el área geográfica.
2) Especifique cuales son las otras fuentes de financiamiento. 
3) Especifique el número y la proporción de contactos evaluados desagregados por edad (&lt;5, 5-14, 15+ años).</t>
  </si>
  <si>
    <t>Country need covered with the allocation amount</t>
  </si>
  <si>
    <t>TB/DR-TB prevention – Preventive treatment (eligible contacts)</t>
  </si>
  <si>
    <t>Prévention de la TB/TB pharmacorésistante – Traitement préventif (contacts éligibles)</t>
  </si>
  <si>
    <t xml:space="preserve">Prevención TB/TB-DR - Tratamiento preventivo (contactos elegibles) </t>
  </si>
  <si>
    <t>E. Targets to be financed by funding request allocation amount</t>
  </si>
  <si>
    <r>
      <rPr>
        <sz val="11"/>
        <rFont val="Calibri"/>
        <family val="2"/>
      </rPr>
      <t>E. Cibles devant être financées par la somme allouée suite à la demande de financement</t>
    </r>
  </si>
  <si>
    <t>E. Metas que se van a financiar con el monto asignado de la solicitud de financiamiento</t>
  </si>
  <si>
    <t>Coverage indicator: 
Number of people in contact with TB patients who began preventive therapy.</t>
  </si>
  <si>
    <t>Indicateur de couverture :  
Nombre de personnes en contact avec des patients atteints de tuberculose ayant commencé un traitement préventif.</t>
  </si>
  <si>
    <t>Indicador de cobertura: 
Número de personas en contacto con pacientes de tuberculosis que empezaron a recibir terapia preventivo.</t>
  </si>
  <si>
    <t>F. Total coverage from allocation amount and other resources: E + C3</t>
  </si>
  <si>
    <t>F. Total de Couverture à partir de la somme allouée et des autres ressources : E + C3</t>
  </si>
  <si>
    <t xml:space="preserve">F. Cobertura total del monto asignado y otros recursos: E + C3 </t>
  </si>
  <si>
    <t xml:space="preserve">Estimated population in need/at risk:
Refers to the estimated number of eligible contacts of bacteriologically-confirmed people with TB initiated on TB preventive therapy after ruling out TB disease. </t>
  </si>
  <si>
    <t>Population estimée dans le besoin /à risque : 
Se rapporte au nombre estimé de contacts éligibles de personnes atteintes de tuberculose confirmée bactériologiquement qui ont commencé le traitement préventif de la TB après avoir exclu une TB active.</t>
  </si>
  <si>
    <t>Población estimada en necesidad/en riesgo: 
Se refiere al número estimado de contactos elegibles de personas con TB confirmada bacteriológicamente que iniciaron un tratamiento preventivo de TB después de descartar la TB activa.</t>
  </si>
  <si>
    <r>
      <rPr>
        <sz val="11"/>
        <rFont val="Calibri"/>
        <family val="2"/>
      </rPr>
      <t xml:space="preserve">G. Déficit restant : A - F </t>
    </r>
  </si>
  <si>
    <t xml:space="preserve">G. Brecha restante: A - F </t>
  </si>
  <si>
    <t>Country target:
Refers to NSP or any other latest agreed country target.
1) '#" refers to the number of eligible contacts of people with bacteriologically confirmed TB commenced on TB preventive therapy.
2) "%" refers to the percentage of eligible contacts of bacteriologically-confirmed people with TB who commenced TPT (see above).</t>
  </si>
  <si>
    <t>Cible du pays : 
Se rapporte au PSN ou à toute autre cible du pays approuvée plus récemment.
1) « # » fait référence au nombre de contacts éligibles de personnes atteintes de TB confirmée bactériologiquement qui ont commencé un traitement préventif de la TB.
2) « % » fait référence au pourcentage de contacts éligibles de personnes atteintes de tuberculose confirmée bactériologiquement qui ont commencé le TPT (voir ci-dessus).</t>
  </si>
  <si>
    <t>Meta del país: 
Se refiere al Plan Estratégico Nacional (PEN) o a la última meta del país acordada.
1) '#" se refiere al número de contactos elegibles de personas con TB confirmada bacteriológicamente que comenzaron el tratamiento preventivo de TB.
2) "%" se refiere al porcentaje de contactos elegibles de personas con TB confirmada bacteriológicamente que comenzaron TPT (ver arriba).</t>
  </si>
  <si>
    <t>Lacune programmatique :  
Le calcul de la lacune programmatique est basé sur le besoin total (ligne A).</t>
  </si>
  <si>
    <t>Brecha programática: 
La brecha programática se calcula con base en la necesidad total (línea A).</t>
  </si>
  <si>
    <t>Comments/Assumptions:
1) Specify the target geographic area.
2) Specify who are the other sources of funding.
3) Specify the number and proportion of child, adolescent and adult contacts to receive TPT among the total estimated number of contacts (&lt;5, 5-14, 15+ years).</t>
  </si>
  <si>
    <t>Commentaires/Hypothèses : 
1) Indiquez la zone géographique cible.
2) Précisez quelles sont les autres sources de financement.
3) Précisez le nombre et la proportion d'enfants, d'adolescents et d'adultes contacts qui recevront le TPT parmi le nombre total estimé de contacts (&lt;5, 5-14, 15+ ans).</t>
  </si>
  <si>
    <t>Comentarios/supuestos: 
1) Especifique el área geográfica.
2) Especificar cuáles son las otras fuentes de financiamiento. 
3) Especificar el número y la proporción de contactos de niños, adolescentes y adultos que recibirán TPT entre el número total estimado de contactos (&lt;5, 5-14, 15+ años).</t>
  </si>
  <si>
    <t xml:space="preserve">OPTIONAL: Collaboration with other providers and sectors – Private provider engagement in TB/DR-TB care </t>
  </si>
  <si>
    <t>FACULTATIF :  Collaboration avec d'autres prestataires et secteurs - Engagement des prestataires privés dans les soins de la TB/Tuberculose pharmaco résistante</t>
  </si>
  <si>
    <t>OPCIONAL: Colaboración con otros proveedores y sectores: participación de proveedores privados en la atención de la TB/DR-TB</t>
  </si>
  <si>
    <r>
      <rPr>
        <sz val="11"/>
        <rFont val="Calibri"/>
        <family val="2"/>
      </rPr>
      <t xml:space="preserve">Veuillez lire attentivement les consignes données dans l'onglet « Instructions » avant de compléter le tableau d'analyse des déficits programmatiques. 
Les instructions ont été adaptées à chaque module/intervention. </t>
    </r>
  </si>
  <si>
    <t xml:space="preserve">Lea detenidamente las instrucciones en la pestaña "Instrucciones" antes de completar la tabla de análisis de brecha programático. Las instrucciones se han adaptado a cada módulo o intervención específico. </t>
  </si>
  <si>
    <t>For countries with large proportion of patients seeking care in the private sector.</t>
  </si>
  <si>
    <t>Pour les pays ayant une grande proportion de patients se faisant soigner dans le secteur privé.</t>
  </si>
  <si>
    <t>Para países con una gran proporción de pacientes que buscan atención en el sector privado.</t>
  </si>
  <si>
    <t>Coverage indicator: 
Percentage of notified patients with all forms of TB (i.e., bacteriologically confirmed + clinically diagnosed) contributed by non-national TB program providers- private/non-governmental facilities; *includes only those with new and relapse TB.</t>
  </si>
  <si>
    <t>Indicateur de couverture :  
Pourcentage de patients déclarés atteints de tuberculose toutes formes confondues (c.-à-d. confirmés bactériologiquement et diagnostiqués cliniquement) déclarés par des prestataires de soins hors programme national de lutte contre la TB – formations sanitaires privées/non gouvernementales ; *n'inclut que les nouveaux patients et les rechutes.</t>
  </si>
  <si>
    <t>Indicador de cobertura: 
Porcentaje de pacientes notificados con todas las formas de tuberculosis (esto es, confirmada bacteriológicamente + diagnosticada clínicamente) aportados por proveedores ajenos al programa nacional de tuberculosis – establecimientos privados o no gubernamentales; *incluye únicamente pacientes nuevos y recaídas.</t>
  </si>
  <si>
    <r>
      <t>This sheet contains a blank table in the case where the number of tables provided in the previous sheets is not sufficient, or if the applicant wishes to submit a table for a module/intervention</t>
    </r>
    <r>
      <rPr>
        <sz val="11"/>
        <color rgb="FFFF0000"/>
        <rFont val="Arial"/>
        <family val="2"/>
      </rPr>
      <t>/indicator</t>
    </r>
    <r>
      <rPr>
        <sz val="11"/>
        <color theme="1"/>
        <rFont val="Arial"/>
        <family val="2"/>
      </rPr>
      <t xml:space="preserve"> that is not specified in the instructions.
This table is unprotected, therefore formulas in the cells can be changed if required. The table can also be copied if more than one is needed.</t>
    </r>
  </si>
  <si>
    <t>Cette feuille contient un tableau vierge qui pourra être utilisé si le nombre de tableaux figurant dans les feuilles précédentes est insuffisant ou si le candidat souhaite soumettre un tableau pour un module/une intervention/un indicateur qui n'apparaît pas dans les instructions.
Ce tableau n'est pas protégé. Les formules peuvent donc être modifiées si nécessaire. Le tableau peut également être copié si plusieurs tableaux sont nécessaires.</t>
  </si>
  <si>
    <t>Si el número de tablas incluidas en el cuaderno de Excel no es suficiente o el solicitante quiere presentar una tabla para un módulo o intervención o indicador que no aparece indicado en las instrucciones, podrá utilizar la tabla en blanco incluida en esta hoja de cálculo. Esta tabla no está protegida, por lo que se pueden modificar las fórmulas de las celdas en caso necesario. Además, es posible copiar la tabla si se necesita más de una.</t>
  </si>
  <si>
    <t xml:space="preserve">Estimated population in need/at risk:
Refers to the estimated number of TB cases that seek care in the private sector (private for-profit and not-for-profit). </t>
  </si>
  <si>
    <t>Population estimée dans le besoin /à risque 
Se rapporte au nombre estimé de cas de tuberculose qui se font soigner dans le secteur privé (privé à but lucratif et sans but lucratif).</t>
  </si>
  <si>
    <t>Población estimada en necesidad/en riesgo: 
Se refiere al número estimado de casos de TB que buscan atención en el sector privado (privado con y sin fines de lucro).</t>
  </si>
  <si>
    <t>TB Programmatic Gap Blank Table (if needed,  )</t>
  </si>
  <si>
    <t>Tableau vierge des déficits programmatiques TB (si nécessaire,  )</t>
  </si>
  <si>
    <t>Tuberculosis - Tabla de brecha programático vacía (en caso necesario,  )</t>
  </si>
  <si>
    <t>Country target:
Refers to NSP or any other latest agreed country target.
1) "#" refers to all forms of TB cases (new and relapse) to be notified to national health authorities by the private sector (NGOs and private-for-profit providers). It includes bacteriologically confirmed plus those that are diagnosed using other tests such as X-rays (including digital X-ray, with or without CAD/AI), cytology and clinically diagnosed.
2) "%" refers to the proportion of notified cases from the private sector providers among the total number of TB cases (all forms) notified to the national health authority in the PPM/PPE implementation areas.</t>
  </si>
  <si>
    <t>Cible du pays : 
Se rapporte au PSN ou à toute autre cible du pays approuvée plus récemment. `
1) « # »   se rapporte au cas de TB toutes formes (nouveaux et rechutes) prévus d’être notifiés aux autorités sanitaires nationales par le secteur privé (ONG et prestataires privés à but lucratif). Cela inclut les cas confirmés bactériologiquement plus ceux qui sont diagnostiqués via d'autres tests tels que la radiographie (y compris la radiographie numérique, avec ou sans CAD/AI), par la cytologie et ceux diagnostiqués cliniquement.
2)  « % »   se rapporte à la proportion de cas notifiés par les prestataires du secteur privé par rapport au nombre total de cas de tuberculose (toutes formes confondues) notifiés à l'autorité sanitaire nationale dans les zones de mise en œuvre du Partenariat public/privé (PPP)/PPM/PPE.</t>
  </si>
  <si>
    <t>Meta del país: 
Se refiere al Plan Estratégico Nacional (PEN) o a la última meta del país acordada.
1) "#" se refiere a todas las formas de casos de TB (nuevos y recidivantes) que el sector privado (ONGs y proveedores privados con fines de lucro) debe notificar a las autoridades sanitarias nacionales. Incluye los confirmados bacteriológicamente más los que se diagnostican mediante otras pruebas como rayos X (incluida la radiografía digital, con o sin CAD/AI), citología y diagnóstico clínico.
2) "%" se refiere a la proporción de casos notificados de los proveedores del sector privado entre el número total de casos de TB (todas las formas) notificados a la autoridad sanitaria nacional en las áreas de implementación del PPM/PPE.</t>
  </si>
  <si>
    <t xml:space="preserve">TB Programmatic Gap Table 8 </t>
  </si>
  <si>
    <t xml:space="preserve">Tableau des déficits programmatiques TB 8 </t>
  </si>
  <si>
    <t xml:space="preserve">Tuberculosis - Tabla de brecha programático 8 </t>
  </si>
  <si>
    <t xml:space="preserve">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t>
  </si>
  <si>
    <t>Besoins du pays déjà couverts : 
1) Les besoins du pays déjà couverts sont ventilés entre les besoins qu'il est prévu de couvrir par des ressources intérieures (ligne C1), et les ressources extérieures (ligne C2). 
2) Les investissements du secteur privé national doivent être inclus dans les sources nationales. 
3) Dans les cas où une partie des besoins de l'année est couverte par une subvention actuelle du Fonds mondial (qui se termine avant le début de la nouvelle période de mise en œuvre), elle peut être incluse dans la catégorie des ressources externes.</t>
  </si>
  <si>
    <t>Necesidad del país ya cubierta: 
1) La necesidad del país ya cubierta se desglosa en la necesidad que se prevé cubrir con recursos internos (línea C1) y recursos externos (línea C2). 
2) Las inversiones del sector privado nacional se incluirán en las fuentes nacionales. 
3) En los casos en que parte de la necesidad durante el año esté cubierta por una subvención actual del Fondo Mundial (que finaliza antes del inicio del nuevo período de implementación), puede incluirse en la categoría de recursos externos</t>
  </si>
  <si>
    <t xml:space="preserve">TB Programmatic Gap Table 9 </t>
  </si>
  <si>
    <t xml:space="preserve">Tableau des déficits programmatiques TB 9 </t>
  </si>
  <si>
    <t xml:space="preserve">Tuberculosis - Tabla de brecha programático 9 </t>
  </si>
  <si>
    <t xml:space="preserve">TB Programmatic Gap Table 10 </t>
  </si>
  <si>
    <t xml:space="preserve">Tableau des déficits programmatiques TB 10 </t>
  </si>
  <si>
    <t xml:space="preserve">Tuberculosis - Tabla de brecha programático 10 </t>
  </si>
  <si>
    <t>Comments/Assumptions:
1) Specify the target geographic area.
2) Specify who are the other sources of funding.
3) Along with the country targets, in the comments column specify the current and targeted treatment success rate for all new TB cases in the private sector over each of the three years.</t>
  </si>
  <si>
    <t xml:space="preserve">Commentaires/Hypothèses : 
1) Indiquez la zone géographique cible.
2) Précisez quelles sont les autres sources de financement.
3) Outre les objectifs nationaux, précisez dans la colonne des commentaires le taux de succès thérapeutique actuel et ciblé, pour tous les nouveaux cas de tuberculose dans le secteur privé pour chacune des trois années. </t>
  </si>
  <si>
    <t>Comentarios/Supuestos: 
1) Especifique el área geográfica.
2) Especifique cuáles son las otras fuentes de financiamiento. 
3) Junto con las metas del país, en la columna de comentarios, especifique la tasa de éxito del tratamiento actual y objetivo para todos los casos nuevos de TB en el sector privado en cada uno de los tres años.</t>
  </si>
  <si>
    <t xml:space="preserve">TB Programmatic Gap Table 11 </t>
  </si>
  <si>
    <t xml:space="preserve">Tableau des déficits programmatiques TB 11 </t>
  </si>
  <si>
    <t xml:space="preserve">Tuberculosis - Tabla de brecha programático 11 </t>
  </si>
  <si>
    <t>OPTIONAL: Collaboration with other providers and sectors – Community-based TB/DR-TB care</t>
  </si>
  <si>
    <t>OPCIONAL: Colaboración con otros proveedores y sectores – Atención de TB/DR-TB basada en la comunidad</t>
  </si>
  <si>
    <t>Coverage indicator: 
Percentage of notified patients with all forms of TB (i.e., bacteriologically confirmed + clinically diagnosed) contributed by non-national TB program providers- community referrals; *includes only those with new and relapse TB.</t>
  </si>
  <si>
    <t>Indicateur de couverture :  
Pourcentage de patients déclarés atteints de tuberculose toutes formes confondues (c.-à-d. confirmés bactériologiquement et diagnostiqués cliniquement) déclarés par des prestataires de soins hors programme national de lutte contre la TB – référés par la communauté ; *n'inclut que les nouveaux patients et les cas de rechute.</t>
  </si>
  <si>
    <t>Indicador de cobertura: 
Porcentaje de pacientes notificados con todas las formas de tuberculosis (esto es, confirmada bacteriológicamente + diagnosticada clínicamente) aportados por proveedores ajenos al programa nacional de tuberculosis – referencias comunitarias; *incluye únicamente pacientes nuevos y recaídas.</t>
  </si>
  <si>
    <t xml:space="preserve">Estimated population in need/at risk:
Refers to the estimated number of people with confirmed TB who were referred for diagnosis through community referrals. </t>
  </si>
  <si>
    <t>Population estimée dans le besoin /à risque 
Se rapporte au nombre estimé de cas de tuberculose confirmés qui ont été référés par les acteurs communautaires.</t>
  </si>
  <si>
    <t>Población estimada en necesidad/en riesgo: 
Se refiere al número estimado de personas con TB confirmada que fueron remitidas para diagnóstico a través de referencias comunitarias.</t>
  </si>
  <si>
    <t>Country target:
Refers to NSP or any other latest agreed country target.
1) "#" refers to the number of people with TB (all forms) i.e. bacteriologically confirmed plus clinically diagnosed referred by the community to a health facility for diagnosis.
2) "%" refers to the proportion of the total number of notified people with TB (all forms) that were referred by the community in the reporting period.</t>
  </si>
  <si>
    <t>Cible du pays : 
Se rapporte au PSN ou à toute autre cible du pays approuvée plus récemment.
1) « # »se réfère au nombre de personnes atteintes de tuberculose (toutes formes), c'est-à-dire confirmées bactériologiquement et diagnostiquées cliniquement, referees par les acteurs communautaires vers une formation sanitaire pour diagnostic.
2) « % » désigne la proportion du nombre total de personnes atteintes de tuberculose (toutes formes confondues) qui ont été référées par les acteurs communautaires pendant la période de rapportage.</t>
  </si>
  <si>
    <t>Meta del país: 
Se refiere al Plan Estratégico Nacional (PEN) o a la última meta del país acordada.
1) "#" se refiere a la cantidad de personas con TB (todas las formas), es decir, bacteriológicamente confirmadas más clínicamente diagnosticadas referenciadas por la comunidad a un centro de salud para el diagnóstico. 
2) "%" se refiere a la proporción del número total de personas notificadas con TB (todas las formas) que fueron referenciadas por la comunidad en el período de informe.</t>
  </si>
  <si>
    <t>Programmatic gap: 
The programmatic gap is calculated based on total need (line A)</t>
  </si>
  <si>
    <t>Comentarios/supuestos: 
1) Especifique el área geográfica.
2) Especificar cuáles son las otras fuentes de financiamiento.</t>
  </si>
  <si>
    <t>Global Fund TB Information Note - https://www.theglobalfund.org/media/4759/core_resilientsustainablesystemsforhealth_infonote_en.pdf</t>
  </si>
  <si>
    <t>La note d'information du Fonds mondial sur le TB - https://www.theglobalfund.org/media/4759/core_resilientsustainablesystemsforhealth_infonote_en.pdf</t>
  </si>
  <si>
    <t>La Nota informativa sobre el TB del Fondo Mundial,- https://www.theglobalfund.org/media/4759/core_resilientsustainablesystemsforhealth_infonote_en.pdf</t>
  </si>
  <si>
    <t>Lea detenidamente la hoja de instrucciones antes de completar la tabla de análisis de brecha programático.</t>
  </si>
  <si>
    <t>Pour remplir cette feuille de présentation, sélectionnez un lieu géographique et un type de candidat dans les listes déroulantes.</t>
  </si>
  <si>
    <t xml:space="preserve">Para completar la portada, seleccione la zona geográfica y el tipo de solicitante de las listas desplegables. </t>
  </si>
  <si>
    <t>Latest version updated: 5 January 2023</t>
  </si>
  <si>
    <t>Dernière version mise à jour : le 5 janvier 2023</t>
  </si>
  <si>
    <t>Última versión actualizada: 5 enero 2023</t>
  </si>
  <si>
    <t xml:space="preserve">Instructions for filling Tuberculosis and HIV programmatic gap tables. 
Instructions for joint TB/HIV modules are found below, under the HIV Instructions. The TB/HIV modules are found on the "TB-HIV gap tables" tab. </t>
  </si>
  <si>
    <t>Instructions illustrant comment compléter le tableau des lacunes programmatiques relatives au Tuberculose et le VIH.
Veuillez trouver les instructions pour les modules tuberculose/VIH conjointes en bas avec les instructions pour VIH. De la même façon, veuilliez trouver les modules TB/VIH conjointes sur l'onglet « HIV Tables ».</t>
  </si>
  <si>
    <t>Instrucciones ilustrativas para rellenar la tabla de deficiencias programáticas de Tuberculosis y VIH. 
Instrucciones para los módulos conjutos de TB/VIH se encuentran debajo, en las intrucciones para VIH. Similarmente, los módulos TB/VIH son encontrados en la pestaña llamada "HIV Tables".</t>
  </si>
  <si>
    <t>Modules</t>
  </si>
  <si>
    <t>Geography</t>
  </si>
  <si>
    <r>
      <rPr>
        <sz val="11"/>
        <rFont val="Calibri"/>
        <family val="2"/>
      </rPr>
      <t>Sélectionner…</t>
    </r>
  </si>
  <si>
    <t>Seleccione…</t>
  </si>
  <si>
    <t>Please select your geography…</t>
  </si>
  <si>
    <r>
      <rPr>
        <sz val="11"/>
        <color theme="1"/>
        <rFont val="Calibri"/>
        <family val="2"/>
      </rPr>
      <t>Sélectionnez votre lieu géographique…</t>
    </r>
  </si>
  <si>
    <t>Seleccione su zona geográfica</t>
  </si>
  <si>
    <r>
      <rPr>
        <sz val="11"/>
        <color theme="1"/>
        <rFont val="Calibri"/>
        <family val="2"/>
      </rPr>
      <t>Sélectionner…</t>
    </r>
  </si>
  <si>
    <t>Number of patients with of all forms of TB notified (i.e.,
bacteriologically confirmed + clinically diagnosed); *includes only those with new and relapse TB</t>
  </si>
  <si>
    <t>Nombre de patients déclarés atteints de tuberculose toutes formes confondues (c.-à-d. confirmés bactériologiquement et diagnostiqués cliniquement) ; *n'inclut que les nouveaux patients et les rechutes</t>
  </si>
  <si>
    <t>Número de pacientes notificados con todas las formas de tuberculosis (esto es, confirmada bacteriológicamente + diagnosticada clínicamente), *incluye únicamente pacientes nuevos y recaídas</t>
  </si>
  <si>
    <t>Afghanistan</t>
  </si>
  <si>
    <t>Afganistán</t>
  </si>
  <si>
    <r>
      <rPr>
        <sz val="11"/>
        <color theme="1"/>
        <rFont val="Calibri"/>
        <family val="2"/>
      </rPr>
      <t>ICN</t>
    </r>
  </si>
  <si>
    <t>MCP</t>
  </si>
  <si>
    <t>Number of people with confirmed RR-TB and/or MDR-TB notified</t>
  </si>
  <si>
    <t>Nombre de personnes atteintes de TB-RR et/ou de TB-MR confirmée qui ont été déclarées</t>
  </si>
  <si>
    <t>Número de personas con TB-RR y/o TB-MDR confirmada notificado</t>
  </si>
  <si>
    <t>Albania</t>
  </si>
  <si>
    <t>Albanie</t>
  </si>
  <si>
    <t>non-CCM</t>
  </si>
  <si>
    <r>
      <rPr>
        <sz val="11"/>
        <color theme="1"/>
        <rFont val="Calibri"/>
        <family val="2"/>
      </rPr>
      <t>non ICN</t>
    </r>
  </si>
  <si>
    <t>entidad no vinculada a un MCP</t>
  </si>
  <si>
    <t>DR-TB diagnosis, treatment and care – DR-TB Treatment, care and support</t>
  </si>
  <si>
    <t>Number of bacteriologically confirmed RR-TB and/or MDR-TB cases registered and started on a prescribed RR-TB and/or MDR-TB treatment regimen</t>
  </si>
  <si>
    <t>Nombre de cas de TB-RR/TB-MR confirmés bactériologiquement, enregistrés et ayant commencé un traitement prescrit contre la TB-RR/la TB-MR</t>
  </si>
  <si>
    <t>Número de casos confirmados bacteriológicamente de TB-RR y/o TB-MDR registrados y que han comenzado un tratamiento para la TB-RR y/o TB-MDR</t>
  </si>
  <si>
    <t>Algeria</t>
  </si>
  <si>
    <t>Algérie</t>
  </si>
  <si>
    <t>Argelia</t>
  </si>
  <si>
    <t>TB/DR-TB prevention - Screening/testing for TB infection</t>
  </si>
  <si>
    <t>Prévention de la TB/TB pharmaco résistante – dépistage/test pour l’infection par TB</t>
  </si>
  <si>
    <t>Contact investigation coverage: Proportion of contacts of people with bacteriologically-confirmed TB evaluated for TB among those eligible</t>
  </si>
  <si>
    <t>Couverture de la recherche des contacts : proportion de contacts de personnes atteintes de tuberculose confirmée bactériologiquement évalués pour la TB parmi les personnes éligibles</t>
  </si>
  <si>
    <t>Cobertura de la investigación de contactos: proporción de contactos de personas con tuberculosis confirmada bacteriológicamente evaluados para la tuberculosis entre las personas elegibles</t>
  </si>
  <si>
    <t>Andorra</t>
  </si>
  <si>
    <t>Andorre</t>
  </si>
  <si>
    <t>TB/DR-TB prevention - Preventive treatment (eligible contacts)</t>
  </si>
  <si>
    <t>Prévention de la TB/TB pharmaco résistante – Traitement préventif (contacts éligibles)</t>
  </si>
  <si>
    <t>Number of people in contact with TB patients who began preventive therapy</t>
  </si>
  <si>
    <t>Nombre de personnes en contact avec des patients atteints de tuberculose ayant commencé un traitement préventif</t>
  </si>
  <si>
    <t>Número de personas en contacto con pacientes de tuberculosis que empezaron a recibir terapia preventivo</t>
  </si>
  <si>
    <t>Angola</t>
  </si>
  <si>
    <t>OPTIONAL: Collaboration with other providers and sectors - Private provider engagement in TB/DR-TB care</t>
  </si>
  <si>
    <t>FACULTATIF: Collaboration avec d'autres prestataires et secteurs - Engagement des prestataires privés dans les soins de la TB/ TB pharmacorésistante</t>
  </si>
  <si>
    <t>OPCIONAL: Colaboración con otros proveedores y sectores - Participación de proveedores privados en la atención de TB/ TB-DR</t>
  </si>
  <si>
    <t>Percentage of HIV-positive TB patients (new and relapse) on ART during TB treatment</t>
  </si>
  <si>
    <t>Pourcentage de patients atteints de tuberculose (nouveaux cas et rechutes) vivant avec le VIH sous TARV pendant leur traitement antituberculeux</t>
  </si>
  <si>
    <t>Porcentaje de pacientes nuevos y recaídas de tuberculosis en pacientes coinfectados por VIH que recibieron tratamiento antirretroviral durante el tratamiento de la tuberculosis</t>
  </si>
  <si>
    <t>Antigua and Barbuda</t>
  </si>
  <si>
    <t>Antigua-et-Barbuda</t>
  </si>
  <si>
    <t>Antigua y Barbuda</t>
  </si>
  <si>
    <t>OPTIONAL: Collaboration with other providers and sectors - Community-based TB/DR-TB care</t>
  </si>
  <si>
    <t>FACULTATIF: Collaboration avec d'autres prestataires et secteurs – Engagement des acteurs communautaires dans la prise en charge de la TB/ TB pharmacorésistante</t>
  </si>
  <si>
    <t>OPCIONAL: Colaboración con otros proveedores y sectores - Atención comunitaria de la TB/DR-TB</t>
  </si>
  <si>
    <t>Percentage of PLHIV currently enrolled on ART who started TB preventive therapy during the reporting period</t>
  </si>
  <si>
    <t>Pourcentage de personnes vivant avec le VIH actuellement sous thérapie antirétrovirale qui ont initié un traitement préventif de la tuberculose (TPT) pendant la période de rapportage</t>
  </si>
  <si>
    <t>Porcentaje de personas que viven con el VIH actualmente inscritas en el tratamiento antirretroviral que iniciaron el tratamiento preventivo de la tuberculosis durante el período de reporte</t>
  </si>
  <si>
    <t>Argentina</t>
  </si>
  <si>
    <t>Argentine</t>
  </si>
  <si>
    <t>Armenia</t>
  </si>
  <si>
    <t>Arménie</t>
  </si>
  <si>
    <t>Tuberculose/VIH - Patients atteints de tuberculose et dont le statut VIH est connu</t>
  </si>
  <si>
    <t>TB/VIH - Pacientes de tuberculosis con estado serológico respecto al VIH conocido</t>
  </si>
  <si>
    <t>Aruba</t>
  </si>
  <si>
    <t>TB/HIV - TB/HIV Treatment and care</t>
  </si>
  <si>
    <t>Percentage of notified patients with all forms of TB (i.e.,
bacteriologically confirmed + clinically diagnosed) contributed by non-national TB program providers- private/non-governmental facilities; *includes only those with new and relapse TB</t>
  </si>
  <si>
    <t>Pourcentage de patients déclarés atteints de tuberculose toutes formes confondues (c.-à-d. confirmés bactériologiquement et diagnostiqués cliniquement) déclarés par des prestataires de soins hors programme national de lutte contre la TB – formations sanitaires privées/non gouvernementales ; *n'inclut que les nouveaux patients et les rechutes</t>
  </si>
  <si>
    <t>Porcentaje de pacientes notificados con todas las formas de tuberculosis (esto es, confirmada bacteriológicamente + diagnosticada clínicamente) aportados por proveedores ajenos al programa nacional de tuberculosis – establecimientos privados o no gubernamentales; *incluye únicamente pacientes nuevos y recaídas</t>
  </si>
  <si>
    <t>Australia</t>
  </si>
  <si>
    <t>Australie</t>
  </si>
  <si>
    <t>Percentage of notified patients with all forms of TB (i.e.,
bacteriologically confirmed + clinically diagnosed) contributed by non-national TB program providers- community referrals; *includes only those with new and relapse TB</t>
  </si>
  <si>
    <t>Pourcentage de patients déclarés atteints de tuberculose toutes formes confondues (c.-à-d. confirmés bactériologiquement et diagnostiqués cliniquement) déclarés par des prestataires de soins hors programme national de lutte contre la TB – référés par la communauté ; *n'inclut que les nouveaux patients et les cas de rechute.</t>
  </si>
  <si>
    <t>Porcentaje de pacientes notificados con todas las formas de tuberculosis (esto es, confirmada bacteriológicamente + diagnosticada clínicamente) aportados por proveedores ajenos al programa nacional de tuberculosis – referencias comunitarias; *incluye únicamente pacientes nuevos y recaídas</t>
  </si>
  <si>
    <t>Austria</t>
  </si>
  <si>
    <t>Autriche</t>
  </si>
  <si>
    <t>Azerbaijan</t>
  </si>
  <si>
    <t>Azerbaïdjan</t>
  </si>
  <si>
    <t>Azerbaiyán</t>
  </si>
  <si>
    <t>Bahamas</t>
  </si>
  <si>
    <t>Bahamas (las)</t>
  </si>
  <si>
    <t>Bahrain</t>
  </si>
  <si>
    <t>Bahreïn</t>
  </si>
  <si>
    <t>Bahrein</t>
  </si>
  <si>
    <t>Bangladesh</t>
  </si>
  <si>
    <t>Percentage of people living with HIV newly initiated on ART who were screened for TB</t>
  </si>
  <si>
    <t>Pourcentage de personnes vivant avec le VIH ayant initié la TARV et chez qui les signes de la tuberculose ont été recherchés.</t>
  </si>
  <si>
    <t>Porcentaje de personas que viven con el VIH que acaban de iniciar el tratamiento antirretroviral y que fueron sometidas a pruebas de tuberculosis</t>
  </si>
  <si>
    <t>Barbados</t>
  </si>
  <si>
    <t>Barbade</t>
  </si>
  <si>
    <t>Tuberculose/VIH - Patients atteints de tuberculose et dont le statut sérologique vis-à-vis du VIH est connu</t>
  </si>
  <si>
    <t>Percentage of registered new and relapse TB patients with documented HIV status</t>
  </si>
  <si>
    <t>Pourcentage de patients atteints de tuberculose enregistrés (nouveaux cas et rechutes) dont le statut sérologique VIH est documenté.</t>
  </si>
  <si>
    <t>Porcentaje de pacientes nuevos y recaídas de tuberculosis registrados con estado serológico respecto al VIH documentado</t>
  </si>
  <si>
    <t>Belarus</t>
  </si>
  <si>
    <t>Biélorussie</t>
  </si>
  <si>
    <t>Belarús</t>
  </si>
  <si>
    <t>Pourcentage de patients atteints de tuberculose (nouveaux cas et rechutes) vivant avec le VIH sous TARV pendant leur traitement antituberculeux.</t>
  </si>
  <si>
    <t>Porcentaje de pacientes nuevos y recaídas de tuberculosis en pacientes coinfectados por VIH que recibieron tratamiento antirretroviral durante el tratamiento de la tuberculosis.</t>
  </si>
  <si>
    <t>Belgium</t>
  </si>
  <si>
    <t>Belgique</t>
  </si>
  <si>
    <t>Bélgica</t>
  </si>
  <si>
    <t>Percentage of PLHIV currently enrolled in ART who started TB preventive therapy during the reporting period</t>
  </si>
  <si>
    <t>Pourcentage de personnes vivant avec le VIH actuellement sous thérapie antirétrovirale qui ont initié un traitement préventif de la tuberculose (TPT) pendant la période de rapportage.</t>
  </si>
  <si>
    <t xml:space="preserve">Porcentaje de personas que viven con el VIH actualmente inscritas en el tratamiento antirretroviral que iniciaron el tratamiento preventivo de la tuberculosis durante el período de reporte. </t>
  </si>
  <si>
    <t>Belize</t>
  </si>
  <si>
    <t>Belice</t>
  </si>
  <si>
    <t>Benin</t>
  </si>
  <si>
    <t>Bénin</t>
  </si>
  <si>
    <t>Bhutan</t>
  </si>
  <si>
    <t>Bhoutan</t>
  </si>
  <si>
    <t>Bhután</t>
  </si>
  <si>
    <t>Bolivia (Plurinational State)</t>
  </si>
  <si>
    <t>Bolivie (Etat Plurinational)</t>
  </si>
  <si>
    <t>Bolivia (Estado Plurinacional)</t>
  </si>
  <si>
    <t>Bosnia and Herzegovina</t>
  </si>
  <si>
    <t>Bosnie-Herzégovine</t>
  </si>
  <si>
    <t>Bosnia y Herzegovina</t>
  </si>
  <si>
    <t>Botswana</t>
  </si>
  <si>
    <t>Brazil</t>
  </si>
  <si>
    <t>Brésil</t>
  </si>
  <si>
    <t>Brasil</t>
  </si>
  <si>
    <t>Brunei Darussalam</t>
  </si>
  <si>
    <t>Brunéi Darussalam</t>
  </si>
  <si>
    <t>Bulgaria</t>
  </si>
  <si>
    <t>Bulgarie</t>
  </si>
  <si>
    <t>Burkina Faso</t>
  </si>
  <si>
    <t>Burundi</t>
  </si>
  <si>
    <t>Cabo Verde</t>
  </si>
  <si>
    <t>Cambodia</t>
  </si>
  <si>
    <t>Cambodge</t>
  </si>
  <si>
    <t>Camboya</t>
  </si>
  <si>
    <t>Cameroon</t>
  </si>
  <si>
    <t>Cameroun</t>
  </si>
  <si>
    <t>Camerún</t>
  </si>
  <si>
    <t>Canada</t>
  </si>
  <si>
    <t>Canadá</t>
  </si>
  <si>
    <t>Central African Republic</t>
  </si>
  <si>
    <t>République centrafricaine</t>
  </si>
  <si>
    <t>República Centroafricana</t>
  </si>
  <si>
    <t>Chad</t>
  </si>
  <si>
    <t>Tchad</t>
  </si>
  <si>
    <t>Chile</t>
  </si>
  <si>
    <t>Chili</t>
  </si>
  <si>
    <t>China</t>
  </si>
  <si>
    <t>Chine</t>
  </si>
  <si>
    <t>Colombia</t>
  </si>
  <si>
    <t>Colombie</t>
  </si>
  <si>
    <t>Comoros</t>
  </si>
  <si>
    <t>Comores</t>
  </si>
  <si>
    <t>Comoras</t>
  </si>
  <si>
    <t>Congo</t>
  </si>
  <si>
    <t>Congo (Democratic Republic)</t>
  </si>
  <si>
    <t>Congo (République démocratique)</t>
  </si>
  <si>
    <t>Congo (República Democrática)</t>
  </si>
  <si>
    <t>Cook Islands</t>
  </si>
  <si>
    <t>Îles Cook</t>
  </si>
  <si>
    <t>Islas Cook</t>
  </si>
  <si>
    <t>Costa Rica</t>
  </si>
  <si>
    <t>Côte d'Ivoire</t>
  </si>
  <si>
    <t>Croatia</t>
  </si>
  <si>
    <t>Croatie</t>
  </si>
  <si>
    <t>Croacia</t>
  </si>
  <si>
    <t>Cuba</t>
  </si>
  <si>
    <t>Curacao</t>
  </si>
  <si>
    <t>Curaçao</t>
  </si>
  <si>
    <t>Cyprus</t>
  </si>
  <si>
    <t>Chypre</t>
  </si>
  <si>
    <t>Chipre</t>
  </si>
  <si>
    <t>Czechia</t>
  </si>
  <si>
    <t>République tchèque</t>
  </si>
  <si>
    <t>República Checa</t>
  </si>
  <si>
    <t>Denmark</t>
  </si>
  <si>
    <t>Danemark</t>
  </si>
  <si>
    <t>Dinamarca</t>
  </si>
  <si>
    <t>Djibouti</t>
  </si>
  <si>
    <t>Dominica</t>
  </si>
  <si>
    <t>Dominique</t>
  </si>
  <si>
    <t>Dominican Republic</t>
  </si>
  <si>
    <t>République dominicaine</t>
  </si>
  <si>
    <t>República Dominicana</t>
  </si>
  <si>
    <t>Ecuador</t>
  </si>
  <si>
    <t>Équateur</t>
  </si>
  <si>
    <t>Egypt</t>
  </si>
  <si>
    <t>Égypte</t>
  </si>
  <si>
    <t>Egipto</t>
  </si>
  <si>
    <t>El Salvador</t>
  </si>
  <si>
    <t>Salvador</t>
  </si>
  <si>
    <t>Equatorial Guinea</t>
  </si>
  <si>
    <t>Guinée équatoriale</t>
  </si>
  <si>
    <t>Guinea Ecuatorial</t>
  </si>
  <si>
    <t>Eritrea</t>
  </si>
  <si>
    <t>Érythrée</t>
  </si>
  <si>
    <t>Estonia</t>
  </si>
  <si>
    <t>Estonie</t>
  </si>
  <si>
    <t>Eswatini</t>
  </si>
  <si>
    <t>Ethiopia</t>
  </si>
  <si>
    <t>Éthiopie</t>
  </si>
  <si>
    <t>Etiopía</t>
  </si>
  <si>
    <t>Faeroe Islands</t>
  </si>
  <si>
    <t>Îles Féroé</t>
  </si>
  <si>
    <t>Islas Feroe</t>
  </si>
  <si>
    <t>Fiji</t>
  </si>
  <si>
    <t>Fidji</t>
  </si>
  <si>
    <t>Finland</t>
  </si>
  <si>
    <t>Finlande</t>
  </si>
  <si>
    <t>Finlandia</t>
  </si>
  <si>
    <t>France</t>
  </si>
  <si>
    <t>Francia</t>
  </si>
  <si>
    <t>Gabon</t>
  </si>
  <si>
    <t>Gabón</t>
  </si>
  <si>
    <t>Gambia</t>
  </si>
  <si>
    <t>Gambie</t>
  </si>
  <si>
    <t>Georgia</t>
  </si>
  <si>
    <t>Géorgie</t>
  </si>
  <si>
    <t>Germany</t>
  </si>
  <si>
    <t>Allemagne</t>
  </si>
  <si>
    <t>Alemania</t>
  </si>
  <si>
    <t>Ghana</t>
  </si>
  <si>
    <t>Greece</t>
  </si>
  <si>
    <t>Grèce</t>
  </si>
  <si>
    <t>Grecia</t>
  </si>
  <si>
    <t>Greenland</t>
  </si>
  <si>
    <t>Groenland</t>
  </si>
  <si>
    <t>Groenlandia</t>
  </si>
  <si>
    <t>Grenada</t>
  </si>
  <si>
    <t>Grenade</t>
  </si>
  <si>
    <t>Granada</t>
  </si>
  <si>
    <t>Guatemala</t>
  </si>
  <si>
    <t>Guinea</t>
  </si>
  <si>
    <t>Guinée</t>
  </si>
  <si>
    <t>Guinea-Bissau</t>
  </si>
  <si>
    <t>Guinée-Bissau</t>
  </si>
  <si>
    <t>Guinea Bissau</t>
  </si>
  <si>
    <t>Guyana</t>
  </si>
  <si>
    <t>Haiti</t>
  </si>
  <si>
    <t>Haïti</t>
  </si>
  <si>
    <t>Haití</t>
  </si>
  <si>
    <t>Holy See</t>
  </si>
  <si>
    <t>Saint-Siège (Vatican)</t>
  </si>
  <si>
    <t>Santa Sede</t>
  </si>
  <si>
    <t>Honduras</t>
  </si>
  <si>
    <t>Hungary</t>
  </si>
  <si>
    <t>Hongrie</t>
  </si>
  <si>
    <t>Hungría</t>
  </si>
  <si>
    <t>Iceland</t>
  </si>
  <si>
    <t>Islande</t>
  </si>
  <si>
    <t>Islandia</t>
  </si>
  <si>
    <t>India</t>
  </si>
  <si>
    <t>Inde</t>
  </si>
  <si>
    <t>Indonesia</t>
  </si>
  <si>
    <t>Indonésie</t>
  </si>
  <si>
    <t>Iran (Islamic Republic)</t>
  </si>
  <si>
    <t>Iran</t>
  </si>
  <si>
    <t>Irán (República Islámica)</t>
  </si>
  <si>
    <t>Iraq</t>
  </si>
  <si>
    <t>Irak</t>
  </si>
  <si>
    <t>Ireland</t>
  </si>
  <si>
    <t>Irlande</t>
  </si>
  <si>
    <t>Irlanda</t>
  </si>
  <si>
    <t>Israel</t>
  </si>
  <si>
    <t>Israël</t>
  </si>
  <si>
    <t>Italy</t>
  </si>
  <si>
    <t>Italie</t>
  </si>
  <si>
    <t>Italia</t>
  </si>
  <si>
    <t>Jamaica</t>
  </si>
  <si>
    <t>Jamaïque</t>
  </si>
  <si>
    <t>Japan</t>
  </si>
  <si>
    <t>Japon</t>
  </si>
  <si>
    <t>Japón</t>
  </si>
  <si>
    <t>Jordan</t>
  </si>
  <si>
    <t>Jordanie</t>
  </si>
  <si>
    <t>Jordania</t>
  </si>
  <si>
    <t>Kazakhstan</t>
  </si>
  <si>
    <t>Kazajstán</t>
  </si>
  <si>
    <t>Kenya</t>
  </si>
  <si>
    <t>Kiribati</t>
  </si>
  <si>
    <t>Korea (Democratic Peoples Republic)</t>
  </si>
  <si>
    <t>Corée du Nord</t>
  </si>
  <si>
    <t>Corea (República Popular Democrática)</t>
  </si>
  <si>
    <t>Korea (Republic)</t>
  </si>
  <si>
    <t>Corée du Sud</t>
  </si>
  <si>
    <t>Corea (lRepública)</t>
  </si>
  <si>
    <t>Kosovo</t>
  </si>
  <si>
    <t>Kuwait</t>
  </si>
  <si>
    <t>Koweït</t>
  </si>
  <si>
    <t>Kyrgyzstan</t>
  </si>
  <si>
    <t>Kirghizistan</t>
  </si>
  <si>
    <t>Kirguistán</t>
  </si>
  <si>
    <t>Lao (Peoples Democratic Republic)</t>
  </si>
  <si>
    <t>Laos</t>
  </si>
  <si>
    <t>Lao, (República Democrática Popular)</t>
  </si>
  <si>
    <t>Latvia</t>
  </si>
  <si>
    <t>Lettonie</t>
  </si>
  <si>
    <t>Letonia</t>
  </si>
  <si>
    <t>Lebanon</t>
  </si>
  <si>
    <t>Liban</t>
  </si>
  <si>
    <t>Líbano</t>
  </si>
  <si>
    <t>Lesotho</t>
  </si>
  <si>
    <t>Liberia</t>
  </si>
  <si>
    <t>Libya</t>
  </si>
  <si>
    <t>Libye</t>
  </si>
  <si>
    <t>Libia</t>
  </si>
  <si>
    <t>Liechtenstein</t>
  </si>
  <si>
    <t>Lithuania</t>
  </si>
  <si>
    <t>Lituanie</t>
  </si>
  <si>
    <t>Lituania</t>
  </si>
  <si>
    <t>Luxembourg</t>
  </si>
  <si>
    <t>Luxemburgo</t>
  </si>
  <si>
    <t>Madagascar</t>
  </si>
  <si>
    <t>Malawi</t>
  </si>
  <si>
    <t>Malaysia</t>
  </si>
  <si>
    <t>Malaisie</t>
  </si>
  <si>
    <t>Malasia</t>
  </si>
  <si>
    <t>Maldives</t>
  </si>
  <si>
    <t>Maldivas</t>
  </si>
  <si>
    <t>Mali</t>
  </si>
  <si>
    <t>Malí</t>
  </si>
  <si>
    <t>Malta</t>
  </si>
  <si>
    <t>Malte</t>
  </si>
  <si>
    <t>Marshall Islands</t>
  </si>
  <si>
    <t>Îles Marshall</t>
  </si>
  <si>
    <t>Islas Marshall</t>
  </si>
  <si>
    <t>Mauritania</t>
  </si>
  <si>
    <t>Mauritanie</t>
  </si>
  <si>
    <t>Mauritius</t>
  </si>
  <si>
    <t>Maurice</t>
  </si>
  <si>
    <t>Mauricio</t>
  </si>
  <si>
    <t>Mexico</t>
  </si>
  <si>
    <t>Mexique</t>
  </si>
  <si>
    <t>México</t>
  </si>
  <si>
    <t>Micronesia (Federated States)</t>
  </si>
  <si>
    <t>Micronésie</t>
  </si>
  <si>
    <t>Micronesia (Estados Federados)</t>
  </si>
  <si>
    <t>Moldova</t>
  </si>
  <si>
    <t>Moldavie</t>
  </si>
  <si>
    <t>Moldova (lRepública)</t>
  </si>
  <si>
    <t>Monaco</t>
  </si>
  <si>
    <t>Mónaco</t>
  </si>
  <si>
    <t>Mongolia</t>
  </si>
  <si>
    <t>Mongolie</t>
  </si>
  <si>
    <t>Montenegro</t>
  </si>
  <si>
    <t>Monténégro</t>
  </si>
  <si>
    <t>Morocco</t>
  </si>
  <si>
    <t>Maroc</t>
  </si>
  <si>
    <t>Marruecos</t>
  </si>
  <si>
    <t>Myanmar</t>
  </si>
  <si>
    <t>Birmanie</t>
  </si>
  <si>
    <t>Namibia</t>
  </si>
  <si>
    <t>Namibie</t>
  </si>
  <si>
    <t>Nauru</t>
  </si>
  <si>
    <t>Nepal</t>
  </si>
  <si>
    <t>Népal</t>
  </si>
  <si>
    <t>Netherlands</t>
  </si>
  <si>
    <t>Pays-Bas</t>
  </si>
  <si>
    <t>Países Bajos</t>
  </si>
  <si>
    <t>New Zealand</t>
  </si>
  <si>
    <t>Nouvelle-Zélande</t>
  </si>
  <si>
    <t>Nueva Zelandia</t>
  </si>
  <si>
    <t>Nicaragua</t>
  </si>
  <si>
    <t>Niger</t>
  </si>
  <si>
    <t>Níger</t>
  </si>
  <si>
    <t>Nigeria</t>
  </si>
  <si>
    <t>Niue</t>
  </si>
  <si>
    <t>North Macedonia</t>
  </si>
  <si>
    <t>Macédoine du Nord</t>
  </si>
  <si>
    <t>Macedonia del Norte</t>
  </si>
  <si>
    <t>Norway</t>
  </si>
  <si>
    <t>Norvège</t>
  </si>
  <si>
    <t>Noruega</t>
  </si>
  <si>
    <t>Oman</t>
  </si>
  <si>
    <t>Omán</t>
  </si>
  <si>
    <t>Pakistan</t>
  </si>
  <si>
    <t>Pakistán</t>
  </si>
  <si>
    <t>Palau</t>
  </si>
  <si>
    <t>Palaos</t>
  </si>
  <si>
    <t>Palestine</t>
  </si>
  <si>
    <t>Palestina (Estado)</t>
  </si>
  <si>
    <t>Panama</t>
  </si>
  <si>
    <t>Panamá</t>
  </si>
  <si>
    <t>Papua New Guinea</t>
  </si>
  <si>
    <t>Papouasie-Nouvelle-Guinée</t>
  </si>
  <si>
    <t>Papua Nueva Guinea</t>
  </si>
  <si>
    <t>Paraguay</t>
  </si>
  <si>
    <t>Peru</t>
  </si>
  <si>
    <t>Pérou</t>
  </si>
  <si>
    <t>Perú</t>
  </si>
  <si>
    <t>Philippines</t>
  </si>
  <si>
    <t>Filipinas</t>
  </si>
  <si>
    <t>Poland</t>
  </si>
  <si>
    <t>Pologne</t>
  </si>
  <si>
    <t>Polonia</t>
  </si>
  <si>
    <t>Portugal</t>
  </si>
  <si>
    <t>Qatar</t>
  </si>
  <si>
    <t>Romania</t>
  </si>
  <si>
    <t>Roumanie</t>
  </si>
  <si>
    <t>Rumania</t>
  </si>
  <si>
    <t>Russian Federation</t>
  </si>
  <si>
    <t>Russie</t>
  </si>
  <si>
    <t>Rusia (Federación)</t>
  </si>
  <si>
    <t>Rwanda</t>
  </si>
  <si>
    <t>Saint Kitts and Nevis</t>
  </si>
  <si>
    <t>Saint-Christophe-et-Niévès</t>
  </si>
  <si>
    <t>Saint Kitts y Nevis</t>
  </si>
  <si>
    <t>Saint Lucia</t>
  </si>
  <si>
    <t>Sainte-Lucie</t>
  </si>
  <si>
    <t>Santa Lucía</t>
  </si>
  <si>
    <t>Saint Vincent and Grenadines</t>
  </si>
  <si>
    <t>Saint-Vincent-et-les Grenadines</t>
  </si>
  <si>
    <t>San Vicente y las Granadinas</t>
  </si>
  <si>
    <t>Samoa</t>
  </si>
  <si>
    <t>San Marino</t>
  </si>
  <si>
    <t>Saint-Marin</t>
  </si>
  <si>
    <t>Sao Tome and Principe</t>
  </si>
  <si>
    <t>Sao Tomé-et-Principe</t>
  </si>
  <si>
    <t>Santo Tomé y Príncipe</t>
  </si>
  <si>
    <t>Saudi Arabia</t>
  </si>
  <si>
    <t>Arabie saoudite</t>
  </si>
  <si>
    <t>Arabia Saudita</t>
  </si>
  <si>
    <t>Senegal</t>
  </si>
  <si>
    <t>Sénégal</t>
  </si>
  <si>
    <t>Serbia</t>
  </si>
  <si>
    <t>Serbie</t>
  </si>
  <si>
    <t>Seychelles</t>
  </si>
  <si>
    <t>Sierra Leone</t>
  </si>
  <si>
    <t>Sierra leona</t>
  </si>
  <si>
    <t>Singapore</t>
  </si>
  <si>
    <t>Singapour</t>
  </si>
  <si>
    <t>Singapur</t>
  </si>
  <si>
    <t>Sint Maarten (Dutch part)</t>
  </si>
  <si>
    <t>Sint Maarten</t>
  </si>
  <si>
    <t>Sint Maarten (parte neerlandesa)</t>
  </si>
  <si>
    <t>Slovakia</t>
  </si>
  <si>
    <t>Slovaquie</t>
  </si>
  <si>
    <t>Eslovaquia</t>
  </si>
  <si>
    <t>Slovenia</t>
  </si>
  <si>
    <t>Slovénie</t>
  </si>
  <si>
    <t>Eslovenia</t>
  </si>
  <si>
    <t>Solomon Islands</t>
  </si>
  <si>
    <t>Salomon</t>
  </si>
  <si>
    <t>Islas Salomón</t>
  </si>
  <si>
    <t>Somalia</t>
  </si>
  <si>
    <t>Somalie</t>
  </si>
  <si>
    <t>South Africa</t>
  </si>
  <si>
    <t>Afrique du Sud</t>
  </si>
  <si>
    <t>Sudáfrica</t>
  </si>
  <si>
    <t>South Sudan</t>
  </si>
  <si>
    <t>Soudan du Sud</t>
  </si>
  <si>
    <t>Sudán del Sur</t>
  </si>
  <si>
    <t>Spain</t>
  </si>
  <si>
    <t>Espagne</t>
  </si>
  <si>
    <t>España</t>
  </si>
  <si>
    <t>Sri Lanka</t>
  </si>
  <si>
    <t>Sudan</t>
  </si>
  <si>
    <t>Soudan</t>
  </si>
  <si>
    <t>Sudán</t>
  </si>
  <si>
    <t>Suriname</t>
  </si>
  <si>
    <t>Sweden</t>
  </si>
  <si>
    <t>Suède</t>
  </si>
  <si>
    <t>Suecia</t>
  </si>
  <si>
    <t>Switzerland</t>
  </si>
  <si>
    <t>Suisse</t>
  </si>
  <si>
    <t>Suiza</t>
  </si>
  <si>
    <t>Syrian Arab Republic</t>
  </si>
  <si>
    <t>Syrie</t>
  </si>
  <si>
    <t>Siria (República Árabe)</t>
  </si>
  <si>
    <t>Taiwan</t>
  </si>
  <si>
    <t>Taïwan</t>
  </si>
  <si>
    <t>Taiwán</t>
  </si>
  <si>
    <t>Tajikistan</t>
  </si>
  <si>
    <t>Tadjikistan</t>
  </si>
  <si>
    <t>Tayikistán</t>
  </si>
  <si>
    <t>Tanzania (United Republic)</t>
  </si>
  <si>
    <t>Tanzanie (République Unie)</t>
  </si>
  <si>
    <t>Tanzania (República Unida)</t>
  </si>
  <si>
    <t>Thailand</t>
  </si>
  <si>
    <t>Thaïlande</t>
  </si>
  <si>
    <t>Tailandia</t>
  </si>
  <si>
    <t>Timor-Leste</t>
  </si>
  <si>
    <t>Timor oriental</t>
  </si>
  <si>
    <t>Togo</t>
  </si>
  <si>
    <t>Tokelau</t>
  </si>
  <si>
    <t>Tonga</t>
  </si>
  <si>
    <t>Trinidad and Tobago</t>
  </si>
  <si>
    <t>Trinité-et-Tobago</t>
  </si>
  <si>
    <t>Trinidad y Tabago</t>
  </si>
  <si>
    <t>Tunisia</t>
  </si>
  <si>
    <t>Tunisie</t>
  </si>
  <si>
    <t>Túnez</t>
  </si>
  <si>
    <t>Turkey</t>
  </si>
  <si>
    <t>Turquie</t>
  </si>
  <si>
    <t>Turquía</t>
  </si>
  <si>
    <t>Turkmenistan</t>
  </si>
  <si>
    <t>Turkménistan</t>
  </si>
  <si>
    <t>Turkmenistán</t>
  </si>
  <si>
    <t>Tuvalu</t>
  </si>
  <si>
    <t>Uganda</t>
  </si>
  <si>
    <t>Ouganda</t>
  </si>
  <si>
    <t>Ukraine</t>
  </si>
  <si>
    <t>Ucrania</t>
  </si>
  <si>
    <t>United Arab Emirates</t>
  </si>
  <si>
    <t>Émirats arabes unis</t>
  </si>
  <si>
    <t>Emiratos Árabes Unidos</t>
  </si>
  <si>
    <t>United Kingdom</t>
  </si>
  <si>
    <t>Royaume-Uni</t>
  </si>
  <si>
    <t>Reino Unido de Gran Bretaña e Irlanda del Norte</t>
  </si>
  <si>
    <t>United States</t>
  </si>
  <si>
    <t>États-Unis</t>
  </si>
  <si>
    <t>Estados Unidos de América</t>
  </si>
  <si>
    <t>Uruguay</t>
  </si>
  <si>
    <t>Uzbekistan</t>
  </si>
  <si>
    <t>Ouzbékistan</t>
  </si>
  <si>
    <t>Uzbekistán</t>
  </si>
  <si>
    <t>Vanuatu</t>
  </si>
  <si>
    <t>Venezuela</t>
  </si>
  <si>
    <t>Viet Nam</t>
  </si>
  <si>
    <t>Viêt Nam</t>
  </si>
  <si>
    <t>Western Sahara</t>
  </si>
  <si>
    <t>Sahara occidental</t>
  </si>
  <si>
    <t>Sahara Occidental</t>
  </si>
  <si>
    <t>Yemen</t>
  </si>
  <si>
    <t>Yémen</t>
  </si>
  <si>
    <t>Zambia</t>
  </si>
  <si>
    <t>Zambie</t>
  </si>
  <si>
    <t>Zimbabwe</t>
  </si>
  <si>
    <t>Zanzibar</t>
  </si>
  <si>
    <t>Wallis and Futuna Islands</t>
  </si>
  <si>
    <t>Seleccione su zona geográfica…</t>
  </si>
  <si>
    <t>Entidad no vinculada a un MCP</t>
  </si>
  <si>
    <t xml:space="preserve"> </t>
  </si>
  <si>
    <r>
      <t xml:space="preserve">Treatment Care and Support_Differentiated ART Service Delivery </t>
    </r>
    <r>
      <rPr>
        <sz val="11"/>
        <color rgb="FFFF0000"/>
        <rFont val="Calibri"/>
        <family val="2"/>
        <scheme val="minor"/>
      </rPr>
      <t>and care</t>
    </r>
  </si>
  <si>
    <t>Traitement prise en charge et soutien_Prestation de services et prise en charge différenciées pour les traitements antirétroviraux</t>
  </si>
  <si>
    <r>
      <t xml:space="preserve">Tratamiento atención y apoyo_Prestación de servicios diferenciados </t>
    </r>
    <r>
      <rPr>
        <sz val="11"/>
        <color rgb="FFFF0000"/>
        <rFont val="Calibri"/>
        <family val="2"/>
        <scheme val="minor"/>
      </rPr>
      <t>atención y</t>
    </r>
    <r>
      <rPr>
        <sz val="11"/>
        <rFont val="Calibri"/>
        <family val="2"/>
        <scheme val="minor"/>
      </rPr>
      <t xml:space="preserve"> tratamiento antirretroviral</t>
    </r>
  </si>
  <si>
    <t>Percentage of people living with HIV currently receiving antiretroviral therapy</t>
  </si>
  <si>
    <t>Pourcentage de personnes vivant avec le VIH bénéficiant actuellement d'un traitement antirétroviral</t>
  </si>
  <si>
    <t>Porcentaje de personas que viven con el VIH que actualmente reciben tratamiento antirretroviral</t>
  </si>
  <si>
    <t>Elimination of Vertical Transmission of HIV, Syphilis and Hepatitis B</t>
  </si>
  <si>
    <t>Élimination de la transmission verticale du VIH, de la syphilis et de l’hépatite B</t>
  </si>
  <si>
    <t>Eliminación de la transmisión maternoinfantil del VIH, la sífilis y la hepatitis B</t>
  </si>
  <si>
    <t>Percentage of pregnant women living with HIV who received antiretroviral medicine to reduce the risk of vertical transmission of HIV</t>
  </si>
  <si>
    <t>Pourcentage de femmes enceintes vivant avec le VIH ayant reçu une thérapie antirétrovirale pour réduire le risque de transmission verticale du VIH.</t>
  </si>
  <si>
    <t>Porcentaje de mujeres embarazadas seropositivas que recibieron medicamentos antirretrovirales para reducir el riesgo de transmisión maternoinfantil del VIH.</t>
  </si>
  <si>
    <t>TB/HIV - TB screening among HIV patients</t>
  </si>
  <si>
    <t>Tuberculose et VIH - Dépistage de la tuberculose parmi les patients atteints du VIH</t>
  </si>
  <si>
    <t>TB/VIH - revisión de tuberculosis en pacientes con VIH</t>
  </si>
  <si>
    <t xml:space="preserve">Percentage of people living with HIV newly initiated on ART who were screened for TB </t>
  </si>
  <si>
    <t>Pourcentage de personnes vivant avec le VIH ayant initié la TARV et chez qui les signes de la tuberculose ont été recherchés</t>
  </si>
  <si>
    <t>TB/HIV- TB patients with known HIV status</t>
  </si>
  <si>
    <t>Tuberculose et VIH - Patients atteints de tuberculose et dont le statut sérologique vis-à-vis du VIH est connu</t>
  </si>
  <si>
    <t>pacientes de tuberculosis con estado serológico respecto al VIH conocido</t>
  </si>
  <si>
    <t>Pourcentage de patients atteints de tuberculose enregistrés (nouveaux cas et rechutes) dont le statut sérologique VIH est documenté</t>
  </si>
  <si>
    <t>TB/HIV- HIV positive TB patients on ART</t>
  </si>
  <si>
    <t>Tuberculose et VIH - Patients tuberculeux séropositifs au VIH sous traitement antirétroviral</t>
  </si>
  <si>
    <t>pacientes seropositivos con tuberculosis que reciben tratamiento antiretroviral</t>
  </si>
  <si>
    <t>Percentage of HIV-positive new and relapse TB patients on ART during TB treatment.</t>
  </si>
  <si>
    <t xml:space="preserve">TB/HIV- TPT initiation among PLHIV </t>
  </si>
  <si>
    <t xml:space="preserve">Tuberculose et VIH - Initiation du traitement préventif de la tuberculose (TPT) pour les PVVIH </t>
  </si>
  <si>
    <t>TB/VIH - Inicio de terapia preventiva para tuberculosis en personas que viven con el VIH</t>
  </si>
  <si>
    <t>Percentage of people living with HIV currently enrolled on antiretroviral therapy who started TB preventive treatment (TPT) during the reporting period</t>
  </si>
  <si>
    <t>Prevention programs for key populations_defined package of services</t>
  </si>
  <si>
    <t>Programmes de prévention pour les populations clés_Paquet de services définis</t>
  </si>
  <si>
    <t>Programas de prevención destinados a las poblaciones clave. Paquete definido de servicios</t>
  </si>
  <si>
    <t>Percentage of Key Populations reached with prevention programs - defined package of services</t>
  </si>
  <si>
    <t>Pourcentage de personnes appartenant aux populations clés atteintes par des programmes de prévention - paquet de services définis</t>
  </si>
  <si>
    <t>Porcentaje de poblaciones clave que se benefician  por programas de prevención - paquete definido de servicios</t>
  </si>
  <si>
    <t>Differentiated HIV Testing Services</t>
  </si>
  <si>
    <t xml:space="preserve">Services de dépistage différenciés du VIH </t>
  </si>
  <si>
    <t xml:space="preserve">Servicios diferenciados de pruebas del VIH </t>
  </si>
  <si>
    <t xml:space="preserve">Percentage of the key population that have received an HIV test during the reporting period and who know their results </t>
  </si>
  <si>
    <t xml:space="preserve">Pourcentage de personnes appartenant aux populations clés, qui ont effectué un test VIH durant la période de rapportage et qui connaissent leur résultat </t>
  </si>
  <si>
    <t xml:space="preserve">Porcentaje de poblaciones clave que se han sometido a una prueba del VIH durante el período de reporte y que conocen sus resultados </t>
  </si>
  <si>
    <t>Prevention programs for PWID and their partners_Needle and syringe distribution</t>
  </si>
  <si>
    <t>Programmes de prévention destinés aux usagers de drogues injectables et à leurs partenaires_Programmes liés aux aiguilles et de seringues</t>
  </si>
  <si>
    <t>Programas de prevención integral para personas que se inyectan drogas y sus parejas_Programas de agujas y jeringuillas</t>
  </si>
  <si>
    <t xml:space="preserve">Percentage of PWID reached with needle and syringe programs </t>
  </si>
  <si>
    <t xml:space="preserve">Pourcentage de personnes qui s'injectent des drogues atteintes par des programmes de distribution d'aiguilles et de seringues </t>
  </si>
  <si>
    <t xml:space="preserve">Porcentaje de usuarios de drogas inyectables cubiertos por programas de intercambio de agujas y jeringas </t>
  </si>
  <si>
    <t>Prevention programs for PWID and their partners_OST and other drug dependence treatment for PWIDs</t>
  </si>
  <si>
    <t>Programmes de prévention destinés aux usagers de drogues injectables et à leurs partenaires_Traitements de substitution aux opiacés et autres traitements de la dépendance pour les usagers de drogues injectables</t>
  </si>
  <si>
    <t>Programas de prevención integral para personas que se inyectan drogas y sus parejas_Terapia de sustitución de opiáceos y otros tratamientos para la drogodependencia de personas que se inyectan drogas</t>
  </si>
  <si>
    <t xml:space="preserve">Percentage of PWID receiving opioid substitution therapy </t>
  </si>
  <si>
    <t>Pourcentage de personnes qui consomment des drogues injectables recevant un traitement de substitution aux opiacés</t>
  </si>
  <si>
    <t>Porcentaje de personas que consumen drogas inyectables que reciben tratamiento de sustitución de opiáceos</t>
  </si>
  <si>
    <t>Elimination of vertical transmission of HIV, syphilis and hepatitis B</t>
  </si>
  <si>
    <t>Élimination de la transmission verticale du VIH, de la syphilis et de l'hépatite B</t>
  </si>
  <si>
    <t>Eliminación de la transmisión maternoinfantil del VIH, la sífilis y la hepatitis B</t>
  </si>
  <si>
    <t>Adult living with HIV (15 and above)</t>
  </si>
  <si>
    <t>Adultes vivants avec le VIH (15 ans et plus)</t>
  </si>
  <si>
    <t>Adultos viviendo con VIH (15 años o más)</t>
  </si>
  <si>
    <t>Children living with HIV (under 15)</t>
  </si>
  <si>
    <t>Enfants vivants avec le VIH (moins de 15)</t>
  </si>
  <si>
    <t>Niños viviendo con VIH (menores de 15 años)</t>
  </si>
  <si>
    <t>All people living with HIV</t>
  </si>
  <si>
    <t>Toutes les personnes vivants avec le VIH</t>
  </si>
  <si>
    <t>Todas las personas viviendo con VIH</t>
  </si>
  <si>
    <t>PMTCT</t>
  </si>
  <si>
    <r>
      <rPr>
        <b/>
        <sz val="11"/>
        <color theme="1"/>
        <rFont val="Calibri"/>
        <family val="2"/>
      </rPr>
      <t>PTME</t>
    </r>
  </si>
  <si>
    <t>PTMI</t>
  </si>
  <si>
    <t>pregnant women</t>
  </si>
  <si>
    <t>femmes enceintes</t>
  </si>
  <si>
    <t>mujeres embarazadas</t>
  </si>
  <si>
    <r>
      <rPr>
        <b/>
        <sz val="11"/>
        <color theme="1"/>
        <rFont val="Calibri"/>
        <family val="2"/>
      </rPr>
      <t>Interventions conjointes TB.VIH_Dépistage de la tuberculose chez les patients séropositifs au VIH</t>
    </r>
  </si>
  <si>
    <t>Intervenciones conjuntas de tuberculosis y VIH. Revisión de tuberculosis en pacientes con VIH</t>
  </si>
  <si>
    <t>non-specified population</t>
  </si>
  <si>
    <t>population non spécifiée</t>
  </si>
  <si>
    <t>población no específica</t>
  </si>
  <si>
    <t>TB.HIV collaborative interventions_TB patients with known HIV status</t>
  </si>
  <si>
    <r>
      <rPr>
        <b/>
        <sz val="11"/>
        <color theme="1"/>
        <rFont val="Calibri"/>
        <family val="2"/>
      </rPr>
      <t>Interventions conjointes TB.VIH_Patients tuberculeux dont le statut sérologique vis-à-vis du VIH est connu</t>
    </r>
  </si>
  <si>
    <t>Intervenciones conjuntas de tuberculosis y VIH. Pacientes de tuberculosis con estado serológico respecto al VIH conocido</t>
  </si>
  <si>
    <t>TB.HIV collaborative interventions_HIV positive TB patients on ART</t>
  </si>
  <si>
    <r>
      <rPr>
        <b/>
        <sz val="11"/>
        <color theme="1"/>
        <rFont val="Calibri"/>
        <family val="2"/>
      </rPr>
      <t>Interventions conjointes TB.VIH_Patients tuberculeux séropositifs au VIH sous TAR</t>
    </r>
  </si>
  <si>
    <t>Intervenciones conjuntas de tuberculosis y VIH. Pacientes seropositivos con tuberculosis que reciben tratamiento antirretroviral</t>
  </si>
  <si>
    <t>IntervencionescolaborativasdetuberculosisyVIH_Pacientesseropositivoscontuberculoisquerecibentratamientoantirretroviral</t>
  </si>
  <si>
    <t>Intervenciones colaborativas de tuberculosis y VIH_Pacientes seropositivos con tuberculosis que reciben tratamiento antirretroviral</t>
  </si>
  <si>
    <t>TB.HIV collaborative interventions_TPT inititation among PLHIV</t>
  </si>
  <si>
    <t xml:space="preserve">Interventions conjointes TB.VIH_Initiation du traitement préventif de la tuberculose (TPT) pour les PVVIH </t>
  </si>
  <si>
    <t>Intervenciones conjuntas de tuberculosis y VIH. Inicio de terapia preventiva para tuberculosis en personas que viven con el VIH</t>
  </si>
  <si>
    <r>
      <rPr>
        <b/>
        <sz val="11"/>
        <color theme="1"/>
        <rFont val="Calibri"/>
        <family val="2"/>
      </rPr>
      <t>Programmes de prévention pour les populations clés_Ensemble défini de services</t>
    </r>
  </si>
  <si>
    <t>men who have sex with men</t>
  </si>
  <si>
    <r>
      <rPr>
        <sz val="11"/>
        <color theme="1"/>
        <rFont val="Calibri"/>
        <family val="2"/>
      </rPr>
      <t>hommes ayant des rapports sexuels avec des hommes (HSH)</t>
    </r>
  </si>
  <si>
    <t>hombres que tienen relaciones sexuales con hombres</t>
  </si>
  <si>
    <t>sex workers and their clients</t>
  </si>
  <si>
    <r>
      <rPr>
        <sz val="11"/>
        <color theme="1"/>
        <rFont val="Calibri"/>
        <family val="2"/>
      </rPr>
      <t>professionnel(le)s du sexe et leurs clients</t>
    </r>
  </si>
  <si>
    <t>trabajadores del sexo y sus clientes</t>
  </si>
  <si>
    <t>transgender people</t>
  </si>
  <si>
    <r>
      <rPr>
        <sz val="11"/>
        <color theme="1"/>
        <rFont val="Calibri"/>
        <family val="2"/>
      </rPr>
      <t>personnes transgenres (TG)</t>
    </r>
  </si>
  <si>
    <t>personas transgénero</t>
  </si>
  <si>
    <t>people in prisons and other closed settings</t>
  </si>
  <si>
    <t>personnes incarcérées ou se trouvant dans d'autres lieux fermés</t>
  </si>
  <si>
    <t>personas en las prisiones y en otros entornos de reclusión</t>
  </si>
  <si>
    <t>adolescent girls and young women in high prevalence settings</t>
  </si>
  <si>
    <t>adolescentes et jeunes femmes dans des contextes à forte prévalence</t>
  </si>
  <si>
    <r>
      <rPr>
        <sz val="11"/>
        <color rgb="FFFF0000"/>
        <rFont val="Calibri"/>
        <family val="2"/>
        <scheme val="minor"/>
      </rPr>
      <t>las</t>
    </r>
    <r>
      <rPr>
        <sz val="11"/>
        <color theme="1"/>
        <rFont val="Calibri"/>
        <family val="2"/>
        <scheme val="minor"/>
      </rPr>
      <t xml:space="preserve"> adolescentes y </t>
    </r>
    <r>
      <rPr>
        <sz val="11"/>
        <color rgb="FFFF0000"/>
        <rFont val="Calibri"/>
        <family val="2"/>
        <scheme val="minor"/>
      </rPr>
      <t>mujeres</t>
    </r>
    <r>
      <rPr>
        <sz val="11"/>
        <color theme="1"/>
        <rFont val="Calibri"/>
        <family val="2"/>
        <scheme val="minor"/>
      </rPr>
      <t xml:space="preserve"> jóvenes </t>
    </r>
    <r>
      <rPr>
        <sz val="11"/>
        <color rgb="FFFF0000"/>
        <rFont val="Calibri"/>
        <family val="2"/>
        <scheme val="minor"/>
      </rPr>
      <t>en entornos de alta prevalencia</t>
    </r>
  </si>
  <si>
    <t>men in high prevalence settings</t>
  </si>
  <si>
    <t>hommes dans des contextes à forte prévalence</t>
  </si>
  <si>
    <t>hombres en entornos de alta prevalencia</t>
  </si>
  <si>
    <t>non-specified population groups</t>
  </si>
  <si>
    <t>groupes de population non spécifiés</t>
  </si>
  <si>
    <t>grupos de población no específicos</t>
  </si>
  <si>
    <t>other vulnerable populations - please specify in the comments</t>
  </si>
  <si>
    <r>
      <rPr>
        <sz val="11"/>
        <color theme="1"/>
        <rFont val="Calibri"/>
        <family val="2"/>
      </rPr>
      <t>autres populations vulnérables - à préciser dans les observations</t>
    </r>
  </si>
  <si>
    <r>
      <t xml:space="preserve">otras poblaciones vulnerables </t>
    </r>
    <r>
      <rPr>
        <sz val="11"/>
        <color theme="1"/>
        <rFont val="Calibri"/>
        <family val="2"/>
        <scheme val="minor"/>
      </rPr>
      <t xml:space="preserve"> - especifique cuáles en los comentarios</t>
    </r>
  </si>
  <si>
    <t>Services de dépistage différenciés du VIH</t>
  </si>
  <si>
    <t>Servicios diferenciados de pruebas de VIH</t>
  </si>
  <si>
    <t>partners of people living with HIV</t>
  </si>
  <si>
    <t>partenaires de personnes vivants avec le VIH</t>
  </si>
  <si>
    <t>parejas de personas viviendo con el VIH</t>
  </si>
  <si>
    <t>otras poblaciones vulnerables  - especifique cuáles en los comentarios</t>
  </si>
  <si>
    <t>Programmes de prévention pour les personnes qui s'injectent des drogues et leurs partenaires_Distribution d'aiguilles et de seringues</t>
  </si>
  <si>
    <t>Programas de prevención para usuarios de drogas inyectables y sus parejas. Distribución de agujas y jeringuillas</t>
  </si>
  <si>
    <t>Prevention programs for PWID and their partners_ OST and other drug dependence treatment for PWIDs</t>
  </si>
  <si>
    <r>
      <rPr>
        <b/>
        <sz val="11"/>
        <color theme="1"/>
        <rFont val="Calibri"/>
        <family val="2"/>
      </rPr>
      <t>Programmes de prévention pour les CDI et leurs partenaires_TSO et autres traitements contre la dépendance aux drogues pour les CDI</t>
    </r>
  </si>
  <si>
    <t>Programas de prevención para usuarios de drogas inyectables y sus parejas. Terapia de sustitución con opiáceos y otros tratamientos de la drogodependencia para usuarios de drogas inyectables</t>
  </si>
  <si>
    <t>customized</t>
  </si>
  <si>
    <r>
      <rPr>
        <i/>
        <sz val="11"/>
        <color theme="1"/>
        <rFont val="Calibri"/>
        <family val="2"/>
      </rPr>
      <t>personnalisé</t>
    </r>
  </si>
  <si>
    <t>adaptado</t>
  </si>
  <si>
    <r>
      <t xml:space="preserve">Priority modules for HIV: Prevention programs for </t>
    </r>
    <r>
      <rPr>
        <sz val="11"/>
        <color rgb="FFFF0000"/>
        <rFont val="Calibri"/>
        <family val="2"/>
        <scheme val="minor"/>
      </rPr>
      <t xml:space="preserve">non-specified </t>
    </r>
    <r>
      <rPr>
        <sz val="11"/>
        <color theme="1"/>
        <rFont val="Calibri"/>
        <family val="2"/>
        <scheme val="minor"/>
      </rPr>
      <t>population</t>
    </r>
  </si>
  <si>
    <t>Number of condoms distributed by the program (male and female) - all priority populations</t>
  </si>
  <si>
    <t>Modules prioritaires pour le VIH : Programmes de prévention pour une population non spécifiée</t>
  </si>
  <si>
    <t>Nombre de préservatifs distribués (masculins et féminins) - toutes les populations prioritaires</t>
  </si>
  <si>
    <r>
      <t xml:space="preserve">Módulos prioritarios para VIH: Programas de prevención </t>
    </r>
    <r>
      <rPr>
        <sz val="11"/>
        <color rgb="FFFF0000"/>
        <rFont val="Calibri"/>
        <family val="2"/>
        <scheme val="minor"/>
      </rPr>
      <t>para población no específica</t>
    </r>
  </si>
  <si>
    <t>Número de preservativos distribuidos por el programa (masculinos y femeninos) - todas las poblaciones prioritarias</t>
  </si>
  <si>
    <t>Prevention - key populations</t>
  </si>
  <si>
    <r>
      <t xml:space="preserve">Number of condoms </t>
    </r>
    <r>
      <rPr>
        <sz val="11"/>
        <color theme="9" tint="-0.249977111117893"/>
        <rFont val="Calibri"/>
        <family val="2"/>
        <scheme val="minor"/>
      </rPr>
      <t xml:space="preserve">and lubricants </t>
    </r>
    <r>
      <rPr>
        <sz val="11"/>
        <color theme="1"/>
        <rFont val="Calibri"/>
        <family val="2"/>
        <scheme val="minor"/>
      </rPr>
      <t>distributed (male and female)</t>
    </r>
  </si>
  <si>
    <r>
      <rPr>
        <sz val="11"/>
        <color theme="1"/>
        <rFont val="Calibri"/>
        <family val="2"/>
      </rPr>
      <t xml:space="preserve">Nombre de préservatifs </t>
    </r>
    <r>
      <rPr>
        <sz val="11"/>
        <color rgb="FFF79646" tint="-0.249977111117893"/>
        <rFont val="Calibri"/>
        <family val="2"/>
      </rPr>
      <t xml:space="preserve">et de lubrifiants </t>
    </r>
    <r>
      <rPr>
        <sz val="11"/>
        <color theme="1"/>
        <rFont val="Calibri"/>
        <family val="2"/>
      </rPr>
      <t>distribués (masculins et féminins)</t>
    </r>
  </si>
  <si>
    <t>Prevención - poblaciones clave</t>
  </si>
  <si>
    <t>Número de preservativos y lubricantes distribuidos por el programa (masculinos y femeninos)</t>
  </si>
  <si>
    <t>Key Pop</t>
  </si>
  <si>
    <r>
      <rPr>
        <b/>
        <sz val="11"/>
        <color theme="1"/>
        <rFont val="Calibri"/>
        <family val="2"/>
      </rPr>
      <t>Pop. clés</t>
    </r>
  </si>
  <si>
    <t>professionnel(le)s du sexe</t>
  </si>
  <si>
    <t>trabajadores del sexo</t>
  </si>
  <si>
    <t>personnes qui s'injectent des drogues</t>
  </si>
  <si>
    <t>personas que se inyectan drogas</t>
  </si>
  <si>
    <t>autres populations vulnérables - à préciser dans les observations</t>
  </si>
  <si>
    <t>Key PopPrep (KP-6)</t>
  </si>
  <si>
    <t>PrEP pop. clés</t>
  </si>
  <si>
    <t xml:space="preserve">Number of men who have sex with men (MSM) who received any PrEP product at least once during the reporting period. </t>
  </si>
  <si>
    <t>Nombre d'hommes ayant des rapports sexuels avec des hommes ayant reçu au moins une fois un produit de PrEP au cours de la période de rapportage.</t>
  </si>
  <si>
    <t xml:space="preserve">Número de hombres que tienen relaciones sexuales con hombres que recibieron algún producto de PrEP al menos una vez durante el período de reporte. </t>
  </si>
  <si>
    <t xml:space="preserve">Number of transgender people (TG) who received any PrEP product at least once during the reporting period. </t>
  </si>
  <si>
    <t>Nombre de personnes transgenres ayant reçu au moins une fois un produit de PrEP au cours de la période de rapportage.</t>
  </si>
  <si>
    <t xml:space="preserve">Número de personas transgénero que recibieron algún producto de PrEP al menos una vez durante el período de reporte. </t>
  </si>
  <si>
    <t xml:space="preserve">Number of sex workers (SW) who received any PrEP product at least once during the reporting period. </t>
  </si>
  <si>
    <t>Nombre de travailleurs et travailleuses du sexe ayant reçu au moins une fois un produit de PrEP au cours de la période de rapportage.</t>
  </si>
  <si>
    <t xml:space="preserve">Número de trabajadores del sexo que recibieron algún producto de PrEP al menos una vez durante el período de reporte. </t>
  </si>
  <si>
    <t xml:space="preserve">Number of PWID who received any PrEP product at least once during the reporting period. </t>
  </si>
  <si>
    <t>Nombre de personnes qui consomment des drogues injectables ayant reçu au moins une fois un produit de PrEP au cours de la période de rapportage.</t>
  </si>
  <si>
    <t>Número de usuarios de drogas inyectables que recibieron algún producto de PrEP al menos una vez durante el período de reporte.</t>
  </si>
  <si>
    <t xml:space="preserve">Number of high risk AGYW who received any PrEP product at least once during the reporting period. </t>
  </si>
  <si>
    <t>Nombre d’adolescentes et de jeunes femmes à haut risque ayant reçu au moins une fois un produit de PrEP au cours de la période de rapportage.</t>
  </si>
  <si>
    <t>Número de niñas adolescentes y mujeres jóvenes expuestas a un riesgo elevado que recibieron algún producto de PrEP al menos una vez durante el período de reporte.</t>
  </si>
  <si>
    <t>HIV Testing (HTS) - KP Indicators</t>
  </si>
  <si>
    <t>Percentage of high risk AGYW that have received an HIV test during the reporting period  in AGYW programs</t>
  </si>
  <si>
    <t>Pourcentage d’adolescentes et de jeunes femmes à haut risque ayant été dépistées pour le VIH durant la période de rapportage dans des programmes destinés aux adolescentes et aux jeunes femmes.</t>
  </si>
  <si>
    <t>Porcentaje de niñas adolescentes y mujeres jóvenes expuestas a un riesgo elevado que se han sometido a una prueba del VIH durante el período de reporte en los programas para niñas adolescentes y mujeres jóvenes.</t>
  </si>
  <si>
    <t>Percentage of men who have sex with men (MSM) that have received an HIV test during the reporting period in KP-specific programs and know their results</t>
  </si>
  <si>
    <t>Pourcentage de HSH ayant été dépistés pour le VIH au cours de la période de rapportage dans des programmes destinés spécifiquement aux populations clés et qui connaissent leur résultat.</t>
  </si>
  <si>
    <t>Porcentaje de hombres que tienen relaciones sexuales con hombres que se han sometido a una prueba del VIH durante el período de reporte en programas específicos de poblaciones clave y que conocen sus resultados.</t>
  </si>
  <si>
    <t>Percentage of transgender people (TG) that have received an HIV test during the reporting period in KP-specific programs and know their results</t>
  </si>
  <si>
    <t>Pourcentage de personnes TG ayant été dépistées pour le VIH au cours de la période de rapportage dans des programmes destinés spécifiquement aux populations clés et qui connaissent leur résultat.</t>
  </si>
  <si>
    <t>Porcentaje de personas transgénero que se han sometido a una prueba del VIH durante el período de reporte en programas específicos de poblaciones clave y que conocen sus resultados.</t>
  </si>
  <si>
    <t>Percentage of sex workers that have received an HIV test during the reporting period in KP-specific programs and know their results</t>
  </si>
  <si>
    <t>Pourcentage de travailleurs et travailleuses du sexe ayant été dépistés pour le VIH au cours de la période de rapportage dans des programmes destinés spécifiquement aux populations clés et qui connaissent leur résultat.</t>
  </si>
  <si>
    <t>Porcentaje de trabajadores del sexo que se han sometido a una prueba del VIH durante el período de reporte en programas específicos de poblaciones clave y que conocen sus resultados.</t>
  </si>
  <si>
    <t>Percentage of people who inject drugs that have received an HIV test during the reporting period in KP-specific programs and know their results</t>
  </si>
  <si>
    <t>Pourcentage de personnes qui consomment des drogues injectables ayant été dépistées pour le VIH au cours de la période de rapportage dans des programmes destinés spécifiquement aux populations clés et qui connaissent leur résultat.</t>
  </si>
  <si>
    <t>Porcentaje de usuarios de drogas inyectables que se han sometido a una prueba del VIH durante el período de reporte en programas específicos de poblaciones clave y que conocen sus resultados.</t>
  </si>
  <si>
    <t>Percentage of people in prisons and other closed settings that have received an HIV test during the reporting period and know their results</t>
  </si>
  <si>
    <t>Nombre de personnes incarcérées ou se trouvant dans d’autres lieux fermés ayant été dépistées pour le VIH durant la période de rapportage et qui connaissent leur résultat.</t>
  </si>
  <si>
    <t>Número de personas privadas de libertad en centros penitenciarios y otros lugares de reclusión que se han sometido a una prueba del VIH durante el período de reporte y que conocen sus resultados.</t>
  </si>
  <si>
    <t>Percentage of other vulnerable populations that have received an HIV test during the reporting period and know their results</t>
  </si>
  <si>
    <t>Pourcentage d’autres populations vulnérables ayant été dépistées pour le VIH durant la période de rapportage et qui connaissent leur résultat.</t>
  </si>
  <si>
    <t>Porcentaje de otras poblaciones vulnerables que se han sometido a una prueba del VIH durante el período de reporte y que conocen sus resultados.</t>
  </si>
  <si>
    <t>Prevention - KP Modules</t>
  </si>
  <si>
    <t>Prevention - KP Indicators</t>
  </si>
  <si>
    <t>Prevention package for AGYW and their male sexual partners in high HIV incidence settings</t>
  </si>
  <si>
    <t>Paquet de prévention pour les adolescentes et jeunes femmes et leurs partenaires sexuels masculins dans les contextes à incidence élevée du VIH</t>
  </si>
  <si>
    <t>Paquete de prevención para niñas adolescentes y mujeres jóvenes y sus parejas sexuales masculinas en entornos con una incidencia elevada del VIH</t>
  </si>
  <si>
    <t>Percentage of high risk adolescent girls and young women reached with HIV prevention programs- defined package of services</t>
  </si>
  <si>
    <t xml:space="preserve">Pourcentage d’adolescentes et jeunes femmes à haut risque atteintes par un programme de prévention du VIH – paquet défini de services </t>
  </si>
  <si>
    <t>Porcentaje de niñas adolescentes y mujeres jóvenes de alto riesgo cubiertas por programas de prevención del VIH: paquete definido de servicios</t>
  </si>
  <si>
    <t>Prevention package for men who have sex with men (MSM) and their sexual partners</t>
  </si>
  <si>
    <t>Paquet de prévention pour les hommes ayant des rapports sexuels avec des hommes (HSH) et leurs partenaires sexuels</t>
  </si>
  <si>
    <t>Paquete de prevención para hombres que tienen relaciones sexuales con hombres y sus parejas sexuales</t>
  </si>
  <si>
    <t>Percentage of men who have sex with men reached with HIV prevention programs - defined package of services</t>
  </si>
  <si>
    <t xml:space="preserve">Pourcentage d’hommes ayant des rapports sexuels avec des hommes atteints par un programme de prévention du VIH – paquet défini de services </t>
  </si>
  <si>
    <t>Porcentaje de hombres que tienen relaciones sexuales con hombres cubiertos por programas de prevención del VIH: paquete definido de servicios</t>
  </si>
  <si>
    <t>Prevention package for transgender people and their sexual partners</t>
  </si>
  <si>
    <t>Paquet de prévention pour les personnes transgenres et leurs partenaires sexuels</t>
  </si>
  <si>
    <t>Paquete de prevención para personas transgénero y sus parejas sexuales</t>
  </si>
  <si>
    <t>Percentage of transgender people reached with HIV prevention programs - defined package of services</t>
  </si>
  <si>
    <t>Pourcentage de personnes transgenres atteintes par un programme de prévention du VIH – paquet défini de services</t>
  </si>
  <si>
    <t>Porcentaje de personas transgénero cubiertas por programas de prevención del VIH: paquete definido de servicios</t>
  </si>
  <si>
    <t>Prevention package for sex workers, their clients and other sexual partners</t>
  </si>
  <si>
    <t>Paquet de prévention pour les travailleurs et travailleuses du sexe, leurs client(e)s et autres partenaires sexuel(le)s</t>
  </si>
  <si>
    <t xml:space="preserve">Paquete de prevención para trabajadores del sexo, sus clientes y otras parejas </t>
  </si>
  <si>
    <t>Percentage of sex workers reached with HIV prevention programs - defined package of services</t>
  </si>
  <si>
    <t>Pourcentage de professionnel(le)s du sexe atteint(e)s par un programme de prévention du VIH – paquet défini de services</t>
  </si>
  <si>
    <t>Porcentaje de trabajadores del sexo cubiertos por programas de prevención del VIH: paquete definido de servicios</t>
  </si>
  <si>
    <t xml:space="preserve">Prevention package for people who use drugs (PUD) (injecting and non-injecting) and their sexual partners </t>
  </si>
  <si>
    <t>Paquet de prévention pour les personnes qui utilisent des drogues (PUD) (injectables et non-injectables) et leurs partenaires sexuels</t>
  </si>
  <si>
    <t xml:space="preserve">Paquete de prevención para usuarios de drogas (inyectables y no inyectables) y sus parejas sexuales </t>
  </si>
  <si>
    <t>Percentage of people who inject drugs reached with HIV prevention programs - defined package of services</t>
  </si>
  <si>
    <t>Pourcentage de personnes qui s'injectent des drogues atteintes par un programme de prévention du VIH – paquet défini de services</t>
  </si>
  <si>
    <t>Porcentaje de usuarios de drogas inyectables cubiertos por programas de prevención del VIH: paquete definido de servicios</t>
  </si>
  <si>
    <t>Prevention package for other vulnerable populations</t>
  </si>
  <si>
    <t xml:space="preserve">Paquet de prévention pour les autres populations vulnérables </t>
  </si>
  <si>
    <t>Paquete de prevención para otras poblaciones vulnerables</t>
  </si>
  <si>
    <t>Percentage of other vulnerable populations reached with HIV prevention programs - defined package of services</t>
  </si>
  <si>
    <t>Pourcentage d’autres populations vulnérables atteintes par un programme de prévention du VIH – paquet défini de services</t>
  </si>
  <si>
    <t>Porcentaje de otras poblaciones vulnerables cubiertas por programas de prevención del VIH: paquete definido de servicios</t>
  </si>
  <si>
    <t>Prevention package for people in prisons and other closed settings</t>
  </si>
  <si>
    <t>Paquet de prévention pour les personnes incarcérées ou se trouvant dans d'autres lieux fermés</t>
  </si>
  <si>
    <t>Paquete de prevención para personas en centros penitenciarios y otros lugares de reclusión</t>
  </si>
  <si>
    <t>Number of people in prisons and other closed settings reached with HIV prevention programs - defined package of services</t>
  </si>
  <si>
    <t>Nombre de personnes incarcérées ou se trouvant dans d'autres lieux fermés atteintes par un programme de prévention du VIH – paquet défini de services</t>
  </si>
  <si>
    <t>Número de personas en centros penitenciarios y otros lugares de reclusión cubiertas por programas de prevención del VIH: paquete definido de servicios</t>
  </si>
  <si>
    <t>Condom - KP Indicators</t>
  </si>
  <si>
    <t>Pourcentage d’hommes ayant des rapports sexuels avec des hommes ayant eu accès aux programmes de prévention du VIH - paquet de services définis</t>
  </si>
  <si>
    <t>Porcentaje de hombres que tienen relaciones sexuales con hombres que se benefician de programas de prevención del VIH: paquete definido de servicios</t>
  </si>
  <si>
    <t>Number of condoms (male and female) distributed by the program for men who have sex with men</t>
  </si>
  <si>
    <t>Nombre de préservatifs (masculins et féminins) distribués par le programme pour les hommes ayant des rapports sexuels avec des hommes</t>
  </si>
  <si>
    <t>Número de preservativos (masculinos y femeninos) distribuidos por el programa para hombres que tienen relaciones sexuales con hombres</t>
  </si>
  <si>
    <t>Pourcentage de personnes transgenres ayant eu accès aux programmes de prévention du VIH - paquet de services définis</t>
  </si>
  <si>
    <t>Porcentaje de personas transgénero que se benefician de los programas de prevención del VIH: paquete definido de servicios</t>
  </si>
  <si>
    <t>Number of condoms (male and female) distributed by the program for sex workers</t>
  </si>
  <si>
    <t>Nombre de préservatifs (masculins et féminins) distribués par le programme pour les professionnel(le)s du sexe</t>
  </si>
  <si>
    <t>Número de preservativos (masculinos y femeninos) distribuidos por el programa para los trabajadores del sexo</t>
  </si>
  <si>
    <t>Pourcentage de travailleurs et travailleuses du sexe ayant bénéficié de programmes préventifs de lutte contre le VIH - paquet de services définis</t>
  </si>
  <si>
    <t>Porcentaje de trabajadores del sexo que se benefician de programas de prevención del VIH: paquete definido de servicios</t>
  </si>
  <si>
    <t>Number of condoms (male and female) distributed by the program for transgender people</t>
  </si>
  <si>
    <t xml:space="preserve">Nombre de préservatifs (masculins et féminins) distribués par le programme pour les personnes transgenres </t>
  </si>
  <si>
    <t>Número de preservativos (masculinos y femeninos) distribuidos por el programa para las personas transgénero</t>
  </si>
  <si>
    <t>Pourcentage de personnes qui consomment des drogues injectables ayant bénéficié de programmes préventifs de lutte contre le VIH - paquet de services définis</t>
  </si>
  <si>
    <t>Porcentaje de usuarios de drogas inyectables que se benefician de programas de prevención del VIH: paquete definido de servicios</t>
  </si>
  <si>
    <t>Number of condoms (male and female) distributed by the program for people who inject drugs</t>
  </si>
  <si>
    <t>Nombre de préservatifs (masculins et féminins) distribués par le programme pour les personnes qui s'injectent des drogues</t>
  </si>
  <si>
    <t>Número de preservativos (masculinos y femeninos) distribuidos por el programa para los usuarios de drogas inyectables</t>
  </si>
  <si>
    <t>Pourcentage d’adolescentes et de jeunes femmes à haut risque bénéficiant de programmes préventifs de lutte contre le VIH - paquet de services définis</t>
  </si>
  <si>
    <t>Porcentaje de niñas adolescentes y mujeres jóvenes expuestas a un riesgo elevado que se benefician de programas de prevención del VIH: paquete definido de servicios</t>
  </si>
  <si>
    <t>Number of condoms (male and female) distributed by the program for adolescent girls and young women in high incidence settings</t>
  </si>
  <si>
    <t>Nombre de préservatifs (masculins et féminins) distribués par le programme pour les adolescentes et jeunes femmes dans les contextes à incidence élevée du VIH</t>
  </si>
  <si>
    <t>Número de preservativos (masculinos y femeninos) distribuidos por el programa para niñas adolescentes y mujeres jóvenes en entornos de alta incidencia del VIH</t>
  </si>
  <si>
    <t>Treatment care support Module</t>
  </si>
  <si>
    <t>Treatment care and support indicators</t>
  </si>
  <si>
    <t>Treatment, care and support</t>
  </si>
  <si>
    <t>Traitement, prise en charge et soutien</t>
  </si>
  <si>
    <t>Tratamiento, atención y apoyo</t>
  </si>
  <si>
    <t>Percentage of people on ART among all people living with HIV at the end of the reporting period</t>
  </si>
  <si>
    <t xml:space="preserve">Pourcentage de personnes sous TARV parmi toutes les personnes vivant avec le VIH à la fin de la période de rapportage </t>
  </si>
  <si>
    <t>Porcentaje de personas en tratamiento antirretroviral entre todas las personas que viven con el VIH al final del período de reporte</t>
  </si>
  <si>
    <t>Percentage of adults (15 and above) on ART among all adults living with HIV at the end of the reporting period</t>
  </si>
  <si>
    <t>Pourcentage d’adultes (15 ans et plus) sous TARV parmi tous les adultes vivant avec le VIH à la fin de la période de rapportage</t>
  </si>
  <si>
    <t>Porcentaje de adultos (mayores de 15 años) en tratamiento antirretroviral entre todos los adultos que viven con el VIH al final del período de reporte</t>
  </si>
  <si>
    <t>Percentage of children (under 15) on ART among all children living with HIV at the end of the reporting period</t>
  </si>
  <si>
    <t>Pourcentage d’enfants (moins de 15 ans) sous TARV parmi tous les enfants vivant avec le VIH à la fin de la période de rapportage</t>
  </si>
  <si>
    <t>Porcentaje de niños (menores de 15 años) en tratamiento antirretroviral entre todos los niños que viven con el VIH al final del período de reporte</t>
  </si>
  <si>
    <t>Pourcentage de femmes enceintes vivant avec le VIH qui ont reçu des médicaments antirétroviraux pour réduire le risque de transmission verticale du VIH</t>
  </si>
  <si>
    <t>Porcentaje de mujeres embarazadas que viven con el VIH que recibieron medicamentos antirretrovirales para reducir el riesgo de transmisión maternoinfantil del VIH</t>
  </si>
  <si>
    <t>UNAIDS Estimates, SIS-MA</t>
  </si>
  <si>
    <t xml:space="preserve">The global target planned to be covered by domestic resources was determined by applying the proportion of medication procured through domestic resources to the Global AIDS Strategy target. </t>
  </si>
  <si>
    <t xml:space="preserve">The global target planned to be covered by external resources was determined by applying the proportion of medication procured through external resources to the Global AIDS Strategy target. The 2024 global target to be covered by external resources includes PEPFAR contributions that were carried over by the previous PEPFAR fiscal year. </t>
  </si>
  <si>
    <t xml:space="preserve">The targets to be financed by allocation amount were determined using the 95% Global AIDS Strategy targets in lieu of the country targets from the National Strategic Plan. </t>
  </si>
  <si>
    <t xml:space="preserve">Any additional comments:
Please note that the Performance Framework includes an HIV Treatment indicator (TCS-1.1) that specifies both adults and children on ART, while these indicators are specific to either adults or children. The above estimates and targets, when combined for both groups, do align with the estimates and targets listed in the Performance Framework for the combined indicator. </t>
  </si>
  <si>
    <t xml:space="preserve">Based on data from SIS-MA, there were 116,560 PW who received ART, among 122,468 PW living with HIV in 2022. </t>
  </si>
  <si>
    <t xml:space="preserve">Targets to be financed by allocation amount were determined by applying what proportion of treatment products are procured through the grant (60% in 2024, 75% in 2025, and 75% in 2026) to the Global AIDS Strategy targets. </t>
  </si>
  <si>
    <t>FDC Program Data</t>
  </si>
  <si>
    <t xml:space="preserve">Based on FDC Program data, 38,951 sex workers received an HIV test during the reporting period, among 223,000 sex workers (17.47%). </t>
  </si>
  <si>
    <t>The estimated number of FSW in the country (92,000 KPSE) are sub-national.</t>
  </si>
  <si>
    <t>The targets are based on follow-up beneficiaries - the total number of FSW who tested negative in the preview year plus the newly reached. A Positivity rate of 11% (SISMA HCT 2022) was used to calculate the number of FSW in 2024 who will be tested in 2025, this was also done for the 2026 targets</t>
  </si>
  <si>
    <t xml:space="preserve">No expected domestic contribution. </t>
  </si>
  <si>
    <t>The global target planned to be covered by external resources was determined by applying the proportion of tests procured through external resources (PEPFAR) to the Global AIDS Strategy target, which is 43% in 2024, 23% in 2025, and 23% in 2026.</t>
  </si>
  <si>
    <t xml:space="preserve">The global target planned to be covered by allocation amount  wasdetermined by applying the proportion of tests procured through the grant to the Global AIDS Strategy target, which is 57% in 2024, 77% in 2025, and 77% in 2026. </t>
  </si>
  <si>
    <t xml:space="preserve">Based on FDC Program data, 6,983 MSM received an HIV test during the reporting period, among 63,000 MSM (11.08%). </t>
  </si>
  <si>
    <t>The estimated number of MSM in the country (72,000 KPSE). Targets are sub-national.</t>
  </si>
  <si>
    <t>The targets are based on follow-up beneficiaries - the total number of MSM who tested negative in the preview year plus the newly reached. A Positivity rate of 15% (SISMA HCT 2022) was used to calculate the number of MSM in 2024 who will be tested in 2025, this was also done for the 2026 targets.</t>
  </si>
  <si>
    <t>Due to the fact that this indicator is a new indicator which was not being reported in the 2021-2023 funding request, it was agreed with the Global Fund to not include a baseline value since current beneficiaries include AGYW of low and moderate risk. By the end of 2022; 299,807 (14.5%) AGYW aged 15 to 24 years had been tested for HIV under Viva+.</t>
  </si>
  <si>
    <t>The total estimated number of high risk AGW is the total high risk AGYW in the 82 districts prioritized for GC7 (please see AGYW Prioritization appendix in FR).</t>
  </si>
  <si>
    <t xml:space="preserve">The country targets are calculated as 100% of new high risk AGYW reached plus 100% of the HIV negative follow-up beneficiaries. The new high risk AGYW were calculated as 150,792 (2024); 263,885 (2025) and 339,281 (2026) (see comment for indicator YP-2). An HIV positivity average rate of 3.5% (SISMA 2022) was applied to calculate the HIV negative AGYW follow-up beneficiaries eligible for an HIV test in the following year. </t>
  </si>
  <si>
    <t xml:space="preserve">Based on FDC Program data, 80,298 SWs were reached with HIV prevention programs - defined package of services, among 203,000 SWs (39.56%). </t>
  </si>
  <si>
    <t>The estimate of 97,000 is based on the total estimated population size of FSW. Size estimates were validated in 2023 based on the triangulation of available data on key population size estimates in the country and adjusted using the 2022 projection census; 1.3% of men 15-49 years are estimated to be FSW see KP PSE Appendix in the FR for detailed methodology on updated PSE</t>
  </si>
  <si>
    <t xml:space="preserve">The target is the total number of FSW who over the semester have received HIV prevention services. </t>
  </si>
  <si>
    <t>The government of Mozambique does not currently invest domestic resources in KP programming. However, key populations  may access and utilize health services in the public sector which is largely supported by government in terms of human resources and infrastructure.</t>
  </si>
  <si>
    <t xml:space="preserve">The global target planned to be covered by external resources was determined by inserting the cumulative reach target for FSWs from PEPFAR for each year (See KP PSE Methods Appendix). </t>
  </si>
  <si>
    <t xml:space="preserve">The targets to be financed by allocation amount reference the cumulative reach targets for FSWs that Global Fund has for each year (See KP PSE Methods Appendix). </t>
  </si>
  <si>
    <t xml:space="preserve">The negative gaps here are due to an artificial coverage of over 100% resulting from duplicative counting in programmatic data collection. PSEs are assumed to be correct. Programmatic coverage will be reviewed annually, especially after the introduction of a unique ID system. For more information, please see KP PSE Methods Appendix and the details surrounding a unique ID approach. </t>
  </si>
  <si>
    <t xml:space="preserve">Based on FDC Program Data, 16,651 MSM were reached with HIV prevention programs - defined package of services, among 64,000 MSM. </t>
  </si>
  <si>
    <t xml:space="preserve">The estimate of 72,000 is based on the total estimated population size of MSM. Size estimates were validated in 2023 based on the triangulation of available data on key population size estimates in the country and adjusted using the 2022 projection census; 1.3% of men 18-49 years are estimated to be MSM see KP PSE Appendix in the FR for detailed methodology on updated PSE. </t>
  </si>
  <si>
    <t xml:space="preserve">The target is the total number of MSM who have received HIV prevention services over the reporting period. </t>
  </si>
  <si>
    <t xml:space="preserve">The global target planned to be covered by external resources was determined by inserting the cumulative reach target for MSM from PEPFAR for each year (See KP PSE Methods Appendix). </t>
  </si>
  <si>
    <t xml:space="preserve">The targets to be financed by allocation amount reference the cumulative reach targets for MSM that Global Fund has for each year (See KP PSE Methods Appendix). </t>
  </si>
  <si>
    <t xml:space="preserve">Due to the fact that this indicator is a new indicator which was not being reported in the 2021-2023 funding request, it was agreed with the Global Fund to not include a baseline value. </t>
  </si>
  <si>
    <t>The estimates correspond to population size estimates of high risk AGYW in all districts (161) of Mozambique. This is different from the PSE in the Perfomance Framework for the same indicator (YP-2) which corresponds to the 82 districts prioritized for AGYW 2024-2026. The UNAIDS' AGYW PSE tool was used to calculate population size estimates of high-risk AGYW, defined as women aged 15-24 with (i) the non-regular, multiple partner behavioral category and (ii) the key population (FSW).</t>
  </si>
  <si>
    <t>Target is the high risk adolescent girls and young women reached with HIV prevention programs- defined package of services in the 82 prioritized districts (see AGYW prioritization appendix). A cumulative total of 753,958 new high-risk beneficiaries was calculated by end of 2026 distributed as 20%, 35%, 45% over the three-year grant period equivalent to 150,792 (2024); 263,885 (2025) and 339,281 (2026) new beneficiaries.</t>
  </si>
  <si>
    <t>The government of Mozambique does not currently invest domestic resources in high risk AGYW programming. However, high risk AGYW may access and utilize health services in the public sector which is largely supported by government in terms of human resources and infrastructure.</t>
  </si>
  <si>
    <t>The global target planned to be covered by external resources was determined by inserting PEPFAR (DREAMS) targets. Please note, DREAMS targets are for vulnerable AGYW as per the vulnerability assessment tool which includes other variables like disability. The AGYW PSE tool only considers HIV related sexual behaviour for high risk definition. DREAMS targets for new vulnerable beneficiaries are 96,963 (FY24); 116,356 (FY25). In the absence of an FY26 target from DREAMS, the FY26 target is assumed to be the same as the FY25 target.</t>
  </si>
  <si>
    <t xml:space="preserve">The targets to be financed reference the cumulative reach targets for high risk AGYW (see AGYW prioritization appendix in FR). </t>
  </si>
  <si>
    <t xml:space="preserve">The remaining negative gap in 2026 stems from reach targets (PEPFAR, or C2 + Global Fund reach, or E) that exceed 95% of the AGYW PSE (B1), even though the reach target does not exceed the AGYW PSE (A). </t>
  </si>
  <si>
    <t>Any additional comments: 
For the AGYW prevention gap table please note that the population size estimates in A are different from the AGYW population size estimates in the Performance Framework. The PSE in A of the AGYW prevention gap table are based on all 161 districts in Mozambique to be able to estimate the country need. For the Performance Framework, the PSE is based on the 82 districts prioritized for GF implementation.</t>
  </si>
  <si>
    <t>FDC</t>
  </si>
  <si>
    <t xml:space="preserve">According to FDC Program data, 5,535 SWs received any PrEP product at least once during the reporting period. </t>
  </si>
  <si>
    <t>Use the UNAIDS PrEP target setting tools to complete this section  https://jointsiwg.unaids.org/publications/</t>
  </si>
  <si>
    <t xml:space="preserve">Using the PrEP-it tool, the estimated population size of 97,000 FSWs was multiplied by HIV prevalence (26.8%) and risk criteria proportion (29.2%). There are therefore 19,199 FSWs eligible for PrEP and target was set at 80% in line with Global Prevention Roadmap. FSW PrEP targets were then generated using the default regional continuation curves derived from the literature for FSW at 60.6% (after one month), 39.4% (after 3 months), and 21.2% (after 6 months). This represents 21% of FSWs. </t>
  </si>
  <si>
    <t>Assuming no domestic resources for PrEP</t>
  </si>
  <si>
    <t xml:space="preserve">Global targets planned to be covered by external resources were determined by applying the proportion of PrEP medication covered by PEPFAR (40% in 2024, 25% in 2025, 25% in 2026) to the country target. </t>
  </si>
  <si>
    <t xml:space="preserve">Targets to be financed by allocation amount were determined by applying the proportion of medication covered through the grant (60% in 2024, 75% in 2025, and 75% in 2026) to the country target. </t>
  </si>
  <si>
    <t xml:space="preserve">Based on FDC Program data, 1,156 MSM received PrEP in 2022. </t>
  </si>
  <si>
    <t>Using the PrEP-it tool, the estimated population size of 72,000 MSM was multiplied by HIV prevalence (7.2%) and risk criteria proportion (15.5%), defined as MSM who reported being sexually active (anal or vaginal sex) and with multiple Sex Partners and no condom use at last sex. There are therefore 9,592 MSM eligible for PrEP and target was set at 50% in line with Global Prevention Roadmap. MSM PrEP targets were then generated using the default regional continuation curves derived from the literature for MSM at 45.2% (after one month), 30.1% (after 3 months), and 20.5% (after 6 months). This represents 15% of MSM.</t>
  </si>
  <si>
    <t xml:space="preserve">Based on FDC Program data, 2,304 AGYW received a PrEP product. </t>
  </si>
  <si>
    <t xml:space="preserve">Using the 2022 PrEP-it tool and focusing on the AGYW module, geographic prioritization of oral PrEP based on HIV incidence is calculated within the tool using prevalence estimates and a total cost savings approach.  
There was an increase in the resources available for this intervention.  A target setting exercise with PrEP-IT was recently completed and illustrated that the PrEP need was much higther than aniticpated, which is attributed to Mozambique's high incidence rates. The prioritization exercise shows that 3,375,366 AGYW are estimated to live in PrEP-it priority districts (154 of 161 = 44%) and an estimated 550,892 AGYW are eligible for PrEP based on risk criteria (referred to as “number of potential users” in PrEP-it tool). 
There are therefore 550,892 AGYW eligible for PrEP and target was set at 50% in line with Global Prevention Roadmap. AGYW PrEP targets were then generated using the default regional continuation curves derived from the literature for AGYW at 45.2% (after one month), 30.1% (after 3 months), and 20.5% (after 6 months). This represents 16% of AGYW. </t>
  </si>
  <si>
    <t xml:space="preserve"> The estimate of 97,000 is based on the total estimated population size of FSW. Size estimates were validated in 2023 based on the triangulation of available data on key population size estimates in the country and adjusted using the 2022 projection census; 1.3% of men 15-49 years are estimated to be FSW see KP PSE Appendix in the FR for detailed methodology on updated PSE.</t>
  </si>
  <si>
    <t xml:space="preserve">The total condom need for SWs was calculated applying 34.8% to the total need for male and female condoms for all populations. </t>
  </si>
  <si>
    <t xml:space="preserve">The country targets for male condoms were calculated by using 75% of the total need for male condoms for years 2024 and 2025. For year 2026, 90% of the total need was used for a country target.  </t>
  </si>
  <si>
    <t xml:space="preserve">The country targets for female condoms were calculated by using 75% of the total need for female condoms for years 2024 and 2025. For year 2026, 90% of the total need was used for a country target.  </t>
  </si>
  <si>
    <t xml:space="preserve">The global target planned to be covered by domestic resources were determined by applying the 2% of condoms procured using domestic resources to the total condom need. </t>
  </si>
  <si>
    <t xml:space="preserve">There is no expected contribution from PEPFAR or other external sources for 2025 and 2026. </t>
  </si>
  <si>
    <t xml:space="preserve">The global target planned to be covered by domestic and external resources for male condoms was determined by applying a 97%/3% division for male and female condoms respectively. </t>
  </si>
  <si>
    <t xml:space="preserve">The global target planned to be covered by domestic and external resources for female condoms was determined by applying a 97%/3% division for male and female condoms respectively. </t>
  </si>
  <si>
    <t>Targets to be financed by allocation amount were calculated by subtracting the contribution from domestic and external resources from the total need</t>
  </si>
  <si>
    <t>Use the UNAIDS C-NET tool to complete this section https://hivpreventioncoalition.unaids.org/resource/condom-needs-and-resource-requirement-estimation-tool/</t>
  </si>
  <si>
    <t xml:space="preserve">No female condoms for this population. </t>
  </si>
  <si>
    <t xml:space="preserve">The total condom need for MSM was calculated applying 2.6% to the total need for male condoms for all populations. </t>
  </si>
  <si>
    <t>There is no expected contribution from PEPFAR or external source for 2025 or 2026</t>
  </si>
  <si>
    <t xml:space="preserve">There is no expected contribution from PEPFAR or other external source for 2025 and 2026. </t>
  </si>
  <si>
    <t> </t>
  </si>
  <si>
    <t>99.6</t>
  </si>
  <si>
    <t>Similar to the HIV testing, the program have set 99% as the target of TB patients who should know their status. During the the last 5 years, the trends shows 100% achievement, which is also aligned with  the NTP's National strategic Plan (2023-2030) targets.</t>
  </si>
  <si>
    <t xml:space="preserve">Through USAID supported program, a total of 19% will be covered, which represents community activities in Sofala, Zambezia and Nampula. </t>
  </si>
  <si>
    <t>The required funds will cover 81% of the country need as the remainings percentage will be covered internally</t>
  </si>
  <si>
    <t>Baesd NTP Preformace Reporty 2022, from the case notified, 97% was tested for HIV, and this is set as program baseline for the next funding cycle</t>
  </si>
  <si>
    <t>The estimated population in need was calculated based on the average TH/HIV-co-infection rate which has been 25% during the last years.</t>
  </si>
  <si>
    <t>The Country Target for HIV positive-TB patients who  should start ART during TB treatment is at 99%</t>
  </si>
  <si>
    <t>Through USAID supported program, a total of 17% will be covered, which represents community activities in Sofala, Zambezia and Nampula</t>
  </si>
  <si>
    <t>This sheet contains a blank table in the case where the number of tables provided in the previous sheets is not sufficient, or if the applicant wishes to submit a table for a module/intervention/indicator that is not specified in the instructions.
This table is unprotected, therefore formulas in the cells can be changed if required. The table can also be copied if more than one is needed.</t>
  </si>
  <si>
    <t>Prevention package for People Who Use Drugs (PUD) and their sexual partners</t>
  </si>
  <si>
    <t xml:space="preserve">Number of PUD who received any PrEP product at least once during the reporting period. </t>
  </si>
  <si>
    <t>HIV-negative population (PEPFAR COP)</t>
  </si>
  <si>
    <t>Country targets are set at 90% of estimated number who should receive PrEP</t>
  </si>
  <si>
    <t xml:space="preserve">Prevention package for people in prisons and other closed settings </t>
  </si>
  <si>
    <t xml:space="preserve">Number of prisoners who received any PrEP product at least once during the reporting period. </t>
  </si>
  <si>
    <t>D. Déficit annuel attendu par rapport à la cible nationale :  A - 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</si>
</sst>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_(* #,##0.0_);_(* \(#,##0.0\);_(* &quot;-&quot;?_);_(@_)"/>
  </numFmts>
  <fonts count="59"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theme="1"/>
      <name val="Georgia"/>
      <family val="1"/>
    </font>
    <font>
      <b/>
      <sz val="11"/>
      <color theme="1"/>
      <name val="Arial"/>
      <family val="2"/>
    </font>
    <font>
      <b/>
      <sz val="14"/>
      <name val="Arial"/>
      <family val="2"/>
    </font>
    <font>
      <b/>
      <sz val="14"/>
      <color rgb="FFFF0000"/>
      <name val="Arial"/>
      <family val="2"/>
    </font>
    <font>
      <b/>
      <sz val="10"/>
      <color rgb="FFFF0000"/>
      <name val="Arial"/>
      <family val="2"/>
    </font>
    <font>
      <b/>
      <sz val="11"/>
      <name val="Arial"/>
      <family val="2"/>
    </font>
    <font>
      <b/>
      <u/>
      <sz val="11"/>
      <name val="Arial"/>
      <family val="2"/>
    </font>
    <font>
      <sz val="11"/>
      <name val="Arial"/>
      <family val="2"/>
    </font>
    <font>
      <b/>
      <sz val="11"/>
      <color rgb="FFFF0000"/>
      <name val="Arial"/>
      <family val="2"/>
    </font>
    <font>
      <sz val="9"/>
      <name val="Arial"/>
      <family val="2"/>
    </font>
    <font>
      <sz val="9"/>
      <color rgb="FFFF0000"/>
      <name val="Arial"/>
      <family val="2"/>
    </font>
    <font>
      <b/>
      <i/>
      <sz val="12"/>
      <color rgb="FFFF0000"/>
      <name val="Arial"/>
      <family val="2"/>
    </font>
    <font>
      <i/>
      <sz val="11"/>
      <name val="Arial"/>
      <family val="2"/>
    </font>
    <font>
      <i/>
      <sz val="11"/>
      <color theme="1"/>
      <name val="Arial"/>
      <family val="2"/>
    </font>
    <font>
      <sz val="11"/>
      <color rgb="FFFF0000"/>
      <name val="Arial"/>
      <family val="2"/>
    </font>
    <font>
      <b/>
      <i/>
      <sz val="18"/>
      <color rgb="FFFF0000"/>
      <name val="Arial"/>
      <family val="2"/>
    </font>
    <font>
      <b/>
      <sz val="11"/>
      <color rgb="FF000000"/>
      <name val="Arial"/>
      <family val="2"/>
    </font>
    <font>
      <i/>
      <sz val="11"/>
      <color theme="1"/>
      <name val="Calibri"/>
      <family val="2"/>
      <scheme val="minor"/>
    </font>
    <font>
      <sz val="11"/>
      <color rgb="FFC00000"/>
      <name val="Calibri"/>
      <family val="2"/>
      <scheme val="minor"/>
    </font>
    <font>
      <sz val="11"/>
      <color rgb="FFFF0000"/>
      <name val="Calibri"/>
      <family val="2"/>
      <scheme val="minor"/>
    </font>
    <font>
      <b/>
      <sz val="11"/>
      <color theme="1"/>
      <name val="Calibri"/>
      <family val="2"/>
      <scheme val="minor"/>
    </font>
    <font>
      <sz val="11"/>
      <color rgb="FF7030A0"/>
      <name val="Arial"/>
      <family val="2"/>
    </font>
    <font>
      <sz val="11"/>
      <color theme="9" tint="-0.249977111117893"/>
      <name val="Calibri"/>
      <family val="2"/>
      <scheme val="minor"/>
    </font>
    <font>
      <b/>
      <sz val="11"/>
      <name val="Calibri"/>
      <family val="2"/>
      <scheme val="minor"/>
    </font>
    <font>
      <sz val="11"/>
      <color rgb="FFFFC000"/>
      <name val="Arial"/>
      <family val="2"/>
    </font>
    <font>
      <u/>
      <sz val="11"/>
      <color theme="10"/>
      <name val="Arial"/>
      <family val="2"/>
    </font>
    <font>
      <sz val="11"/>
      <name val="Calibri"/>
      <family val="2"/>
      <scheme val="minor"/>
    </font>
    <font>
      <sz val="11"/>
      <color theme="1"/>
      <name val="Calibri"/>
      <family val="2"/>
    </font>
    <font>
      <b/>
      <sz val="11"/>
      <color theme="1"/>
      <name val="Calibri"/>
      <family val="2"/>
    </font>
    <font>
      <i/>
      <sz val="11"/>
      <color theme="1"/>
      <name val="Calibri"/>
      <family val="2"/>
    </font>
    <font>
      <sz val="11"/>
      <color rgb="FFF79646" tint="-0.249977111117893"/>
      <name val="Calibri"/>
      <family val="2"/>
    </font>
    <font>
      <b/>
      <sz val="11"/>
      <color theme="1"/>
      <name val="Calibri"/>
      <family val="2"/>
      <charset val="204"/>
      <scheme val="minor"/>
    </font>
    <font>
      <i/>
      <sz val="11"/>
      <color theme="1"/>
      <name val="Calibri"/>
      <family val="2"/>
      <charset val="204"/>
    </font>
    <font>
      <b/>
      <sz val="9"/>
      <color indexed="81"/>
      <name val="Tahoma"/>
      <family val="2"/>
    </font>
    <font>
      <sz val="9"/>
      <color indexed="81"/>
      <name val="Tahoma"/>
      <family val="2"/>
    </font>
    <font>
      <sz val="11"/>
      <name val="Calibri"/>
      <family val="2"/>
    </font>
    <font>
      <b/>
      <sz val="18"/>
      <color theme="1"/>
      <name val="Arial"/>
      <family val="2"/>
    </font>
    <font>
      <b/>
      <sz val="11"/>
      <color rgb="FFFF0000"/>
      <name val="Calibri"/>
      <family val="2"/>
      <scheme val="minor"/>
    </font>
    <font>
      <sz val="11"/>
      <color rgb="FFFF0000"/>
      <name val="Calibri"/>
      <family val="2"/>
    </font>
    <font>
      <b/>
      <sz val="11"/>
      <color theme="1"/>
      <name val="Georgia"/>
      <family val="1"/>
    </font>
    <font>
      <b/>
      <sz val="16"/>
      <color theme="1"/>
      <name val="Georgia"/>
      <family val="1"/>
    </font>
    <font>
      <sz val="11"/>
      <color rgb="FF000000"/>
      <name val="Arial"/>
      <family val="2"/>
    </font>
    <font>
      <sz val="8"/>
      <name val="Arial"/>
      <family val="2"/>
    </font>
    <font>
      <b/>
      <sz val="18"/>
      <color theme="0"/>
      <name val="Arial Black"/>
      <family val="2"/>
    </font>
    <font>
      <b/>
      <sz val="11"/>
      <color theme="0"/>
      <name val="Arial"/>
      <family val="2"/>
    </font>
    <font>
      <b/>
      <i/>
      <sz val="11"/>
      <name val="Arial"/>
      <family val="2"/>
    </font>
    <font>
      <b/>
      <i/>
      <sz val="11"/>
      <color rgb="FFFF0000"/>
      <name val="Arial"/>
      <family val="2"/>
    </font>
    <font>
      <sz val="18"/>
      <color theme="0"/>
      <name val="Arial Black"/>
      <family val="2"/>
    </font>
    <font>
      <sz val="11"/>
      <name val="Georgia"/>
      <family val="1"/>
    </font>
    <font>
      <b/>
      <sz val="11"/>
      <name val="Georgia"/>
      <family val="1"/>
    </font>
    <font>
      <sz val="18"/>
      <color theme="0"/>
      <name val="Arial"/>
      <family val="2"/>
    </font>
    <font>
      <u/>
      <sz val="11"/>
      <color rgb="FF0000FF"/>
      <name val="Arial"/>
      <family val="2"/>
    </font>
    <font>
      <sz val="11"/>
      <color rgb="FF444444"/>
      <name val="Calibri"/>
      <family val="2"/>
      <charset val="1"/>
    </font>
  </fonts>
  <fills count="3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0"/>
        <bgColor rgb="FF000000"/>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E4DFEC"/>
        <bgColor indexed="64"/>
      </patternFill>
    </fill>
    <fill>
      <patternFill patternType="solid">
        <fgColor rgb="FFB1A0C7"/>
        <bgColor indexed="64"/>
      </patternFill>
    </fill>
    <fill>
      <patternFill patternType="solid">
        <fgColor rgb="FF7030A0"/>
        <bgColor indexed="64"/>
      </patternFill>
    </fill>
    <fill>
      <patternFill patternType="solid">
        <fgColor theme="7" tint="-0.249977111117893"/>
        <bgColor indexed="64"/>
      </patternFill>
    </fill>
    <fill>
      <patternFill patternType="solid">
        <fgColor rgb="FF6E6E6E"/>
        <bgColor indexed="64"/>
      </patternFill>
    </fill>
    <fill>
      <patternFill patternType="solid">
        <fgColor rgb="FF04198F"/>
        <bgColor indexed="64"/>
      </patternFill>
    </fill>
    <fill>
      <patternFill patternType="solid">
        <fgColor rgb="FFA6A6A6"/>
        <bgColor indexed="64"/>
      </patternFill>
    </fill>
    <fill>
      <patternFill patternType="solid">
        <fgColor rgb="FF8294FB"/>
        <bgColor indexed="64"/>
      </patternFill>
    </fill>
    <fill>
      <patternFill patternType="solid">
        <fgColor theme="9" tint="0.39997558519241921"/>
        <bgColor indexed="64"/>
      </patternFill>
    </fill>
    <fill>
      <patternFill patternType="solid">
        <fgColor rgb="FFFF33CC"/>
        <bgColor indexed="64"/>
      </patternFill>
    </fill>
    <fill>
      <patternFill patternType="solid">
        <fgColor theme="1"/>
        <bgColor rgb="FF000000"/>
      </patternFill>
    </fill>
    <fill>
      <patternFill patternType="solid">
        <fgColor rgb="FFA6A6A6"/>
        <bgColor rgb="FF000000"/>
      </patternFill>
    </fill>
    <fill>
      <patternFill patternType="solid">
        <fgColor rgb="FF8294FB"/>
        <bgColor rgb="FF000000"/>
      </patternFill>
    </fill>
    <fill>
      <patternFill patternType="solid">
        <fgColor rgb="FF04198F"/>
        <bgColor rgb="FF000000"/>
      </patternFill>
    </fill>
    <fill>
      <patternFill patternType="solid">
        <fgColor theme="2"/>
        <bgColor indexed="64"/>
      </patternFill>
    </fill>
    <fill>
      <patternFill patternType="solid">
        <fgColor theme="7" tint="0.59999389629810485"/>
        <bgColor indexed="64"/>
      </patternFill>
    </fill>
    <fill>
      <patternFill patternType="solid">
        <fgColor theme="4"/>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rgb="FFFFFFFF"/>
        <bgColor rgb="FF000000"/>
      </patternFill>
    </fill>
  </fills>
  <borders count="36">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style="thin">
        <color auto="1"/>
      </left>
      <right style="thin">
        <color auto="1"/>
      </right>
      <top style="medium">
        <color auto="1"/>
      </top>
      <bottom style="thin">
        <color auto="1"/>
      </bottom>
      <diagonal/>
    </border>
    <border>
      <left/>
      <right/>
      <top/>
      <bottom style="thin">
        <color auto="1"/>
      </bottom>
      <diagonal/>
    </border>
    <border>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top/>
      <bottom style="thin">
        <color auto="1"/>
      </bottom>
      <diagonal/>
    </border>
    <border>
      <left/>
      <right/>
      <top style="thin">
        <color auto="1"/>
      </top>
      <bottom/>
      <diagonal/>
    </border>
    <border>
      <left/>
      <right/>
      <top/>
      <bottom style="medium">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medium">
        <color auto="1"/>
      </bottom>
      <diagonal/>
    </border>
    <border>
      <left/>
      <right style="thin">
        <color auto="1"/>
      </right>
      <top style="thin">
        <color auto="1"/>
      </top>
      <bottom/>
      <diagonal/>
    </border>
    <border>
      <left style="thin">
        <color indexed="64"/>
      </left>
      <right style="thin">
        <color auto="1"/>
      </right>
      <top style="thin">
        <color indexed="64"/>
      </top>
      <bottom style="medium">
        <color indexed="64"/>
      </bottom>
      <diagonal/>
    </border>
    <border>
      <left style="thin">
        <color auto="1"/>
      </left>
      <right/>
      <top/>
      <bottom/>
      <diagonal/>
    </border>
    <border>
      <left/>
      <right style="thin">
        <color auto="1"/>
      </right>
      <top/>
      <bottom/>
      <diagonal/>
    </border>
    <border>
      <left/>
      <right style="medium">
        <color auto="1"/>
      </right>
      <top style="medium">
        <color auto="1"/>
      </top>
      <bottom/>
      <diagonal/>
    </border>
    <border>
      <left style="thin">
        <color auto="1"/>
      </left>
      <right/>
      <top/>
      <bottom style="medium">
        <color auto="1"/>
      </bottom>
      <diagonal/>
    </border>
    <border>
      <left/>
      <right style="thin">
        <color auto="1"/>
      </right>
      <top/>
      <bottom style="medium">
        <color auto="1"/>
      </bottom>
      <diagonal/>
    </border>
    <border>
      <left style="thin">
        <color indexed="64"/>
      </left>
      <right style="thin">
        <color indexed="64"/>
      </right>
      <top/>
      <bottom style="thin">
        <color rgb="FF000000"/>
      </bottom>
      <diagonal/>
    </border>
    <border>
      <left/>
      <right style="thin">
        <color rgb="FF000000"/>
      </right>
      <top style="thin">
        <color indexed="64"/>
      </top>
      <bottom/>
      <diagonal/>
    </border>
    <border>
      <left/>
      <right style="thin">
        <color rgb="FF000000"/>
      </right>
      <top/>
      <bottom/>
      <diagonal/>
    </border>
    <border>
      <left style="thin">
        <color indexed="64"/>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6">
    <xf numFmtId="0" fontId="0" fillId="0" borderId="0"/>
    <xf numFmtId="9" fontId="5" fillId="0" borderId="0" applyFont="0" applyFill="0" applyBorder="0" applyAlignment="0" applyProtection="0"/>
    <xf numFmtId="164" fontId="5" fillId="0" borderId="0" applyFont="0" applyFill="0" applyBorder="0" applyAlignment="0" applyProtection="0"/>
    <xf numFmtId="0" fontId="31" fillId="0" borderId="0" applyNumberFormat="0" applyFill="0" applyBorder="0" applyAlignment="0" applyProtection="0"/>
    <xf numFmtId="0" fontId="5" fillId="0" borderId="0"/>
    <xf numFmtId="164" fontId="5" fillId="0" borderId="0" applyFont="0" applyFill="0" applyBorder="0" applyAlignment="0" applyProtection="0"/>
  </cellStyleXfs>
  <cellXfs count="548">
    <xf numFmtId="0" fontId="0" fillId="0" borderId="0" xfId="0"/>
    <xf numFmtId="0" fontId="10"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horizontal="center" vertical="center" wrapText="1"/>
    </xf>
    <xf numFmtId="0" fontId="0" fillId="0" borderId="0" xfId="0" applyAlignment="1">
      <alignment vertical="top"/>
    </xf>
    <xf numFmtId="0" fontId="0" fillId="2" borderId="2" xfId="0" applyFill="1" applyBorder="1" applyAlignment="1">
      <alignment horizontal="left" vertical="top"/>
    </xf>
    <xf numFmtId="0" fontId="0" fillId="0" borderId="0" xfId="0" applyAlignment="1">
      <alignment horizontal="left" vertical="top"/>
    </xf>
    <xf numFmtId="0" fontId="0" fillId="0" borderId="0" xfId="0" applyAlignment="1">
      <alignment horizontal="center" vertical="top"/>
    </xf>
    <xf numFmtId="0" fontId="0" fillId="2" borderId="5" xfId="0" applyFill="1" applyBorder="1" applyAlignment="1">
      <alignment horizontal="left" vertical="top"/>
    </xf>
    <xf numFmtId="0" fontId="0" fillId="6" borderId="0" xfId="0" applyFill="1" applyAlignment="1">
      <alignment horizontal="left" vertical="top"/>
    </xf>
    <xf numFmtId="0" fontId="0" fillId="6" borderId="0" xfId="0" applyFill="1" applyAlignment="1">
      <alignment vertical="top"/>
    </xf>
    <xf numFmtId="0" fontId="0" fillId="4" borderId="0" xfId="0" applyFill="1" applyAlignment="1">
      <alignment vertical="top"/>
    </xf>
    <xf numFmtId="0" fontId="0" fillId="0" borderId="0" xfId="0" applyAlignment="1">
      <alignment wrapText="1"/>
    </xf>
    <xf numFmtId="0" fontId="4" fillId="0" borderId="0" xfId="0" applyFont="1"/>
    <xf numFmtId="0" fontId="24" fillId="0" borderId="0" xfId="0" applyFont="1"/>
    <xf numFmtId="0" fontId="23" fillId="0" borderId="0" xfId="0" applyFont="1"/>
    <xf numFmtId="0" fontId="26" fillId="0" borderId="0" xfId="0" applyFont="1"/>
    <xf numFmtId="4" fontId="0" fillId="0" borderId="0" xfId="0" applyNumberFormat="1"/>
    <xf numFmtId="0" fontId="13" fillId="4" borderId="2" xfId="0" applyFont="1" applyFill="1" applyBorder="1" applyAlignment="1" applyProtection="1">
      <alignment vertical="center" wrapText="1"/>
      <protection locked="0"/>
    </xf>
    <xf numFmtId="0" fontId="19" fillId="4" borderId="2" xfId="0" applyFont="1" applyFill="1" applyBorder="1" applyAlignment="1" applyProtection="1">
      <alignment horizontal="center" vertical="center" wrapText="1"/>
      <protection locked="0"/>
    </xf>
    <xf numFmtId="3" fontId="13" fillId="4" borderId="2" xfId="0" applyNumberFormat="1" applyFont="1" applyFill="1" applyBorder="1" applyAlignment="1" applyProtection="1">
      <alignment horizontal="right" vertical="center" wrapText="1"/>
      <protection locked="0"/>
    </xf>
    <xf numFmtId="0" fontId="29" fillId="0" borderId="0" xfId="0" applyFont="1"/>
    <xf numFmtId="0" fontId="0" fillId="0" borderId="0" xfId="0" applyAlignment="1">
      <alignment vertical="top" wrapText="1"/>
    </xf>
    <xf numFmtId="0" fontId="30" fillId="4" borderId="0" xfId="0" applyFont="1" applyFill="1" applyAlignment="1">
      <alignment vertical="top" wrapText="1"/>
    </xf>
    <xf numFmtId="3" fontId="13" fillId="8" borderId="2" xfId="0" applyNumberFormat="1" applyFont="1" applyFill="1" applyBorder="1" applyAlignment="1" applyProtection="1">
      <alignment horizontal="right" vertical="center" wrapText="1"/>
      <protection locked="0"/>
    </xf>
    <xf numFmtId="0" fontId="0" fillId="9" borderId="2" xfId="0" applyFill="1" applyBorder="1" applyAlignment="1">
      <alignment horizontal="left" vertical="top"/>
    </xf>
    <xf numFmtId="0" fontId="0" fillId="9" borderId="3" xfId="0" applyFill="1" applyBorder="1" applyAlignment="1">
      <alignment horizontal="left" vertical="top"/>
    </xf>
    <xf numFmtId="0" fontId="0" fillId="12" borderId="0" xfId="0" applyFill="1" applyAlignment="1">
      <alignment vertical="top"/>
    </xf>
    <xf numFmtId="0" fontId="0" fillId="3" borderId="0" xfId="0" applyFill="1" applyAlignment="1">
      <alignment vertical="top"/>
    </xf>
    <xf numFmtId="0" fontId="5" fillId="2" borderId="2" xfId="4" applyFill="1" applyBorder="1" applyAlignment="1">
      <alignment horizontal="left" vertical="top"/>
    </xf>
    <xf numFmtId="0" fontId="5" fillId="2" borderId="3" xfId="4" applyFill="1" applyBorder="1" applyAlignment="1">
      <alignment horizontal="left" vertical="top"/>
    </xf>
    <xf numFmtId="0" fontId="32" fillId="11" borderId="0" xfId="0" applyFont="1" applyFill="1"/>
    <xf numFmtId="0" fontId="0" fillId="2" borderId="2" xfId="4" applyFont="1" applyFill="1" applyBorder="1" applyAlignment="1">
      <alignment horizontal="left" vertical="top"/>
    </xf>
    <xf numFmtId="0" fontId="0" fillId="0" borderId="12" xfId="0" applyBorder="1"/>
    <xf numFmtId="0" fontId="0" fillId="10" borderId="0" xfId="0" applyFill="1" applyAlignment="1">
      <alignment vertical="top"/>
    </xf>
    <xf numFmtId="0" fontId="37" fillId="0" borderId="0" xfId="0" applyFont="1"/>
    <xf numFmtId="0" fontId="0" fillId="13" borderId="0" xfId="0" applyFill="1" applyAlignment="1">
      <alignment vertical="top"/>
    </xf>
    <xf numFmtId="0" fontId="5" fillId="13" borderId="0" xfId="4" applyFill="1" applyAlignment="1">
      <alignment vertical="top"/>
    </xf>
    <xf numFmtId="0" fontId="13" fillId="13" borderId="0" xfId="4" applyFont="1" applyFill="1" applyAlignment="1">
      <alignment vertical="top"/>
    </xf>
    <xf numFmtId="0" fontId="23" fillId="13" borderId="0" xfId="0" applyFont="1" applyFill="1"/>
    <xf numFmtId="0" fontId="38" fillId="13" borderId="0" xfId="0" applyFont="1" applyFill="1"/>
    <xf numFmtId="0" fontId="0" fillId="13" borderId="17" xfId="0" applyFill="1" applyBorder="1"/>
    <xf numFmtId="0" fontId="0" fillId="13" borderId="0" xfId="0" applyFill="1"/>
    <xf numFmtId="0" fontId="0" fillId="14" borderId="0" xfId="0" applyFill="1" applyAlignment="1">
      <alignment vertical="top"/>
    </xf>
    <xf numFmtId="0" fontId="13" fillId="14" borderId="0" xfId="0" applyFont="1" applyFill="1" applyAlignment="1">
      <alignment vertical="top"/>
    </xf>
    <xf numFmtId="0" fontId="0" fillId="4" borderId="0" xfId="0" applyFill="1"/>
    <xf numFmtId="0" fontId="6" fillId="0" borderId="0" xfId="0" applyFont="1" applyAlignment="1">
      <alignment wrapText="1"/>
    </xf>
    <xf numFmtId="0" fontId="0" fillId="0" borderId="0" xfId="0" applyAlignment="1">
      <alignment vertical="center" wrapText="1"/>
    </xf>
    <xf numFmtId="0" fontId="3" fillId="0" borderId="0" xfId="0" applyFont="1"/>
    <xf numFmtId="0" fontId="0" fillId="3" borderId="2" xfId="0" applyFill="1" applyBorder="1" applyAlignment="1">
      <alignment horizontal="left" vertical="top"/>
    </xf>
    <xf numFmtId="0" fontId="0" fillId="3" borderId="5" xfId="0" applyFill="1" applyBorder="1" applyAlignment="1">
      <alignment horizontal="left" vertical="top"/>
    </xf>
    <xf numFmtId="0" fontId="0" fillId="13" borderId="0" xfId="0" applyFill="1" applyAlignment="1">
      <alignment vertical="center"/>
    </xf>
    <xf numFmtId="4" fontId="20" fillId="0" borderId="0" xfId="0" applyNumberFormat="1" applyFont="1"/>
    <xf numFmtId="0" fontId="0" fillId="10" borderId="0" xfId="0" applyFill="1" applyAlignment="1">
      <alignment vertical="top" wrapText="1"/>
    </xf>
    <xf numFmtId="0" fontId="13" fillId="0" borderId="0" xfId="0" applyFont="1" applyAlignment="1">
      <alignment vertical="top"/>
    </xf>
    <xf numFmtId="0" fontId="41" fillId="0" borderId="0" xfId="0" applyFont="1" applyAlignment="1">
      <alignment vertical="top"/>
    </xf>
    <xf numFmtId="0" fontId="5" fillId="0" borderId="3" xfId="4" applyBorder="1" applyAlignment="1">
      <alignment horizontal="left" vertical="top"/>
    </xf>
    <xf numFmtId="0" fontId="13" fillId="10" borderId="0" xfId="0" applyFont="1" applyFill="1" applyAlignment="1">
      <alignment vertical="top"/>
    </xf>
    <xf numFmtId="0" fontId="13" fillId="0" borderId="0" xfId="0" applyFont="1"/>
    <xf numFmtId="0" fontId="32" fillId="0" borderId="0" xfId="0" applyFont="1"/>
    <xf numFmtId="0" fontId="41" fillId="0" borderId="0" xfId="0" applyFont="1"/>
    <xf numFmtId="0" fontId="32" fillId="10" borderId="0" xfId="0" applyFont="1" applyFill="1"/>
    <xf numFmtId="0" fontId="29" fillId="10" borderId="0" xfId="0" applyFont="1" applyFill="1"/>
    <xf numFmtId="0" fontId="33" fillId="13" borderId="0" xfId="0" applyFont="1" applyFill="1" applyAlignment="1">
      <alignment vertical="top"/>
    </xf>
    <xf numFmtId="0" fontId="13" fillId="0" borderId="0" xfId="0" applyFont="1" applyAlignment="1">
      <alignment vertical="top" wrapText="1"/>
    </xf>
    <xf numFmtId="0" fontId="33" fillId="13" borderId="0" xfId="0" applyFont="1" applyFill="1" applyAlignment="1">
      <alignment vertical="top" wrapText="1"/>
    </xf>
    <xf numFmtId="0" fontId="42" fillId="4" borderId="0" xfId="0" applyFont="1" applyFill="1"/>
    <xf numFmtId="4" fontId="0" fillId="0" borderId="0" xfId="0" applyNumberFormat="1" applyAlignment="1">
      <alignment vertical="top" wrapText="1"/>
    </xf>
    <xf numFmtId="0" fontId="41" fillId="0" borderId="0" xfId="0" applyFont="1" applyAlignment="1">
      <alignment vertical="top" wrapText="1"/>
    </xf>
    <xf numFmtId="0" fontId="31" fillId="0" borderId="0" xfId="3" applyFill="1" applyAlignment="1">
      <alignment vertical="top" wrapText="1"/>
    </xf>
    <xf numFmtId="0" fontId="25" fillId="0" borderId="0" xfId="0" applyFont="1"/>
    <xf numFmtId="0" fontId="25" fillId="13" borderId="0" xfId="0" applyFont="1" applyFill="1"/>
    <xf numFmtId="0" fontId="43" fillId="0" borderId="0" xfId="0" applyFont="1"/>
    <xf numFmtId="0" fontId="20" fillId="0" borderId="0" xfId="0" applyFont="1" applyAlignment="1">
      <alignment vertical="top"/>
    </xf>
    <xf numFmtId="0" fontId="13" fillId="13" borderId="0" xfId="0" applyFont="1" applyFill="1" applyAlignment="1">
      <alignment vertical="top"/>
    </xf>
    <xf numFmtId="0" fontId="25" fillId="0" borderId="2" xfId="0" applyFont="1" applyBorder="1"/>
    <xf numFmtId="0" fontId="25" fillId="0" borderId="2" xfId="0" applyFont="1" applyBorder="1" applyAlignment="1">
      <alignment wrapText="1"/>
    </xf>
    <xf numFmtId="0" fontId="25" fillId="0" borderId="2" xfId="0" applyFont="1" applyBorder="1" applyAlignment="1">
      <alignment vertical="top"/>
    </xf>
    <xf numFmtId="0" fontId="44" fillId="13" borderId="0" xfId="0" applyFont="1" applyFill="1"/>
    <xf numFmtId="0" fontId="0" fillId="0" borderId="2" xfId="0" applyBorder="1" applyAlignment="1">
      <alignment wrapText="1"/>
    </xf>
    <xf numFmtId="0" fontId="0" fillId="0" borderId="2" xfId="0" applyBorder="1" applyAlignment="1">
      <alignment vertical="top" wrapText="1"/>
    </xf>
    <xf numFmtId="0" fontId="0" fillId="0" borderId="2" xfId="0" applyBorder="1" applyAlignment="1">
      <alignment vertical="top"/>
    </xf>
    <xf numFmtId="0" fontId="20" fillId="0" borderId="2" xfId="0" applyFont="1" applyBorder="1" applyAlignment="1">
      <alignment vertical="top"/>
    </xf>
    <xf numFmtId="0" fontId="34" fillId="0" borderId="0" xfId="0" applyFont="1"/>
    <xf numFmtId="0" fontId="33" fillId="13" borderId="0" xfId="0" applyFont="1" applyFill="1"/>
    <xf numFmtId="0" fontId="43" fillId="0" borderId="2" xfId="0" applyFont="1" applyBorder="1"/>
    <xf numFmtId="10" fontId="13" fillId="4" borderId="2" xfId="0" applyNumberFormat="1" applyFont="1" applyFill="1" applyBorder="1" applyAlignment="1" applyProtection="1">
      <alignment vertical="center" wrapText="1"/>
      <protection locked="0"/>
    </xf>
    <xf numFmtId="0" fontId="46" fillId="10" borderId="0" xfId="0" applyFont="1" applyFill="1" applyAlignment="1">
      <alignment vertical="center" wrapText="1"/>
    </xf>
    <xf numFmtId="0" fontId="0" fillId="0" borderId="0" xfId="0" applyAlignment="1" applyProtection="1">
      <alignment wrapText="1"/>
      <protection locked="0"/>
    </xf>
    <xf numFmtId="0" fontId="0" fillId="0" borderId="0" xfId="0" applyAlignment="1">
      <alignment horizontal="center" vertical="top" wrapText="1"/>
    </xf>
    <xf numFmtId="0" fontId="0" fillId="3" borderId="2" xfId="0" applyFill="1" applyBorder="1" applyAlignment="1">
      <alignment horizontal="left" vertical="top" wrapText="1"/>
    </xf>
    <xf numFmtId="0" fontId="0" fillId="6" borderId="0" xfId="0" applyFill="1" applyAlignment="1">
      <alignment vertical="top" wrapText="1"/>
    </xf>
    <xf numFmtId="0" fontId="0" fillId="16" borderId="0" xfId="0" applyFill="1" applyAlignment="1">
      <alignment vertical="top" wrapText="1"/>
    </xf>
    <xf numFmtId="0" fontId="0" fillId="16" borderId="0" xfId="0" applyFill="1" applyAlignment="1">
      <alignment vertical="top"/>
    </xf>
    <xf numFmtId="0" fontId="32" fillId="17" borderId="0" xfId="0" applyFont="1" applyFill="1"/>
    <xf numFmtId="0" fontId="20" fillId="16" borderId="0" xfId="0" applyFont="1" applyFill="1" applyAlignment="1">
      <alignment vertical="top"/>
    </xf>
    <xf numFmtId="0" fontId="32" fillId="18" borderId="0" xfId="0" applyFont="1" applyFill="1"/>
    <xf numFmtId="0" fontId="13" fillId="16" borderId="0" xfId="0" applyFont="1" applyFill="1" applyAlignment="1">
      <alignment vertical="top"/>
    </xf>
    <xf numFmtId="0" fontId="0" fillId="15" borderId="0" xfId="0" applyFill="1" applyAlignment="1">
      <alignment vertical="top"/>
    </xf>
    <xf numFmtId="0" fontId="0" fillId="15" borderId="0" xfId="0" applyFill="1" applyAlignment="1">
      <alignment vertical="top" wrapText="1"/>
    </xf>
    <xf numFmtId="0" fontId="11" fillId="4" borderId="2" xfId="0" applyFont="1" applyFill="1" applyBorder="1"/>
    <xf numFmtId="0" fontId="14" fillId="0" borderId="0" xfId="0" applyFont="1" applyAlignment="1">
      <alignment horizontal="center" vertical="center" wrapText="1"/>
    </xf>
    <xf numFmtId="0" fontId="19" fillId="4" borderId="2" xfId="0" applyFont="1" applyFill="1" applyBorder="1" applyProtection="1">
      <protection locked="0"/>
    </xf>
    <xf numFmtId="0" fontId="7" fillId="19" borderId="2" xfId="0" applyFont="1" applyFill="1" applyBorder="1"/>
    <xf numFmtId="0" fontId="13" fillId="0" borderId="2" xfId="0" applyFont="1" applyBorder="1" applyAlignment="1">
      <alignment vertical="center" wrapText="1"/>
    </xf>
    <xf numFmtId="0" fontId="13" fillId="0" borderId="2" xfId="0" applyFont="1" applyBorder="1" applyAlignment="1">
      <alignment vertical="top" wrapText="1"/>
    </xf>
    <xf numFmtId="0" fontId="13" fillId="15" borderId="0" xfId="0" applyFont="1" applyFill="1" applyAlignment="1">
      <alignment vertical="top" wrapText="1"/>
    </xf>
    <xf numFmtId="0" fontId="0" fillId="4" borderId="0" xfId="0" applyFill="1" applyAlignment="1">
      <alignment vertical="top" wrapText="1"/>
    </xf>
    <xf numFmtId="0" fontId="0" fillId="23" borderId="0" xfId="0" applyFill="1" applyAlignment="1">
      <alignment vertical="top" wrapText="1"/>
    </xf>
    <xf numFmtId="0" fontId="13" fillId="23" borderId="0" xfId="0" applyFont="1" applyFill="1" applyAlignment="1">
      <alignment vertical="top" wrapText="1"/>
    </xf>
    <xf numFmtId="0" fontId="13" fillId="4" borderId="0" xfId="0" applyFont="1" applyFill="1" applyAlignment="1">
      <alignment vertical="top" wrapText="1"/>
    </xf>
    <xf numFmtId="0" fontId="32" fillId="4" borderId="0" xfId="0" applyFont="1" applyFill="1" applyAlignment="1">
      <alignment vertical="top" wrapText="1"/>
    </xf>
    <xf numFmtId="0" fontId="0" fillId="23" borderId="2" xfId="0" applyFill="1" applyBorder="1" applyAlignment="1">
      <alignment vertical="top" wrapText="1"/>
    </xf>
    <xf numFmtId="0" fontId="0" fillId="4" borderId="2" xfId="0" applyFill="1" applyBorder="1" applyAlignment="1">
      <alignment vertical="top" wrapText="1"/>
    </xf>
    <xf numFmtId="0" fontId="0" fillId="24" borderId="0" xfId="0" applyFill="1" applyAlignment="1">
      <alignment vertical="top" wrapText="1"/>
    </xf>
    <xf numFmtId="0" fontId="15" fillId="6" borderId="2" xfId="0" applyFont="1" applyFill="1" applyBorder="1" applyAlignment="1">
      <alignment horizontal="left" vertical="center" wrapText="1"/>
    </xf>
    <xf numFmtId="0" fontId="16" fillId="6" borderId="2" xfId="0" applyFont="1" applyFill="1" applyBorder="1" applyAlignment="1">
      <alignment horizontal="center" vertical="center" wrapText="1"/>
    </xf>
    <xf numFmtId="3" fontId="13" fillId="8" borderId="1" xfId="0" applyNumberFormat="1" applyFont="1" applyFill="1" applyBorder="1" applyAlignment="1" applyProtection="1">
      <alignment horizontal="right" vertical="center" wrapText="1"/>
      <protection locked="0"/>
    </xf>
    <xf numFmtId="0" fontId="13" fillId="4" borderId="1" xfId="0" applyFont="1" applyFill="1" applyBorder="1" applyAlignment="1" applyProtection="1">
      <alignment vertical="center" wrapText="1"/>
      <protection locked="0"/>
    </xf>
    <xf numFmtId="0" fontId="0" fillId="4" borderId="0" xfId="0" applyFill="1" applyAlignment="1">
      <alignment wrapText="1"/>
    </xf>
    <xf numFmtId="0" fontId="0" fillId="4" borderId="17" xfId="0" applyFill="1" applyBorder="1" applyAlignment="1">
      <alignment wrapText="1"/>
    </xf>
    <xf numFmtId="0" fontId="0" fillId="4" borderId="12" xfId="0" applyFill="1" applyBorder="1" applyAlignment="1">
      <alignment wrapText="1"/>
    </xf>
    <xf numFmtId="0" fontId="14" fillId="0" borderId="0" xfId="0" applyFont="1" applyAlignment="1">
      <alignment vertical="center" wrapText="1"/>
    </xf>
    <xf numFmtId="0" fontId="11" fillId="0" borderId="0" xfId="0" applyFont="1" applyAlignment="1">
      <alignment vertical="center" wrapText="1"/>
    </xf>
    <xf numFmtId="0" fontId="22" fillId="8" borderId="0" xfId="0" applyFont="1" applyFill="1" applyAlignment="1">
      <alignment horizontal="left" vertical="center"/>
    </xf>
    <xf numFmtId="0" fontId="53" fillId="5" borderId="0" xfId="0" applyFont="1" applyFill="1" applyAlignment="1">
      <alignment wrapText="1"/>
    </xf>
    <xf numFmtId="0" fontId="49" fillId="25" borderId="2" xfId="0" applyFont="1" applyFill="1" applyBorder="1" applyAlignment="1">
      <alignment horizontal="left" vertical="center"/>
    </xf>
    <xf numFmtId="0" fontId="53" fillId="25" borderId="2" xfId="0" applyFont="1" applyFill="1" applyBorder="1" applyAlignment="1">
      <alignment horizontal="left" vertical="center"/>
    </xf>
    <xf numFmtId="0" fontId="7" fillId="22" borderId="2" xfId="0" applyFont="1" applyFill="1" applyBorder="1" applyAlignment="1">
      <alignment horizontal="left" vertical="center" wrapText="1"/>
    </xf>
    <xf numFmtId="0" fontId="7" fillId="22" borderId="2" xfId="0" applyFont="1" applyFill="1" applyBorder="1" applyAlignment="1">
      <alignment horizontal="center" vertical="center" wrapText="1"/>
    </xf>
    <xf numFmtId="0" fontId="11" fillId="22" borderId="2" xfId="0" applyFont="1" applyFill="1" applyBorder="1" applyAlignment="1">
      <alignment vertical="center" wrapText="1"/>
    </xf>
    <xf numFmtId="0" fontId="51" fillId="22" borderId="2" xfId="0" applyFont="1" applyFill="1" applyBorder="1" applyAlignment="1">
      <alignment horizontal="center" vertical="center" wrapText="1"/>
    </xf>
    <xf numFmtId="0" fontId="7" fillId="22" borderId="21" xfId="0" applyFont="1" applyFill="1" applyBorder="1" applyAlignment="1">
      <alignment horizontal="left" vertical="center" wrapText="1"/>
    </xf>
    <xf numFmtId="0" fontId="11" fillId="22" borderId="1" xfId="0" applyFont="1" applyFill="1" applyBorder="1" applyAlignment="1">
      <alignment vertical="center" wrapText="1"/>
    </xf>
    <xf numFmtId="0" fontId="11" fillId="22" borderId="1" xfId="0" applyFont="1" applyFill="1" applyBorder="1" applyAlignment="1">
      <alignment horizontal="center" vertical="center" wrapText="1"/>
    </xf>
    <xf numFmtId="0" fontId="50" fillId="20" borderId="2" xfId="0" applyFont="1" applyFill="1" applyBorder="1" applyAlignment="1">
      <alignment horizontal="left" vertical="center"/>
    </xf>
    <xf numFmtId="0" fontId="50" fillId="28" borderId="2" xfId="0" applyFont="1" applyFill="1" applyBorder="1" applyAlignment="1">
      <alignment horizontal="left" vertical="center"/>
    </xf>
    <xf numFmtId="0" fontId="11" fillId="22" borderId="2" xfId="0" applyFont="1" applyFill="1" applyBorder="1" applyAlignment="1">
      <alignment horizontal="left" vertical="center" wrapText="1"/>
    </xf>
    <xf numFmtId="3" fontId="0" fillId="4" borderId="2" xfId="0" applyNumberFormat="1" applyFill="1" applyBorder="1" applyAlignment="1" applyProtection="1">
      <alignment horizontal="right" vertical="center" wrapText="1"/>
      <protection locked="0"/>
    </xf>
    <xf numFmtId="0" fontId="18" fillId="4" borderId="2" xfId="0" applyFont="1" applyFill="1" applyBorder="1" applyAlignment="1" applyProtection="1">
      <alignment horizontal="center" vertical="center" wrapText="1"/>
      <protection locked="0"/>
    </xf>
    <xf numFmtId="0" fontId="13" fillId="4" borderId="0" xfId="0" applyFont="1" applyFill="1" applyAlignment="1">
      <alignment wrapText="1"/>
    </xf>
    <xf numFmtId="0" fontId="54" fillId="0" borderId="0" xfId="0" applyFont="1" applyAlignment="1">
      <alignment wrapText="1"/>
    </xf>
    <xf numFmtId="0" fontId="13" fillId="13" borderId="0" xfId="0" applyFont="1" applyFill="1" applyAlignment="1">
      <alignment vertical="top" wrapText="1"/>
    </xf>
    <xf numFmtId="0" fontId="11" fillId="4" borderId="0" xfId="0" applyFont="1" applyFill="1" applyAlignment="1">
      <alignment wrapText="1"/>
    </xf>
    <xf numFmtId="0" fontId="0" fillId="0" borderId="0" xfId="0" applyAlignment="1" applyProtection="1">
      <alignment vertical="center" wrapText="1"/>
      <protection locked="0"/>
    </xf>
    <xf numFmtId="0" fontId="49" fillId="5" borderId="3" xfId="0" applyFont="1" applyFill="1" applyBorder="1" applyAlignment="1">
      <alignment horizontal="left" vertical="center"/>
    </xf>
    <xf numFmtId="0" fontId="53" fillId="5" borderId="4" xfId="0" applyFont="1" applyFill="1" applyBorder="1" applyAlignment="1">
      <alignment horizontal="left" vertical="center"/>
    </xf>
    <xf numFmtId="0" fontId="53" fillId="5" borderId="5" xfId="0" applyFont="1" applyFill="1" applyBorder="1" applyAlignment="1">
      <alignment horizontal="left" vertical="center"/>
    </xf>
    <xf numFmtId="0" fontId="7" fillId="22" borderId="11" xfId="0" applyFont="1" applyFill="1" applyBorder="1" applyAlignment="1">
      <alignment horizontal="center" vertical="center" wrapText="1"/>
    </xf>
    <xf numFmtId="0" fontId="50" fillId="20" borderId="4" xfId="0" applyFont="1" applyFill="1" applyBorder="1" applyAlignment="1">
      <alignment horizontal="center" vertical="center"/>
    </xf>
    <xf numFmtId="0" fontId="11" fillId="22" borderId="11" xfId="0" applyFont="1" applyFill="1" applyBorder="1" applyAlignment="1">
      <alignment horizontal="center" vertical="center" wrapText="1"/>
    </xf>
    <xf numFmtId="9" fontId="13" fillId="21" borderId="2" xfId="1" applyFont="1" applyFill="1" applyBorder="1" applyAlignment="1" applyProtection="1">
      <alignment horizontal="center" vertical="center" wrapText="1"/>
    </xf>
    <xf numFmtId="0" fontId="11" fillId="22" borderId="3" xfId="0" applyFont="1" applyFill="1" applyBorder="1" applyAlignment="1">
      <alignment horizontal="center" vertical="center" wrapText="1"/>
    </xf>
    <xf numFmtId="0" fontId="50" fillId="20" borderId="4" xfId="0" applyFont="1" applyFill="1" applyBorder="1" applyAlignment="1" applyProtection="1">
      <alignment horizontal="left" vertical="center"/>
      <protection locked="0"/>
    </xf>
    <xf numFmtId="0" fontId="11" fillId="22" borderId="2" xfId="0" applyFont="1" applyFill="1" applyBorder="1" applyAlignment="1">
      <alignment horizontal="center" vertical="center" wrapText="1"/>
    </xf>
    <xf numFmtId="0" fontId="32" fillId="7" borderId="0" xfId="0" applyFont="1" applyFill="1"/>
    <xf numFmtId="0" fontId="32" fillId="29" borderId="2" xfId="0" applyFont="1" applyFill="1" applyBorder="1"/>
    <xf numFmtId="0" fontId="32" fillId="29" borderId="0" xfId="0" applyFont="1" applyFill="1"/>
    <xf numFmtId="3" fontId="13" fillId="4" borderId="2" xfId="0" applyNumberFormat="1" applyFont="1" applyFill="1" applyBorder="1" applyAlignment="1" applyProtection="1">
      <alignment horizontal="center" vertical="center" wrapText="1"/>
      <protection locked="0"/>
    </xf>
    <xf numFmtId="3" fontId="13" fillId="21" borderId="2" xfId="0" applyNumberFormat="1" applyFont="1" applyFill="1" applyBorder="1" applyAlignment="1">
      <alignment horizontal="center" vertical="center" wrapText="1"/>
    </xf>
    <xf numFmtId="0" fontId="13" fillId="4" borderId="0" xfId="0" applyFont="1" applyFill="1" applyAlignment="1">
      <alignment horizontal="center" wrapText="1"/>
    </xf>
    <xf numFmtId="0" fontId="6" fillId="0" borderId="0" xfId="0" applyFont="1" applyAlignment="1">
      <alignment horizontal="center" wrapText="1"/>
    </xf>
    <xf numFmtId="3" fontId="13" fillId="8" borderId="2" xfId="0" applyNumberFormat="1" applyFont="1" applyFill="1" applyBorder="1" applyAlignment="1" applyProtection="1">
      <alignment horizontal="center" vertical="center" wrapText="1"/>
      <protection locked="0"/>
    </xf>
    <xf numFmtId="9" fontId="13" fillId="26" borderId="2" xfId="1" applyFont="1" applyFill="1" applyBorder="1" applyAlignment="1" applyProtection="1">
      <alignment horizontal="center" vertical="center" wrapText="1"/>
    </xf>
    <xf numFmtId="3" fontId="13" fillId="8" borderId="2" xfId="1" applyNumberFormat="1" applyFont="1" applyFill="1" applyBorder="1" applyAlignment="1" applyProtection="1">
      <alignment horizontal="center" vertical="center" wrapText="1"/>
      <protection locked="0"/>
    </xf>
    <xf numFmtId="3" fontId="13" fillId="26" borderId="2" xfId="1" applyNumberFormat="1" applyFont="1" applyFill="1" applyBorder="1" applyAlignment="1" applyProtection="1">
      <alignment horizontal="center" vertical="center" wrapText="1"/>
    </xf>
    <xf numFmtId="3" fontId="13" fillId="26" borderId="2" xfId="0" applyNumberFormat="1" applyFont="1" applyFill="1" applyBorder="1" applyAlignment="1">
      <alignment horizontal="center" vertical="center" wrapText="1"/>
    </xf>
    <xf numFmtId="0" fontId="0" fillId="0" borderId="0" xfId="0" applyAlignment="1">
      <alignment horizontal="center" wrapText="1"/>
    </xf>
    <xf numFmtId="0" fontId="0" fillId="4" borderId="0" xfId="0" applyFill="1" applyAlignment="1">
      <alignment horizontal="center" wrapText="1"/>
    </xf>
    <xf numFmtId="0" fontId="22" fillId="8" borderId="0" xfId="0" applyFont="1" applyFill="1" applyAlignment="1">
      <alignment horizontal="center" vertical="center"/>
    </xf>
    <xf numFmtId="0" fontId="0" fillId="4" borderId="17" xfId="0" applyFill="1" applyBorder="1" applyAlignment="1">
      <alignment horizontal="center" wrapText="1"/>
    </xf>
    <xf numFmtId="0" fontId="0" fillId="4" borderId="12" xfId="0" applyFill="1" applyBorder="1" applyAlignment="1">
      <alignment horizontal="center" wrapText="1"/>
    </xf>
    <xf numFmtId="0" fontId="53" fillId="25" borderId="2" xfId="0" applyFont="1" applyFill="1" applyBorder="1" applyAlignment="1">
      <alignment horizontal="center" vertical="center"/>
    </xf>
    <xf numFmtId="0" fontId="50" fillId="28" borderId="2" xfId="0" applyFont="1" applyFill="1" applyBorder="1" applyAlignment="1">
      <alignment horizontal="center" vertical="center"/>
    </xf>
    <xf numFmtId="0" fontId="53" fillId="5" borderId="4" xfId="0" applyFont="1" applyFill="1" applyBorder="1" applyAlignment="1">
      <alignment horizontal="center" vertical="center"/>
    </xf>
    <xf numFmtId="0" fontId="54" fillId="0" borderId="0" xfId="0" applyFont="1" applyAlignment="1">
      <alignment horizontal="center" wrapText="1"/>
    </xf>
    <xf numFmtId="3" fontId="13" fillId="4" borderId="2" xfId="2" applyNumberFormat="1" applyFont="1" applyFill="1" applyBorder="1" applyAlignment="1" applyProtection="1">
      <alignment horizontal="center" vertical="center" wrapText="1"/>
      <protection locked="0"/>
    </xf>
    <xf numFmtId="3" fontId="0" fillId="21" borderId="2" xfId="0" applyNumberFormat="1" applyFill="1" applyBorder="1" applyAlignment="1">
      <alignment horizontal="center" vertical="center" wrapText="1"/>
    </xf>
    <xf numFmtId="9" fontId="0" fillId="21" borderId="2" xfId="1" applyFont="1" applyFill="1" applyBorder="1" applyAlignment="1" applyProtection="1">
      <alignment horizontal="center" vertical="center" wrapText="1"/>
    </xf>
    <xf numFmtId="0" fontId="7" fillId="22" borderId="5" xfId="0" applyFont="1" applyFill="1" applyBorder="1" applyAlignment="1">
      <alignment horizontal="center" vertical="center" wrapText="1"/>
    </xf>
    <xf numFmtId="0" fontId="19" fillId="4" borderId="5" xfId="0" applyFont="1" applyFill="1" applyBorder="1" applyAlignment="1" applyProtection="1">
      <alignment horizontal="center" vertical="center" wrapText="1"/>
      <protection locked="0"/>
    </xf>
    <xf numFmtId="0" fontId="7" fillId="19" borderId="19" xfId="0" applyFont="1" applyFill="1" applyBorder="1" applyAlignment="1">
      <alignment vertical="center" wrapText="1"/>
    </xf>
    <xf numFmtId="0" fontId="7" fillId="19" borderId="16" xfId="0" applyFont="1" applyFill="1" applyBorder="1" applyAlignment="1">
      <alignment vertical="center" wrapText="1"/>
    </xf>
    <xf numFmtId="0" fontId="13" fillId="26" borderId="2" xfId="0" applyFont="1" applyFill="1" applyBorder="1" applyAlignment="1">
      <alignment horizontal="center" vertical="center" wrapText="1"/>
    </xf>
    <xf numFmtId="0" fontId="13" fillId="26" borderId="21" xfId="0" applyFont="1" applyFill="1" applyBorder="1" applyAlignment="1">
      <alignment horizontal="center" vertical="center" wrapText="1"/>
    </xf>
    <xf numFmtId="0" fontId="11" fillId="19" borderId="19" xfId="0" applyFont="1" applyFill="1" applyBorder="1" applyAlignment="1">
      <alignment vertical="center" wrapText="1"/>
    </xf>
    <xf numFmtId="0" fontId="11" fillId="19" borderId="16" xfId="0" applyFont="1" applyFill="1" applyBorder="1" applyAlignment="1">
      <alignment vertical="center" wrapText="1"/>
    </xf>
    <xf numFmtId="0" fontId="13" fillId="21" borderId="2" xfId="0" applyFont="1" applyFill="1" applyBorder="1" applyAlignment="1">
      <alignment horizontal="center" vertical="center" wrapText="1"/>
    </xf>
    <xf numFmtId="0" fontId="13" fillId="21" borderId="5" xfId="0" applyFont="1" applyFill="1" applyBorder="1" applyAlignment="1">
      <alignment horizontal="center" vertical="center" wrapText="1"/>
    </xf>
    <xf numFmtId="0" fontId="13" fillId="26" borderId="5" xfId="0" applyFont="1" applyFill="1" applyBorder="1" applyAlignment="1">
      <alignment horizontal="center" vertical="center" wrapText="1"/>
    </xf>
    <xf numFmtId="0" fontId="13" fillId="26" borderId="1" xfId="0" applyFont="1" applyFill="1" applyBorder="1" applyAlignment="1">
      <alignment horizontal="center" vertical="center" wrapText="1"/>
    </xf>
    <xf numFmtId="0" fontId="13" fillId="26" borderId="6" xfId="0" applyFont="1" applyFill="1" applyBorder="1" applyAlignment="1">
      <alignment horizontal="center" vertical="center" wrapText="1"/>
    </xf>
    <xf numFmtId="0" fontId="0" fillId="21" borderId="2" xfId="0" applyFill="1" applyBorder="1" applyAlignment="1" applyProtection="1">
      <alignment horizontal="center" vertical="center" wrapText="1"/>
      <protection locked="0"/>
    </xf>
    <xf numFmtId="0" fontId="0" fillId="21" borderId="5" xfId="0" applyFill="1" applyBorder="1" applyAlignment="1" applyProtection="1">
      <alignment horizontal="center" vertical="center" wrapText="1"/>
      <protection locked="0"/>
    </xf>
    <xf numFmtId="0" fontId="5" fillId="0" borderId="0" xfId="4" applyAlignment="1">
      <alignment vertical="top"/>
    </xf>
    <xf numFmtId="0" fontId="5" fillId="0" borderId="0" xfId="4" applyAlignment="1">
      <alignment vertical="top" wrapText="1"/>
    </xf>
    <xf numFmtId="0" fontId="13" fillId="6" borderId="0" xfId="0" applyFont="1" applyFill="1" applyAlignment="1">
      <alignment vertical="top" wrapText="1"/>
    </xf>
    <xf numFmtId="0" fontId="20" fillId="6" borderId="0" xfId="0" applyFont="1" applyFill="1" applyAlignment="1">
      <alignment vertical="top" wrapText="1"/>
    </xf>
    <xf numFmtId="0" fontId="11" fillId="4" borderId="2" xfId="0" applyFont="1" applyFill="1" applyBorder="1" applyAlignment="1" applyProtection="1">
      <alignment horizontal="center" vertical="center" wrapText="1"/>
      <protection locked="0"/>
    </xf>
    <xf numFmtId="0" fontId="50" fillId="20" borderId="3" xfId="0" applyFont="1" applyFill="1" applyBorder="1" applyAlignment="1">
      <alignment horizontal="left" vertical="center"/>
    </xf>
    <xf numFmtId="0" fontId="50" fillId="20" borderId="4" xfId="0" applyFont="1" applyFill="1" applyBorder="1" applyAlignment="1">
      <alignment horizontal="left" vertical="center"/>
    </xf>
    <xf numFmtId="0" fontId="50" fillId="20" borderId="5" xfId="0" applyFont="1" applyFill="1" applyBorder="1" applyAlignment="1">
      <alignment horizontal="left" vertical="center"/>
    </xf>
    <xf numFmtId="0" fontId="50" fillId="20" borderId="12" xfId="0" applyFont="1" applyFill="1" applyBorder="1" applyAlignment="1">
      <alignment horizontal="left" vertical="center"/>
    </xf>
    <xf numFmtId="0" fontId="13" fillId="4" borderId="2" xfId="0" applyFont="1" applyFill="1" applyBorder="1" applyAlignment="1" applyProtection="1">
      <alignment horizontal="center" vertical="center" wrapText="1"/>
      <protection locked="0"/>
    </xf>
    <xf numFmtId="0" fontId="13" fillId="4" borderId="2" xfId="0" applyFont="1" applyFill="1" applyBorder="1" applyAlignment="1" applyProtection="1">
      <alignment horizontal="left" vertical="center" wrapText="1"/>
      <protection locked="0"/>
    </xf>
    <xf numFmtId="0" fontId="11" fillId="22" borderId="1" xfId="0" applyFont="1" applyFill="1" applyBorder="1" applyAlignment="1">
      <alignment horizontal="left" vertical="center" wrapText="1"/>
    </xf>
    <xf numFmtId="0" fontId="7" fillId="21" borderId="21" xfId="0" applyFont="1" applyFill="1" applyBorder="1" applyAlignment="1">
      <alignment vertical="center" wrapText="1"/>
    </xf>
    <xf numFmtId="0" fontId="7" fillId="21" borderId="1" xfId="0" applyFont="1" applyFill="1" applyBorder="1" applyAlignment="1">
      <alignment vertical="center" wrapText="1"/>
    </xf>
    <xf numFmtId="0" fontId="7" fillId="21" borderId="21" xfId="0" applyFont="1" applyFill="1" applyBorder="1" applyAlignment="1">
      <alignment horizontal="center" vertical="center" wrapText="1"/>
    </xf>
    <xf numFmtId="0" fontId="7" fillId="21" borderId="1" xfId="0" applyFont="1" applyFill="1" applyBorder="1" applyAlignment="1">
      <alignment horizontal="center" vertical="center" wrapText="1"/>
    </xf>
    <xf numFmtId="10" fontId="13" fillId="4" borderId="3" xfId="0" applyNumberFormat="1" applyFont="1" applyFill="1" applyBorder="1" applyAlignment="1" applyProtection="1">
      <alignment vertical="center" wrapText="1"/>
      <protection locked="0"/>
    </xf>
    <xf numFmtId="0" fontId="11" fillId="21" borderId="21" xfId="0" applyFont="1" applyFill="1" applyBorder="1" applyAlignment="1">
      <alignment vertical="center" wrapText="1"/>
    </xf>
    <xf numFmtId="0" fontId="11" fillId="21" borderId="1" xfId="0" applyFont="1" applyFill="1" applyBorder="1" applyAlignment="1">
      <alignment vertical="center" wrapText="1"/>
    </xf>
    <xf numFmtId="0" fontId="49" fillId="5" borderId="24" xfId="0" applyFont="1" applyFill="1" applyBorder="1" applyAlignment="1">
      <alignment horizontal="left" vertical="center"/>
    </xf>
    <xf numFmtId="0" fontId="56" fillId="5" borderId="9" xfId="0" applyFont="1" applyFill="1" applyBorder="1" applyAlignment="1">
      <alignment horizontal="center" vertical="center"/>
    </xf>
    <xf numFmtId="0" fontId="56" fillId="5" borderId="7" xfId="0" applyFont="1" applyFill="1" applyBorder="1" applyAlignment="1">
      <alignment horizontal="center" vertical="center"/>
    </xf>
    <xf numFmtId="0" fontId="56" fillId="5" borderId="22" xfId="0" applyFont="1" applyFill="1" applyBorder="1" applyAlignment="1">
      <alignment horizontal="left" vertical="center"/>
    </xf>
    <xf numFmtId="0" fontId="11" fillId="22" borderId="19" xfId="0" applyFont="1" applyFill="1" applyBorder="1" applyAlignment="1">
      <alignment horizontal="left" vertical="center" wrapText="1"/>
    </xf>
    <xf numFmtId="0" fontId="11" fillId="22" borderId="3" xfId="0" applyFont="1" applyFill="1" applyBorder="1" applyAlignment="1">
      <alignment vertical="center" wrapText="1"/>
    </xf>
    <xf numFmtId="0" fontId="13" fillId="4" borderId="6" xfId="0" applyFont="1" applyFill="1" applyBorder="1" applyAlignment="1" applyProtection="1">
      <alignment horizontal="left" vertical="center" wrapText="1"/>
      <protection locked="0"/>
    </xf>
    <xf numFmtId="0" fontId="13" fillId="4" borderId="21" xfId="0" applyFont="1" applyFill="1" applyBorder="1" applyAlignment="1" applyProtection="1">
      <alignment vertical="center" wrapText="1"/>
      <protection locked="0"/>
    </xf>
    <xf numFmtId="0" fontId="50" fillId="20" borderId="17" xfId="0" applyFont="1" applyFill="1" applyBorder="1" applyAlignment="1">
      <alignment horizontal="center" vertical="center"/>
    </xf>
    <xf numFmtId="0" fontId="7" fillId="19" borderId="19" xfId="0" applyFont="1" applyFill="1" applyBorder="1" applyAlignment="1">
      <alignment horizontal="center" vertical="center" wrapText="1"/>
    </xf>
    <xf numFmtId="0" fontId="7" fillId="19" borderId="16" xfId="0" applyFont="1" applyFill="1" applyBorder="1" applyAlignment="1">
      <alignment horizontal="center" vertical="center" wrapText="1"/>
    </xf>
    <xf numFmtId="0" fontId="11" fillId="22" borderId="21" xfId="0" applyFont="1" applyFill="1" applyBorder="1" applyAlignment="1">
      <alignment vertical="center" wrapText="1"/>
    </xf>
    <xf numFmtId="0" fontId="18" fillId="4" borderId="5" xfId="0" applyFont="1" applyFill="1" applyBorder="1" applyAlignment="1" applyProtection="1">
      <alignment horizontal="center" vertical="center" wrapText="1"/>
      <protection locked="0"/>
    </xf>
    <xf numFmtId="0" fontId="13" fillId="21" borderId="23" xfId="0" applyFont="1" applyFill="1" applyBorder="1" applyAlignment="1">
      <alignment horizontal="center" vertical="center" wrapText="1"/>
    </xf>
    <xf numFmtId="0" fontId="49" fillId="5" borderId="2" xfId="0" applyFont="1" applyFill="1" applyBorder="1" applyAlignment="1">
      <alignment horizontal="left" vertical="center"/>
    </xf>
    <xf numFmtId="0" fontId="56" fillId="5" borderId="2" xfId="0" applyFont="1" applyFill="1" applyBorder="1" applyAlignment="1">
      <alignment horizontal="center" vertical="center"/>
    </xf>
    <xf numFmtId="0" fontId="56" fillId="5" borderId="3" xfId="0" applyFont="1" applyFill="1" applyBorder="1" applyAlignment="1">
      <alignment horizontal="center" vertical="center"/>
    </xf>
    <xf numFmtId="0" fontId="56" fillId="5" borderId="5" xfId="0" applyFont="1" applyFill="1" applyBorder="1" applyAlignment="1">
      <alignment horizontal="left" vertical="center"/>
    </xf>
    <xf numFmtId="9" fontId="0" fillId="21" borderId="21" xfId="1" applyFont="1" applyFill="1" applyBorder="1" applyAlignment="1" applyProtection="1">
      <alignment horizontal="center" vertical="center" wrapText="1"/>
    </xf>
    <xf numFmtId="0" fontId="11" fillId="22" borderId="5" xfId="0" applyFont="1" applyFill="1" applyBorder="1" applyAlignment="1">
      <alignment horizontal="center" vertical="center" wrapText="1"/>
    </xf>
    <xf numFmtId="0" fontId="49" fillId="5" borderId="9" xfId="0" applyFont="1" applyFill="1" applyBorder="1" applyAlignment="1">
      <alignment horizontal="left" vertical="center"/>
    </xf>
    <xf numFmtId="0" fontId="56" fillId="5" borderId="7" xfId="0" applyFont="1" applyFill="1" applyBorder="1" applyAlignment="1">
      <alignment horizontal="left" vertical="center"/>
    </xf>
    <xf numFmtId="0" fontId="13" fillId="4" borderId="21" xfId="0" applyFont="1" applyFill="1" applyBorder="1" applyAlignment="1" applyProtection="1">
      <alignment horizontal="left" vertical="center" wrapText="1"/>
      <protection locked="0"/>
    </xf>
    <xf numFmtId="0" fontId="13" fillId="4" borderId="6" xfId="0" applyFont="1" applyFill="1" applyBorder="1" applyAlignment="1" applyProtection="1">
      <alignment horizontal="center" vertical="center" wrapText="1"/>
      <protection locked="0"/>
    </xf>
    <xf numFmtId="0" fontId="31" fillId="21" borderId="2" xfId="3" applyFill="1" applyBorder="1" applyAlignment="1" applyProtection="1">
      <alignment vertical="center" wrapText="1"/>
      <protection locked="0"/>
    </xf>
    <xf numFmtId="0" fontId="11" fillId="27" borderId="3" xfId="0" applyFont="1" applyFill="1" applyBorder="1" applyAlignment="1">
      <alignment vertical="center" wrapText="1"/>
    </xf>
    <xf numFmtId="0" fontId="11" fillId="27" borderId="2" xfId="0" applyFont="1" applyFill="1" applyBorder="1" applyAlignment="1">
      <alignment vertical="center" wrapText="1"/>
    </xf>
    <xf numFmtId="0" fontId="50" fillId="20" borderId="8" xfId="0" applyFont="1" applyFill="1" applyBorder="1" applyAlignment="1">
      <alignment horizontal="left" vertical="center"/>
    </xf>
    <xf numFmtId="0" fontId="13" fillId="4" borderId="26" xfId="0" applyFont="1" applyFill="1" applyBorder="1" applyAlignment="1" applyProtection="1">
      <alignment horizontal="center" vertical="center" wrapText="1"/>
      <protection locked="0"/>
    </xf>
    <xf numFmtId="0" fontId="31" fillId="21" borderId="2" xfId="3" applyFill="1" applyBorder="1" applyAlignment="1" applyProtection="1">
      <alignment vertical="center" wrapText="1"/>
    </xf>
    <xf numFmtId="0" fontId="13" fillId="26" borderId="23" xfId="0" applyFont="1" applyFill="1" applyBorder="1" applyAlignment="1">
      <alignment horizontal="center" vertical="center" wrapText="1"/>
    </xf>
    <xf numFmtId="0" fontId="50" fillId="20" borderId="5" xfId="0" applyFont="1" applyFill="1" applyBorder="1" applyAlignment="1" applyProtection="1">
      <alignment horizontal="left" vertical="center"/>
      <protection locked="0"/>
    </xf>
    <xf numFmtId="0" fontId="50" fillId="20" borderId="3" xfId="0" applyFont="1" applyFill="1" applyBorder="1" applyAlignment="1" applyProtection="1">
      <alignment horizontal="left" vertical="center"/>
      <protection locked="0"/>
    </xf>
    <xf numFmtId="0" fontId="0" fillId="4" borderId="6" xfId="0" applyFill="1" applyBorder="1" applyAlignment="1" applyProtection="1">
      <alignment horizontal="left" vertical="center" wrapText="1"/>
      <protection locked="0"/>
    </xf>
    <xf numFmtId="0" fontId="0" fillId="10" borderId="2" xfId="0" applyFill="1" applyBorder="1" applyAlignment="1">
      <alignment vertical="top" wrapText="1"/>
    </xf>
    <xf numFmtId="0" fontId="13" fillId="10" borderId="0" xfId="0" applyFont="1" applyFill="1" applyAlignment="1">
      <alignment vertical="top" wrapText="1"/>
    </xf>
    <xf numFmtId="0" fontId="13" fillId="10" borderId="2" xfId="0" applyFont="1" applyFill="1" applyBorder="1" applyAlignment="1">
      <alignment vertical="center" wrapText="1"/>
    </xf>
    <xf numFmtId="0" fontId="13" fillId="10" borderId="0" xfId="0" applyFont="1" applyFill="1" applyAlignment="1">
      <alignment horizontal="left" vertical="top" wrapText="1"/>
    </xf>
    <xf numFmtId="0" fontId="0" fillId="31" borderId="0" xfId="0" applyFill="1" applyAlignment="1">
      <alignment vertical="top"/>
    </xf>
    <xf numFmtId="0" fontId="41" fillId="31" borderId="0" xfId="0" applyFont="1" applyFill="1" applyAlignment="1">
      <alignment vertical="top"/>
    </xf>
    <xf numFmtId="0" fontId="13" fillId="31" borderId="0" xfId="0" applyFont="1" applyFill="1" applyAlignment="1">
      <alignment vertical="top"/>
    </xf>
    <xf numFmtId="0" fontId="13" fillId="31" borderId="2" xfId="0" applyFont="1" applyFill="1" applyBorder="1" applyAlignment="1">
      <alignment vertical="top" wrapText="1"/>
    </xf>
    <xf numFmtId="0" fontId="13" fillId="31" borderId="0" xfId="0" applyFont="1" applyFill="1" applyAlignment="1">
      <alignment vertical="top" wrapText="1"/>
    </xf>
    <xf numFmtId="0" fontId="0" fillId="31" borderId="2" xfId="0" applyFill="1" applyBorder="1" applyAlignment="1">
      <alignment vertical="top" wrapText="1"/>
    </xf>
    <xf numFmtId="0" fontId="0" fillId="10" borderId="2" xfId="0" applyFill="1" applyBorder="1" applyAlignment="1">
      <alignment wrapText="1"/>
    </xf>
    <xf numFmtId="0" fontId="20" fillId="10" borderId="0" xfId="0" applyFont="1" applyFill="1" applyAlignment="1">
      <alignment vertical="top" wrapText="1"/>
    </xf>
    <xf numFmtId="0" fontId="13" fillId="14" borderId="0" xfId="0" applyFont="1" applyFill="1" applyAlignment="1">
      <alignment horizontal="left" vertical="top" wrapText="1"/>
    </xf>
    <xf numFmtId="0" fontId="0" fillId="0" borderId="0" xfId="0" applyAlignment="1">
      <alignment horizontal="left" vertical="top" wrapText="1"/>
    </xf>
    <xf numFmtId="0" fontId="20" fillId="10" borderId="15" xfId="0" applyFont="1" applyFill="1" applyBorder="1" applyAlignment="1">
      <alignment vertical="top" wrapText="1"/>
    </xf>
    <xf numFmtId="0" fontId="20" fillId="10" borderId="5" xfId="0" applyFont="1" applyFill="1" applyBorder="1" applyAlignment="1">
      <alignment vertical="top" wrapText="1"/>
    </xf>
    <xf numFmtId="0" fontId="0" fillId="10" borderId="15" xfId="0" applyFill="1" applyBorder="1" applyAlignment="1">
      <alignment vertical="top" wrapText="1"/>
    </xf>
    <xf numFmtId="0" fontId="6" fillId="4" borderId="0" xfId="0" applyFont="1" applyFill="1" applyAlignment="1">
      <alignment wrapText="1"/>
    </xf>
    <xf numFmtId="0" fontId="57" fillId="21" borderId="2" xfId="3" applyFont="1" applyFill="1" applyBorder="1" applyAlignment="1" applyProtection="1">
      <alignment vertical="center" wrapText="1"/>
    </xf>
    <xf numFmtId="0" fontId="13" fillId="4" borderId="23" xfId="0" applyFont="1" applyFill="1" applyBorder="1" applyAlignment="1" applyProtection="1">
      <alignment horizontal="center" vertical="center" wrapText="1"/>
      <protection locked="0"/>
    </xf>
    <xf numFmtId="0" fontId="13" fillId="4" borderId="0" xfId="0" applyFont="1" applyFill="1" applyAlignment="1">
      <alignment horizontal="left" vertical="center" wrapText="1"/>
    </xf>
    <xf numFmtId="0" fontId="41" fillId="10" borderId="0" xfId="0" applyFont="1" applyFill="1"/>
    <xf numFmtId="0" fontId="33" fillId="0" borderId="0" xfId="0" applyFont="1"/>
    <xf numFmtId="0" fontId="32" fillId="32" borderId="0" xfId="0" applyFont="1" applyFill="1"/>
    <xf numFmtId="0" fontId="41" fillId="32" borderId="0" xfId="0" applyFont="1" applyFill="1"/>
    <xf numFmtId="0" fontId="41" fillId="31" borderId="0" xfId="0" applyFont="1" applyFill="1"/>
    <xf numFmtId="0" fontId="32" fillId="31" borderId="0" xfId="0" applyFont="1" applyFill="1"/>
    <xf numFmtId="0" fontId="0" fillId="33" borderId="0" xfId="0" applyFill="1" applyAlignment="1">
      <alignment vertical="top" wrapText="1"/>
    </xf>
    <xf numFmtId="0" fontId="0" fillId="31" borderId="0" xfId="0" applyFill="1" applyAlignment="1">
      <alignment vertical="top" wrapText="1"/>
    </xf>
    <xf numFmtId="0" fontId="33" fillId="0" borderId="0" xfId="0" applyFont="1" applyAlignment="1">
      <alignment vertical="top"/>
    </xf>
    <xf numFmtId="0" fontId="13" fillId="4" borderId="21" xfId="0" applyFont="1" applyFill="1" applyBorder="1" applyAlignment="1" applyProtection="1">
      <alignment horizontal="center" vertical="center" wrapText="1"/>
      <protection locked="0"/>
    </xf>
    <xf numFmtId="0" fontId="13" fillId="4" borderId="1" xfId="0" applyFont="1" applyFill="1" applyBorder="1" applyAlignment="1" applyProtection="1">
      <alignment horizontal="left" vertical="center" wrapText="1"/>
      <protection locked="0"/>
    </xf>
    <xf numFmtId="0" fontId="13" fillId="4" borderId="1" xfId="0" applyFont="1" applyFill="1" applyBorder="1" applyAlignment="1" applyProtection="1">
      <alignment horizontal="center" vertical="center" wrapText="1"/>
      <protection locked="0"/>
    </xf>
    <xf numFmtId="3" fontId="13" fillId="8" borderId="2" xfId="2" applyNumberFormat="1" applyFont="1" applyFill="1" applyBorder="1" applyAlignment="1" applyProtection="1">
      <alignment horizontal="center" vertical="center" wrapText="1"/>
      <protection locked="0"/>
    </xf>
    <xf numFmtId="0" fontId="33" fillId="13" borderId="0" xfId="0" applyFont="1" applyFill="1" applyAlignment="1">
      <alignment horizontal="left" vertical="top" wrapText="1"/>
    </xf>
    <xf numFmtId="0" fontId="0" fillId="4" borderId="2" xfId="0" applyFill="1" applyBorder="1" applyAlignment="1" applyProtection="1">
      <alignment horizontal="left" vertical="center" wrapText="1"/>
      <protection locked="0"/>
    </xf>
    <xf numFmtId="0" fontId="0" fillId="5" borderId="0" xfId="0" applyFill="1" applyAlignment="1" applyProtection="1">
      <alignment wrapText="1"/>
      <protection locked="0"/>
    </xf>
    <xf numFmtId="0" fontId="11" fillId="22" borderId="2" xfId="0" applyFont="1" applyFill="1" applyBorder="1" applyAlignment="1" applyProtection="1">
      <alignment horizontal="center" vertical="center" wrapText="1"/>
      <protection locked="0"/>
    </xf>
    <xf numFmtId="0" fontId="7" fillId="22" borderId="2" xfId="0" applyFont="1" applyFill="1" applyBorder="1" applyAlignment="1" applyProtection="1">
      <alignment horizontal="center" vertical="center" wrapText="1"/>
      <protection locked="0"/>
    </xf>
    <xf numFmtId="9" fontId="0" fillId="21" borderId="2" xfId="1" applyFont="1" applyFill="1" applyBorder="1" applyAlignment="1" applyProtection="1">
      <alignment horizontal="right" vertical="center" wrapText="1"/>
      <protection locked="0"/>
    </xf>
    <xf numFmtId="0" fontId="0" fillId="21" borderId="2" xfId="1" applyNumberFormat="1" applyFont="1" applyFill="1" applyBorder="1" applyAlignment="1" applyProtection="1">
      <alignment horizontal="right" vertical="center" wrapText="1"/>
      <protection locked="0"/>
    </xf>
    <xf numFmtId="3" fontId="0" fillId="21" borderId="2" xfId="0" applyNumberFormat="1" applyFill="1" applyBorder="1" applyAlignment="1" applyProtection="1">
      <alignment horizontal="right" vertical="center" wrapText="1"/>
      <protection locked="0"/>
    </xf>
    <xf numFmtId="3" fontId="13" fillId="21" borderId="2" xfId="0" applyNumberFormat="1" applyFont="1" applyFill="1" applyBorder="1" applyAlignment="1" applyProtection="1">
      <alignment horizontal="right" vertical="center" wrapText="1"/>
      <protection locked="0"/>
    </xf>
    <xf numFmtId="9" fontId="13" fillId="26" borderId="2" xfId="1" applyFont="1" applyFill="1" applyBorder="1" applyAlignment="1" applyProtection="1">
      <alignment horizontal="right" vertical="center" wrapText="1"/>
      <protection locked="0"/>
    </xf>
    <xf numFmtId="0" fontId="7" fillId="22" borderId="2" xfId="0" applyFont="1" applyFill="1" applyBorder="1" applyAlignment="1" applyProtection="1">
      <alignment horizontal="left" vertical="center" wrapText="1"/>
      <protection locked="0"/>
    </xf>
    <xf numFmtId="0" fontId="7" fillId="22" borderId="1" xfId="0" applyFont="1" applyFill="1" applyBorder="1" applyAlignment="1" applyProtection="1">
      <alignment horizontal="left" vertical="center" wrapText="1"/>
      <protection locked="0"/>
    </xf>
    <xf numFmtId="0" fontId="11" fillId="22" borderId="2" xfId="0" applyFont="1" applyFill="1" applyBorder="1" applyAlignment="1" applyProtection="1">
      <alignment horizontal="left" vertical="center" wrapText="1"/>
      <protection locked="0"/>
    </xf>
    <xf numFmtId="0" fontId="11" fillId="22" borderId="2" xfId="0" applyFont="1" applyFill="1" applyBorder="1" applyAlignment="1" applyProtection="1">
      <alignment vertical="center" wrapText="1"/>
      <protection locked="0"/>
    </xf>
    <xf numFmtId="0" fontId="7" fillId="22" borderId="19" xfId="0" applyFont="1" applyFill="1" applyBorder="1" applyAlignment="1" applyProtection="1">
      <alignment horizontal="left" vertical="center" wrapText="1"/>
      <protection locked="0"/>
    </xf>
    <xf numFmtId="0" fontId="7" fillId="22" borderId="3" xfId="0" applyFont="1" applyFill="1" applyBorder="1" applyAlignment="1" applyProtection="1">
      <alignment vertical="center" wrapText="1"/>
      <protection locked="0"/>
    </xf>
    <xf numFmtId="3" fontId="0" fillId="4" borderId="21" xfId="0" applyNumberFormat="1" applyFill="1" applyBorder="1" applyAlignment="1" applyProtection="1">
      <alignment horizontal="center" vertical="center" wrapText="1"/>
      <protection locked="0"/>
    </xf>
    <xf numFmtId="9" fontId="7" fillId="21" borderId="2" xfId="1" applyFont="1" applyFill="1" applyBorder="1" applyAlignment="1" applyProtection="1">
      <alignment horizontal="center" vertical="center" wrapText="1"/>
    </xf>
    <xf numFmtId="3" fontId="0" fillId="4" borderId="2" xfId="0" applyNumberFormat="1" applyFill="1" applyBorder="1" applyAlignment="1" applyProtection="1">
      <alignment horizontal="center" vertical="center" wrapText="1"/>
      <protection locked="0"/>
    </xf>
    <xf numFmtId="1" fontId="0" fillId="4" borderId="2" xfId="1" applyNumberFormat="1" applyFont="1" applyFill="1" applyBorder="1" applyAlignment="1" applyProtection="1">
      <alignment horizontal="center" vertical="center" wrapText="1"/>
      <protection locked="0"/>
    </xf>
    <xf numFmtId="165" fontId="0" fillId="21" borderId="2" xfId="2" applyNumberFormat="1" applyFont="1" applyFill="1" applyBorder="1" applyAlignment="1" applyProtection="1">
      <alignment horizontal="center" vertical="center" wrapText="1"/>
    </xf>
    <xf numFmtId="3" fontId="0" fillId="21" borderId="2" xfId="0" quotePrefix="1" applyNumberFormat="1" applyFill="1" applyBorder="1" applyAlignment="1">
      <alignment horizontal="center" vertical="center" wrapText="1"/>
    </xf>
    <xf numFmtId="9" fontId="0" fillId="21" borderId="2" xfId="1" applyFont="1" applyFill="1" applyBorder="1" applyAlignment="1" applyProtection="1">
      <alignment horizontal="right" vertical="center" wrapText="1"/>
    </xf>
    <xf numFmtId="1" fontId="0" fillId="4" borderId="2" xfId="1" applyNumberFormat="1" applyFont="1" applyFill="1" applyBorder="1" applyAlignment="1" applyProtection="1">
      <alignment horizontal="right" vertical="center" wrapText="1"/>
      <protection locked="0"/>
    </xf>
    <xf numFmtId="165" fontId="0" fillId="21" borderId="2" xfId="2" applyNumberFormat="1" applyFont="1" applyFill="1" applyBorder="1" applyAlignment="1" applyProtection="1">
      <alignment horizontal="right" vertical="center" wrapText="1"/>
    </xf>
    <xf numFmtId="3" fontId="0" fillId="21" borderId="2" xfId="0" applyNumberFormat="1" applyFill="1" applyBorder="1" applyAlignment="1">
      <alignment horizontal="right" vertical="center" wrapText="1"/>
    </xf>
    <xf numFmtId="0" fontId="49" fillId="5" borderId="28" xfId="0" applyFont="1" applyFill="1" applyBorder="1" applyAlignment="1">
      <alignment horizontal="left" vertical="center"/>
    </xf>
    <xf numFmtId="0" fontId="56" fillId="5" borderId="18" xfId="0" applyFont="1" applyFill="1" applyBorder="1" applyAlignment="1">
      <alignment horizontal="center" vertical="center"/>
    </xf>
    <xf numFmtId="0" fontId="56" fillId="5" borderId="29" xfId="0" applyFont="1" applyFill="1" applyBorder="1" applyAlignment="1">
      <alignment horizontal="left" vertical="center"/>
    </xf>
    <xf numFmtId="0" fontId="50" fillId="20" borderId="3" xfId="0" applyFont="1" applyFill="1" applyBorder="1" applyAlignment="1">
      <alignment vertical="center"/>
    </xf>
    <xf numFmtId="0" fontId="50" fillId="20" borderId="4" xfId="0" applyFont="1" applyFill="1" applyBorder="1" applyAlignment="1">
      <alignment vertical="center"/>
    </xf>
    <xf numFmtId="0" fontId="50" fillId="20" borderId="5" xfId="0" applyFont="1" applyFill="1" applyBorder="1" applyAlignment="1">
      <alignment vertical="center"/>
    </xf>
    <xf numFmtId="0" fontId="50" fillId="20" borderId="16" xfId="0" applyFont="1" applyFill="1" applyBorder="1" applyAlignment="1">
      <alignment vertical="center"/>
    </xf>
    <xf numFmtId="0" fontId="50" fillId="20" borderId="12" xfId="0" applyFont="1" applyFill="1" applyBorder="1" applyAlignment="1">
      <alignment vertical="center"/>
    </xf>
    <xf numFmtId="0" fontId="50" fillId="20" borderId="6" xfId="0" applyFont="1" applyFill="1" applyBorder="1" applyAlignment="1">
      <alignment vertical="center"/>
    </xf>
    <xf numFmtId="0" fontId="32" fillId="34" borderId="0" xfId="0" applyFont="1" applyFill="1"/>
    <xf numFmtId="0" fontId="11" fillId="21" borderId="21" xfId="0" applyFont="1" applyFill="1" applyBorder="1" applyAlignment="1">
      <alignment horizontal="center" vertical="center" wrapText="1"/>
    </xf>
    <xf numFmtId="0" fontId="11" fillId="21" borderId="1" xfId="0" applyFont="1" applyFill="1" applyBorder="1" applyAlignment="1">
      <alignment horizontal="center" vertical="center" wrapText="1"/>
    </xf>
    <xf numFmtId="0" fontId="50" fillId="20" borderId="12" xfId="0" applyFont="1" applyFill="1" applyBorder="1" applyAlignment="1">
      <alignment horizontal="center" vertical="center"/>
    </xf>
    <xf numFmtId="165" fontId="13" fillId="8" borderId="2" xfId="2" applyNumberFormat="1" applyFont="1" applyFill="1" applyBorder="1" applyAlignment="1" applyProtection="1">
      <alignment horizontal="center" vertical="center" wrapText="1"/>
      <protection locked="0"/>
    </xf>
    <xf numFmtId="165" fontId="13" fillId="26" borderId="2" xfId="2" applyNumberFormat="1" applyFont="1" applyFill="1" applyBorder="1" applyAlignment="1" applyProtection="1">
      <alignment horizontal="center" vertical="center" wrapText="1"/>
    </xf>
    <xf numFmtId="0" fontId="11" fillId="28" borderId="4" xfId="0" applyFont="1" applyFill="1" applyBorder="1" applyAlignment="1">
      <alignment horizontal="center" vertical="center"/>
    </xf>
    <xf numFmtId="0" fontId="50" fillId="28" borderId="12" xfId="0" applyFont="1" applyFill="1" applyBorder="1" applyAlignment="1">
      <alignment horizontal="center" vertical="center"/>
    </xf>
    <xf numFmtId="0" fontId="13" fillId="26" borderId="2" xfId="1" applyNumberFormat="1" applyFont="1" applyFill="1" applyBorder="1" applyAlignment="1" applyProtection="1">
      <alignment horizontal="center" vertical="center" wrapText="1"/>
    </xf>
    <xf numFmtId="0" fontId="50" fillId="28" borderId="4" xfId="0" applyFont="1" applyFill="1" applyBorder="1" applyAlignment="1">
      <alignment horizontal="center" vertical="center" wrapText="1"/>
    </xf>
    <xf numFmtId="3" fontId="13" fillId="26" borderId="1" xfId="0" applyNumberFormat="1" applyFont="1" applyFill="1" applyBorder="1" applyAlignment="1">
      <alignment horizontal="center" vertical="center" wrapText="1"/>
    </xf>
    <xf numFmtId="9" fontId="13" fillId="26" borderId="21" xfId="1" applyFont="1" applyFill="1" applyBorder="1" applyAlignment="1" applyProtection="1">
      <alignment horizontal="center" vertical="center" wrapText="1"/>
    </xf>
    <xf numFmtId="0" fontId="13" fillId="4" borderId="0" xfId="0" applyFont="1"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56" fillId="5" borderId="24" xfId="0" applyFont="1" applyFill="1" applyBorder="1" applyAlignment="1">
      <alignment horizontal="center" vertical="center"/>
    </xf>
    <xf numFmtId="10" fontId="13" fillId="4" borderId="2" xfId="0" applyNumberFormat="1" applyFont="1" applyFill="1" applyBorder="1" applyAlignment="1" applyProtection="1">
      <alignment horizontal="center" vertical="center" wrapText="1"/>
      <protection locked="0"/>
    </xf>
    <xf numFmtId="0" fontId="6" fillId="4" borderId="0" xfId="0" applyFont="1" applyFill="1" applyAlignment="1">
      <alignment horizontal="center" vertical="center" wrapText="1"/>
    </xf>
    <xf numFmtId="0" fontId="6" fillId="0" borderId="0" xfId="0" applyFont="1" applyAlignment="1">
      <alignment horizontal="center" vertical="center" wrapText="1"/>
    </xf>
    <xf numFmtId="10" fontId="13" fillId="4" borderId="3" xfId="0" applyNumberFormat="1" applyFont="1" applyFill="1" applyBorder="1" applyAlignment="1" applyProtection="1">
      <alignment horizontal="center" vertical="center" wrapText="1"/>
      <protection locked="0"/>
    </xf>
    <xf numFmtId="0" fontId="7" fillId="20" borderId="4" xfId="0" applyFont="1" applyFill="1" applyBorder="1" applyAlignment="1">
      <alignment horizontal="center" vertical="center"/>
    </xf>
    <xf numFmtId="166" fontId="13" fillId="4" borderId="2" xfId="0" applyNumberFormat="1" applyFont="1" applyFill="1" applyBorder="1" applyAlignment="1" applyProtection="1">
      <alignment vertical="center" wrapText="1"/>
      <protection locked="0"/>
    </xf>
    <xf numFmtId="0" fontId="13" fillId="35" borderId="2" xfId="0" applyFont="1" applyFill="1" applyBorder="1" applyAlignment="1" applyProtection="1">
      <alignment vertical="center" wrapText="1"/>
      <protection locked="0"/>
    </xf>
    <xf numFmtId="0" fontId="13" fillId="35" borderId="1" xfId="0" applyFont="1" applyFill="1" applyBorder="1" applyAlignment="1" applyProtection="1">
      <alignment vertical="center" wrapText="1"/>
      <protection locked="0"/>
    </xf>
    <xf numFmtId="0" fontId="13" fillId="35" borderId="21" xfId="0" applyFont="1" applyFill="1" applyBorder="1" applyAlignment="1" applyProtection="1">
      <alignment horizontal="left" vertical="center" wrapText="1"/>
      <protection locked="0"/>
    </xf>
    <xf numFmtId="0" fontId="58" fillId="4" borderId="6" xfId="0" applyFont="1" applyFill="1" applyBorder="1" applyAlignment="1" applyProtection="1">
      <alignment horizontal="left" vertical="center" wrapText="1"/>
      <protection locked="0"/>
    </xf>
    <xf numFmtId="3" fontId="47" fillId="35" borderId="2" xfId="0" applyNumberFormat="1" applyFont="1" applyFill="1" applyBorder="1" applyAlignment="1" applyProtection="1">
      <alignment horizontal="center" vertical="center" wrapText="1"/>
      <protection locked="0"/>
    </xf>
    <xf numFmtId="3" fontId="47" fillId="35" borderId="5" xfId="0" applyNumberFormat="1" applyFont="1" applyFill="1" applyBorder="1" applyAlignment="1" applyProtection="1">
      <alignment horizontal="center" vertical="center" wrapText="1"/>
      <protection locked="0"/>
    </xf>
    <xf numFmtId="0" fontId="13" fillId="35" borderId="2" xfId="0" applyFont="1" applyFill="1" applyBorder="1" applyAlignment="1" applyProtection="1">
      <alignment horizontal="left" vertical="center" wrapText="1"/>
      <protection locked="0"/>
    </xf>
    <xf numFmtId="0" fontId="13" fillId="35" borderId="6" xfId="0" applyFont="1" applyFill="1" applyBorder="1" applyAlignment="1" applyProtection="1">
      <alignment horizontal="left" vertical="center" wrapText="1"/>
      <protection locked="0"/>
    </xf>
    <xf numFmtId="1" fontId="47" fillId="35" borderId="2" xfId="1" applyNumberFormat="1" applyFont="1" applyFill="1" applyBorder="1" applyAlignment="1" applyProtection="1">
      <alignment horizontal="center" vertical="center" wrapText="1"/>
      <protection locked="0"/>
    </xf>
    <xf numFmtId="1" fontId="47" fillId="35" borderId="5" xfId="1" applyNumberFormat="1" applyFont="1" applyFill="1" applyBorder="1" applyAlignment="1" applyProtection="1">
      <alignment horizontal="center" vertical="center" wrapText="1"/>
      <protection locked="0"/>
    </xf>
    <xf numFmtId="0" fontId="2" fillId="32" borderId="0" xfId="0" applyFont="1" applyFill="1"/>
    <xf numFmtId="0" fontId="2" fillId="31" borderId="0" xfId="0" applyFont="1" applyFill="1"/>
    <xf numFmtId="0" fontId="2" fillId="0" borderId="0" xfId="0" applyFont="1"/>
    <xf numFmtId="0" fontId="2" fillId="3" borderId="0" xfId="0" applyFont="1" applyFill="1"/>
    <xf numFmtId="0" fontId="2" fillId="17" borderId="0" xfId="0" applyFont="1" applyFill="1"/>
    <xf numFmtId="0" fontId="2" fillId="10" borderId="0" xfId="0" applyFont="1" applyFill="1"/>
    <xf numFmtId="0" fontId="2" fillId="34" borderId="0" xfId="0" applyFont="1" applyFill="1"/>
    <xf numFmtId="0" fontId="2" fillId="16" borderId="0" xfId="0" applyFont="1" applyFill="1"/>
    <xf numFmtId="0" fontId="2" fillId="7" borderId="0" xfId="0" applyFont="1" applyFill="1"/>
    <xf numFmtId="0" fontId="2" fillId="30" borderId="0" xfId="0" applyFont="1" applyFill="1"/>
    <xf numFmtId="0" fontId="2" fillId="13" borderId="0" xfId="0" applyFont="1" applyFill="1"/>
    <xf numFmtId="0" fontId="2" fillId="0" borderId="0" xfId="0" quotePrefix="1" applyFont="1"/>
    <xf numFmtId="0" fontId="2" fillId="18" borderId="0" xfId="0" applyFont="1" applyFill="1"/>
    <xf numFmtId="0" fontId="2" fillId="9" borderId="0" xfId="0" applyFont="1" applyFill="1"/>
    <xf numFmtId="2" fontId="2" fillId="10" borderId="0" xfId="1" applyNumberFormat="1" applyFont="1" applyFill="1"/>
    <xf numFmtId="0" fontId="13" fillId="4" borderId="0" xfId="0" applyFont="1" applyFill="1" applyAlignment="1">
      <alignment horizontal="left" vertical="top" wrapText="1"/>
    </xf>
    <xf numFmtId="0" fontId="31" fillId="4" borderId="2" xfId="3" applyFill="1" applyBorder="1" applyAlignment="1">
      <alignment horizontal="left" vertical="center" wrapText="1"/>
    </xf>
    <xf numFmtId="0" fontId="13" fillId="4" borderId="2" xfId="0" applyFont="1" applyFill="1" applyBorder="1" applyAlignment="1">
      <alignment horizontal="left" vertical="center" wrapText="1"/>
    </xf>
    <xf numFmtId="0" fontId="13" fillId="4" borderId="0" xfId="0" applyFont="1" applyFill="1" applyAlignment="1">
      <alignment horizontal="left" vertical="center" wrapText="1"/>
    </xf>
    <xf numFmtId="0" fontId="13" fillId="0" borderId="2" xfId="0" applyFont="1" applyBorder="1" applyAlignment="1">
      <alignment horizontal="left" vertical="center" wrapText="1"/>
    </xf>
    <xf numFmtId="0" fontId="13" fillId="8" borderId="2" xfId="0" applyFont="1" applyFill="1" applyBorder="1" applyAlignment="1">
      <alignment horizontal="left" vertical="center" wrapText="1"/>
    </xf>
    <xf numFmtId="4" fontId="13" fillId="0" borderId="2" xfId="0" applyNumberFormat="1" applyFont="1" applyBorder="1" applyAlignment="1">
      <alignment horizontal="left" vertical="center" wrapText="1"/>
    </xf>
    <xf numFmtId="0" fontId="15" fillId="19" borderId="2" xfId="0" applyFont="1" applyFill="1" applyBorder="1" applyAlignment="1">
      <alignment horizontal="center" vertical="center" wrapText="1"/>
    </xf>
    <xf numFmtId="0" fontId="50" fillId="20" borderId="2" xfId="0" applyFont="1" applyFill="1" applyBorder="1" applyAlignment="1">
      <alignment horizontal="left" vertical="center" wrapText="1"/>
    </xf>
    <xf numFmtId="0" fontId="11" fillId="21" borderId="2" xfId="0" applyFont="1" applyFill="1" applyBorder="1" applyAlignment="1">
      <alignment horizontal="left" vertical="center" wrapText="1"/>
    </xf>
    <xf numFmtId="4" fontId="13" fillId="0" borderId="2" xfId="0" applyNumberFormat="1" applyFont="1" applyBorder="1" applyAlignment="1">
      <alignment vertical="center" wrapText="1"/>
    </xf>
    <xf numFmtId="4" fontId="31" fillId="0" borderId="2" xfId="3" applyNumberFormat="1" applyBorder="1" applyAlignment="1" applyProtection="1">
      <alignment vertical="center" wrapText="1"/>
    </xf>
    <xf numFmtId="0" fontId="31" fillId="0" borderId="2" xfId="3" applyBorder="1" applyAlignment="1" applyProtection="1">
      <alignment horizontal="left" vertical="center" wrapText="1"/>
    </xf>
    <xf numFmtId="4" fontId="11" fillId="4" borderId="2" xfId="0" applyNumberFormat="1" applyFont="1" applyFill="1" applyBorder="1" applyAlignment="1">
      <alignment horizontal="left" vertical="center" wrapText="1"/>
    </xf>
    <xf numFmtId="0" fontId="11" fillId="4" borderId="2" xfId="0" applyFont="1" applyFill="1" applyBorder="1" applyAlignment="1" applyProtection="1">
      <alignment horizontal="center" vertical="center" wrapText="1"/>
      <protection locked="0"/>
    </xf>
    <xf numFmtId="4" fontId="49" fillId="5" borderId="2" xfId="0" applyNumberFormat="1" applyFont="1" applyFill="1" applyBorder="1" applyAlignment="1">
      <alignment horizontal="left" vertical="center" wrapText="1"/>
    </xf>
    <xf numFmtId="4" fontId="50" fillId="20" borderId="2" xfId="0" applyNumberFormat="1" applyFont="1" applyFill="1" applyBorder="1" applyAlignment="1">
      <alignment horizontal="left" vertical="center"/>
    </xf>
    <xf numFmtId="0" fontId="47" fillId="4" borderId="2" xfId="0" applyFont="1" applyFill="1" applyBorder="1" applyAlignment="1">
      <alignment vertical="center" wrapText="1"/>
    </xf>
    <xf numFmtId="0" fontId="14" fillId="0" borderId="2" xfId="0" applyFont="1" applyBorder="1" applyAlignment="1">
      <alignment horizontal="center" vertical="center" wrapText="1"/>
    </xf>
    <xf numFmtId="4" fontId="13" fillId="4" borderId="2" xfId="0" applyNumberFormat="1" applyFont="1" applyFill="1" applyBorder="1" applyAlignment="1">
      <alignment horizontal="left" vertical="center" wrapText="1"/>
    </xf>
    <xf numFmtId="4" fontId="31" fillId="4" borderId="2" xfId="3" applyNumberFormat="1" applyFill="1" applyBorder="1" applyAlignment="1" applyProtection="1">
      <alignment horizontal="left" vertical="center" wrapText="1"/>
    </xf>
    <xf numFmtId="4" fontId="21" fillId="0" borderId="2" xfId="0" applyNumberFormat="1" applyFont="1" applyBorder="1" applyAlignment="1">
      <alignment horizontal="center" vertical="center" wrapText="1"/>
    </xf>
    <xf numFmtId="4" fontId="11" fillId="21" borderId="2" xfId="0" applyNumberFormat="1" applyFont="1" applyFill="1" applyBorder="1" applyAlignment="1">
      <alignment horizontal="left" vertical="center"/>
    </xf>
    <xf numFmtId="4" fontId="13" fillId="4" borderId="2" xfId="0" applyNumberFormat="1" applyFont="1" applyFill="1" applyBorder="1" applyAlignment="1">
      <alignment vertical="center" wrapText="1"/>
    </xf>
    <xf numFmtId="4" fontId="11" fillId="21" borderId="2" xfId="0" applyNumberFormat="1" applyFont="1" applyFill="1" applyBorder="1" applyAlignment="1">
      <alignment horizontal="left" vertical="center" wrapText="1"/>
    </xf>
    <xf numFmtId="0" fontId="49" fillId="25" borderId="3" xfId="0" applyFont="1" applyFill="1" applyBorder="1" applyAlignment="1">
      <alignment horizontal="left" vertical="center"/>
    </xf>
    <xf numFmtId="0" fontId="49" fillId="25" borderId="4" xfId="0" applyFont="1" applyFill="1" applyBorder="1" applyAlignment="1">
      <alignment horizontal="left" vertical="center"/>
    </xf>
    <xf numFmtId="0" fontId="49" fillId="25" borderId="5" xfId="0" applyFont="1" applyFill="1" applyBorder="1" applyAlignment="1">
      <alignment horizontal="left" vertical="center"/>
    </xf>
    <xf numFmtId="0" fontId="0" fillId="0" borderId="19" xfId="0" applyBorder="1" applyAlignment="1">
      <alignment horizontal="center" wrapText="1"/>
    </xf>
    <xf numFmtId="0" fontId="0" fillId="0" borderId="17" xfId="0" applyBorder="1" applyAlignment="1">
      <alignment horizontal="center" wrapText="1"/>
    </xf>
    <xf numFmtId="0" fontId="0" fillId="0" borderId="23" xfId="0" applyBorder="1" applyAlignment="1">
      <alignment horizontal="center" wrapText="1"/>
    </xf>
    <xf numFmtId="0" fontId="0" fillId="0" borderId="16" xfId="0" applyBorder="1" applyAlignment="1">
      <alignment horizontal="center" wrapText="1"/>
    </xf>
    <xf numFmtId="0" fontId="0" fillId="0" borderId="12" xfId="0" applyBorder="1" applyAlignment="1">
      <alignment horizontal="center" wrapText="1"/>
    </xf>
    <xf numFmtId="0" fontId="0" fillId="0" borderId="6" xfId="0" applyBorder="1" applyAlignment="1">
      <alignment horizontal="center" wrapText="1"/>
    </xf>
    <xf numFmtId="0" fontId="11" fillId="4" borderId="2" xfId="0" applyFont="1" applyFill="1" applyBorder="1" applyAlignment="1" applyProtection="1">
      <alignment horizontal="left" vertical="center" wrapText="1"/>
      <protection locked="0"/>
    </xf>
    <xf numFmtId="0" fontId="0" fillId="4" borderId="21" xfId="0" applyFill="1" applyBorder="1" applyAlignment="1" applyProtection="1">
      <alignment horizontal="left" vertical="center" wrapText="1"/>
      <protection locked="0"/>
    </xf>
    <xf numFmtId="0" fontId="0" fillId="4" borderId="2" xfId="0" applyFill="1" applyBorder="1" applyAlignment="1" applyProtection="1">
      <alignment horizontal="left" vertical="center" wrapText="1"/>
      <protection locked="0"/>
    </xf>
    <xf numFmtId="0" fontId="11" fillId="22" borderId="2" xfId="0" applyFont="1" applyFill="1" applyBorder="1" applyAlignment="1">
      <alignment horizontal="center" vertical="center" wrapText="1"/>
    </xf>
    <xf numFmtId="0" fontId="11" fillId="22" borderId="2" xfId="0" applyFont="1" applyFill="1" applyBorder="1" applyAlignment="1">
      <alignment horizontal="left" vertical="center" wrapText="1"/>
    </xf>
    <xf numFmtId="0" fontId="13" fillId="4" borderId="2" xfId="0" applyFont="1" applyFill="1" applyBorder="1" applyAlignment="1" applyProtection="1">
      <alignment horizontal="center" vertical="center" wrapText="1"/>
      <protection locked="0"/>
    </xf>
    <xf numFmtId="0" fontId="11" fillId="27" borderId="2" xfId="0" applyFont="1" applyFill="1" applyBorder="1" applyAlignment="1">
      <alignment horizontal="left" vertical="center" wrapText="1"/>
    </xf>
    <xf numFmtId="0" fontId="13" fillId="4" borderId="2" xfId="0" applyFont="1" applyFill="1" applyBorder="1" applyAlignment="1" applyProtection="1">
      <alignment horizontal="left" vertical="center" wrapText="1"/>
      <protection locked="0"/>
    </xf>
    <xf numFmtId="0" fontId="7" fillId="22" borderId="2" xfId="0" applyFont="1" applyFill="1" applyBorder="1" applyAlignment="1">
      <alignment horizontal="left" vertical="center" wrapText="1"/>
    </xf>
    <xf numFmtId="0" fontId="7" fillId="21" borderId="21" xfId="0" applyFont="1" applyFill="1" applyBorder="1" applyAlignment="1">
      <alignment horizontal="center" vertical="center" wrapText="1"/>
    </xf>
    <xf numFmtId="0" fontId="7" fillId="21" borderId="1" xfId="0" applyFont="1" applyFill="1" applyBorder="1" applyAlignment="1">
      <alignment horizontal="center" vertical="center" wrapText="1"/>
    </xf>
    <xf numFmtId="0" fontId="49" fillId="25" borderId="16" xfId="0" applyFont="1" applyFill="1" applyBorder="1" applyAlignment="1">
      <alignment horizontal="left" vertical="center"/>
    </xf>
    <xf numFmtId="0" fontId="49" fillId="25" borderId="12" xfId="0" applyFont="1" applyFill="1" applyBorder="1" applyAlignment="1">
      <alignment horizontal="left" vertical="center"/>
    </xf>
    <xf numFmtId="0" fontId="49" fillId="25" borderId="6" xfId="0" applyFont="1" applyFill="1" applyBorder="1" applyAlignment="1">
      <alignment horizontal="left" vertical="center"/>
    </xf>
    <xf numFmtId="0" fontId="50" fillId="20" borderId="3" xfId="0" applyFont="1" applyFill="1" applyBorder="1" applyAlignment="1">
      <alignment horizontal="left" vertical="center"/>
    </xf>
    <xf numFmtId="0" fontId="50" fillId="20" borderId="4" xfId="0" applyFont="1" applyFill="1" applyBorder="1" applyAlignment="1">
      <alignment horizontal="left" vertical="center"/>
    </xf>
    <xf numFmtId="0" fontId="50" fillId="20" borderId="5" xfId="0" applyFont="1" applyFill="1" applyBorder="1" applyAlignment="1">
      <alignment horizontal="left" vertical="center"/>
    </xf>
    <xf numFmtId="0" fontId="50" fillId="20" borderId="16" xfId="0" applyFont="1" applyFill="1" applyBorder="1" applyAlignment="1">
      <alignment horizontal="left" vertical="center"/>
    </xf>
    <xf numFmtId="0" fontId="50" fillId="20" borderId="12" xfId="0" applyFont="1" applyFill="1" applyBorder="1" applyAlignment="1">
      <alignment horizontal="left" vertical="center"/>
    </xf>
    <xf numFmtId="0" fontId="11" fillId="21" borderId="3" xfId="0" applyFont="1" applyFill="1" applyBorder="1" applyAlignment="1">
      <alignment horizontal="left" vertical="center" wrapText="1"/>
    </xf>
    <xf numFmtId="0" fontId="11" fillId="21" borderId="4" xfId="0" applyFont="1" applyFill="1" applyBorder="1" applyAlignment="1">
      <alignment horizontal="left" vertical="center" wrapText="1"/>
    </xf>
    <xf numFmtId="0" fontId="11" fillId="21" borderId="5" xfId="0" applyFont="1" applyFill="1" applyBorder="1" applyAlignment="1">
      <alignment horizontal="left" vertical="center" wrapText="1"/>
    </xf>
    <xf numFmtId="0" fontId="11" fillId="22" borderId="21" xfId="0" applyFont="1" applyFill="1" applyBorder="1" applyAlignment="1">
      <alignment horizontal="left" vertical="center" wrapText="1"/>
    </xf>
    <xf numFmtId="0" fontId="13" fillId="4" borderId="21" xfId="0" applyFont="1" applyFill="1" applyBorder="1" applyAlignment="1" applyProtection="1">
      <alignment horizontal="center" vertical="center" wrapText="1"/>
      <protection locked="0"/>
    </xf>
    <xf numFmtId="0" fontId="11" fillId="4" borderId="2" xfId="0" applyFont="1" applyFill="1" applyBorder="1" applyAlignment="1">
      <alignment horizontal="left" vertical="center" wrapText="1"/>
    </xf>
    <xf numFmtId="0" fontId="52" fillId="0" borderId="2" xfId="0" applyFont="1" applyBorder="1" applyAlignment="1">
      <alignment horizontal="center" vertical="center" wrapText="1"/>
    </xf>
    <xf numFmtId="0" fontId="11" fillId="21" borderId="21" xfId="0" applyFont="1" applyFill="1" applyBorder="1" applyAlignment="1">
      <alignment horizontal="left" vertical="center" wrapText="1"/>
    </xf>
    <xf numFmtId="0" fontId="7" fillId="4" borderId="2" xfId="0" applyFont="1" applyFill="1" applyBorder="1" applyAlignment="1" applyProtection="1">
      <alignment horizontal="left" vertical="top" wrapText="1"/>
      <protection locked="0"/>
    </xf>
    <xf numFmtId="0" fontId="11" fillId="22" borderId="1" xfId="0" applyFont="1" applyFill="1" applyBorder="1" applyAlignment="1">
      <alignment horizontal="left" vertical="center" wrapText="1"/>
    </xf>
    <xf numFmtId="0" fontId="13" fillId="4" borderId="21" xfId="0" applyFont="1" applyFill="1" applyBorder="1" applyAlignment="1" applyProtection="1">
      <alignment horizontal="left" vertical="center" wrapText="1"/>
      <protection locked="0"/>
    </xf>
    <xf numFmtId="0" fontId="13" fillId="4" borderId="1" xfId="0" applyFont="1" applyFill="1" applyBorder="1" applyAlignment="1" applyProtection="1">
      <alignment horizontal="left" vertical="center" wrapText="1"/>
      <protection locked="0"/>
    </xf>
    <xf numFmtId="0" fontId="11" fillId="0" borderId="19" xfId="0" applyFont="1" applyBorder="1" applyAlignment="1" applyProtection="1">
      <alignment horizontal="left" vertical="top" wrapText="1"/>
      <protection locked="0"/>
    </xf>
    <xf numFmtId="0" fontId="11" fillId="0" borderId="17" xfId="0" applyFont="1" applyBorder="1" applyAlignment="1" applyProtection="1">
      <alignment horizontal="left" vertical="top" wrapText="1"/>
      <protection locked="0"/>
    </xf>
    <xf numFmtId="0" fontId="11" fillId="0" borderId="23" xfId="0" applyFont="1" applyBorder="1" applyAlignment="1" applyProtection="1">
      <alignment horizontal="left" vertical="top" wrapText="1"/>
      <protection locked="0"/>
    </xf>
    <xf numFmtId="0" fontId="11" fillId="0" borderId="25" xfId="0" applyFont="1" applyBorder="1" applyAlignment="1" applyProtection="1">
      <alignment horizontal="left" vertical="top" wrapText="1"/>
      <protection locked="0"/>
    </xf>
    <xf numFmtId="0" fontId="11" fillId="0" borderId="0" xfId="0" applyFont="1" applyAlignment="1" applyProtection="1">
      <alignment horizontal="left" vertical="top" wrapText="1"/>
      <protection locked="0"/>
    </xf>
    <xf numFmtId="0" fontId="11" fillId="0" borderId="26" xfId="0" applyFont="1" applyBorder="1" applyAlignment="1" applyProtection="1">
      <alignment horizontal="left" vertical="top" wrapText="1"/>
      <protection locked="0"/>
    </xf>
    <xf numFmtId="0" fontId="11" fillId="0" borderId="16" xfId="0" applyFont="1" applyBorder="1" applyAlignment="1" applyProtection="1">
      <alignment horizontal="left" vertical="top" wrapText="1"/>
      <protection locked="0"/>
    </xf>
    <xf numFmtId="0" fontId="11" fillId="0" borderId="12" xfId="0" applyFont="1" applyBorder="1" applyAlignment="1" applyProtection="1">
      <alignment horizontal="left" vertical="top" wrapText="1"/>
      <protection locked="0"/>
    </xf>
    <xf numFmtId="0" fontId="11" fillId="0" borderId="6" xfId="0" applyFont="1" applyBorder="1" applyAlignment="1" applyProtection="1">
      <alignment horizontal="left" vertical="top" wrapText="1"/>
      <protection locked="0"/>
    </xf>
    <xf numFmtId="0" fontId="52" fillId="0" borderId="21" xfId="0" applyFont="1" applyBorder="1" applyAlignment="1">
      <alignment horizontal="center" vertical="center" wrapText="1"/>
    </xf>
    <xf numFmtId="0" fontId="13" fillId="4" borderId="19" xfId="0" applyFont="1" applyFill="1" applyBorder="1" applyAlignment="1" applyProtection="1">
      <alignment horizontal="left" vertical="center" wrapText="1"/>
      <protection locked="0"/>
    </xf>
    <xf numFmtId="0" fontId="13" fillId="4" borderId="0" xfId="0" applyFont="1" applyFill="1" applyAlignment="1" applyProtection="1">
      <alignment horizontal="left" vertical="center" wrapText="1"/>
      <protection locked="0"/>
    </xf>
    <xf numFmtId="0" fontId="13" fillId="4" borderId="23" xfId="0" applyFont="1" applyFill="1" applyBorder="1" applyAlignment="1" applyProtection="1">
      <alignment horizontal="left" vertical="center" wrapText="1"/>
      <protection locked="0"/>
    </xf>
    <xf numFmtId="0" fontId="11" fillId="21" borderId="16" xfId="0" applyFont="1" applyFill="1" applyBorder="1" applyAlignment="1">
      <alignment horizontal="left" vertical="center" wrapText="1"/>
    </xf>
    <xf numFmtId="0" fontId="11" fillId="21" borderId="12" xfId="0" applyFont="1" applyFill="1" applyBorder="1" applyAlignment="1">
      <alignment horizontal="left" vertical="center" wrapText="1"/>
    </xf>
    <xf numFmtId="0" fontId="11" fillId="21" borderId="6" xfId="0" applyFont="1" applyFill="1" applyBorder="1" applyAlignment="1">
      <alignment horizontal="left" vertical="center" wrapText="1"/>
    </xf>
    <xf numFmtId="0" fontId="14" fillId="0" borderId="21"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1" xfId="0" applyFont="1" applyBorder="1" applyAlignment="1">
      <alignment horizontal="center" vertical="center" wrapText="1"/>
    </xf>
    <xf numFmtId="0" fontId="11" fillId="4" borderId="3" xfId="0" applyFont="1" applyFill="1" applyBorder="1" applyAlignment="1" applyProtection="1">
      <alignment horizontal="left" vertical="center" wrapText="1"/>
      <protection locked="0"/>
    </xf>
    <xf numFmtId="0" fontId="11" fillId="4" borderId="4" xfId="0" applyFont="1" applyFill="1" applyBorder="1" applyAlignment="1" applyProtection="1">
      <alignment horizontal="left" vertical="center" wrapText="1"/>
      <protection locked="0"/>
    </xf>
    <xf numFmtId="0" fontId="11" fillId="4" borderId="5" xfId="0" applyFont="1" applyFill="1" applyBorder="1" applyAlignment="1" applyProtection="1">
      <alignment horizontal="left" vertical="center" wrapText="1"/>
      <protection locked="0"/>
    </xf>
    <xf numFmtId="0" fontId="11" fillId="22" borderId="20" xfId="0" applyFont="1" applyFill="1" applyBorder="1" applyAlignment="1">
      <alignment horizontal="left" vertical="center" wrapText="1"/>
    </xf>
    <xf numFmtId="0" fontId="13" fillId="4" borderId="20" xfId="0" applyFont="1" applyFill="1" applyBorder="1" applyAlignment="1" applyProtection="1">
      <alignment horizontal="left" vertical="center" wrapText="1"/>
      <protection locked="0"/>
    </xf>
    <xf numFmtId="0" fontId="13" fillId="4" borderId="17" xfId="0" applyFont="1" applyFill="1" applyBorder="1" applyAlignment="1" applyProtection="1">
      <alignment horizontal="left" vertical="center" wrapText="1"/>
      <protection locked="0"/>
    </xf>
    <xf numFmtId="0" fontId="11" fillId="22" borderId="21" xfId="0" applyFont="1" applyFill="1" applyBorder="1" applyAlignment="1">
      <alignment horizontal="center" vertical="center" wrapText="1"/>
    </xf>
    <xf numFmtId="0" fontId="11" fillId="22" borderId="1" xfId="0" applyFont="1" applyFill="1" applyBorder="1" applyAlignment="1">
      <alignment horizontal="center" vertical="center" wrapText="1"/>
    </xf>
    <xf numFmtId="0" fontId="7" fillId="0" borderId="19" xfId="0" applyFont="1" applyBorder="1" applyAlignment="1" applyProtection="1">
      <alignment horizontal="left" vertical="top" wrapText="1"/>
      <protection locked="0"/>
    </xf>
    <xf numFmtId="0" fontId="45" fillId="0" borderId="17" xfId="0" applyFont="1" applyBorder="1" applyAlignment="1" applyProtection="1">
      <alignment horizontal="left" vertical="top" wrapText="1"/>
      <protection locked="0"/>
    </xf>
    <xf numFmtId="0" fontId="45" fillId="0" borderId="23" xfId="0" applyFont="1" applyBorder="1" applyAlignment="1" applyProtection="1">
      <alignment horizontal="left" vertical="top" wrapText="1"/>
      <protection locked="0"/>
    </xf>
    <xf numFmtId="0" fontId="45" fillId="0" borderId="25" xfId="0" applyFont="1" applyBorder="1" applyAlignment="1" applyProtection="1">
      <alignment horizontal="left" vertical="top" wrapText="1"/>
      <protection locked="0"/>
    </xf>
    <xf numFmtId="0" fontId="45" fillId="0" borderId="0" xfId="0" applyFont="1" applyAlignment="1" applyProtection="1">
      <alignment horizontal="left" vertical="top" wrapText="1"/>
      <protection locked="0"/>
    </xf>
    <xf numFmtId="0" fontId="45" fillId="0" borderId="26" xfId="0" applyFont="1" applyBorder="1" applyAlignment="1" applyProtection="1">
      <alignment horizontal="left" vertical="top" wrapText="1"/>
      <protection locked="0"/>
    </xf>
    <xf numFmtId="0" fontId="45" fillId="0" borderId="16" xfId="0" applyFont="1" applyBorder="1" applyAlignment="1" applyProtection="1">
      <alignment horizontal="left" vertical="top" wrapText="1"/>
      <protection locked="0"/>
    </xf>
    <xf numFmtId="0" fontId="45" fillId="0" borderId="12" xfId="0" applyFont="1" applyBorder="1" applyAlignment="1" applyProtection="1">
      <alignment horizontal="left" vertical="top" wrapText="1"/>
      <protection locked="0"/>
    </xf>
    <xf numFmtId="0" fontId="45" fillId="0" borderId="6" xfId="0" applyFont="1" applyBorder="1" applyAlignment="1" applyProtection="1">
      <alignment horizontal="left" vertical="top" wrapText="1"/>
      <protection locked="0"/>
    </xf>
    <xf numFmtId="0" fontId="7" fillId="19" borderId="19" xfId="0" applyFont="1" applyFill="1" applyBorder="1" applyAlignment="1">
      <alignment horizontal="center" vertical="center" wrapText="1"/>
    </xf>
    <xf numFmtId="0" fontId="7" fillId="19" borderId="16" xfId="0" applyFont="1" applyFill="1" applyBorder="1" applyAlignment="1">
      <alignment horizontal="center" vertical="center" wrapText="1"/>
    </xf>
    <xf numFmtId="0" fontId="13" fillId="21" borderId="21" xfId="0" applyFont="1" applyFill="1" applyBorder="1" applyAlignment="1">
      <alignment horizontal="center" vertical="center" wrapText="1"/>
    </xf>
    <xf numFmtId="0" fontId="13" fillId="21" borderId="1" xfId="0" applyFont="1" applyFill="1" applyBorder="1" applyAlignment="1">
      <alignment horizontal="center" vertical="center" wrapText="1"/>
    </xf>
    <xf numFmtId="0" fontId="58" fillId="4" borderId="19" xfId="0" applyFont="1" applyFill="1" applyBorder="1" applyAlignment="1" applyProtection="1">
      <alignment horizontal="left" vertical="center" wrapText="1"/>
      <protection locked="0"/>
    </xf>
    <xf numFmtId="0" fontId="11" fillId="0" borderId="3" xfId="0" applyFont="1" applyBorder="1" applyAlignment="1" applyProtection="1">
      <alignment horizontal="left" vertical="center" wrapText="1"/>
      <protection locked="0"/>
    </xf>
    <xf numFmtId="0" fontId="11" fillId="0" borderId="4" xfId="0" applyFont="1" applyBorder="1" applyAlignment="1" applyProtection="1">
      <alignment horizontal="left" vertical="center" wrapText="1"/>
      <protection locked="0"/>
    </xf>
    <xf numFmtId="0" fontId="11" fillId="0" borderId="5" xfId="0" applyFont="1" applyBorder="1" applyAlignment="1" applyProtection="1">
      <alignment horizontal="left" vertical="center" wrapText="1"/>
      <protection locked="0"/>
    </xf>
    <xf numFmtId="0" fontId="22" fillId="0" borderId="19" xfId="0" applyFont="1" applyBorder="1" applyAlignment="1" applyProtection="1">
      <alignment horizontal="left" vertical="top" wrapText="1"/>
      <protection locked="0"/>
    </xf>
    <xf numFmtId="0" fontId="22" fillId="0" borderId="17" xfId="0" applyFont="1" applyBorder="1" applyAlignment="1" applyProtection="1">
      <alignment horizontal="left" vertical="top" wrapText="1"/>
      <protection locked="0"/>
    </xf>
    <xf numFmtId="0" fontId="22" fillId="0" borderId="31" xfId="0" applyFont="1" applyBorder="1" applyAlignment="1" applyProtection="1">
      <alignment horizontal="left" vertical="top" wrapText="1"/>
      <protection locked="0"/>
    </xf>
    <xf numFmtId="0" fontId="22" fillId="0" borderId="25" xfId="0" applyFont="1" applyBorder="1" applyAlignment="1" applyProtection="1">
      <alignment horizontal="left" vertical="top" wrapText="1"/>
      <protection locked="0"/>
    </xf>
    <xf numFmtId="0" fontId="22" fillId="0" borderId="0" xfId="0" applyFont="1" applyAlignment="1" applyProtection="1">
      <alignment horizontal="left" vertical="top" wrapText="1"/>
      <protection locked="0"/>
    </xf>
    <xf numFmtId="0" fontId="22" fillId="0" borderId="32" xfId="0" applyFont="1" applyBorder="1" applyAlignment="1" applyProtection="1">
      <alignment horizontal="left" vertical="top" wrapText="1"/>
      <protection locked="0"/>
    </xf>
    <xf numFmtId="0" fontId="22" fillId="0" borderId="33" xfId="0" applyFont="1" applyBorder="1" applyAlignment="1" applyProtection="1">
      <alignment horizontal="left" vertical="top" wrapText="1"/>
      <protection locked="0"/>
    </xf>
    <xf numFmtId="0" fontId="22" fillId="0" borderId="34" xfId="0" applyFont="1" applyBorder="1" applyAlignment="1" applyProtection="1">
      <alignment horizontal="left" vertical="top" wrapText="1"/>
      <protection locked="0"/>
    </xf>
    <xf numFmtId="0" fontId="22" fillId="0" borderId="35" xfId="0" applyFont="1" applyBorder="1" applyAlignment="1" applyProtection="1">
      <alignment horizontal="left" vertical="top" wrapText="1"/>
      <protection locked="0"/>
    </xf>
    <xf numFmtId="0" fontId="13" fillId="35" borderId="21" xfId="0" applyFont="1" applyFill="1" applyBorder="1" applyAlignment="1" applyProtection="1">
      <alignment horizontal="left" vertical="center" wrapText="1"/>
      <protection locked="0"/>
    </xf>
    <xf numFmtId="0" fontId="13" fillId="35" borderId="30" xfId="0" applyFont="1" applyFill="1" applyBorder="1" applyAlignment="1" applyProtection="1">
      <alignment horizontal="left" vertical="center" wrapText="1"/>
      <protection locked="0"/>
    </xf>
    <xf numFmtId="0" fontId="13" fillId="35" borderId="20" xfId="0" applyFont="1" applyFill="1" applyBorder="1" applyAlignment="1" applyProtection="1">
      <alignment horizontal="left" vertical="center" wrapText="1"/>
      <protection locked="0"/>
    </xf>
    <xf numFmtId="0" fontId="13" fillId="4" borderId="1" xfId="0" applyFont="1" applyFill="1" applyBorder="1" applyAlignment="1" applyProtection="1">
      <alignment horizontal="center" vertical="center" wrapText="1"/>
      <protection locked="0"/>
    </xf>
    <xf numFmtId="0" fontId="14" fillId="0" borderId="13" xfId="0" applyFont="1" applyBorder="1" applyAlignment="1">
      <alignment horizontal="center" vertical="center" wrapText="1"/>
    </xf>
    <xf numFmtId="0" fontId="14" fillId="0" borderId="0" xfId="0" applyFont="1" applyAlignment="1">
      <alignment horizontal="center" vertical="center" wrapText="1"/>
    </xf>
    <xf numFmtId="0" fontId="14" fillId="0" borderId="18" xfId="0" applyFont="1" applyBorder="1" applyAlignment="1">
      <alignment horizontal="center" vertical="center" wrapText="1"/>
    </xf>
    <xf numFmtId="0" fontId="11" fillId="4" borderId="14" xfId="0" applyFont="1" applyFill="1" applyBorder="1" applyAlignment="1">
      <alignment horizontal="left" vertical="center" wrapText="1"/>
    </xf>
    <xf numFmtId="0" fontId="11" fillId="4" borderId="15" xfId="0" applyFont="1" applyFill="1" applyBorder="1" applyAlignment="1">
      <alignment horizontal="left" vertical="center" wrapText="1"/>
    </xf>
    <xf numFmtId="0" fontId="17" fillId="0" borderId="10"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27" xfId="0" applyFont="1" applyBorder="1" applyAlignment="1">
      <alignment horizontal="center" vertical="center" wrapText="1"/>
    </xf>
    <xf numFmtId="0" fontId="11" fillId="19" borderId="19" xfId="0" applyFont="1" applyFill="1" applyBorder="1" applyAlignment="1">
      <alignment horizontal="center" vertical="center" wrapText="1"/>
    </xf>
    <xf numFmtId="0" fontId="11" fillId="19" borderId="16" xfId="0" applyFont="1" applyFill="1" applyBorder="1" applyAlignment="1">
      <alignment horizontal="center" vertical="center" wrapText="1"/>
    </xf>
    <xf numFmtId="0" fontId="11" fillId="4" borderId="19" xfId="0" applyFont="1" applyFill="1" applyBorder="1" applyAlignment="1" applyProtection="1">
      <alignment horizontal="left" vertical="top" wrapText="1"/>
      <protection locked="0"/>
    </xf>
    <xf numFmtId="0" fontId="55" fillId="4" borderId="17" xfId="0" applyFont="1" applyFill="1" applyBorder="1" applyAlignment="1" applyProtection="1">
      <alignment horizontal="left" vertical="top" wrapText="1"/>
      <protection locked="0"/>
    </xf>
    <xf numFmtId="0" fontId="55" fillId="4" borderId="23" xfId="0" applyFont="1" applyFill="1" applyBorder="1" applyAlignment="1" applyProtection="1">
      <alignment horizontal="left" vertical="top" wrapText="1"/>
      <protection locked="0"/>
    </xf>
    <xf numFmtId="0" fontId="55" fillId="4" borderId="25" xfId="0" applyFont="1" applyFill="1" applyBorder="1" applyAlignment="1" applyProtection="1">
      <alignment horizontal="left" vertical="top" wrapText="1"/>
      <protection locked="0"/>
    </xf>
    <xf numFmtId="0" fontId="55" fillId="4" borderId="0" xfId="0" applyFont="1" applyFill="1" applyAlignment="1" applyProtection="1">
      <alignment horizontal="left" vertical="top" wrapText="1"/>
      <protection locked="0"/>
    </xf>
    <xf numFmtId="0" fontId="55" fillId="4" borderId="26" xfId="0" applyFont="1" applyFill="1" applyBorder="1" applyAlignment="1" applyProtection="1">
      <alignment horizontal="left" vertical="top" wrapText="1"/>
      <protection locked="0"/>
    </xf>
    <xf numFmtId="0" fontId="55" fillId="4" borderId="16" xfId="0" applyFont="1" applyFill="1" applyBorder="1" applyAlignment="1" applyProtection="1">
      <alignment horizontal="left" vertical="top" wrapText="1"/>
      <protection locked="0"/>
    </xf>
    <xf numFmtId="0" fontId="55" fillId="4" borderId="12" xfId="0" applyFont="1" applyFill="1" applyBorder="1" applyAlignment="1" applyProtection="1">
      <alignment horizontal="left" vertical="top" wrapText="1"/>
      <protection locked="0"/>
    </xf>
    <xf numFmtId="0" fontId="55" fillId="4" borderId="6" xfId="0" applyFont="1" applyFill="1" applyBorder="1" applyAlignment="1" applyProtection="1">
      <alignment horizontal="left" vertical="top" wrapText="1"/>
      <protection locked="0"/>
    </xf>
    <xf numFmtId="0" fontId="13" fillId="4" borderId="20" xfId="0" applyFont="1" applyFill="1" applyBorder="1" applyAlignment="1" applyProtection="1">
      <alignment horizontal="center" vertical="center" wrapText="1"/>
      <protection locked="0"/>
    </xf>
    <xf numFmtId="0" fontId="11" fillId="4" borderId="3" xfId="0" applyFont="1" applyFill="1" applyBorder="1" applyAlignment="1" applyProtection="1">
      <alignment horizontal="left" vertical="center"/>
      <protection locked="0"/>
    </xf>
    <xf numFmtId="0" fontId="11" fillId="4" borderId="4" xfId="0" applyFont="1" applyFill="1" applyBorder="1" applyAlignment="1" applyProtection="1">
      <alignment horizontal="left" vertical="center"/>
      <protection locked="0"/>
    </xf>
    <xf numFmtId="0" fontId="11" fillId="4" borderId="5" xfId="0" applyFont="1" applyFill="1" applyBorder="1" applyAlignment="1" applyProtection="1">
      <alignment horizontal="left" vertical="center"/>
      <protection locked="0"/>
    </xf>
    <xf numFmtId="0" fontId="11" fillId="27" borderId="21" xfId="0" applyFont="1" applyFill="1" applyBorder="1" applyAlignment="1">
      <alignment horizontal="left" vertical="center" wrapText="1"/>
    </xf>
    <xf numFmtId="0" fontId="11" fillId="27" borderId="1" xfId="0" applyFont="1" applyFill="1" applyBorder="1" applyAlignment="1">
      <alignment horizontal="left" vertical="center" wrapText="1"/>
    </xf>
    <xf numFmtId="0" fontId="52" fillId="0" borderId="13" xfId="0" applyFont="1" applyBorder="1" applyAlignment="1">
      <alignment horizontal="center" vertical="center" wrapText="1"/>
    </xf>
    <xf numFmtId="0" fontId="18" fillId="4" borderId="19" xfId="0" applyFont="1" applyFill="1" applyBorder="1" applyAlignment="1" applyProtection="1">
      <alignment horizontal="left" vertical="center" wrapText="1"/>
      <protection locked="0"/>
    </xf>
    <xf numFmtId="0" fontId="18" fillId="4" borderId="17" xfId="0" applyFont="1" applyFill="1" applyBorder="1" applyAlignment="1" applyProtection="1">
      <alignment horizontal="left" vertical="center" wrapText="1"/>
      <protection locked="0"/>
    </xf>
    <xf numFmtId="0" fontId="18" fillId="4" borderId="23" xfId="0" applyFont="1" applyFill="1" applyBorder="1" applyAlignment="1" applyProtection="1">
      <alignment horizontal="left" vertical="center" wrapText="1"/>
      <protection locked="0"/>
    </xf>
    <xf numFmtId="0" fontId="11" fillId="27" borderId="20" xfId="0" applyFont="1" applyFill="1" applyBorder="1" applyAlignment="1">
      <alignment horizontal="left" vertical="center" wrapText="1"/>
    </xf>
    <xf numFmtId="0" fontId="13" fillId="35" borderId="21" xfId="0" applyFont="1" applyFill="1" applyBorder="1" applyAlignment="1" applyProtection="1">
      <alignment horizontal="center" vertical="center" wrapText="1"/>
      <protection locked="0"/>
    </xf>
    <xf numFmtId="0" fontId="13" fillId="35" borderId="30" xfId="0" applyFont="1" applyFill="1" applyBorder="1" applyAlignment="1" applyProtection="1">
      <alignment horizontal="center" vertical="center" wrapText="1"/>
      <protection locked="0"/>
    </xf>
    <xf numFmtId="0" fontId="13" fillId="35" borderId="20" xfId="0" applyFont="1" applyFill="1" applyBorder="1" applyAlignment="1" applyProtection="1">
      <alignment horizontal="center" vertical="center" wrapText="1"/>
      <protection locked="0"/>
    </xf>
    <xf numFmtId="0" fontId="11" fillId="4" borderId="21" xfId="0" applyFont="1" applyFill="1" applyBorder="1" applyAlignment="1">
      <alignment horizontal="left" vertical="center" wrapText="1"/>
    </xf>
    <xf numFmtId="0" fontId="52" fillId="0" borderId="3" xfId="0" applyFont="1" applyBorder="1" applyAlignment="1">
      <alignment horizontal="center" vertical="center" wrapText="1"/>
    </xf>
    <xf numFmtId="0" fontId="52" fillId="0" borderId="4" xfId="0" applyFont="1" applyBorder="1" applyAlignment="1">
      <alignment horizontal="center" vertical="center" wrapText="1"/>
    </xf>
    <xf numFmtId="0" fontId="52" fillId="0" borderId="5" xfId="0" applyFont="1" applyBorder="1" applyAlignment="1">
      <alignment horizontal="center" vertical="center" wrapText="1"/>
    </xf>
    <xf numFmtId="0" fontId="52" fillId="4" borderId="19" xfId="0" applyFont="1" applyFill="1" applyBorder="1" applyAlignment="1" applyProtection="1">
      <alignment horizontal="left" vertical="center" wrapText="1"/>
      <protection locked="0"/>
    </xf>
    <xf numFmtId="0" fontId="52" fillId="4" borderId="17" xfId="0" applyFont="1" applyFill="1" applyBorder="1" applyAlignment="1" applyProtection="1">
      <alignment horizontal="left" vertical="center" wrapText="1"/>
      <protection locked="0"/>
    </xf>
    <xf numFmtId="0" fontId="52" fillId="4" borderId="23" xfId="0" applyFont="1" applyFill="1" applyBorder="1" applyAlignment="1" applyProtection="1">
      <alignment horizontal="left" vertical="center" wrapText="1"/>
      <protection locked="0"/>
    </xf>
    <xf numFmtId="0" fontId="11" fillId="22" borderId="21" xfId="0" applyFont="1" applyFill="1" applyBorder="1" applyAlignment="1" applyProtection="1">
      <alignment horizontal="left" vertical="center" wrapText="1"/>
      <protection locked="0"/>
    </xf>
    <xf numFmtId="0" fontId="11" fillId="22" borderId="1" xfId="0" applyFont="1" applyFill="1" applyBorder="1" applyAlignment="1" applyProtection="1">
      <alignment horizontal="left" vertical="center" wrapText="1"/>
      <protection locked="0"/>
    </xf>
    <xf numFmtId="0" fontId="0" fillId="4" borderId="1" xfId="0" applyFill="1" applyBorder="1" applyAlignment="1" applyProtection="1">
      <alignment horizontal="left" vertical="center" wrapText="1"/>
      <protection locked="0"/>
    </xf>
    <xf numFmtId="0" fontId="7" fillId="22" borderId="21" xfId="0" applyFont="1" applyFill="1" applyBorder="1" applyAlignment="1" applyProtection="1">
      <alignment horizontal="left" vertical="center" wrapText="1"/>
      <protection locked="0"/>
    </xf>
    <xf numFmtId="0" fontId="7" fillId="22" borderId="1" xfId="0" applyFont="1" applyFill="1" applyBorder="1" applyAlignment="1" applyProtection="1">
      <alignment horizontal="left" vertical="center" wrapText="1"/>
      <protection locked="0"/>
    </xf>
    <xf numFmtId="0" fontId="27" fillId="4" borderId="3" xfId="0" applyFont="1" applyFill="1" applyBorder="1" applyAlignment="1" applyProtection="1">
      <alignment horizontal="left" vertical="center" wrapText="1"/>
      <protection locked="0"/>
    </xf>
    <xf numFmtId="0" fontId="27" fillId="4" borderId="4" xfId="0" applyFont="1" applyFill="1" applyBorder="1" applyAlignment="1" applyProtection="1">
      <alignment horizontal="left" vertical="center" wrapText="1"/>
      <protection locked="0"/>
    </xf>
    <xf numFmtId="0" fontId="27" fillId="4" borderId="5" xfId="0" applyFont="1" applyFill="1" applyBorder="1" applyAlignment="1" applyProtection="1">
      <alignment horizontal="left" vertical="center" wrapText="1"/>
      <protection locked="0"/>
    </xf>
    <xf numFmtId="0" fontId="27" fillId="4" borderId="16" xfId="0" applyFont="1" applyFill="1" applyBorder="1" applyAlignment="1" applyProtection="1">
      <alignment horizontal="left" vertical="center" wrapText="1"/>
      <protection locked="0"/>
    </xf>
    <xf numFmtId="0" fontId="27" fillId="4" borderId="12" xfId="0" applyFont="1" applyFill="1" applyBorder="1" applyAlignment="1" applyProtection="1">
      <alignment horizontal="left" vertical="center" wrapText="1"/>
      <protection locked="0"/>
    </xf>
    <xf numFmtId="0" fontId="27" fillId="4" borderId="6" xfId="0" applyFont="1" applyFill="1" applyBorder="1" applyAlignment="1" applyProtection="1">
      <alignment horizontal="left" vertical="center" wrapText="1"/>
      <protection locked="0"/>
    </xf>
    <xf numFmtId="0" fontId="27" fillId="4" borderId="3" xfId="0" applyFont="1" applyFill="1" applyBorder="1" applyAlignment="1" applyProtection="1">
      <alignment vertical="center" wrapText="1"/>
      <protection locked="0"/>
    </xf>
    <xf numFmtId="0" fontId="27" fillId="4" borderId="4" xfId="0" applyFont="1" applyFill="1" applyBorder="1" applyAlignment="1" applyProtection="1">
      <alignment vertical="center" wrapText="1"/>
      <protection locked="0"/>
    </xf>
    <xf numFmtId="0" fontId="27" fillId="4" borderId="5" xfId="0" applyFont="1" applyFill="1" applyBorder="1" applyAlignment="1" applyProtection="1">
      <alignment vertical="center" wrapText="1"/>
      <protection locked="0"/>
    </xf>
    <xf numFmtId="0" fontId="27" fillId="4" borderId="19" xfId="0" applyFont="1" applyFill="1" applyBorder="1" applyAlignment="1" applyProtection="1">
      <alignment vertical="center" wrapText="1"/>
      <protection locked="0"/>
    </xf>
    <xf numFmtId="0" fontId="27" fillId="4" borderId="17" xfId="0" applyFont="1" applyFill="1" applyBorder="1" applyAlignment="1" applyProtection="1">
      <alignment vertical="center" wrapText="1"/>
      <protection locked="0"/>
    </xf>
    <xf numFmtId="0" fontId="27" fillId="4" borderId="23" xfId="0" applyFont="1" applyFill="1" applyBorder="1" applyAlignment="1" applyProtection="1">
      <alignment vertical="center" wrapText="1"/>
      <protection locked="0"/>
    </xf>
    <xf numFmtId="0" fontId="7" fillId="22" borderId="21" xfId="0" applyFont="1" applyFill="1" applyBorder="1" applyAlignment="1" applyProtection="1">
      <alignment horizontal="center" vertical="center" wrapText="1"/>
      <protection locked="0"/>
    </xf>
    <xf numFmtId="0" fontId="7" fillId="22" borderId="1" xfId="0" applyFont="1" applyFill="1" applyBorder="1" applyAlignment="1" applyProtection="1">
      <alignment horizontal="center" vertical="center" wrapText="1"/>
      <protection locked="0"/>
    </xf>
    <xf numFmtId="0" fontId="7" fillId="19" borderId="19" xfId="0" applyFont="1" applyFill="1" applyBorder="1" applyAlignment="1" applyProtection="1">
      <alignment horizontal="center" vertical="center"/>
      <protection locked="0"/>
    </xf>
    <xf numFmtId="0" fontId="7" fillId="19" borderId="16" xfId="0" applyFont="1" applyFill="1" applyBorder="1" applyAlignment="1" applyProtection="1">
      <alignment horizontal="center" vertical="center"/>
      <protection locked="0"/>
    </xf>
    <xf numFmtId="0" fontId="0" fillId="21" borderId="21" xfId="0" applyFill="1" applyBorder="1" applyAlignment="1" applyProtection="1">
      <alignment horizontal="center" vertical="center" wrapText="1"/>
      <protection locked="0"/>
    </xf>
    <xf numFmtId="0" fontId="0" fillId="21" borderId="1" xfId="0" applyFill="1" applyBorder="1" applyAlignment="1" applyProtection="1">
      <alignment horizontal="center" vertical="center" wrapText="1"/>
      <protection locked="0"/>
    </xf>
  </cellXfs>
  <cellStyles count="6">
    <cellStyle name="Comma" xfId="2" builtinId="3"/>
    <cellStyle name="Comma 2" xfId="5" xr:uid="{00000000-0005-0000-0000-000032000000}"/>
    <cellStyle name="Hyperlink" xfId="3" builtinId="8"/>
    <cellStyle name="Normal" xfId="0" builtinId="0"/>
    <cellStyle name="Normal 2" xfId="4" xr:uid="{00000000-0005-0000-0000-000003000000}"/>
    <cellStyle name="Percent" xfId="1" builtinId="5"/>
  </cellStyles>
  <dxfs count="0"/>
  <tableStyles count="0" defaultTableStyle="TableStyleMedium2" defaultPivotStyle="PivotStyleLight16"/>
  <colors>
    <mruColors>
      <color rgb="FFA6A6A6"/>
      <color rgb="FF8294FB"/>
      <color rgb="FF6E6E6E"/>
      <color rgb="FFD9D9D9"/>
      <color rgb="FFE4DFEC"/>
      <color rgb="FFE8D4F7"/>
      <color rgb="FF04198F"/>
      <color rgb="FFB1A0C7"/>
      <color rgb="FFFF5050"/>
      <color rgb="FF1F49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66675</xdr:rowOff>
    </xdr:from>
    <xdr:to>
      <xdr:col>1</xdr:col>
      <xdr:colOff>257175</xdr:colOff>
      <xdr:row>3</xdr:row>
      <xdr:rowOff>63776</xdr:rowOff>
    </xdr:to>
    <xdr:pic>
      <xdr:nvPicPr>
        <xdr:cNvPr id="3" name="Picture 2">
          <a:extLst>
            <a:ext uri="{FF2B5EF4-FFF2-40B4-BE49-F238E27FC236}">
              <a16:creationId xmlns:a16="http://schemas.microsoft.com/office/drawing/2014/main" id="{1C73C052-3430-4448-BFB0-E639B064550D}"/>
            </a:ext>
          </a:extLst>
        </xdr:cNvPr>
        <xdr:cNvPicPr>
          <a:picLocks noChangeAspect="1"/>
        </xdr:cNvPicPr>
      </xdr:nvPicPr>
      <xdr:blipFill>
        <a:blip xmlns:r="http://schemas.openxmlformats.org/officeDocument/2006/relationships" r:embed="rId1"/>
        <a:stretch>
          <a:fillRect/>
        </a:stretch>
      </xdr:blipFill>
      <xdr:spPr>
        <a:xfrm>
          <a:off x="28575" y="66675"/>
          <a:ext cx="1530350" cy="6575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gfdev-my.sharepoint.com/prodmeteorfs.gf.theglobalfund.org/UserDocuments/CBrewer/Documents/Offline%20Templates/Modifications/Modular%20Template/ModularTemplate_20141203_C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ept Note"/>
      <sheetName val="Instructiones ES"/>
      <sheetName val="Instructions  FR"/>
      <sheetName val="Instructions EN"/>
      <sheetName val="инструкции RU"/>
      <sheetName val="Chg log"/>
      <sheetName val="Instructions"/>
      <sheetName val="Framework"/>
      <sheetName val="Summary budget"/>
      <sheetName val="Target assumptions - optional"/>
      <sheetName val="Cost assumptions - optional"/>
      <sheetName val="CatCmp"/>
      <sheetName val="CatModules"/>
      <sheetName val="CatInt"/>
      <sheetName val="CatImpact"/>
      <sheetName val="CatOutcome"/>
      <sheetName val="CatCoverage"/>
      <sheetName val="CatDataSrc"/>
      <sheetName val="Ctry-notMulti"/>
      <sheetName val="Definitions"/>
      <sheetName val="Translations"/>
      <sheetName val="$Ranges$"/>
      <sheetName val="$Meta$"/>
      <sheetName val="ModInCmp"/>
      <sheetName val="ImpactInCmp"/>
      <sheetName val="DataSrcInCmp"/>
      <sheetName val="OutcomeInCmp"/>
      <sheetName val="Cover Sheet"/>
      <sheetName val="TB Tables"/>
      <sheetName val="HIV Tables"/>
      <sheetName val="NSP gap table"/>
      <sheetName val="PrEP gap table"/>
      <sheetName val="Condom gap table"/>
      <sheetName val="Male Circumcision Gap Table"/>
      <sheetName val="Blank table (only if needed)"/>
      <sheetName val="TB drop-down"/>
      <sheetName val="TranslationsTB"/>
      <sheetName val="HIV 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Set>
  </externalBook>
</externalLink>
</file>

<file path=xl/persons/person.xml><?xml version="1.0" encoding="utf-8"?>
<personList xmlns="http://schemas.microsoft.com/office/spreadsheetml/2018/threadedcomments" xmlns:x="http://schemas.openxmlformats.org/spreadsheetml/2006/main">
  <person displayName="npkamat@gmail.com" id="{8F39B04A-9BA0-4AD5-8081-4DACD26E8E42}" userId="S::urn:spo:guest#npkamat@gmail.com::" providerId="AD"/>
  <person displayName="BOOTHE, Makini Aida Sababu" id="{D82B7AC6-888F-4E01-81BE-AC1F52D88A91}" userId="S::BootheM@unaids.org::be13eca2-c74c-4797-8081-289fc429b9b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9" dT="2023-05-29T11:02:20.55" personId="{D82B7AC6-888F-4E01-81BE-AC1F52D88A91}" id="{9E939E3D-2614-4E67-9747-91C3672C6EE5}">
    <text>Updated (SISMA removed)</text>
  </threadedComment>
  <threadedComment ref="B10" dT="2023-05-29T11:03:00.31" personId="{D82B7AC6-888F-4E01-81BE-AC1F52D88A91}" id="{63BB3F66-EB92-4E1D-8234-B0A1088B222B}">
    <text>Estimate of HIV- updated</text>
  </threadedComment>
  <threadedComment ref="C14" dT="2023-05-29T12:55:44.34" personId="{D82B7AC6-888F-4E01-81BE-AC1F52D88A91}" id="{A4C88EFB-1A8F-4CA6-9B1C-F2BCB4CA57B4}">
    <text>Number of potential users from 
PrEP-it (2024-2026)</text>
  </threadedComment>
  <threadedComment ref="D14" dT="2023-05-29T12:55:44.34" personId="{D82B7AC6-888F-4E01-81BE-AC1F52D88A91}" id="{366CF2C9-2224-41D9-942A-C4D67AB8FE82}">
    <text>Number of potential users from 
PrEP-it (2024-2026)</text>
  </threadedComment>
  <threadedComment ref="E14" dT="2023-05-29T12:55:44.34" personId="{D82B7AC6-888F-4E01-81BE-AC1F52D88A91}" id="{88E70F49-1D78-49AF-9B44-6BB9520B4C88}">
    <text>Number of potential users from 
PrEP-it (2024-2026)</text>
  </threadedComment>
  <threadedComment ref="B39" dT="2023-06-09T20:12:11.02" personId="{8F39B04A-9BA0-4AD5-8081-4DACD26E8E42}" id="{DD078E89-55F8-4067-BED9-3424664FDC29}">
    <text xml:space="preserve">The indicator requires a count, or the number of MSM who received any PrEP product, yet this cell is coded to include a % sign. </text>
  </threadedComment>
  <threadedComment ref="C44" dT="2023-05-29T14:57:42.25" personId="{D82B7AC6-888F-4E01-81BE-AC1F52D88A91}" id="{1F046A25-750E-4024-B5B9-CE8FC0D6E70B}">
    <text xml:space="preserve">Number of potential users from 
PrEP-it (2024-2026)
</text>
  </threadedComment>
  <threadedComment ref="D44" dT="2023-05-29T14:57:42.25" personId="{D82B7AC6-888F-4E01-81BE-AC1F52D88A91}" id="{D2D5EB2D-7223-4EB3-8E24-25EBDCEA0987}">
    <text xml:space="preserve">Number of potential users from 
PrEP-it (2024-2026)
</text>
  </threadedComment>
  <threadedComment ref="E44" dT="2023-05-29T14:57:42.25" personId="{D82B7AC6-888F-4E01-81BE-AC1F52D88A91}" id="{B73EE79F-C6B5-41A5-9C5A-AA34EA788C3F}">
    <text xml:space="preserve">Number of potential users from 
PrEP-it (2024-2026)
</text>
  </threadedComment>
  <threadedComment ref="B69" dT="2023-06-09T20:14:30.32" personId="{8F39B04A-9BA0-4AD5-8081-4DACD26E8E42}" id="{A3AE7F4D-5ADF-4008-8F73-AA6C4B605E42}">
    <text xml:space="preserve">The indicator requires a count, or the number of AGYW who received any PrEP product, yet this cell is coded to include a % sign. </text>
  </threadedComment>
  <threadedComment ref="C74" dT="2023-05-29T12:55:44.34" personId="{D82B7AC6-888F-4E01-81BE-AC1F52D88A91}" id="{86940FAF-3BBA-46F2-B8D4-2F068FDF4FD5}">
    <text>Number of potential users from 
PrEP-it (2024-2026)</text>
  </threadedComment>
  <threadedComment ref="D74" dT="2023-05-29T12:55:44.34" personId="{D82B7AC6-888F-4E01-81BE-AC1F52D88A91}" id="{86ED2FF9-AA11-4D40-9BD0-43529BCACF11}">
    <text>Number of potential users from 
PrEP-it (2024-2026)</text>
  </threadedComment>
  <threadedComment ref="E74" dT="2023-05-29T12:55:44.34" personId="{D82B7AC6-888F-4E01-81BE-AC1F52D88A91}" id="{1F8D49BA-E6F3-4333-ABFA-AB69840B9DFF}">
    <text>Number of potential users from 
PrEP-it (2024-2026)</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jointsiwg.unaids.org/publications/" TargetMode="External"/><Relationship Id="rId7" Type="http://schemas.microsoft.com/office/2017/10/relationships/threadedComment" Target="../threadedComments/threadedComment1.xml"/><Relationship Id="rId2" Type="http://schemas.openxmlformats.org/officeDocument/2006/relationships/hyperlink" Target="https://jointsiwg.unaids.org/publications/" TargetMode="External"/><Relationship Id="rId1" Type="http://schemas.openxmlformats.org/officeDocument/2006/relationships/hyperlink" Target="https://jointsiwg.unaids.org/publication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hivpreventioncoalition.unaids.org/resource/condom-needs-and-resource-requirement-estimation-tool/" TargetMode="External"/><Relationship Id="rId1" Type="http://schemas.openxmlformats.org/officeDocument/2006/relationships/hyperlink" Target="https://hivpreventioncoalition.unaids.org/resource/condom-needs-and-resource-requirement-estimation-tool/"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theglobalfund.org/media/4765/core_hiv_infonote_en.pdf" TargetMode="External"/><Relationship Id="rId3" Type="http://schemas.openxmlformats.org/officeDocument/2006/relationships/hyperlink" Target="https://jointsiwg.unaids.org/publications/" TargetMode="External"/><Relationship Id="rId7" Type="http://schemas.openxmlformats.org/officeDocument/2006/relationships/hyperlink" Target="https://www.theglobalfund.org/media/4765/core_hiv_infonote_en.pdf" TargetMode="External"/><Relationship Id="rId2" Type="http://schemas.openxmlformats.org/officeDocument/2006/relationships/hyperlink" Target="https://www.unaids.org/en/resources/documents/2021/2021-2026-global-AIDS-strategy" TargetMode="External"/><Relationship Id="rId1" Type="http://schemas.openxmlformats.org/officeDocument/2006/relationships/hyperlink" Target="https://www.who.int/publications/i/item/WHO-UCN-TB-2021.8" TargetMode="External"/><Relationship Id="rId6" Type="http://schemas.openxmlformats.org/officeDocument/2006/relationships/hyperlink" Target="https://www.theglobalfund.org/media/4309/fundingmodel_modularframework_handbook_en.pdf" TargetMode="External"/><Relationship Id="rId5" Type="http://schemas.openxmlformats.org/officeDocument/2006/relationships/hyperlink" Target="https://www.theglobalfund.org/media/4762/core_tuberculosis_infonote_en.pdf" TargetMode="External"/><Relationship Id="rId4" Type="http://schemas.openxmlformats.org/officeDocument/2006/relationships/hyperlink" Target="https://hivpreventioncoalition.unaids.org/resource/condom-needs-and-resource-requirement-estimation-tool/"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B1A0C7"/>
  </sheetPr>
  <dimension ref="A2:H10"/>
  <sheetViews>
    <sheetView zoomScale="60" zoomScaleNormal="60" workbookViewId="0">
      <selection activeCell="F16" sqref="F16"/>
    </sheetView>
  </sheetViews>
  <sheetFormatPr defaultColWidth="8.5" defaultRowHeight="14" x14ac:dyDescent="0.3"/>
  <cols>
    <col min="1" max="1" width="17" style="45" customWidth="1"/>
    <col min="2" max="2" width="27" style="45" customWidth="1"/>
    <col min="3" max="16384" width="8.5" style="45"/>
  </cols>
  <sheetData>
    <row r="2" spans="1:8" ht="23" x14ac:dyDescent="0.5">
      <c r="C2" s="66" t="s">
        <v>0</v>
      </c>
      <c r="H2" s="66" t="str">
        <f ca="1">TranslationsHIV!$G$118</f>
        <v>Latest version updated: 31 March 2023</v>
      </c>
    </row>
    <row r="5" spans="1:8" ht="34.5" customHeight="1" x14ac:dyDescent="0.3">
      <c r="A5" s="363" t="str">
        <f ca="1">TranslationsHIV!G108</f>
        <v>Please read the Instructions sheet carefully before completing the programmatic gap tables.</v>
      </c>
      <c r="B5" s="363"/>
      <c r="C5" s="363"/>
    </row>
    <row r="6" spans="1:8" ht="35.25" customHeight="1" x14ac:dyDescent="0.3">
      <c r="A6" s="363" t="str">
        <f ca="1">TranslationsHIV!G109</f>
        <v>To complete this cover sheet, select from the drop-down lists the Geography and Applicant Type.</v>
      </c>
      <c r="B6" s="363"/>
      <c r="C6" s="363"/>
    </row>
    <row r="8" spans="1:8" ht="14.5" x14ac:dyDescent="0.35">
      <c r="A8" s="100" t="str">
        <f ca="1">TranslationsHIV!G110</f>
        <v>Applicant</v>
      </c>
      <c r="B8" s="102" t="s">
        <v>1</v>
      </c>
    </row>
    <row r="9" spans="1:8" x14ac:dyDescent="0.3">
      <c r="A9" s="100" t="str">
        <f ca="1">TranslationsHIV!G111</f>
        <v>Component</v>
      </c>
      <c r="B9" s="103" t="str">
        <f ca="1">TranslationsHIV!A3</f>
        <v>TB/HIV</v>
      </c>
    </row>
    <row r="10" spans="1:8" ht="14.5" x14ac:dyDescent="0.35">
      <c r="A10" s="100" t="str">
        <f ca="1">TranslationsHIV!G112</f>
        <v>Applicant Type</v>
      </c>
      <c r="B10" s="102" t="s">
        <v>2</v>
      </c>
    </row>
  </sheetData>
  <sheetProtection algorithmName="SHA-512" hashValue="mFhZEAoTz6JfIq0S34Z4NAhQp6S7iRj/kU2l48wjH1lxDynGVv5fQtkuiYhzPS3rLOCNqg/ObokUCsy1k0vlPQ==" saltValue="1FT0wEkKd1MSOZcjCzUOgQ==" spinCount="100000" sheet="1" objects="1" scenarios="1"/>
  <mergeCells count="2">
    <mergeCell ref="A5:C5"/>
    <mergeCell ref="A6:C6"/>
  </mergeCells>
  <dataValidations count="1">
    <dataValidation type="list" allowBlank="1" showInputMessage="1" showErrorMessage="1" sqref="B10" xr:uid="{00000000-0002-0000-0100-000001000000}">
      <formula1>ApplicantType</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'HIV dropdown'!$Q$3:$Q$210</xm:f>
          </x14:formula1>
          <xm:sqref>B8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814C5-6544-4080-AEB9-531C62DA8CEB}">
  <sheetPr codeName="Sheet10">
    <tabColor rgb="FFFF5050"/>
    <pageSetUpPr fitToPage="1"/>
  </sheetPr>
  <dimension ref="A1:U112"/>
  <sheetViews>
    <sheetView view="pageBreakPreview" topLeftCell="A21" zoomScale="90" zoomScaleNormal="80" zoomScaleSheetLayoutView="90" zoomScalePageLayoutView="80" workbookViewId="0">
      <selection activeCell="F22" sqref="F22"/>
    </sheetView>
  </sheetViews>
  <sheetFormatPr defaultColWidth="9" defaultRowHeight="14.5" x14ac:dyDescent="0.35"/>
  <cols>
    <col min="1" max="1" width="30.5" style="46" customWidth="1"/>
    <col min="2" max="5" width="11.5" style="334" customWidth="1"/>
    <col min="6" max="6" width="68.33203125" style="46" customWidth="1"/>
    <col min="7" max="7" width="21.5" style="46" customWidth="1"/>
    <col min="8" max="8" width="9" style="46"/>
    <col min="9" max="9" width="10" style="46" customWidth="1"/>
    <col min="10" max="10" width="10.5" style="46" customWidth="1"/>
    <col min="11" max="11" width="12" style="46" customWidth="1"/>
    <col min="12" max="16384" width="9" style="46"/>
  </cols>
  <sheetData>
    <row r="1" spans="1:21" s="12" customFormat="1" ht="22" customHeight="1" x14ac:dyDescent="0.3">
      <c r="A1" s="421" t="s">
        <v>3</v>
      </c>
      <c r="B1" s="421"/>
      <c r="C1" s="421"/>
      <c r="D1" s="421"/>
      <c r="E1" s="421"/>
      <c r="F1" s="444" t="str">
        <f ca="1">TranslationsHIV!$G$118</f>
        <v>Latest version updated: 31 March 2023</v>
      </c>
      <c r="G1" s="3"/>
      <c r="H1" s="1"/>
      <c r="I1" s="1"/>
      <c r="J1" s="1"/>
      <c r="K1" s="1"/>
      <c r="L1" s="1"/>
      <c r="M1" s="1"/>
      <c r="N1" s="2"/>
      <c r="O1" s="2"/>
      <c r="P1" s="2"/>
      <c r="Q1" s="2"/>
      <c r="R1" s="2"/>
      <c r="S1" s="2"/>
      <c r="T1" s="2"/>
      <c r="U1" s="2"/>
    </row>
    <row r="2" spans="1:21" s="12" customFormat="1" ht="22" customHeight="1" x14ac:dyDescent="0.3">
      <c r="A2" s="421" t="s">
        <v>4</v>
      </c>
      <c r="B2" s="421"/>
      <c r="C2" s="421"/>
      <c r="D2" s="421"/>
      <c r="E2" s="421"/>
      <c r="F2" s="445"/>
      <c r="G2" s="3"/>
      <c r="H2" s="1"/>
      <c r="I2" s="1"/>
      <c r="J2" s="1"/>
      <c r="K2" s="1"/>
      <c r="L2" s="1"/>
      <c r="M2" s="1"/>
      <c r="N2" s="2"/>
      <c r="O2" s="2"/>
      <c r="P2" s="2"/>
      <c r="Q2" s="2"/>
      <c r="R2" s="2"/>
      <c r="S2" s="2"/>
      <c r="T2" s="2"/>
      <c r="U2" s="2"/>
    </row>
    <row r="3" spans="1:21" s="12" customFormat="1" ht="22" customHeight="1" x14ac:dyDescent="0.3">
      <c r="A3" s="421" t="s">
        <v>5</v>
      </c>
      <c r="B3" s="421"/>
      <c r="C3" s="421"/>
      <c r="D3" s="421"/>
      <c r="E3" s="421"/>
      <c r="F3" s="446"/>
      <c r="G3" s="3"/>
      <c r="H3" s="1"/>
      <c r="I3" s="1"/>
      <c r="J3" s="1"/>
      <c r="K3" s="1"/>
      <c r="L3" s="1"/>
      <c r="M3" s="1"/>
      <c r="N3" s="2"/>
      <c r="O3" s="2"/>
      <c r="P3" s="2"/>
      <c r="Q3" s="2"/>
      <c r="R3" s="2"/>
      <c r="S3" s="2"/>
      <c r="T3" s="2"/>
      <c r="U3" s="2"/>
    </row>
    <row r="4" spans="1:21" ht="46.5" customHeight="1" x14ac:dyDescent="0.35">
      <c r="A4" s="437" t="str">
        <f ca="1">TranslationsHIV!$G$116</f>
        <v xml:space="preserve">Carefully read the instructions in the "Instructions" tab before completing the programmatic gap analysis table. 
The instructions have been tailored to each specific module/intervention. </v>
      </c>
      <c r="B4" s="437"/>
      <c r="C4" s="437"/>
      <c r="D4" s="437"/>
      <c r="E4" s="437"/>
      <c r="F4" s="437"/>
      <c r="G4" s="87"/>
    </row>
    <row r="5" spans="1:21" ht="30" customHeight="1" thickBot="1" x14ac:dyDescent="0.4">
      <c r="A5" s="213" t="str">
        <f ca="1">TranslationsHIV!$A$135</f>
        <v>HIV Testing Programmatic Gap Table 1</v>
      </c>
      <c r="B5" s="331"/>
      <c r="C5" s="214"/>
      <c r="D5" s="215"/>
      <c r="E5" s="215"/>
      <c r="F5" s="216"/>
    </row>
    <row r="6" spans="1:21" ht="45" customHeight="1" x14ac:dyDescent="0.35">
      <c r="A6" s="205" t="str">
        <f ca="1">TranslationsHIV!$A$21</f>
        <v>Priority Module</v>
      </c>
      <c r="B6" s="441" t="str">
        <f ca="1">'HIV dropdown'!$A$14</f>
        <v>Differentiated HIV Testing Services</v>
      </c>
      <c r="C6" s="442"/>
      <c r="D6" s="442"/>
      <c r="E6" s="442"/>
      <c r="F6" s="443"/>
    </row>
    <row r="7" spans="1:21" ht="45" customHeight="1" x14ac:dyDescent="0.35">
      <c r="A7" s="137" t="str">
        <f ca="1">TranslationsHIV!$A$22</f>
        <v>Selected coverage indicator</v>
      </c>
      <c r="B7" s="447" t="s">
        <v>1578</v>
      </c>
      <c r="C7" s="448"/>
      <c r="D7" s="448"/>
      <c r="E7" s="448"/>
      <c r="F7" s="449"/>
    </row>
    <row r="8" spans="1:21" ht="17.5" customHeight="1" x14ac:dyDescent="0.35">
      <c r="A8" s="199" t="str">
        <f ca="1">TranslationsHIV!$A$24</f>
        <v>Current national coverage</v>
      </c>
      <c r="B8" s="149"/>
      <c r="C8" s="221"/>
      <c r="D8" s="221"/>
      <c r="E8" s="221"/>
      <c r="F8" s="201"/>
    </row>
    <row r="9" spans="1:21" ht="45" customHeight="1" x14ac:dyDescent="0.35">
      <c r="A9" s="130" t="str">
        <f ca="1">TranslationsHIV!$A$25</f>
        <v>Insert latest results</v>
      </c>
      <c r="B9" s="335">
        <v>0.17469999999999999</v>
      </c>
      <c r="C9" s="154" t="str">
        <f ca="1">TranslationsHIV!$A$26</f>
        <v>Year</v>
      </c>
      <c r="D9" s="203">
        <v>2022</v>
      </c>
      <c r="E9" s="154" t="str">
        <f ca="1">TranslationsHIV!$A$27</f>
        <v>Data source</v>
      </c>
      <c r="F9" s="18" t="s">
        <v>1683</v>
      </c>
    </row>
    <row r="10" spans="1:21" ht="45" customHeight="1" x14ac:dyDescent="0.35">
      <c r="A10" s="217" t="str">
        <f ca="1">TranslationsHIV!$A$28</f>
        <v>Comments</v>
      </c>
      <c r="B10" s="438" t="s">
        <v>1684</v>
      </c>
      <c r="C10" s="452"/>
      <c r="D10" s="452"/>
      <c r="E10" s="452"/>
      <c r="F10" s="440"/>
    </row>
    <row r="11" spans="1:21" ht="45" customHeight="1" x14ac:dyDescent="0.35">
      <c r="A11" s="464"/>
      <c r="B11" s="466"/>
      <c r="C11" s="154" t="str">
        <f ca="1">TranslationsHIV!$A$29</f>
        <v>Year 1</v>
      </c>
      <c r="D11" s="154" t="str">
        <f ca="1">TranslationsHIV!$A$30</f>
        <v>Year 2</v>
      </c>
      <c r="E11" s="154" t="str">
        <f ca="1">TranslationsHIV!$A$31</f>
        <v>Year 3</v>
      </c>
      <c r="F11" s="453" t="str">
        <f ca="1">TranslationsHIV!$A$34</f>
        <v>Comments / Assumptions</v>
      </c>
    </row>
    <row r="12" spans="1:21" ht="45" customHeight="1" x14ac:dyDescent="0.35">
      <c r="A12" s="465"/>
      <c r="B12" s="467"/>
      <c r="C12" s="139">
        <v>2024</v>
      </c>
      <c r="D12" s="139">
        <v>2025</v>
      </c>
      <c r="E12" s="139">
        <v>2026</v>
      </c>
      <c r="F12" s="454"/>
    </row>
    <row r="13" spans="1:21" ht="17.5" customHeight="1" x14ac:dyDescent="0.35">
      <c r="A13" s="199" t="str">
        <f ca="1">TranslationsHIV!$A$35</f>
        <v>Current estimated country need</v>
      </c>
      <c r="B13" s="149"/>
      <c r="C13" s="149"/>
      <c r="D13" s="149"/>
      <c r="E13" s="149"/>
      <c r="F13" s="201"/>
    </row>
    <row r="14" spans="1:21" ht="45" customHeight="1" x14ac:dyDescent="0.35">
      <c r="A14" s="218" t="str">
        <f ca="1">TranslationsHIV!$A$138</f>
        <v>A. Total estimated number of people in the specified key and vulnerable population</v>
      </c>
      <c r="B14" s="187" t="s">
        <v>11</v>
      </c>
      <c r="C14" s="299">
        <v>92000</v>
      </c>
      <c r="D14" s="299">
        <v>92000</v>
      </c>
      <c r="E14" s="299">
        <v>92000</v>
      </c>
      <c r="F14" s="204" t="s">
        <v>1685</v>
      </c>
    </row>
    <row r="15" spans="1:21" ht="45" customHeight="1" x14ac:dyDescent="0.35">
      <c r="A15" s="401" t="str">
        <f ca="1">TranslationsHIV!$A$109</f>
        <v>B1. Global targets as per the Global AIDS Strategy</v>
      </c>
      <c r="B15" s="188" t="s">
        <v>11</v>
      </c>
      <c r="C15" s="302">
        <f>IF(C14="","",(C16*C14))</f>
        <v>87400</v>
      </c>
      <c r="D15" s="302">
        <f t="shared" ref="D15:E15" si="0">IF(D14="","",(D16*D14))</f>
        <v>87400</v>
      </c>
      <c r="E15" s="302">
        <f t="shared" si="0"/>
        <v>87400</v>
      </c>
      <c r="F15" s="426"/>
    </row>
    <row r="16" spans="1:21" ht="45" customHeight="1" x14ac:dyDescent="0.35">
      <c r="A16" s="401"/>
      <c r="B16" s="188" t="s">
        <v>14</v>
      </c>
      <c r="C16" s="298">
        <f>95/100</f>
        <v>0.95</v>
      </c>
      <c r="D16" s="298">
        <f t="shared" ref="D16:E16" si="1">95/100</f>
        <v>0.95</v>
      </c>
      <c r="E16" s="298">
        <f t="shared" si="1"/>
        <v>0.95</v>
      </c>
      <c r="F16" s="427"/>
    </row>
    <row r="17" spans="1:6" ht="62.25" customHeight="1" x14ac:dyDescent="0.35">
      <c r="A17" s="419" t="str">
        <f ca="1">TranslationsHIV!$A$122</f>
        <v>B2. Country targets</v>
      </c>
      <c r="B17" s="188" t="s">
        <v>11</v>
      </c>
      <c r="C17" s="299">
        <v>50222</v>
      </c>
      <c r="D17" s="299">
        <v>59480</v>
      </c>
      <c r="E17" s="299">
        <v>68643</v>
      </c>
      <c r="F17" s="219" t="s">
        <v>1686</v>
      </c>
    </row>
    <row r="18" spans="1:6" ht="45" customHeight="1" x14ac:dyDescent="0.35">
      <c r="A18" s="425"/>
      <c r="B18" s="188" t="s">
        <v>14</v>
      </c>
      <c r="C18" s="178">
        <f>IF(C17=0,"",+C17/C14)</f>
        <v>0.54589130434782607</v>
      </c>
      <c r="D18" s="178">
        <f>IF(D17=0,"",+D17/D14)</f>
        <v>0.64652173913043476</v>
      </c>
      <c r="E18" s="178">
        <f>IF(E17=0,"",+E17/E14)</f>
        <v>0.74611956521739131</v>
      </c>
      <c r="F18" s="219"/>
    </row>
    <row r="19" spans="1:6" ht="17.5" customHeight="1" x14ac:dyDescent="0.35">
      <c r="A19" s="199" t="str">
        <f ca="1">TranslationsHIV!$A$38</f>
        <v>Country need to meet global targets already covered</v>
      </c>
      <c r="B19" s="149"/>
      <c r="C19" s="149"/>
      <c r="D19" s="149"/>
      <c r="E19" s="149"/>
      <c r="F19" s="201"/>
    </row>
    <row r="20" spans="1:6" ht="45" customHeight="1" x14ac:dyDescent="0.35">
      <c r="A20" s="419" t="str">
        <f ca="1">TranslationsHIV!$A$39</f>
        <v>C1. Global target planned to be covered by domestic resources</v>
      </c>
      <c r="B20" s="187" t="s">
        <v>11</v>
      </c>
      <c r="C20" s="299">
        <v>0</v>
      </c>
      <c r="D20" s="299">
        <v>0</v>
      </c>
      <c r="E20" s="299">
        <v>0</v>
      </c>
      <c r="F20" s="426" t="s">
        <v>1687</v>
      </c>
    </row>
    <row r="21" spans="1:6" ht="45" customHeight="1" x14ac:dyDescent="0.35">
      <c r="A21" s="425"/>
      <c r="B21" s="187" t="s">
        <v>14</v>
      </c>
      <c r="C21" s="178" t="str">
        <f>IF(C20=0,"",+C20/C15)</f>
        <v/>
      </c>
      <c r="D21" s="178" t="str">
        <f t="shared" ref="D21:E21" si="2">IF(D20=0,"",+D20/D15)</f>
        <v/>
      </c>
      <c r="E21" s="178" t="str">
        <f t="shared" si="2"/>
        <v/>
      </c>
      <c r="F21" s="427"/>
    </row>
    <row r="22" spans="1:6" ht="57.75" customHeight="1" x14ac:dyDescent="0.35">
      <c r="A22" s="419" t="str">
        <f ca="1">TranslationsHIV!$A$40</f>
        <v>C2. Global target planned to be covered by external resources</v>
      </c>
      <c r="B22" s="187" t="s">
        <v>11</v>
      </c>
      <c r="C22" s="300">
        <f>0.43*C15</f>
        <v>37582</v>
      </c>
      <c r="D22" s="300">
        <f>0.23*D15</f>
        <v>20102</v>
      </c>
      <c r="E22" s="300">
        <f>0.23*E15</f>
        <v>20102</v>
      </c>
      <c r="F22" s="220" t="s">
        <v>1688</v>
      </c>
    </row>
    <row r="23" spans="1:6" ht="45" customHeight="1" x14ac:dyDescent="0.35">
      <c r="A23" s="425"/>
      <c r="B23" s="187" t="s">
        <v>14</v>
      </c>
      <c r="C23" s="178">
        <f>IF(C22=0,"",+C22/C15)</f>
        <v>0.43</v>
      </c>
      <c r="D23" s="178">
        <f t="shared" ref="D23:E23" si="3">IF(D22=0,"",+D22/D15)</f>
        <v>0.23</v>
      </c>
      <c r="E23" s="178">
        <f t="shared" si="3"/>
        <v>0.23</v>
      </c>
      <c r="F23" s="118"/>
    </row>
    <row r="24" spans="1:6" ht="45" customHeight="1" x14ac:dyDescent="0.35">
      <c r="A24" s="419" t="str">
        <f ca="1">TranslationsHIV!$A$41</f>
        <v>C3. Total global target already covered</v>
      </c>
      <c r="B24" s="187" t="s">
        <v>11</v>
      </c>
      <c r="C24" s="301">
        <f>C20+C22</f>
        <v>37582</v>
      </c>
      <c r="D24" s="301">
        <f t="shared" ref="D24:E24" si="4">D20+D22</f>
        <v>20102</v>
      </c>
      <c r="E24" s="301">
        <f t="shared" si="4"/>
        <v>20102</v>
      </c>
      <c r="F24" s="219"/>
    </row>
    <row r="25" spans="1:6" ht="45" customHeight="1" x14ac:dyDescent="0.35">
      <c r="A25" s="425"/>
      <c r="B25" s="187" t="s">
        <v>14</v>
      </c>
      <c r="C25" s="178">
        <f>IF(C24=0,"",C24/C15)</f>
        <v>0.43</v>
      </c>
      <c r="D25" s="178">
        <f t="shared" ref="D25:E25" si="5">IF(D24=0,"",D24/D15)</f>
        <v>0.23</v>
      </c>
      <c r="E25" s="178">
        <f t="shared" si="5"/>
        <v>0.23</v>
      </c>
      <c r="F25" s="219"/>
    </row>
    <row r="26" spans="1:6" ht="17.5" customHeight="1" x14ac:dyDescent="0.35">
      <c r="A26" s="199" t="str">
        <f ca="1">TranslationsHIV!$A$42</f>
        <v>Programmatic gap</v>
      </c>
      <c r="B26" s="149"/>
      <c r="C26" s="149"/>
      <c r="D26" s="149"/>
      <c r="E26" s="149"/>
      <c r="F26" s="201"/>
    </row>
    <row r="27" spans="1:6" ht="45" customHeight="1" x14ac:dyDescent="0.35">
      <c r="A27" s="419" t="str">
        <f ca="1">TranslationsHIV!$A$43</f>
        <v>D. Expected annual gap in meeting the need: B1 - C3</v>
      </c>
      <c r="B27" s="187" t="s">
        <v>11</v>
      </c>
      <c r="C27" s="177">
        <f>IF(C24=0,C15,C15-(C24))</f>
        <v>49818</v>
      </c>
      <c r="D27" s="177">
        <f t="shared" ref="D27:E27" si="6">IF(D24=0,D15,D15-(D24))</f>
        <v>67298</v>
      </c>
      <c r="E27" s="177">
        <f t="shared" si="6"/>
        <v>67298</v>
      </c>
      <c r="F27" s="426"/>
    </row>
    <row r="28" spans="1:6" ht="45" customHeight="1" x14ac:dyDescent="0.35">
      <c r="A28" s="425"/>
      <c r="B28" s="187" t="s">
        <v>14</v>
      </c>
      <c r="C28" s="178">
        <f>IF(C27="","",+C27/C15)</f>
        <v>0.56999999999999995</v>
      </c>
      <c r="D28" s="178">
        <f t="shared" ref="D28:E28" si="7">IF(D27="","",+D27/D15)</f>
        <v>0.77</v>
      </c>
      <c r="E28" s="178">
        <f t="shared" si="7"/>
        <v>0.77</v>
      </c>
      <c r="F28" s="427"/>
    </row>
    <row r="29" spans="1:6" ht="17.5" customHeight="1" x14ac:dyDescent="0.35">
      <c r="A29" s="199" t="str">
        <f ca="1">TranslationsHIV!$A$44</f>
        <v>Country need to meet global targets covered with the allocation amount</v>
      </c>
      <c r="B29" s="149"/>
      <c r="C29" s="149"/>
      <c r="D29" s="149"/>
      <c r="E29" s="149"/>
      <c r="F29" s="201"/>
    </row>
    <row r="30" spans="1:6" ht="45" customHeight="1" x14ac:dyDescent="0.35">
      <c r="A30" s="419" t="str">
        <f ca="1">TranslationsHIV!$A$45</f>
        <v>E. Targets to be financed by allocation amount</v>
      </c>
      <c r="B30" s="188" t="s">
        <v>11</v>
      </c>
      <c r="C30" s="299">
        <f>C15-C22</f>
        <v>49818</v>
      </c>
      <c r="D30" s="299">
        <f>0.77*D15</f>
        <v>67298</v>
      </c>
      <c r="E30" s="299">
        <f>0.77*E15</f>
        <v>67298</v>
      </c>
      <c r="F30" s="426" t="s">
        <v>1689</v>
      </c>
    </row>
    <row r="31" spans="1:6" ht="45" customHeight="1" x14ac:dyDescent="0.35">
      <c r="A31" s="425"/>
      <c r="B31" s="188" t="s">
        <v>14</v>
      </c>
      <c r="C31" s="178">
        <f>IF(C30=0,"",+C30/C15)</f>
        <v>0.56999999999999995</v>
      </c>
      <c r="D31" s="178">
        <f t="shared" ref="D31:E31" si="8">IF(D30=0,"",+D30/D15)</f>
        <v>0.77</v>
      </c>
      <c r="E31" s="178">
        <f t="shared" si="8"/>
        <v>0.77</v>
      </c>
      <c r="F31" s="427"/>
    </row>
    <row r="32" spans="1:6" ht="45" customHeight="1" x14ac:dyDescent="0.35">
      <c r="A32" s="419" t="str">
        <f ca="1">TranslationsHIV!$A$46</f>
        <v>F. Coverage from allocation amount and other resources: E + C3</v>
      </c>
      <c r="B32" s="188" t="s">
        <v>11</v>
      </c>
      <c r="C32" s="177">
        <f>IF(C24="",C30,C30+C24)</f>
        <v>87400</v>
      </c>
      <c r="D32" s="177">
        <f t="shared" ref="D32:E32" si="9">IF(D24="",D30,D30+D24)</f>
        <v>87400</v>
      </c>
      <c r="E32" s="177">
        <f t="shared" si="9"/>
        <v>87400</v>
      </c>
      <c r="F32" s="426"/>
    </row>
    <row r="33" spans="1:6" ht="45" customHeight="1" x14ac:dyDescent="0.35">
      <c r="A33" s="425"/>
      <c r="B33" s="188" t="s">
        <v>14</v>
      </c>
      <c r="C33" s="178">
        <f>IF(C32=0,"",+C32/C15)</f>
        <v>1</v>
      </c>
      <c r="D33" s="178">
        <f t="shared" ref="D33:E33" si="10">IF(D32=0,"",+D32/D15)</f>
        <v>1</v>
      </c>
      <c r="E33" s="178">
        <f t="shared" si="10"/>
        <v>1</v>
      </c>
      <c r="F33" s="427"/>
    </row>
    <row r="34" spans="1:6" ht="45" customHeight="1" x14ac:dyDescent="0.35">
      <c r="A34" s="419" t="str">
        <f ca="1">TranslationsHIV!$A$47</f>
        <v xml:space="preserve">G. Remaining gap: B1 - F </v>
      </c>
      <c r="B34" s="188" t="s">
        <v>11</v>
      </c>
      <c r="C34" s="177">
        <f>IF(C32=0,"",C15-(C32))</f>
        <v>0</v>
      </c>
      <c r="D34" s="177">
        <f t="shared" ref="D34:E34" si="11">IF(D32=0,"",D15-(D32))</f>
        <v>0</v>
      </c>
      <c r="E34" s="177">
        <f t="shared" si="11"/>
        <v>0</v>
      </c>
      <c r="F34" s="426"/>
    </row>
    <row r="35" spans="1:6" ht="45" customHeight="1" x14ac:dyDescent="0.35">
      <c r="A35" s="425"/>
      <c r="B35" s="188" t="s">
        <v>14</v>
      </c>
      <c r="C35" s="178">
        <f>IF(C34="","",C34/C15)</f>
        <v>0</v>
      </c>
      <c r="D35" s="178">
        <f t="shared" ref="D35:E35" si="12">IF(D34="","",D34/D15)</f>
        <v>0</v>
      </c>
      <c r="E35" s="178">
        <f t="shared" si="12"/>
        <v>0</v>
      </c>
      <c r="F35" s="427"/>
    </row>
    <row r="36" spans="1:6" x14ac:dyDescent="0.35">
      <c r="A36" s="140"/>
      <c r="B36" s="328"/>
      <c r="C36" s="328"/>
      <c r="D36" s="328"/>
      <c r="E36" s="328"/>
      <c r="F36" s="140"/>
    </row>
    <row r="37" spans="1:6" x14ac:dyDescent="0.35">
      <c r="A37" s="140"/>
      <c r="B37" s="328"/>
      <c r="C37" s="328"/>
      <c r="D37" s="328"/>
      <c r="E37" s="328"/>
      <c r="F37" s="140"/>
    </row>
    <row r="38" spans="1:6" ht="30" customHeight="1" thickBot="1" x14ac:dyDescent="0.4">
      <c r="A38" s="213" t="str">
        <f ca="1">TranslationsHIV!$A$136</f>
        <v>HIV Testing Programmatic Gap Table 2</v>
      </c>
      <c r="B38" s="331"/>
      <c r="C38" s="214"/>
      <c r="D38" s="215"/>
      <c r="E38" s="215"/>
      <c r="F38" s="216"/>
    </row>
    <row r="39" spans="1:6" ht="45" customHeight="1" x14ac:dyDescent="0.35">
      <c r="A39" s="205" t="str">
        <f ca="1">TranslationsHIV!$A$21</f>
        <v>Priority Module</v>
      </c>
      <c r="B39" s="441" t="str">
        <f ca="1">'HIV dropdown'!$A$14</f>
        <v>Differentiated HIV Testing Services</v>
      </c>
      <c r="C39" s="442"/>
      <c r="D39" s="442"/>
      <c r="E39" s="442"/>
      <c r="F39" s="443"/>
    </row>
    <row r="40" spans="1:6" ht="45" customHeight="1" x14ac:dyDescent="0.35">
      <c r="A40" s="137" t="str">
        <f ca="1">TranslationsHIV!$A$22</f>
        <v>Selected coverage indicator</v>
      </c>
      <c r="B40" s="447" t="s">
        <v>1572</v>
      </c>
      <c r="C40" s="448"/>
      <c r="D40" s="448"/>
      <c r="E40" s="448"/>
      <c r="F40" s="449"/>
    </row>
    <row r="41" spans="1:6" ht="17.5" customHeight="1" thickBot="1" x14ac:dyDescent="0.4">
      <c r="A41" s="199" t="str">
        <f ca="1">TranslationsHIV!$A$24</f>
        <v>Current national coverage</v>
      </c>
      <c r="B41" s="149"/>
      <c r="C41" s="149"/>
      <c r="D41" s="149"/>
      <c r="E41" s="149"/>
      <c r="F41" s="201"/>
    </row>
    <row r="42" spans="1:6" ht="45" customHeight="1" x14ac:dyDescent="0.35">
      <c r="A42" s="130" t="str">
        <f ca="1">TranslationsHIV!$A$25</f>
        <v>Insert latest results</v>
      </c>
      <c r="B42" s="332">
        <v>0.1108</v>
      </c>
      <c r="C42" s="150" t="str">
        <f ca="1">TranslationsHIV!$A$26</f>
        <v>Year</v>
      </c>
      <c r="D42" s="203">
        <v>2022</v>
      </c>
      <c r="E42" s="150" t="str">
        <f ca="1">TranslationsHIV!$A$27</f>
        <v>Data source</v>
      </c>
      <c r="F42" s="18" t="s">
        <v>1683</v>
      </c>
    </row>
    <row r="43" spans="1:6" ht="45" customHeight="1" x14ac:dyDescent="0.35">
      <c r="A43" s="217" t="str">
        <f ca="1">TranslationsHIV!$A$28</f>
        <v>Comments</v>
      </c>
      <c r="B43" s="438" t="s">
        <v>1690</v>
      </c>
      <c r="C43" s="452"/>
      <c r="D43" s="452"/>
      <c r="E43" s="452"/>
      <c r="F43" s="440"/>
    </row>
    <row r="44" spans="1:6" ht="45" customHeight="1" x14ac:dyDescent="0.35">
      <c r="A44" s="464"/>
      <c r="B44" s="466"/>
      <c r="C44" s="154" t="str">
        <f ca="1">TranslationsHIV!$A$29</f>
        <v>Year 1</v>
      </c>
      <c r="D44" s="154" t="str">
        <f ca="1">TranslationsHIV!$A$30</f>
        <v>Year 2</v>
      </c>
      <c r="E44" s="154" t="str">
        <f ca="1">TranslationsHIV!$A$31</f>
        <v>Year 3</v>
      </c>
      <c r="F44" s="453" t="str">
        <f ca="1">TranslationsHIV!$A$34</f>
        <v>Comments / Assumptions</v>
      </c>
    </row>
    <row r="45" spans="1:6" ht="45" customHeight="1" x14ac:dyDescent="0.35">
      <c r="A45" s="465"/>
      <c r="B45" s="467"/>
      <c r="C45" s="139">
        <v>2024</v>
      </c>
      <c r="D45" s="139">
        <v>2025</v>
      </c>
      <c r="E45" s="139">
        <v>2026</v>
      </c>
      <c r="F45" s="454"/>
    </row>
    <row r="46" spans="1:6" ht="17.5" customHeight="1" x14ac:dyDescent="0.35">
      <c r="A46" s="199" t="str">
        <f ca="1">TranslationsHIV!$A$35</f>
        <v>Current estimated country need</v>
      </c>
      <c r="B46" s="149"/>
      <c r="C46" s="149"/>
      <c r="D46" s="149"/>
      <c r="E46" s="149"/>
      <c r="F46" s="201"/>
    </row>
    <row r="47" spans="1:6" ht="45" customHeight="1" x14ac:dyDescent="0.35">
      <c r="A47" s="218" t="str">
        <f ca="1">TranslationsHIV!$A$138</f>
        <v>A. Total estimated number of people in the specified key and vulnerable population</v>
      </c>
      <c r="B47" s="187" t="s">
        <v>11</v>
      </c>
      <c r="C47" s="299">
        <v>72000</v>
      </c>
      <c r="D47" s="299">
        <v>72000</v>
      </c>
      <c r="E47" s="299">
        <v>72000</v>
      </c>
      <c r="F47" s="204" t="s">
        <v>1691</v>
      </c>
    </row>
    <row r="48" spans="1:6" ht="45" customHeight="1" x14ac:dyDescent="0.35">
      <c r="A48" s="401" t="str">
        <f ca="1">TranslationsHIV!$A$109</f>
        <v>B1. Global targets as per the Global AIDS Strategy</v>
      </c>
      <c r="B48" s="188" t="s">
        <v>11</v>
      </c>
      <c r="C48" s="302">
        <f>IF(C47="","",(C49*C47))</f>
        <v>68400</v>
      </c>
      <c r="D48" s="302">
        <f t="shared" ref="D48:E48" si="13">IF(D47="","",(D49*D47))</f>
        <v>68400</v>
      </c>
      <c r="E48" s="302">
        <f t="shared" si="13"/>
        <v>68400</v>
      </c>
      <c r="F48" s="426"/>
    </row>
    <row r="49" spans="1:6" ht="45" customHeight="1" x14ac:dyDescent="0.35">
      <c r="A49" s="401"/>
      <c r="B49" s="188" t="s">
        <v>14</v>
      </c>
      <c r="C49" s="298">
        <f>95/100</f>
        <v>0.95</v>
      </c>
      <c r="D49" s="298">
        <f t="shared" ref="D49:E49" si="14">95/100</f>
        <v>0.95</v>
      </c>
      <c r="E49" s="298">
        <f t="shared" si="14"/>
        <v>0.95</v>
      </c>
      <c r="F49" s="427"/>
    </row>
    <row r="50" spans="1:6" ht="62.25" customHeight="1" x14ac:dyDescent="0.35">
      <c r="A50" s="419" t="str">
        <f ca="1">TranslationsHIV!$A$122</f>
        <v>B2. Country targets</v>
      </c>
      <c r="B50" s="188" t="s">
        <v>11</v>
      </c>
      <c r="C50" s="299">
        <v>18431</v>
      </c>
      <c r="D50" s="299">
        <v>27993</v>
      </c>
      <c r="E50" s="299">
        <v>36935</v>
      </c>
      <c r="F50" s="219" t="s">
        <v>1692</v>
      </c>
    </row>
    <row r="51" spans="1:6" ht="45" customHeight="1" x14ac:dyDescent="0.35">
      <c r="A51" s="425"/>
      <c r="B51" s="188" t="s">
        <v>14</v>
      </c>
      <c r="C51" s="178">
        <f>IF(C50=0,"",+C50/C47)</f>
        <v>0.25598611111111114</v>
      </c>
      <c r="D51" s="178">
        <f>IF(D50=0,"",+D50/D47)</f>
        <v>0.38879166666666665</v>
      </c>
      <c r="E51" s="178">
        <f>IF(E50=0,"",+E50/E47)</f>
        <v>0.51298611111111114</v>
      </c>
      <c r="F51" s="219"/>
    </row>
    <row r="52" spans="1:6" ht="17.5" customHeight="1" x14ac:dyDescent="0.35">
      <c r="A52" s="199" t="str">
        <f ca="1">TranslationsHIV!$A$38</f>
        <v>Country need to meet global targets already covered</v>
      </c>
      <c r="B52" s="149"/>
      <c r="C52" s="149"/>
      <c r="D52" s="149"/>
      <c r="E52" s="149"/>
      <c r="F52" s="201"/>
    </row>
    <row r="53" spans="1:6" ht="45" customHeight="1" x14ac:dyDescent="0.35">
      <c r="A53" s="419" t="str">
        <f ca="1">TranslationsHIV!$A$39</f>
        <v>C1. Global target planned to be covered by domestic resources</v>
      </c>
      <c r="B53" s="187" t="s">
        <v>11</v>
      </c>
      <c r="C53" s="299">
        <v>0</v>
      </c>
      <c r="D53" s="299">
        <v>0</v>
      </c>
      <c r="E53" s="299">
        <v>0</v>
      </c>
      <c r="F53" s="426" t="s">
        <v>1687</v>
      </c>
    </row>
    <row r="54" spans="1:6" ht="45" customHeight="1" x14ac:dyDescent="0.35">
      <c r="A54" s="425"/>
      <c r="B54" s="187" t="s">
        <v>14</v>
      </c>
      <c r="C54" s="178" t="str">
        <f>IF(C53=0,"",+C53/C48)</f>
        <v/>
      </c>
      <c r="D54" s="178" t="str">
        <f t="shared" ref="D54:E54" si="15">IF(D53=0,"",+D53/D48)</f>
        <v/>
      </c>
      <c r="E54" s="178" t="str">
        <f t="shared" si="15"/>
        <v/>
      </c>
      <c r="F54" s="427"/>
    </row>
    <row r="55" spans="1:6" ht="71.25" customHeight="1" x14ac:dyDescent="0.35">
      <c r="A55" s="419" t="str">
        <f ca="1">TranslationsHIV!$A$40</f>
        <v>C2. Global target planned to be covered by external resources</v>
      </c>
      <c r="B55" s="187" t="s">
        <v>11</v>
      </c>
      <c r="C55" s="300">
        <f>0.43*C48</f>
        <v>29412</v>
      </c>
      <c r="D55" s="300">
        <f>0.23*D48</f>
        <v>15732</v>
      </c>
      <c r="E55" s="300">
        <f>0.23*E48</f>
        <v>15732</v>
      </c>
      <c r="F55" s="220" t="s">
        <v>1688</v>
      </c>
    </row>
    <row r="56" spans="1:6" ht="45" customHeight="1" x14ac:dyDescent="0.35">
      <c r="A56" s="425"/>
      <c r="B56" s="187" t="s">
        <v>14</v>
      </c>
      <c r="C56" s="178">
        <f>IF(C55=0,"",+C55/C48)</f>
        <v>0.43</v>
      </c>
      <c r="D56" s="178">
        <f t="shared" ref="D56:E56" si="16">IF(D55=0,"",+D55/D48)</f>
        <v>0.23</v>
      </c>
      <c r="E56" s="178">
        <f t="shared" si="16"/>
        <v>0.23</v>
      </c>
      <c r="F56" s="118"/>
    </row>
    <row r="57" spans="1:6" ht="45" customHeight="1" x14ac:dyDescent="0.35">
      <c r="A57" s="419" t="str">
        <f ca="1">TranslationsHIV!$A$41</f>
        <v>C3. Total global target already covered</v>
      </c>
      <c r="B57" s="187" t="s">
        <v>11</v>
      </c>
      <c r="C57" s="301">
        <f>C53+C55</f>
        <v>29412</v>
      </c>
      <c r="D57" s="301">
        <f t="shared" ref="D57:E57" si="17">D53+D55</f>
        <v>15732</v>
      </c>
      <c r="E57" s="301">
        <f t="shared" si="17"/>
        <v>15732</v>
      </c>
      <c r="F57" s="219"/>
    </row>
    <row r="58" spans="1:6" ht="45" customHeight="1" x14ac:dyDescent="0.35">
      <c r="A58" s="425"/>
      <c r="B58" s="187" t="s">
        <v>14</v>
      </c>
      <c r="C58" s="178">
        <f>IF(C57=0,"",C57/C48)</f>
        <v>0.43</v>
      </c>
      <c r="D58" s="178">
        <f t="shared" ref="D58:E58" si="18">IF(D57=0,"",D57/D48)</f>
        <v>0.23</v>
      </c>
      <c r="E58" s="178">
        <f t="shared" si="18"/>
        <v>0.23</v>
      </c>
      <c r="F58" s="219"/>
    </row>
    <row r="59" spans="1:6" ht="17.5" customHeight="1" x14ac:dyDescent="0.35">
      <c r="A59" s="199" t="str">
        <f ca="1">TranslationsHIV!$A$42</f>
        <v>Programmatic gap</v>
      </c>
      <c r="B59" s="149"/>
      <c r="C59" s="149"/>
      <c r="D59" s="149"/>
      <c r="E59" s="149"/>
      <c r="F59" s="201"/>
    </row>
    <row r="60" spans="1:6" ht="45" customHeight="1" x14ac:dyDescent="0.35">
      <c r="A60" s="419" t="str">
        <f ca="1">TranslationsHIV!$A$43</f>
        <v>D. Expected annual gap in meeting the need: B1 - C3</v>
      </c>
      <c r="B60" s="187" t="s">
        <v>11</v>
      </c>
      <c r="C60" s="177">
        <f>IF(C57=0,C48,C48-(C57))</f>
        <v>38988</v>
      </c>
      <c r="D60" s="177">
        <f t="shared" ref="D60:E60" si="19">IF(D57=0,D48,D48-(D57))</f>
        <v>52668</v>
      </c>
      <c r="E60" s="177">
        <f t="shared" si="19"/>
        <v>52668</v>
      </c>
      <c r="F60" s="426"/>
    </row>
    <row r="61" spans="1:6" ht="45" customHeight="1" x14ac:dyDescent="0.35">
      <c r="A61" s="425"/>
      <c r="B61" s="187" t="s">
        <v>14</v>
      </c>
      <c r="C61" s="178">
        <f>IF(C60="","",+C60/C48)</f>
        <v>0.56999999999999995</v>
      </c>
      <c r="D61" s="178">
        <f t="shared" ref="D61:E61" si="20">IF(D60="","",+D60/D48)</f>
        <v>0.77</v>
      </c>
      <c r="E61" s="178">
        <f t="shared" si="20"/>
        <v>0.77</v>
      </c>
      <c r="F61" s="427"/>
    </row>
    <row r="62" spans="1:6" ht="17.5" customHeight="1" x14ac:dyDescent="0.35">
      <c r="A62" s="199" t="str">
        <f ca="1">TranslationsHIV!$A$44</f>
        <v>Country need to meet global targets covered with the allocation amount</v>
      </c>
      <c r="B62" s="149"/>
      <c r="C62" s="149"/>
      <c r="D62" s="149"/>
      <c r="E62" s="149"/>
      <c r="F62" s="201"/>
    </row>
    <row r="63" spans="1:6" ht="45" customHeight="1" x14ac:dyDescent="0.35">
      <c r="A63" s="419" t="str">
        <f ca="1">TranslationsHIV!$A$45</f>
        <v>E. Targets to be financed by allocation amount</v>
      </c>
      <c r="B63" s="188" t="s">
        <v>11</v>
      </c>
      <c r="C63" s="299">
        <f>C48-C55</f>
        <v>38988</v>
      </c>
      <c r="D63" s="299">
        <f t="shared" ref="D63:E63" si="21">D48-D55</f>
        <v>52668</v>
      </c>
      <c r="E63" s="299">
        <f t="shared" si="21"/>
        <v>52668</v>
      </c>
      <c r="F63" s="426" t="s">
        <v>1689</v>
      </c>
    </row>
    <row r="64" spans="1:6" ht="45" customHeight="1" x14ac:dyDescent="0.35">
      <c r="A64" s="425"/>
      <c r="B64" s="188" t="s">
        <v>14</v>
      </c>
      <c r="C64" s="178">
        <f>IF(C63=0,"",+C63/C48)</f>
        <v>0.56999999999999995</v>
      </c>
      <c r="D64" s="178">
        <f t="shared" ref="D64:E64" si="22">IF(D63=0,"",+D63/D48)</f>
        <v>0.77</v>
      </c>
      <c r="E64" s="178">
        <f t="shared" si="22"/>
        <v>0.77</v>
      </c>
      <c r="F64" s="427"/>
    </row>
    <row r="65" spans="1:6" ht="45" customHeight="1" x14ac:dyDescent="0.35">
      <c r="A65" s="419" t="str">
        <f ca="1">TranslationsHIV!$A$46</f>
        <v>F. Coverage from allocation amount and other resources: E + C3</v>
      </c>
      <c r="B65" s="188" t="s">
        <v>11</v>
      </c>
      <c r="C65" s="177">
        <f>IF(C57="",C63,C63+C57)</f>
        <v>68400</v>
      </c>
      <c r="D65" s="177">
        <f t="shared" ref="D65:E65" si="23">IF(D57="",D63,D63+D57)</f>
        <v>68400</v>
      </c>
      <c r="E65" s="177">
        <f t="shared" si="23"/>
        <v>68400</v>
      </c>
      <c r="F65" s="426"/>
    </row>
    <row r="66" spans="1:6" ht="45" customHeight="1" x14ac:dyDescent="0.35">
      <c r="A66" s="425"/>
      <c r="B66" s="188" t="s">
        <v>14</v>
      </c>
      <c r="C66" s="178">
        <f>IF(C65=0,"",+C65/C48)</f>
        <v>1</v>
      </c>
      <c r="D66" s="178">
        <f t="shared" ref="D66:E66" si="24">IF(D65=0,"",+D65/D48)</f>
        <v>1</v>
      </c>
      <c r="E66" s="178">
        <f t="shared" si="24"/>
        <v>1</v>
      </c>
      <c r="F66" s="427"/>
    </row>
    <row r="67" spans="1:6" ht="45" customHeight="1" x14ac:dyDescent="0.35">
      <c r="A67" s="419" t="str">
        <f ca="1">TranslationsHIV!$A$47</f>
        <v xml:space="preserve">G. Remaining gap: B1 - F </v>
      </c>
      <c r="B67" s="188" t="s">
        <v>11</v>
      </c>
      <c r="C67" s="177">
        <f>IF(C65=0,"",C48-(C65))</f>
        <v>0</v>
      </c>
      <c r="D67" s="177">
        <f t="shared" ref="D67:E67" si="25">IF(D65=0,"",D48-(D65))</f>
        <v>0</v>
      </c>
      <c r="E67" s="177">
        <f t="shared" si="25"/>
        <v>0</v>
      </c>
      <c r="F67" s="426"/>
    </row>
    <row r="68" spans="1:6" ht="45" customHeight="1" x14ac:dyDescent="0.35">
      <c r="A68" s="425"/>
      <c r="B68" s="188" t="s">
        <v>14</v>
      </c>
      <c r="C68" s="178">
        <f>IF(C67="","",C67/C48)</f>
        <v>0</v>
      </c>
      <c r="D68" s="178">
        <f t="shared" ref="D68:E68" si="26">IF(D67="","",D67/D48)</f>
        <v>0</v>
      </c>
      <c r="E68" s="178">
        <f t="shared" si="26"/>
        <v>0</v>
      </c>
      <c r="F68" s="427"/>
    </row>
    <row r="69" spans="1:6" x14ac:dyDescent="0.35">
      <c r="A69" s="264"/>
      <c r="B69" s="333"/>
      <c r="C69" s="333"/>
      <c r="D69" s="333"/>
      <c r="E69" s="333"/>
      <c r="F69" s="264"/>
    </row>
    <row r="70" spans="1:6" x14ac:dyDescent="0.35">
      <c r="A70" s="264"/>
      <c r="B70" s="333"/>
      <c r="C70" s="333"/>
      <c r="D70" s="333"/>
      <c r="E70" s="333"/>
      <c r="F70" s="264"/>
    </row>
    <row r="71" spans="1:6" ht="28.5" thickBot="1" x14ac:dyDescent="0.4">
      <c r="A71" s="213" t="str">
        <f ca="1">TranslationsHIV!$A$144</f>
        <v>HIV Testing Programmatic Gap Table 3</v>
      </c>
      <c r="B71" s="331"/>
      <c r="C71" s="214"/>
      <c r="D71" s="215"/>
      <c r="E71" s="215"/>
      <c r="F71" s="216"/>
    </row>
    <row r="72" spans="1:6" ht="45" customHeight="1" x14ac:dyDescent="0.35">
      <c r="A72" s="205" t="str">
        <f ca="1">TranslationsHIV!$A$21</f>
        <v>Priority Module</v>
      </c>
      <c r="B72" s="441" t="str">
        <f ca="1">'HIV dropdown'!$A$14</f>
        <v>Differentiated HIV Testing Services</v>
      </c>
      <c r="C72" s="442"/>
      <c r="D72" s="442"/>
      <c r="E72" s="442"/>
      <c r="F72" s="443"/>
    </row>
    <row r="73" spans="1:6" ht="45" customHeight="1" x14ac:dyDescent="0.35">
      <c r="A73" s="137" t="str">
        <f ca="1">TranslationsHIV!$A$22</f>
        <v>Selected coverage indicator</v>
      </c>
      <c r="B73" s="447" t="s">
        <v>1569</v>
      </c>
      <c r="C73" s="448"/>
      <c r="D73" s="448"/>
      <c r="E73" s="448"/>
      <c r="F73" s="449"/>
    </row>
    <row r="74" spans="1:6" ht="17.5" customHeight="1" thickBot="1" x14ac:dyDescent="0.4">
      <c r="A74" s="199" t="str">
        <f ca="1">TranslationsHIV!$A$24</f>
        <v>Current national coverage</v>
      </c>
      <c r="B74" s="149"/>
      <c r="C74" s="149"/>
      <c r="D74" s="149"/>
      <c r="E74" s="149"/>
      <c r="F74" s="201"/>
    </row>
    <row r="75" spans="1:6" ht="45" customHeight="1" x14ac:dyDescent="0.35">
      <c r="A75" s="130" t="str">
        <f ca="1">TranslationsHIV!$A$25</f>
        <v>Insert latest results</v>
      </c>
      <c r="B75" s="332"/>
      <c r="C75" s="150" t="str">
        <f ca="1">TranslationsHIV!$A$26</f>
        <v>Year</v>
      </c>
      <c r="D75" s="203"/>
      <c r="E75" s="150" t="str">
        <f ca="1">TranslationsHIV!$A$27</f>
        <v>Data source</v>
      </c>
      <c r="F75" s="18"/>
    </row>
    <row r="76" spans="1:6" ht="45" customHeight="1" x14ac:dyDescent="0.35">
      <c r="A76" s="217" t="str">
        <f ca="1">TranslationsHIV!$A$28</f>
        <v>Comments</v>
      </c>
      <c r="B76" s="468" t="s">
        <v>1693</v>
      </c>
      <c r="C76" s="452"/>
      <c r="D76" s="452"/>
      <c r="E76" s="452"/>
      <c r="F76" s="440"/>
    </row>
    <row r="77" spans="1:6" ht="45" customHeight="1" x14ac:dyDescent="0.35">
      <c r="A77" s="464"/>
      <c r="B77" s="466"/>
      <c r="C77" s="154" t="str">
        <f ca="1">TranslationsHIV!$A$29</f>
        <v>Year 1</v>
      </c>
      <c r="D77" s="154" t="str">
        <f ca="1">TranslationsHIV!$A$30</f>
        <v>Year 2</v>
      </c>
      <c r="E77" s="154" t="str">
        <f ca="1">TranslationsHIV!$A$31</f>
        <v>Year 3</v>
      </c>
      <c r="F77" s="453" t="str">
        <f ca="1">TranslationsHIV!$A$34</f>
        <v>Comments / Assumptions</v>
      </c>
    </row>
    <row r="78" spans="1:6" ht="45" customHeight="1" x14ac:dyDescent="0.35">
      <c r="A78" s="465"/>
      <c r="B78" s="467"/>
      <c r="C78" s="139">
        <v>2024</v>
      </c>
      <c r="D78" s="139">
        <v>2025</v>
      </c>
      <c r="E78" s="139">
        <v>2026</v>
      </c>
      <c r="F78" s="454"/>
    </row>
    <row r="79" spans="1:6" ht="17.5" customHeight="1" x14ac:dyDescent="0.35">
      <c r="A79" s="199" t="str">
        <f ca="1">TranslationsHIV!$A$35</f>
        <v>Current estimated country need</v>
      </c>
      <c r="B79" s="149"/>
      <c r="C79" s="149"/>
      <c r="D79" s="149"/>
      <c r="E79" s="149"/>
      <c r="F79" s="201"/>
    </row>
    <row r="80" spans="1:6" ht="45" customHeight="1" x14ac:dyDescent="0.35">
      <c r="A80" s="218" t="str">
        <f ca="1">TranslationsHIV!$A$138</f>
        <v>A. Total estimated number of people in the specified key and vulnerable population</v>
      </c>
      <c r="B80" s="187" t="s">
        <v>11</v>
      </c>
      <c r="C80" s="299">
        <v>750996</v>
      </c>
      <c r="D80" s="299">
        <v>772024</v>
      </c>
      <c r="E80" s="299">
        <v>793640</v>
      </c>
      <c r="F80" s="204" t="s">
        <v>1694</v>
      </c>
    </row>
    <row r="81" spans="1:6" ht="45" customHeight="1" x14ac:dyDescent="0.35">
      <c r="A81" s="401" t="str">
        <f ca="1">TranslationsHIV!$A$109</f>
        <v>B1. Global targets as per the Global AIDS Strategy</v>
      </c>
      <c r="B81" s="188" t="s">
        <v>11</v>
      </c>
      <c r="C81" s="302">
        <f>IF(C80="","",(C82*C80))</f>
        <v>713446.2</v>
      </c>
      <c r="D81" s="302">
        <f t="shared" ref="D81:E81" si="27">IF(D80="","",(D82*D80))</f>
        <v>733422.79999999993</v>
      </c>
      <c r="E81" s="302">
        <f t="shared" si="27"/>
        <v>753958</v>
      </c>
      <c r="F81" s="426"/>
    </row>
    <row r="82" spans="1:6" ht="45" customHeight="1" x14ac:dyDescent="0.35">
      <c r="A82" s="401"/>
      <c r="B82" s="188" t="s">
        <v>14</v>
      </c>
      <c r="C82" s="298">
        <f>95/100</f>
        <v>0.95</v>
      </c>
      <c r="D82" s="298">
        <f t="shared" ref="D82:E82" si="28">95/100</f>
        <v>0.95</v>
      </c>
      <c r="E82" s="298">
        <f t="shared" si="28"/>
        <v>0.95</v>
      </c>
      <c r="F82" s="427"/>
    </row>
    <row r="83" spans="1:6" ht="89.25" customHeight="1" x14ac:dyDescent="0.35">
      <c r="A83" s="419" t="str">
        <f ca="1">TranslationsHIV!$A$122</f>
        <v>B2. Country targets</v>
      </c>
      <c r="B83" s="188" t="s">
        <v>11</v>
      </c>
      <c r="C83" s="299">
        <v>150792</v>
      </c>
      <c r="D83" s="299">
        <v>409399</v>
      </c>
      <c r="E83" s="299">
        <v>734352</v>
      </c>
      <c r="F83" s="219" t="s">
        <v>1695</v>
      </c>
    </row>
    <row r="84" spans="1:6" ht="45" customHeight="1" x14ac:dyDescent="0.35">
      <c r="A84" s="425"/>
      <c r="B84" s="188" t="s">
        <v>14</v>
      </c>
      <c r="C84" s="178">
        <f>IF(C83=0,"",+C83/C80)</f>
        <v>0.20078935174088811</v>
      </c>
      <c r="D84" s="178">
        <f>IF(D83=0,"",+D83/D80)</f>
        <v>0.5302930996963825</v>
      </c>
      <c r="E84" s="178">
        <f>IF(E83=0,"",+E83/E80)</f>
        <v>0.92529610402701479</v>
      </c>
      <c r="F84" s="219"/>
    </row>
    <row r="85" spans="1:6" ht="17.5" customHeight="1" x14ac:dyDescent="0.35">
      <c r="A85" s="199" t="str">
        <f ca="1">TranslationsHIV!$A$38</f>
        <v>Country need to meet global targets already covered</v>
      </c>
      <c r="B85" s="149"/>
      <c r="C85" s="149"/>
      <c r="D85" s="149"/>
      <c r="E85" s="149"/>
      <c r="F85" s="201"/>
    </row>
    <row r="86" spans="1:6" ht="45" customHeight="1" x14ac:dyDescent="0.35">
      <c r="A86" s="419" t="str">
        <f ca="1">TranslationsHIV!$A$39</f>
        <v>C1. Global target planned to be covered by domestic resources</v>
      </c>
      <c r="B86" s="187" t="s">
        <v>11</v>
      </c>
      <c r="C86" s="299">
        <v>0</v>
      </c>
      <c r="D86" s="299">
        <v>0</v>
      </c>
      <c r="E86" s="299">
        <v>0</v>
      </c>
      <c r="F86" s="426" t="s">
        <v>1687</v>
      </c>
    </row>
    <row r="87" spans="1:6" ht="45" customHeight="1" x14ac:dyDescent="0.35">
      <c r="A87" s="425"/>
      <c r="B87" s="187" t="s">
        <v>14</v>
      </c>
      <c r="C87" s="178" t="str">
        <f>IF(C86=0,"",+C86/C81)</f>
        <v/>
      </c>
      <c r="D87" s="178" t="str">
        <f t="shared" ref="D87:E87" si="29">IF(D86=0,"",+D86/D81)</f>
        <v/>
      </c>
      <c r="E87" s="178" t="str">
        <f t="shared" si="29"/>
        <v/>
      </c>
      <c r="F87" s="427"/>
    </row>
    <row r="88" spans="1:6" ht="71.25" customHeight="1" x14ac:dyDescent="0.35">
      <c r="A88" s="419" t="str">
        <f ca="1">TranslationsHIV!$A$40</f>
        <v>C2. Global target planned to be covered by external resources</v>
      </c>
      <c r="B88" s="187" t="s">
        <v>11</v>
      </c>
      <c r="C88" s="300">
        <f>0.43*C81</f>
        <v>306781.86599999998</v>
      </c>
      <c r="D88" s="300">
        <f>0.23*D81</f>
        <v>168687.24399999998</v>
      </c>
      <c r="E88" s="300">
        <f>0.23*E81</f>
        <v>173410.34</v>
      </c>
      <c r="F88" s="220" t="s">
        <v>1688</v>
      </c>
    </row>
    <row r="89" spans="1:6" ht="45" customHeight="1" x14ac:dyDescent="0.35">
      <c r="A89" s="425"/>
      <c r="B89" s="187" t="s">
        <v>14</v>
      </c>
      <c r="C89" s="178">
        <f>IF(C88=0,"",+C88/C81)</f>
        <v>0.43</v>
      </c>
      <c r="D89" s="178">
        <f t="shared" ref="D89:E89" si="30">IF(D88=0,"",+D88/D81)</f>
        <v>0.22999999999999998</v>
      </c>
      <c r="E89" s="178">
        <f t="shared" si="30"/>
        <v>0.22999999999999998</v>
      </c>
      <c r="F89" s="118"/>
    </row>
    <row r="90" spans="1:6" ht="45" customHeight="1" x14ac:dyDescent="0.35">
      <c r="A90" s="419" t="str">
        <f ca="1">TranslationsHIV!$A$41</f>
        <v>C3. Total global target already covered</v>
      </c>
      <c r="B90" s="187" t="s">
        <v>11</v>
      </c>
      <c r="C90" s="301">
        <f>C86+C88</f>
        <v>306781.86599999998</v>
      </c>
      <c r="D90" s="301">
        <f t="shared" ref="D90:E90" si="31">D86+D88</f>
        <v>168687.24399999998</v>
      </c>
      <c r="E90" s="301">
        <f t="shared" si="31"/>
        <v>173410.34</v>
      </c>
      <c r="F90" s="219"/>
    </row>
    <row r="91" spans="1:6" ht="45" customHeight="1" x14ac:dyDescent="0.35">
      <c r="A91" s="425"/>
      <c r="B91" s="187" t="s">
        <v>14</v>
      </c>
      <c r="C91" s="178">
        <f>IF(C90=0,"",C90/C81)</f>
        <v>0.43</v>
      </c>
      <c r="D91" s="178">
        <f t="shared" ref="D91:E91" si="32">IF(D90=0,"",D90/D81)</f>
        <v>0.22999999999999998</v>
      </c>
      <c r="E91" s="178">
        <f t="shared" si="32"/>
        <v>0.22999999999999998</v>
      </c>
      <c r="F91" s="219"/>
    </row>
    <row r="92" spans="1:6" ht="17.5" customHeight="1" x14ac:dyDescent="0.35">
      <c r="A92" s="199" t="str">
        <f ca="1">TranslationsHIV!$A$42</f>
        <v>Programmatic gap</v>
      </c>
      <c r="B92" s="149"/>
      <c r="C92" s="149"/>
      <c r="D92" s="149"/>
      <c r="E92" s="149"/>
      <c r="F92" s="201"/>
    </row>
    <row r="93" spans="1:6" ht="45" customHeight="1" x14ac:dyDescent="0.35">
      <c r="A93" s="419" t="str">
        <f ca="1">TranslationsHIV!$A$43</f>
        <v>D. Expected annual gap in meeting the need: B1 - C3</v>
      </c>
      <c r="B93" s="187" t="s">
        <v>11</v>
      </c>
      <c r="C93" s="177">
        <f>IF(C90=0,C81,C81-(C90))</f>
        <v>406664.33399999997</v>
      </c>
      <c r="D93" s="177">
        <f t="shared" ref="D93:E93" si="33">IF(D90=0,D81,D81-(D90))</f>
        <v>564735.55599999998</v>
      </c>
      <c r="E93" s="177">
        <f t="shared" si="33"/>
        <v>580547.66</v>
      </c>
      <c r="F93" s="426"/>
    </row>
    <row r="94" spans="1:6" ht="45" customHeight="1" x14ac:dyDescent="0.35">
      <c r="A94" s="425"/>
      <c r="B94" s="187" t="s">
        <v>14</v>
      </c>
      <c r="C94" s="178">
        <f>IF(C93="","",+C93/C81)</f>
        <v>0.56999999999999995</v>
      </c>
      <c r="D94" s="178">
        <f t="shared" ref="D94:E94" si="34">IF(D93="","",+D93/D81)</f>
        <v>0.77</v>
      </c>
      <c r="E94" s="178">
        <f t="shared" si="34"/>
        <v>0.77</v>
      </c>
      <c r="F94" s="427"/>
    </row>
    <row r="95" spans="1:6" ht="17.5" customHeight="1" x14ac:dyDescent="0.35">
      <c r="A95" s="199" t="str">
        <f ca="1">TranslationsHIV!$A$44</f>
        <v>Country need to meet global targets covered with the allocation amount</v>
      </c>
      <c r="B95" s="149"/>
      <c r="C95" s="149"/>
      <c r="D95" s="149"/>
      <c r="E95" s="149"/>
      <c r="F95" s="201"/>
    </row>
    <row r="96" spans="1:6" ht="45" customHeight="1" x14ac:dyDescent="0.35">
      <c r="A96" s="419" t="str">
        <f ca="1">TranslationsHIV!$A$45</f>
        <v>E. Targets to be financed by allocation amount</v>
      </c>
      <c r="B96" s="188" t="s">
        <v>11</v>
      </c>
      <c r="C96" s="299">
        <f>C81-C88</f>
        <v>406664.33399999997</v>
      </c>
      <c r="D96" s="299">
        <f t="shared" ref="D96:E96" si="35">D81-D88</f>
        <v>564735.55599999998</v>
      </c>
      <c r="E96" s="299">
        <f t="shared" si="35"/>
        <v>580547.66</v>
      </c>
      <c r="F96" s="426" t="s">
        <v>1689</v>
      </c>
    </row>
    <row r="97" spans="1:6" ht="45" customHeight="1" x14ac:dyDescent="0.35">
      <c r="A97" s="425"/>
      <c r="B97" s="188" t="s">
        <v>14</v>
      </c>
      <c r="C97" s="178">
        <f>IF(C96=0,"",+C96/C81)</f>
        <v>0.56999999999999995</v>
      </c>
      <c r="D97" s="178">
        <f t="shared" ref="D97:E97" si="36">IF(D96=0,"",+D96/D81)</f>
        <v>0.77</v>
      </c>
      <c r="E97" s="178">
        <f t="shared" si="36"/>
        <v>0.77</v>
      </c>
      <c r="F97" s="427"/>
    </row>
    <row r="98" spans="1:6" ht="45" customHeight="1" x14ac:dyDescent="0.35">
      <c r="A98" s="419" t="str">
        <f ca="1">TranslationsHIV!$A$46</f>
        <v>F. Coverage from allocation amount and other resources: E + C3</v>
      </c>
      <c r="B98" s="188" t="s">
        <v>11</v>
      </c>
      <c r="C98" s="177">
        <f>IF(C90="",C96,C96+C90)</f>
        <v>713446.2</v>
      </c>
      <c r="D98" s="177">
        <f t="shared" ref="D98:E98" si="37">IF(D90="",D96,D96+D90)</f>
        <v>733422.79999999993</v>
      </c>
      <c r="E98" s="177">
        <f t="shared" si="37"/>
        <v>753958</v>
      </c>
      <c r="F98" s="426"/>
    </row>
    <row r="99" spans="1:6" ht="45" customHeight="1" x14ac:dyDescent="0.35">
      <c r="A99" s="425"/>
      <c r="B99" s="188" t="s">
        <v>14</v>
      </c>
      <c r="C99" s="178">
        <f>IF(C98=0,"",+C98/C81)</f>
        <v>1</v>
      </c>
      <c r="D99" s="178">
        <f t="shared" ref="D99:E99" si="38">IF(D98=0,"",+D98/D81)</f>
        <v>1</v>
      </c>
      <c r="E99" s="178">
        <f t="shared" si="38"/>
        <v>1</v>
      </c>
      <c r="F99" s="427"/>
    </row>
    <row r="100" spans="1:6" ht="45" customHeight="1" x14ac:dyDescent="0.35">
      <c r="A100" s="419" t="str">
        <f ca="1">TranslationsHIV!$A$47</f>
        <v xml:space="preserve">G. Remaining gap: B1 - F </v>
      </c>
      <c r="B100" s="188" t="s">
        <v>11</v>
      </c>
      <c r="C100" s="177">
        <f>IF(C98=0,"",C81-(C98))</f>
        <v>0</v>
      </c>
      <c r="D100" s="177">
        <f t="shared" ref="D100:E100" si="39">IF(D98=0,"",D81-(D98))</f>
        <v>0</v>
      </c>
      <c r="E100" s="177">
        <f t="shared" si="39"/>
        <v>0</v>
      </c>
      <c r="F100" s="426"/>
    </row>
    <row r="101" spans="1:6" ht="45" customHeight="1" x14ac:dyDescent="0.35">
      <c r="A101" s="450"/>
      <c r="B101" s="226" t="s">
        <v>14</v>
      </c>
      <c r="C101" s="178">
        <f>IF(C100="","",C100/C81)</f>
        <v>0</v>
      </c>
      <c r="D101" s="178">
        <f t="shared" ref="D101:E101" si="40">IF(D100="","",D100/D81)</f>
        <v>0</v>
      </c>
      <c r="E101" s="178">
        <f t="shared" si="40"/>
        <v>0</v>
      </c>
      <c r="F101" s="451"/>
    </row>
    <row r="102" spans="1:6" x14ac:dyDescent="0.35">
      <c r="A102" s="455" t="s">
        <v>36</v>
      </c>
      <c r="B102" s="456"/>
      <c r="C102" s="456"/>
      <c r="D102" s="456"/>
      <c r="E102" s="456"/>
      <c r="F102" s="457"/>
    </row>
    <row r="103" spans="1:6" x14ac:dyDescent="0.35">
      <c r="A103" s="458"/>
      <c r="B103" s="459"/>
      <c r="C103" s="459"/>
      <c r="D103" s="459"/>
      <c r="E103" s="459"/>
      <c r="F103" s="460"/>
    </row>
    <row r="104" spans="1:6" x14ac:dyDescent="0.35">
      <c r="A104" s="458"/>
      <c r="B104" s="459"/>
      <c r="C104" s="459"/>
      <c r="D104" s="459"/>
      <c r="E104" s="459"/>
      <c r="F104" s="460"/>
    </row>
    <row r="105" spans="1:6" x14ac:dyDescent="0.35">
      <c r="A105" s="458"/>
      <c r="B105" s="459"/>
      <c r="C105" s="459"/>
      <c r="D105" s="459"/>
      <c r="E105" s="459"/>
      <c r="F105" s="460"/>
    </row>
    <row r="106" spans="1:6" x14ac:dyDescent="0.35">
      <c r="A106" s="458"/>
      <c r="B106" s="459"/>
      <c r="C106" s="459"/>
      <c r="D106" s="459"/>
      <c r="E106" s="459"/>
      <c r="F106" s="460"/>
    </row>
    <row r="107" spans="1:6" x14ac:dyDescent="0.35">
      <c r="A107" s="458"/>
      <c r="B107" s="459"/>
      <c r="C107" s="459"/>
      <c r="D107" s="459"/>
      <c r="E107" s="459"/>
      <c r="F107" s="460"/>
    </row>
    <row r="108" spans="1:6" x14ac:dyDescent="0.35">
      <c r="A108" s="458"/>
      <c r="B108" s="459"/>
      <c r="C108" s="459"/>
      <c r="D108" s="459"/>
      <c r="E108" s="459"/>
      <c r="F108" s="460"/>
    </row>
    <row r="109" spans="1:6" x14ac:dyDescent="0.35">
      <c r="A109" s="458"/>
      <c r="B109" s="459"/>
      <c r="C109" s="459"/>
      <c r="D109" s="459"/>
      <c r="E109" s="459"/>
      <c r="F109" s="460"/>
    </row>
    <row r="110" spans="1:6" x14ac:dyDescent="0.35">
      <c r="A110" s="458"/>
      <c r="B110" s="459"/>
      <c r="C110" s="459"/>
      <c r="D110" s="459"/>
      <c r="E110" s="459"/>
      <c r="F110" s="460"/>
    </row>
    <row r="111" spans="1:6" x14ac:dyDescent="0.35">
      <c r="A111" s="458"/>
      <c r="B111" s="459"/>
      <c r="C111" s="459"/>
      <c r="D111" s="459"/>
      <c r="E111" s="459"/>
      <c r="F111" s="460"/>
    </row>
    <row r="112" spans="1:6" x14ac:dyDescent="0.35">
      <c r="A112" s="461"/>
      <c r="B112" s="462"/>
      <c r="C112" s="462"/>
      <c r="D112" s="462"/>
      <c r="E112" s="462"/>
      <c r="F112" s="463"/>
    </row>
  </sheetData>
  <sheetProtection algorithmName="SHA-512" hashValue="rOEvgo4GRbuSGR4J2eI0EWoby6SnzXTHQJd7d/DrOB9vNWozgP+k1uAdeyBpMcxYIG9ju39Q4uiZD+OyEy2r4g==" saltValue="VbSm32mYC/Nh3zTDkpASZw==" spinCount="100000" sheet="1" formatColumns="0" formatRows="0"/>
  <mergeCells count="69">
    <mergeCell ref="A96:A97"/>
    <mergeCell ref="F96:F97"/>
    <mergeCell ref="A98:A99"/>
    <mergeCell ref="F98:F99"/>
    <mergeCell ref="A100:A101"/>
    <mergeCell ref="F100:F101"/>
    <mergeCell ref="A86:A87"/>
    <mergeCell ref="F86:F87"/>
    <mergeCell ref="A88:A89"/>
    <mergeCell ref="A90:A91"/>
    <mergeCell ref="A93:A94"/>
    <mergeCell ref="F93:F94"/>
    <mergeCell ref="A102:F112"/>
    <mergeCell ref="A63:A64"/>
    <mergeCell ref="F63:F64"/>
    <mergeCell ref="A65:A66"/>
    <mergeCell ref="F65:F66"/>
    <mergeCell ref="A67:A68"/>
    <mergeCell ref="F67:F68"/>
    <mergeCell ref="B72:F72"/>
    <mergeCell ref="B73:F73"/>
    <mergeCell ref="B76:F76"/>
    <mergeCell ref="A77:A78"/>
    <mergeCell ref="B77:B78"/>
    <mergeCell ref="F77:F78"/>
    <mergeCell ref="A81:A82"/>
    <mergeCell ref="F81:F82"/>
    <mergeCell ref="A83:A84"/>
    <mergeCell ref="A60:A61"/>
    <mergeCell ref="F60:F61"/>
    <mergeCell ref="B39:F39"/>
    <mergeCell ref="B40:F40"/>
    <mergeCell ref="B43:F43"/>
    <mergeCell ref="F44:F45"/>
    <mergeCell ref="A48:A49"/>
    <mergeCell ref="F48:F49"/>
    <mergeCell ref="A50:A51"/>
    <mergeCell ref="A53:A54"/>
    <mergeCell ref="F53:F54"/>
    <mergeCell ref="A55:A56"/>
    <mergeCell ref="A57:A58"/>
    <mergeCell ref="A44:A45"/>
    <mergeCell ref="B44:B45"/>
    <mergeCell ref="A30:A31"/>
    <mergeCell ref="F30:F31"/>
    <mergeCell ref="A32:A33"/>
    <mergeCell ref="F32:F33"/>
    <mergeCell ref="A34:A35"/>
    <mergeCell ref="F34:F35"/>
    <mergeCell ref="A27:A28"/>
    <mergeCell ref="F27:F28"/>
    <mergeCell ref="B7:F7"/>
    <mergeCell ref="B10:F10"/>
    <mergeCell ref="F11:F12"/>
    <mergeCell ref="A15:A16"/>
    <mergeCell ref="F15:F16"/>
    <mergeCell ref="A17:A18"/>
    <mergeCell ref="A20:A21"/>
    <mergeCell ref="F20:F21"/>
    <mergeCell ref="A22:A23"/>
    <mergeCell ref="A24:A25"/>
    <mergeCell ref="A11:A12"/>
    <mergeCell ref="B11:B12"/>
    <mergeCell ref="B6:F6"/>
    <mergeCell ref="A1:E1"/>
    <mergeCell ref="F1:F3"/>
    <mergeCell ref="A2:E2"/>
    <mergeCell ref="A3:E3"/>
    <mergeCell ref="A4:F4"/>
  </mergeCells>
  <pageMargins left="0.7" right="0.7" top="0.75" bottom="0.75" header="0.3" footer="0.3"/>
  <pageSetup paperSize="8" scale="83" fitToHeight="0" orientation="portrait" r:id="rId1"/>
  <rowBreaks count="4" manualBreakCount="4">
    <brk id="33" max="5" man="1"/>
    <brk id="66" max="5" man="1"/>
    <brk id="99" max="5" man="1"/>
    <brk id="101" max="5" man="1"/>
  </rowBreaks>
  <extLst>
    <ext xmlns:x14="http://schemas.microsoft.com/office/spreadsheetml/2009/9/main" uri="{CCE6A557-97BC-4b89-ADB6-D9C93CAAB3DF}">
      <x14:dataValidations xmlns:xm="http://schemas.microsoft.com/office/excel/2006/main" count="1">
        <x14:dataValidation type="list" allowBlank="1" showInputMessage="1" showErrorMessage="1" xr:uid="{F3580733-7259-4AFD-8F2E-84C3F804D66B}">
          <x14:formula1>
            <xm:f>'HIV dropdown'!$A$100:$A$107</xm:f>
          </x14:formula1>
          <xm:sqref>B7:F7 B40:F40 B73:F73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7048E-787F-4789-831F-3DAB875D1847}">
  <sheetPr codeName="Sheet14">
    <tabColor rgb="FFFF5050"/>
    <pageSetUpPr fitToPage="1"/>
  </sheetPr>
  <dimension ref="A1:U111"/>
  <sheetViews>
    <sheetView view="pageBreakPreview" topLeftCell="A65" zoomScale="80" zoomScaleNormal="80" zoomScaleSheetLayoutView="80" zoomScalePageLayoutView="80" workbookViewId="0">
      <selection activeCell="F67" sqref="F67:F68"/>
    </sheetView>
  </sheetViews>
  <sheetFormatPr defaultColWidth="9" defaultRowHeight="14.5" x14ac:dyDescent="0.35"/>
  <cols>
    <col min="1" max="1" width="30.5" style="46" customWidth="1"/>
    <col min="2" max="5" width="11.5" style="161" customWidth="1"/>
    <col min="6" max="6" width="68.33203125" style="46" customWidth="1"/>
    <col min="7" max="7" width="21.5" style="46" customWidth="1"/>
    <col min="8" max="8" width="9" style="46"/>
    <col min="9" max="9" width="10" style="46" customWidth="1"/>
    <col min="10" max="10" width="10.5" style="46" customWidth="1"/>
    <col min="11" max="11" width="12" style="46" customWidth="1"/>
    <col min="12" max="16384" width="9" style="46"/>
  </cols>
  <sheetData>
    <row r="1" spans="1:21" s="12" customFormat="1" ht="22" customHeight="1" x14ac:dyDescent="0.3">
      <c r="A1" s="421" t="s">
        <v>3</v>
      </c>
      <c r="B1" s="421"/>
      <c r="C1" s="421"/>
      <c r="D1" s="421"/>
      <c r="E1" s="421"/>
      <c r="F1" s="444" t="str">
        <f ca="1">TranslationsHIV!$G$118</f>
        <v>Latest version updated: 31 March 2023</v>
      </c>
      <c r="G1" s="3"/>
      <c r="H1" s="1"/>
      <c r="I1" s="1"/>
      <c r="J1" s="1"/>
      <c r="K1" s="1"/>
      <c r="L1" s="1"/>
      <c r="M1" s="1"/>
      <c r="N1" s="2"/>
      <c r="O1" s="2"/>
      <c r="P1" s="2"/>
      <c r="Q1" s="2"/>
      <c r="R1" s="2"/>
      <c r="S1" s="2"/>
      <c r="T1" s="2"/>
      <c r="U1" s="2"/>
    </row>
    <row r="2" spans="1:21" s="12" customFormat="1" ht="22" customHeight="1" x14ac:dyDescent="0.3">
      <c r="A2" s="421" t="s">
        <v>4</v>
      </c>
      <c r="B2" s="421"/>
      <c r="C2" s="421"/>
      <c r="D2" s="421"/>
      <c r="E2" s="421"/>
      <c r="F2" s="445"/>
      <c r="G2" s="3"/>
      <c r="H2" s="1"/>
      <c r="I2" s="1"/>
      <c r="J2" s="1"/>
      <c r="K2" s="1"/>
      <c r="L2" s="1"/>
      <c r="M2" s="1"/>
      <c r="N2" s="2"/>
      <c r="O2" s="2"/>
      <c r="P2" s="2"/>
      <c r="Q2" s="2"/>
      <c r="R2" s="2"/>
      <c r="S2" s="2"/>
      <c r="T2" s="2"/>
      <c r="U2" s="2"/>
    </row>
    <row r="3" spans="1:21" s="12" customFormat="1" ht="22" customHeight="1" x14ac:dyDescent="0.3">
      <c r="A3" s="421" t="s">
        <v>5</v>
      </c>
      <c r="B3" s="421"/>
      <c r="C3" s="421"/>
      <c r="D3" s="421"/>
      <c r="E3" s="421"/>
      <c r="F3" s="446"/>
      <c r="G3" s="3"/>
      <c r="H3" s="1"/>
      <c r="I3" s="1"/>
      <c r="J3" s="1"/>
      <c r="K3" s="1"/>
      <c r="L3" s="1"/>
      <c r="M3" s="1"/>
      <c r="N3" s="2"/>
      <c r="O3" s="2"/>
      <c r="P3" s="2"/>
      <c r="Q3" s="2"/>
      <c r="R3" s="2"/>
      <c r="S3" s="2"/>
      <c r="T3" s="2"/>
      <c r="U3" s="2"/>
    </row>
    <row r="4" spans="1:21" ht="46.5" customHeight="1" x14ac:dyDescent="0.35">
      <c r="A4" s="437" t="str">
        <f ca="1">TranslationsHIV!$G$116</f>
        <v xml:space="preserve">Carefully read the instructions in the "Instructions" tab before completing the programmatic gap analysis table. 
The instructions have been tailored to each specific module/intervention. </v>
      </c>
      <c r="B4" s="437"/>
      <c r="C4" s="437"/>
      <c r="D4" s="437"/>
      <c r="E4" s="437"/>
      <c r="F4" s="437"/>
      <c r="G4" s="87"/>
    </row>
    <row r="5" spans="1:21" ht="30" customHeight="1" thickBot="1" x14ac:dyDescent="0.4">
      <c r="A5" s="213" t="str">
        <f ca="1">TranslationsHIV!$A$131</f>
        <v>Prevention Programmatic Gap Table 1</v>
      </c>
      <c r="B5" s="331"/>
      <c r="C5" s="214"/>
      <c r="D5" s="215"/>
      <c r="E5" s="215"/>
      <c r="F5" s="216"/>
    </row>
    <row r="6" spans="1:21" ht="45" customHeight="1" x14ac:dyDescent="0.35">
      <c r="A6" s="137" t="str">
        <f ca="1">TranslationsHIV!$A$21</f>
        <v>Priority Module</v>
      </c>
      <c r="B6" s="447" t="s">
        <v>1610</v>
      </c>
      <c r="C6" s="448"/>
      <c r="D6" s="448"/>
      <c r="E6" s="448"/>
      <c r="F6" s="449"/>
    </row>
    <row r="7" spans="1:21" ht="45" customHeight="1" x14ac:dyDescent="0.35">
      <c r="A7" s="137" t="str">
        <f ca="1">TranslationsHIV!$A$22</f>
        <v>Selected coverage indicator</v>
      </c>
      <c r="B7" s="447" t="s">
        <v>1613</v>
      </c>
      <c r="C7" s="448"/>
      <c r="D7" s="448"/>
      <c r="E7" s="448"/>
      <c r="F7" s="449"/>
    </row>
    <row r="8" spans="1:21" ht="17.5" customHeight="1" x14ac:dyDescent="0.35">
      <c r="A8" s="199" t="str">
        <f ca="1">TranslationsHIV!$A$24</f>
        <v>Current national coverage</v>
      </c>
      <c r="B8" s="149"/>
      <c r="C8" s="149"/>
      <c r="D8" s="149"/>
      <c r="E8" s="149"/>
      <c r="F8" s="201"/>
    </row>
    <row r="9" spans="1:21" ht="45" customHeight="1" x14ac:dyDescent="0.35">
      <c r="A9" s="130" t="str">
        <f ca="1">TranslationsHIV!$A$25</f>
        <v>Insert latest results</v>
      </c>
      <c r="B9" s="332">
        <v>0.39560000000000001</v>
      </c>
      <c r="C9" s="154" t="str">
        <f ca="1">TranslationsHIV!$A$26</f>
        <v>Year</v>
      </c>
      <c r="D9" s="203">
        <v>2022</v>
      </c>
      <c r="E9" s="152" t="str">
        <f ca="1">TranslationsHIV!$A$27</f>
        <v>Data source</v>
      </c>
      <c r="F9" s="18" t="s">
        <v>1683</v>
      </c>
    </row>
    <row r="10" spans="1:21" ht="45" customHeight="1" x14ac:dyDescent="0.35">
      <c r="A10" s="217" t="str">
        <f ca="1">TranslationsHIV!$A$28</f>
        <v>Comments</v>
      </c>
      <c r="B10" s="438" t="s">
        <v>1696</v>
      </c>
      <c r="C10" s="452"/>
      <c r="D10" s="452"/>
      <c r="E10" s="452"/>
      <c r="F10" s="440"/>
    </row>
    <row r="11" spans="1:21" ht="45" customHeight="1" x14ac:dyDescent="0.35">
      <c r="A11" s="222"/>
      <c r="B11" s="208"/>
      <c r="C11" s="232" t="str">
        <f ca="1">TranslationsHIV!$A$29</f>
        <v>Year 1</v>
      </c>
      <c r="D11" s="154" t="str">
        <f ca="1">TranslationsHIV!$A$30</f>
        <v>Year 2</v>
      </c>
      <c r="E11" s="154" t="str">
        <f ca="1">TranslationsHIV!$A$31</f>
        <v>Year 3</v>
      </c>
      <c r="F11" s="453" t="str">
        <f ca="1">TranslationsHIV!$A$34</f>
        <v>Comments / Assumptions</v>
      </c>
    </row>
    <row r="12" spans="1:21" ht="45" customHeight="1" x14ac:dyDescent="0.35">
      <c r="A12" s="223"/>
      <c r="B12" s="209"/>
      <c r="C12" s="225">
        <v>2024</v>
      </c>
      <c r="D12" s="139">
        <v>2025</v>
      </c>
      <c r="E12" s="139">
        <v>2026</v>
      </c>
      <c r="F12" s="454"/>
    </row>
    <row r="13" spans="1:21" ht="17.5" customHeight="1" x14ac:dyDescent="0.35">
      <c r="A13" s="199" t="str">
        <f ca="1">TranslationsHIV!$A$35</f>
        <v>Current estimated country need</v>
      </c>
      <c r="B13" s="319"/>
      <c r="C13" s="149"/>
      <c r="D13" s="149"/>
      <c r="E13" s="149"/>
      <c r="F13" s="201"/>
    </row>
    <row r="14" spans="1:21" ht="75.75" customHeight="1" x14ac:dyDescent="0.35">
      <c r="A14" s="218" t="str">
        <f ca="1">TranslationsHIV!$A$140</f>
        <v>A. Total estimated key and vulnerable populations in need</v>
      </c>
      <c r="B14" s="187" t="s">
        <v>11</v>
      </c>
      <c r="C14" s="299">
        <v>97000</v>
      </c>
      <c r="D14" s="299">
        <v>97000</v>
      </c>
      <c r="E14" s="299">
        <v>97000</v>
      </c>
      <c r="F14" s="204" t="s">
        <v>1697</v>
      </c>
    </row>
    <row r="15" spans="1:21" ht="45" customHeight="1" x14ac:dyDescent="0.35">
      <c r="A15" s="401" t="str">
        <f ca="1">TranslationsHIV!$A$109</f>
        <v>B1. Global targets as per the Global AIDS Strategy</v>
      </c>
      <c r="B15" s="188" t="s">
        <v>11</v>
      </c>
      <c r="C15" s="177">
        <f>IF(C14="","",(C14*C16))</f>
        <v>92150</v>
      </c>
      <c r="D15" s="177">
        <f t="shared" ref="D15:E15" si="0">IF(D14="","",(D14*D16))</f>
        <v>92150</v>
      </c>
      <c r="E15" s="177">
        <f t="shared" si="0"/>
        <v>92150</v>
      </c>
      <c r="F15" s="426"/>
    </row>
    <row r="16" spans="1:21" ht="45" customHeight="1" x14ac:dyDescent="0.35">
      <c r="A16" s="401"/>
      <c r="B16" s="188" t="s">
        <v>14</v>
      </c>
      <c r="C16" s="298">
        <v>0.95</v>
      </c>
      <c r="D16" s="298">
        <v>0.95</v>
      </c>
      <c r="E16" s="298">
        <v>0.95</v>
      </c>
      <c r="F16" s="427"/>
    </row>
    <row r="17" spans="1:6" ht="45" customHeight="1" x14ac:dyDescent="0.35">
      <c r="A17" s="419" t="str">
        <f ca="1">TranslationsHIV!$A$122</f>
        <v>B2. Country targets</v>
      </c>
      <c r="B17" s="188" t="s">
        <v>11</v>
      </c>
      <c r="C17" s="299">
        <v>54716</v>
      </c>
      <c r="D17" s="299">
        <v>69498</v>
      </c>
      <c r="E17" s="299">
        <v>85204</v>
      </c>
      <c r="F17" s="219" t="s">
        <v>1698</v>
      </c>
    </row>
    <row r="18" spans="1:6" ht="45" customHeight="1" x14ac:dyDescent="0.35">
      <c r="A18" s="425"/>
      <c r="B18" s="188" t="s">
        <v>14</v>
      </c>
      <c r="C18" s="178">
        <f>IF(C17=0,"",+C17/C14)</f>
        <v>0.56408247422680413</v>
      </c>
      <c r="D18" s="178">
        <f>IF(D17=0,"",+D17/D14)</f>
        <v>0.71647422680412376</v>
      </c>
      <c r="E18" s="178">
        <f>IF(E17=0,"",+E17/E14)</f>
        <v>0.87839175257731961</v>
      </c>
      <c r="F18" s="219"/>
    </row>
    <row r="19" spans="1:6" ht="17.5" customHeight="1" x14ac:dyDescent="0.35">
      <c r="A19" s="199" t="str">
        <f ca="1">TranslationsHIV!$A$38</f>
        <v>Country need to meet global targets already covered</v>
      </c>
      <c r="B19" s="149"/>
      <c r="C19" s="149"/>
      <c r="D19" s="149"/>
      <c r="E19" s="149"/>
      <c r="F19" s="201"/>
    </row>
    <row r="20" spans="1:6" ht="45" customHeight="1" x14ac:dyDescent="0.35">
      <c r="A20" s="419" t="str">
        <f ca="1">TranslationsHIV!$A$39</f>
        <v>C1. Global target planned to be covered by domestic resources</v>
      </c>
      <c r="B20" s="187" t="s">
        <v>11</v>
      </c>
      <c r="C20" s="299">
        <v>0</v>
      </c>
      <c r="D20" s="299">
        <v>0</v>
      </c>
      <c r="E20" s="299">
        <v>0</v>
      </c>
      <c r="F20" s="426" t="s">
        <v>1699</v>
      </c>
    </row>
    <row r="21" spans="1:6" ht="45" customHeight="1" x14ac:dyDescent="0.35">
      <c r="A21" s="425"/>
      <c r="B21" s="187" t="s">
        <v>14</v>
      </c>
      <c r="C21" s="178" t="str">
        <f>IF(C20=0,"",+C20/C15)</f>
        <v/>
      </c>
      <c r="D21" s="178" t="str">
        <f t="shared" ref="D21:E21" si="1">IF(D20=0,"",+D20/D15)</f>
        <v/>
      </c>
      <c r="E21" s="178" t="str">
        <f t="shared" si="1"/>
        <v/>
      </c>
      <c r="F21" s="427"/>
    </row>
    <row r="22" spans="1:6" ht="63.75" customHeight="1" x14ac:dyDescent="0.35">
      <c r="A22" s="419" t="str">
        <f ca="1">TranslationsHIV!$A$40</f>
        <v>C2. Global target planned to be covered by external resources</v>
      </c>
      <c r="B22" s="187" t="s">
        <v>11</v>
      </c>
      <c r="C22" s="300">
        <v>28489</v>
      </c>
      <c r="D22" s="300">
        <v>29201</v>
      </c>
      <c r="E22" s="300">
        <v>29201</v>
      </c>
      <c r="F22" s="220" t="s">
        <v>1700</v>
      </c>
    </row>
    <row r="23" spans="1:6" ht="45" customHeight="1" x14ac:dyDescent="0.35">
      <c r="A23" s="425"/>
      <c r="B23" s="187" t="s">
        <v>14</v>
      </c>
      <c r="C23" s="178">
        <f>IF(C22=0,"",+C22/C15)</f>
        <v>0.3091589799240369</v>
      </c>
      <c r="D23" s="178">
        <f t="shared" ref="D23:E23" si="2">IF(D22=0,"",+D22/D15)</f>
        <v>0.31688551275094956</v>
      </c>
      <c r="E23" s="178">
        <f t="shared" si="2"/>
        <v>0.31688551275094956</v>
      </c>
      <c r="F23" s="118"/>
    </row>
    <row r="24" spans="1:6" ht="45" customHeight="1" x14ac:dyDescent="0.35">
      <c r="A24" s="419" t="str">
        <f ca="1">TranslationsHIV!$A$41</f>
        <v>C3. Total global target already covered</v>
      </c>
      <c r="B24" s="187" t="s">
        <v>11</v>
      </c>
      <c r="C24" s="301">
        <f>C20+C22</f>
        <v>28489</v>
      </c>
      <c r="D24" s="301">
        <f t="shared" ref="D24:E24" si="3">D20+D22</f>
        <v>29201</v>
      </c>
      <c r="E24" s="301">
        <f t="shared" si="3"/>
        <v>29201</v>
      </c>
      <c r="F24" s="219"/>
    </row>
    <row r="25" spans="1:6" ht="45" customHeight="1" x14ac:dyDescent="0.35">
      <c r="A25" s="425"/>
      <c r="B25" s="187" t="s">
        <v>14</v>
      </c>
      <c r="C25" s="178">
        <f>IF(C24=0,"",C24/C15)</f>
        <v>0.3091589799240369</v>
      </c>
      <c r="D25" s="178">
        <f t="shared" ref="D25:E25" si="4">IF(D24=0,"",D24/D15)</f>
        <v>0.31688551275094956</v>
      </c>
      <c r="E25" s="178">
        <f t="shared" si="4"/>
        <v>0.31688551275094956</v>
      </c>
      <c r="F25" s="219"/>
    </row>
    <row r="26" spans="1:6" ht="17.5" customHeight="1" x14ac:dyDescent="0.35">
      <c r="A26" s="199" t="str">
        <f ca="1">TranslationsHIV!$A$42</f>
        <v>Programmatic gap</v>
      </c>
      <c r="B26" s="149"/>
      <c r="C26" s="149"/>
      <c r="D26" s="149"/>
      <c r="E26" s="149"/>
      <c r="F26" s="201"/>
    </row>
    <row r="27" spans="1:6" ht="45" customHeight="1" x14ac:dyDescent="0.35">
      <c r="A27" s="419" t="str">
        <f ca="1">TranslationsHIV!$A$43</f>
        <v>D. Expected annual gap in meeting the need: B1 - C3</v>
      </c>
      <c r="B27" s="187" t="s">
        <v>11</v>
      </c>
      <c r="C27" s="177">
        <f>IF(C24=0,C15,C15-(C24))</f>
        <v>63661</v>
      </c>
      <c r="D27" s="177">
        <f t="shared" ref="D27:E27" si="5">IF(D24=0,D15,D15-(D24))</f>
        <v>62949</v>
      </c>
      <c r="E27" s="177">
        <f t="shared" si="5"/>
        <v>62949</v>
      </c>
      <c r="F27" s="426"/>
    </row>
    <row r="28" spans="1:6" ht="45" customHeight="1" x14ac:dyDescent="0.35">
      <c r="A28" s="425"/>
      <c r="B28" s="187" t="s">
        <v>14</v>
      </c>
      <c r="C28" s="178">
        <f>IF(C27="","",+C27/C15)</f>
        <v>0.69084102007596315</v>
      </c>
      <c r="D28" s="178">
        <f t="shared" ref="D28:E28" si="6">IF(D27="","",+D27/D15)</f>
        <v>0.68311448724905044</v>
      </c>
      <c r="E28" s="178">
        <f t="shared" si="6"/>
        <v>0.68311448724905044</v>
      </c>
      <c r="F28" s="427"/>
    </row>
    <row r="29" spans="1:6" ht="17.5" customHeight="1" x14ac:dyDescent="0.35">
      <c r="A29" s="199" t="str">
        <f ca="1">TranslationsHIV!$A$44</f>
        <v>Country need to meet global targets covered with the allocation amount</v>
      </c>
      <c r="B29" s="149"/>
      <c r="C29" s="149"/>
      <c r="D29" s="149"/>
      <c r="E29" s="149"/>
      <c r="F29" s="201"/>
    </row>
    <row r="30" spans="1:6" ht="45" customHeight="1" x14ac:dyDescent="0.35">
      <c r="A30" s="419" t="str">
        <f ca="1">TranslationsHIV!$A$45</f>
        <v>E. Targets to be financed by allocation amount</v>
      </c>
      <c r="B30" s="188" t="s">
        <v>11</v>
      </c>
      <c r="C30" s="299">
        <v>54716</v>
      </c>
      <c r="D30" s="299">
        <v>69498</v>
      </c>
      <c r="E30" s="299">
        <v>85204</v>
      </c>
      <c r="F30" s="426" t="s">
        <v>1701</v>
      </c>
    </row>
    <row r="31" spans="1:6" ht="45" customHeight="1" x14ac:dyDescent="0.35">
      <c r="A31" s="425"/>
      <c r="B31" s="188" t="s">
        <v>14</v>
      </c>
      <c r="C31" s="178">
        <f>IF(C30=0,"",+C30/C15)</f>
        <v>0.59377102550189909</v>
      </c>
      <c r="D31" s="178">
        <f t="shared" ref="D31:E31" si="7">IF(D30=0,"",+D30/D15)</f>
        <v>0.75418339663591971</v>
      </c>
      <c r="E31" s="178">
        <f t="shared" si="7"/>
        <v>0.92462289744981008</v>
      </c>
      <c r="F31" s="427"/>
    </row>
    <row r="32" spans="1:6" ht="45" customHeight="1" x14ac:dyDescent="0.35">
      <c r="A32" s="419" t="str">
        <f ca="1">TranslationsHIV!$A$46</f>
        <v>F. Coverage from allocation amount and other resources: E + C3</v>
      </c>
      <c r="B32" s="188" t="s">
        <v>11</v>
      </c>
      <c r="C32" s="177">
        <f>IF(C24="",C30,C30+C24)</f>
        <v>83205</v>
      </c>
      <c r="D32" s="177">
        <f t="shared" ref="D32:E32" si="8">IF(D24="",D30,D30+D24)</f>
        <v>98699</v>
      </c>
      <c r="E32" s="177">
        <f t="shared" si="8"/>
        <v>114405</v>
      </c>
      <c r="F32" s="426"/>
    </row>
    <row r="33" spans="1:6" ht="45" customHeight="1" x14ac:dyDescent="0.35">
      <c r="A33" s="425"/>
      <c r="B33" s="188" t="s">
        <v>14</v>
      </c>
      <c r="C33" s="178">
        <f>IF(C32=0,"",+C32/C15)</f>
        <v>0.90293000542593593</v>
      </c>
      <c r="D33" s="178">
        <f t="shared" ref="D33:E33" si="9">IF(D32=0,"",+D32/D15)</f>
        <v>1.0710689093868693</v>
      </c>
      <c r="E33" s="178">
        <f t="shared" si="9"/>
        <v>1.2415084102007596</v>
      </c>
      <c r="F33" s="427"/>
    </row>
    <row r="34" spans="1:6" ht="45" customHeight="1" x14ac:dyDescent="0.35">
      <c r="A34" s="419" t="str">
        <f ca="1">TranslationsHIV!$A$47</f>
        <v xml:space="preserve">G. Remaining gap: B1 - F </v>
      </c>
      <c r="B34" s="188" t="s">
        <v>11</v>
      </c>
      <c r="C34" s="177">
        <f>IF(C32=0,C15,C15-(C32))</f>
        <v>8945</v>
      </c>
      <c r="D34" s="177">
        <f t="shared" ref="D34:E34" si="10">IF(D32=0,D15,D15-(D32))</f>
        <v>-6549</v>
      </c>
      <c r="E34" s="177">
        <f t="shared" si="10"/>
        <v>-22255</v>
      </c>
      <c r="F34" s="426" t="s">
        <v>1702</v>
      </c>
    </row>
    <row r="35" spans="1:6" ht="45" customHeight="1" x14ac:dyDescent="0.35">
      <c r="A35" s="425"/>
      <c r="B35" s="188" t="s">
        <v>14</v>
      </c>
      <c r="C35" s="178">
        <f>IF(C34="","",C34/C15)</f>
        <v>9.7069994574064025E-2</v>
      </c>
      <c r="D35" s="178">
        <f t="shared" ref="D35:E35" si="11">IF(D34="","",D34/D15)</f>
        <v>-7.1068909386869231E-2</v>
      </c>
      <c r="E35" s="178">
        <f t="shared" si="11"/>
        <v>-0.24150841020075964</v>
      </c>
      <c r="F35" s="427"/>
    </row>
    <row r="36" spans="1:6" x14ac:dyDescent="0.35">
      <c r="A36" s="140"/>
      <c r="B36" s="160"/>
      <c r="C36" s="160"/>
      <c r="D36" s="160"/>
      <c r="E36" s="160"/>
      <c r="F36" s="140"/>
    </row>
    <row r="37" spans="1:6" x14ac:dyDescent="0.35">
      <c r="A37" s="140"/>
      <c r="B37" s="160"/>
      <c r="C37" s="160"/>
      <c r="D37" s="160"/>
      <c r="E37" s="160"/>
      <c r="F37" s="140"/>
    </row>
    <row r="38" spans="1:6" ht="30" customHeight="1" thickBot="1" x14ac:dyDescent="0.4">
      <c r="A38" s="213" t="str">
        <f ca="1">TranslationsHIV!$A$132</f>
        <v>Prevention Programmatic Gap Table 2</v>
      </c>
      <c r="B38" s="331"/>
      <c r="C38" s="214"/>
      <c r="D38" s="215"/>
      <c r="E38" s="215"/>
      <c r="F38" s="216"/>
    </row>
    <row r="39" spans="1:6" ht="45" customHeight="1" x14ac:dyDescent="0.35">
      <c r="A39" s="137" t="str">
        <f ca="1">TranslationsHIV!$A$21</f>
        <v>Priority Module</v>
      </c>
      <c r="B39" s="469" t="s">
        <v>1598</v>
      </c>
      <c r="C39" s="470"/>
      <c r="D39" s="470"/>
      <c r="E39" s="470"/>
      <c r="F39" s="471"/>
    </row>
    <row r="40" spans="1:6" ht="45" customHeight="1" x14ac:dyDescent="0.35">
      <c r="A40" s="137" t="str">
        <f ca="1">TranslationsHIV!$A$22</f>
        <v>Selected coverage indicator</v>
      </c>
      <c r="B40" s="447" t="s">
        <v>1601</v>
      </c>
      <c r="C40" s="448"/>
      <c r="D40" s="448"/>
      <c r="E40" s="448"/>
      <c r="F40" s="449"/>
    </row>
    <row r="41" spans="1:6" ht="17.5" customHeight="1" x14ac:dyDescent="0.35">
      <c r="A41" s="199" t="str">
        <f ca="1">TranslationsHIV!$A$24</f>
        <v>Current national coverage</v>
      </c>
      <c r="B41" s="149"/>
      <c r="C41" s="149"/>
      <c r="D41" s="149"/>
      <c r="E41" s="149"/>
      <c r="F41" s="201"/>
    </row>
    <row r="42" spans="1:6" ht="45" customHeight="1" x14ac:dyDescent="0.35">
      <c r="A42" s="130" t="str">
        <f ca="1">TranslationsHIV!$A$25</f>
        <v>Insert latest results</v>
      </c>
      <c r="B42" s="332">
        <v>0.25879999999999997</v>
      </c>
      <c r="C42" s="154" t="str">
        <f ca="1">TranslationsHIV!$A$26</f>
        <v>Year</v>
      </c>
      <c r="D42" s="203">
        <v>2022</v>
      </c>
      <c r="E42" s="152" t="str">
        <f ca="1">TranslationsHIV!$A$27</f>
        <v>Data source</v>
      </c>
      <c r="F42" s="18" t="s">
        <v>1683</v>
      </c>
    </row>
    <row r="43" spans="1:6" ht="45" customHeight="1" x14ac:dyDescent="0.35">
      <c r="A43" s="217" t="str">
        <f ca="1">TranslationsHIV!$A$28</f>
        <v>Comments</v>
      </c>
      <c r="B43" s="438" t="s">
        <v>1703</v>
      </c>
      <c r="C43" s="452"/>
      <c r="D43" s="452"/>
      <c r="E43" s="452"/>
      <c r="F43" s="440"/>
    </row>
    <row r="44" spans="1:6" ht="45" customHeight="1" x14ac:dyDescent="0.35">
      <c r="A44" s="181"/>
      <c r="B44" s="208"/>
      <c r="C44" s="154" t="str">
        <f ca="1">TranslationsHIV!$A$29</f>
        <v>Year 1</v>
      </c>
      <c r="D44" s="154" t="str">
        <f ca="1">TranslationsHIV!$A$30</f>
        <v>Year 2</v>
      </c>
      <c r="E44" s="154" t="str">
        <f ca="1">TranslationsHIV!$A$31</f>
        <v>Year 3</v>
      </c>
      <c r="F44" s="453" t="str">
        <f ca="1">TranslationsHIV!$A$34</f>
        <v>Comments / Assumptions</v>
      </c>
    </row>
    <row r="45" spans="1:6" ht="45" customHeight="1" x14ac:dyDescent="0.35">
      <c r="A45" s="182"/>
      <c r="B45" s="209"/>
      <c r="C45" s="139">
        <v>2024</v>
      </c>
      <c r="D45" s="139">
        <v>2025</v>
      </c>
      <c r="E45" s="139">
        <v>2026</v>
      </c>
      <c r="F45" s="454"/>
    </row>
    <row r="46" spans="1:6" ht="17.5" customHeight="1" x14ac:dyDescent="0.35">
      <c r="A46" s="199" t="str">
        <f ca="1">TranslationsHIV!$A$35</f>
        <v>Current estimated country need</v>
      </c>
      <c r="B46" s="149"/>
      <c r="C46" s="149"/>
      <c r="D46" s="149"/>
      <c r="E46" s="149"/>
      <c r="F46" s="201"/>
    </row>
    <row r="47" spans="1:6" ht="70.5" customHeight="1" x14ac:dyDescent="0.35">
      <c r="A47" s="218" t="str">
        <f ca="1">TranslationsHIV!$A$140</f>
        <v>A. Total estimated key and vulnerable populations in need</v>
      </c>
      <c r="B47" s="187" t="s">
        <v>11</v>
      </c>
      <c r="C47" s="299">
        <v>72000</v>
      </c>
      <c r="D47" s="299">
        <v>72000</v>
      </c>
      <c r="E47" s="299">
        <v>72000</v>
      </c>
      <c r="F47" s="204" t="s">
        <v>1704</v>
      </c>
    </row>
    <row r="48" spans="1:6" ht="45" customHeight="1" x14ac:dyDescent="0.35">
      <c r="A48" s="401" t="str">
        <f ca="1">TranslationsHIV!$A$109</f>
        <v>B1. Global targets as per the Global AIDS Strategy</v>
      </c>
      <c r="B48" s="188" t="s">
        <v>11</v>
      </c>
      <c r="C48" s="177">
        <f>IF(C47="","",(C47*C49))</f>
        <v>68400</v>
      </c>
      <c r="D48" s="177">
        <f t="shared" ref="D48:E48" si="12">IF(D47="","",(D47*D49))</f>
        <v>68400</v>
      </c>
      <c r="E48" s="177">
        <f t="shared" si="12"/>
        <v>68400</v>
      </c>
      <c r="F48" s="426"/>
    </row>
    <row r="49" spans="1:6" ht="45" customHeight="1" x14ac:dyDescent="0.35">
      <c r="A49" s="401"/>
      <c r="B49" s="188" t="s">
        <v>14</v>
      </c>
      <c r="C49" s="298">
        <v>0.95</v>
      </c>
      <c r="D49" s="298">
        <v>0.95</v>
      </c>
      <c r="E49" s="298">
        <v>0.95</v>
      </c>
      <c r="F49" s="427"/>
    </row>
    <row r="50" spans="1:6" ht="45" customHeight="1" x14ac:dyDescent="0.35">
      <c r="A50" s="419" t="str">
        <f ca="1">TranslationsHIV!$A$37</f>
        <v>B2. Country targets 
(from National Strategic Plan)</v>
      </c>
      <c r="B50" s="188" t="s">
        <v>11</v>
      </c>
      <c r="C50" s="299">
        <v>19093</v>
      </c>
      <c r="D50" s="299">
        <v>30130</v>
      </c>
      <c r="E50" s="299">
        <v>41310</v>
      </c>
      <c r="F50" s="219" t="s">
        <v>1705</v>
      </c>
    </row>
    <row r="51" spans="1:6" ht="45" customHeight="1" x14ac:dyDescent="0.35">
      <c r="A51" s="425"/>
      <c r="B51" s="188" t="s">
        <v>14</v>
      </c>
      <c r="C51" s="178">
        <f>IF(C50=0,"",+C50/C47)</f>
        <v>0.26518055555555553</v>
      </c>
      <c r="D51" s="178">
        <f>IF(D50=0,"",+D50/D47)</f>
        <v>0.41847222222222225</v>
      </c>
      <c r="E51" s="178">
        <f>IF(E50=0,"",+E50/E47)</f>
        <v>0.57374999999999998</v>
      </c>
      <c r="F51" s="219"/>
    </row>
    <row r="52" spans="1:6" ht="17.5" customHeight="1" x14ac:dyDescent="0.35">
      <c r="A52" s="199" t="str">
        <f ca="1">TranslationsHIV!$A$38</f>
        <v>Country need to meet global targets already covered</v>
      </c>
      <c r="B52" s="149"/>
      <c r="C52" s="149"/>
      <c r="D52" s="149"/>
      <c r="E52" s="149"/>
      <c r="F52" s="201"/>
    </row>
    <row r="53" spans="1:6" ht="45" customHeight="1" x14ac:dyDescent="0.35">
      <c r="A53" s="419" t="str">
        <f ca="1">TranslationsHIV!$A$39</f>
        <v>C1. Global target planned to be covered by domestic resources</v>
      </c>
      <c r="B53" s="187" t="s">
        <v>11</v>
      </c>
      <c r="C53" s="299">
        <v>0</v>
      </c>
      <c r="D53" s="299">
        <v>0</v>
      </c>
      <c r="E53" s="299">
        <v>0</v>
      </c>
      <c r="F53" s="426" t="s">
        <v>1699</v>
      </c>
    </row>
    <row r="54" spans="1:6" ht="45" customHeight="1" x14ac:dyDescent="0.35">
      <c r="A54" s="425"/>
      <c r="B54" s="187" t="s">
        <v>14</v>
      </c>
      <c r="C54" s="178" t="str">
        <f>IF(C53=0,"",+C53/C48)</f>
        <v/>
      </c>
      <c r="D54" s="178" t="str">
        <f t="shared" ref="D54:E54" si="13">IF(D53=0,"",+D53/D48)</f>
        <v/>
      </c>
      <c r="E54" s="178" t="str">
        <f t="shared" si="13"/>
        <v/>
      </c>
      <c r="F54" s="427"/>
    </row>
    <row r="55" spans="1:6" ht="45" customHeight="1" x14ac:dyDescent="0.35">
      <c r="A55" s="419" t="str">
        <f ca="1">TranslationsHIV!$A$40</f>
        <v>C2. Global target planned to be covered by external resources</v>
      </c>
      <c r="B55" s="187" t="s">
        <v>11</v>
      </c>
      <c r="C55" s="300">
        <v>23203</v>
      </c>
      <c r="D55" s="300">
        <v>23783</v>
      </c>
      <c r="E55" s="300">
        <v>23783</v>
      </c>
      <c r="F55" s="220" t="s">
        <v>1706</v>
      </c>
    </row>
    <row r="56" spans="1:6" ht="45" customHeight="1" x14ac:dyDescent="0.35">
      <c r="A56" s="425"/>
      <c r="B56" s="187" t="s">
        <v>14</v>
      </c>
      <c r="C56" s="178">
        <f>IF(C55=0,"",+C55/C48)</f>
        <v>0.33922514619883043</v>
      </c>
      <c r="D56" s="178">
        <f t="shared" ref="D56:E56" si="14">IF(D55=0,"",+D55/D48)</f>
        <v>0.34770467836257307</v>
      </c>
      <c r="E56" s="178">
        <f t="shared" si="14"/>
        <v>0.34770467836257307</v>
      </c>
      <c r="F56" s="118"/>
    </row>
    <row r="57" spans="1:6" ht="45" customHeight="1" x14ac:dyDescent="0.35">
      <c r="A57" s="419" t="str">
        <f ca="1">TranslationsHIV!$A$41</f>
        <v>C3. Total global target already covered</v>
      </c>
      <c r="B57" s="187" t="s">
        <v>11</v>
      </c>
      <c r="C57" s="301">
        <f>C53+C55</f>
        <v>23203</v>
      </c>
      <c r="D57" s="301">
        <f t="shared" ref="D57:E57" si="15">D53+D55</f>
        <v>23783</v>
      </c>
      <c r="E57" s="301">
        <f t="shared" si="15"/>
        <v>23783</v>
      </c>
      <c r="F57" s="219"/>
    </row>
    <row r="58" spans="1:6" ht="45" customHeight="1" x14ac:dyDescent="0.35">
      <c r="A58" s="425"/>
      <c r="B58" s="187" t="s">
        <v>14</v>
      </c>
      <c r="C58" s="178">
        <f>IF(C57=0,"",C57/C48)</f>
        <v>0.33922514619883043</v>
      </c>
      <c r="D58" s="178">
        <f t="shared" ref="D58:E58" si="16">IF(D57=0,"",D57/D48)</f>
        <v>0.34770467836257307</v>
      </c>
      <c r="E58" s="178">
        <f t="shared" si="16"/>
        <v>0.34770467836257307</v>
      </c>
      <c r="F58" s="219"/>
    </row>
    <row r="59" spans="1:6" ht="17.5" customHeight="1" x14ac:dyDescent="0.35">
      <c r="A59" s="199" t="str">
        <f ca="1">TranslationsHIV!$A$42</f>
        <v>Programmatic gap</v>
      </c>
      <c r="B59" s="149"/>
      <c r="C59" s="149"/>
      <c r="D59" s="149"/>
      <c r="E59" s="149"/>
      <c r="F59" s="201"/>
    </row>
    <row r="60" spans="1:6" ht="45" customHeight="1" x14ac:dyDescent="0.35">
      <c r="A60" s="419" t="str">
        <f ca="1">TranslationsHIV!$A$43</f>
        <v>D. Expected annual gap in meeting the need: B1 - C3</v>
      </c>
      <c r="B60" s="187" t="s">
        <v>11</v>
      </c>
      <c r="C60" s="177">
        <f>IF(C57=0,C48,C48-(C57))</f>
        <v>45197</v>
      </c>
      <c r="D60" s="177">
        <f t="shared" ref="D60:E60" si="17">IF(D57=0,D48,D48-(D57))</f>
        <v>44617</v>
      </c>
      <c r="E60" s="177">
        <f t="shared" si="17"/>
        <v>44617</v>
      </c>
      <c r="F60" s="426"/>
    </row>
    <row r="61" spans="1:6" ht="45" customHeight="1" x14ac:dyDescent="0.35">
      <c r="A61" s="425"/>
      <c r="B61" s="187" t="s">
        <v>14</v>
      </c>
      <c r="C61" s="178">
        <f>IF(C60="","",+C60/C48)</f>
        <v>0.66077485380116963</v>
      </c>
      <c r="D61" s="178">
        <f t="shared" ref="D61:E61" si="18">IF(D60="","",+D60/D48)</f>
        <v>0.65229532163742687</v>
      </c>
      <c r="E61" s="178">
        <f t="shared" si="18"/>
        <v>0.65229532163742687</v>
      </c>
      <c r="F61" s="427"/>
    </row>
    <row r="62" spans="1:6" ht="22" customHeight="1" x14ac:dyDescent="0.35">
      <c r="A62" s="199" t="str">
        <f ca="1">TranslationsHIV!$A$44</f>
        <v>Country need to meet global targets covered with the allocation amount</v>
      </c>
      <c r="B62" s="149"/>
      <c r="C62" s="149"/>
      <c r="D62" s="149"/>
      <c r="E62" s="149"/>
      <c r="F62" s="201"/>
    </row>
    <row r="63" spans="1:6" ht="45" customHeight="1" x14ac:dyDescent="0.35">
      <c r="A63" s="419" t="str">
        <f ca="1">TranslationsHIV!$A$45</f>
        <v>E. Targets to be financed by allocation amount</v>
      </c>
      <c r="B63" s="188" t="s">
        <v>11</v>
      </c>
      <c r="C63" s="299">
        <v>19093</v>
      </c>
      <c r="D63" s="299">
        <v>30130</v>
      </c>
      <c r="E63" s="299">
        <v>41310</v>
      </c>
      <c r="F63" s="426" t="s">
        <v>1707</v>
      </c>
    </row>
    <row r="64" spans="1:6" ht="45" customHeight="1" x14ac:dyDescent="0.35">
      <c r="A64" s="425"/>
      <c r="B64" s="188" t="s">
        <v>14</v>
      </c>
      <c r="C64" s="178">
        <f>IF(C63=0,"",+C63/C48)</f>
        <v>0.2791374269005848</v>
      </c>
      <c r="D64" s="178">
        <f t="shared" ref="D64:E64" si="19">IF(D63=0,"",+D63/D48)</f>
        <v>0.44049707602339183</v>
      </c>
      <c r="E64" s="178">
        <f t="shared" si="19"/>
        <v>0.60394736842105268</v>
      </c>
      <c r="F64" s="427"/>
    </row>
    <row r="65" spans="1:6" ht="45" customHeight="1" x14ac:dyDescent="0.35">
      <c r="A65" s="419" t="str">
        <f ca="1">TranslationsHIV!$A$46</f>
        <v>F. Coverage from allocation amount and other resources: E + C3</v>
      </c>
      <c r="B65" s="188" t="s">
        <v>11</v>
      </c>
      <c r="C65" s="177">
        <f>IF(C57="",C63,C63+C57)</f>
        <v>42296</v>
      </c>
      <c r="D65" s="177">
        <f t="shared" ref="D65:E65" si="20">IF(D57="",D63,D63+D57)</f>
        <v>53913</v>
      </c>
      <c r="E65" s="177">
        <f t="shared" si="20"/>
        <v>65093</v>
      </c>
      <c r="F65" s="426"/>
    </row>
    <row r="66" spans="1:6" ht="45" customHeight="1" x14ac:dyDescent="0.35">
      <c r="A66" s="425"/>
      <c r="B66" s="188" t="s">
        <v>14</v>
      </c>
      <c r="C66" s="178">
        <f>IF(C65=0,"",+C65/C48)</f>
        <v>0.61836257309941522</v>
      </c>
      <c r="D66" s="178">
        <f t="shared" ref="D66:E66" si="21">IF(D65=0,"",+D65/D48)</f>
        <v>0.78820175438596496</v>
      </c>
      <c r="E66" s="178">
        <f t="shared" si="21"/>
        <v>0.95165204678362569</v>
      </c>
      <c r="F66" s="427"/>
    </row>
    <row r="67" spans="1:6" ht="45" customHeight="1" x14ac:dyDescent="0.35">
      <c r="A67" s="419" t="str">
        <f ca="1">TranslationsHIV!$A$47</f>
        <v xml:space="preserve">G. Remaining gap: B1 - F </v>
      </c>
      <c r="B67" s="188" t="s">
        <v>11</v>
      </c>
      <c r="C67" s="177">
        <f>IF(C65=0,C48,C48-(C65))</f>
        <v>26104</v>
      </c>
      <c r="D67" s="177">
        <f t="shared" ref="D67:E67" si="22">IF(D65=0,D48,D48-(D65))</f>
        <v>14487</v>
      </c>
      <c r="E67" s="177">
        <f t="shared" si="22"/>
        <v>3307</v>
      </c>
      <c r="F67" s="426"/>
    </row>
    <row r="68" spans="1:6" ht="45" customHeight="1" x14ac:dyDescent="0.35">
      <c r="A68" s="425"/>
      <c r="B68" s="188" t="s">
        <v>14</v>
      </c>
      <c r="C68" s="178">
        <f>IF(C67="","",C67/C48)</f>
        <v>0.38163742690058478</v>
      </c>
      <c r="D68" s="178">
        <f t="shared" ref="D68:E68" si="23">IF(D67="","",D67/D48)</f>
        <v>0.2117982456140351</v>
      </c>
      <c r="E68" s="178">
        <f t="shared" si="23"/>
        <v>4.8347953216374272E-2</v>
      </c>
      <c r="F68" s="427"/>
    </row>
    <row r="69" spans="1:6" x14ac:dyDescent="0.35">
      <c r="A69" s="141"/>
      <c r="B69" s="175"/>
      <c r="C69" s="175"/>
      <c r="D69" s="175"/>
      <c r="E69" s="175"/>
      <c r="F69" s="141"/>
    </row>
    <row r="70" spans="1:6" ht="30" customHeight="1" thickBot="1" x14ac:dyDescent="0.4">
      <c r="A70" s="213" t="str">
        <f ca="1">TranslationsHIV!$A$133</f>
        <v>Prevention Programmatic Gap Table 3</v>
      </c>
      <c r="B70" s="331"/>
      <c r="C70" s="214"/>
      <c r="D70" s="215"/>
      <c r="E70" s="215"/>
      <c r="F70" s="216"/>
    </row>
    <row r="71" spans="1:6" ht="45" customHeight="1" x14ac:dyDescent="0.35">
      <c r="A71" s="137" t="str">
        <f ca="1">TranslationsHIV!$A$21</f>
        <v>Priority Module</v>
      </c>
      <c r="B71" s="469" t="s">
        <v>1592</v>
      </c>
      <c r="C71" s="470"/>
      <c r="D71" s="470"/>
      <c r="E71" s="470"/>
      <c r="F71" s="471"/>
    </row>
    <row r="72" spans="1:6" ht="45" customHeight="1" x14ac:dyDescent="0.35">
      <c r="A72" s="137" t="str">
        <f ca="1">TranslationsHIV!$A$22</f>
        <v>Selected coverage indicator</v>
      </c>
      <c r="B72" s="447" t="s">
        <v>1595</v>
      </c>
      <c r="C72" s="448"/>
      <c r="D72" s="448"/>
      <c r="E72" s="448"/>
      <c r="F72" s="449"/>
    </row>
    <row r="73" spans="1:6" ht="17.5" customHeight="1" x14ac:dyDescent="0.35">
      <c r="A73" s="199" t="str">
        <f ca="1">TranslationsHIV!$A$24</f>
        <v>Current national coverage</v>
      </c>
      <c r="B73" s="149"/>
      <c r="C73" s="149"/>
      <c r="D73" s="149"/>
      <c r="E73" s="149"/>
      <c r="F73" s="201"/>
    </row>
    <row r="74" spans="1:6" ht="45" customHeight="1" x14ac:dyDescent="0.35">
      <c r="A74" s="130" t="str">
        <f ca="1">TranslationsHIV!$A$25</f>
        <v>Insert latest results</v>
      </c>
      <c r="B74" s="332"/>
      <c r="C74" s="154" t="str">
        <f ca="1">TranslationsHIV!$A$26</f>
        <v>Year</v>
      </c>
      <c r="D74" s="198">
        <v>2022</v>
      </c>
      <c r="E74" s="152" t="str">
        <f ca="1">TranslationsHIV!$A$27</f>
        <v>Data source</v>
      </c>
      <c r="F74" s="18" t="s">
        <v>1683</v>
      </c>
    </row>
    <row r="75" spans="1:6" ht="45" customHeight="1" x14ac:dyDescent="0.35">
      <c r="A75" s="217" t="str">
        <f ca="1">TranslationsHIV!$A$28</f>
        <v>Comments</v>
      </c>
      <c r="B75" s="438" t="s">
        <v>1708</v>
      </c>
      <c r="C75" s="452"/>
      <c r="D75" s="452"/>
      <c r="E75" s="452"/>
      <c r="F75" s="440"/>
    </row>
    <row r="76" spans="1:6" ht="45" customHeight="1" x14ac:dyDescent="0.35">
      <c r="A76" s="181"/>
      <c r="B76" s="208"/>
      <c r="C76" s="232" t="str">
        <f ca="1">TranslationsHIV!$A$29</f>
        <v>Year 1</v>
      </c>
      <c r="D76" s="154" t="str">
        <f ca="1">TranslationsHIV!$A$30</f>
        <v>Year 2</v>
      </c>
      <c r="E76" s="154" t="str">
        <f ca="1">TranslationsHIV!$A$31</f>
        <v>Year 3</v>
      </c>
      <c r="F76" s="453" t="str">
        <f ca="1">TranslationsHIV!$A$34</f>
        <v>Comments / Assumptions</v>
      </c>
    </row>
    <row r="77" spans="1:6" ht="45" customHeight="1" x14ac:dyDescent="0.35">
      <c r="A77" s="182"/>
      <c r="B77" s="209"/>
      <c r="C77" s="225">
        <v>2024</v>
      </c>
      <c r="D77" s="139">
        <v>2025</v>
      </c>
      <c r="E77" s="139">
        <v>2026</v>
      </c>
      <c r="F77" s="454"/>
    </row>
    <row r="78" spans="1:6" ht="17.5" customHeight="1" x14ac:dyDescent="0.35">
      <c r="A78" s="199" t="str">
        <f ca="1">TranslationsHIV!$A$35</f>
        <v>Current estimated country need</v>
      </c>
      <c r="B78" s="319"/>
      <c r="C78" s="149"/>
      <c r="D78" s="149"/>
      <c r="E78" s="149"/>
      <c r="F78" s="201"/>
    </row>
    <row r="79" spans="1:6" ht="95.25" customHeight="1" x14ac:dyDescent="0.35">
      <c r="A79" s="218" t="str">
        <f ca="1">TranslationsHIV!$A$140</f>
        <v>A. Total estimated key and vulnerable populations in need</v>
      </c>
      <c r="B79" s="187" t="s">
        <v>11</v>
      </c>
      <c r="C79" s="342">
        <v>1066916</v>
      </c>
      <c r="D79" s="343">
        <v>1096789</v>
      </c>
      <c r="E79" s="343">
        <v>1127500</v>
      </c>
      <c r="F79" s="344" t="s">
        <v>1709</v>
      </c>
    </row>
    <row r="80" spans="1:6" ht="45" customHeight="1" x14ac:dyDescent="0.35">
      <c r="A80" s="401" t="str">
        <f ca="1">TranslationsHIV!$A$109</f>
        <v>B1. Global targets as per the Global AIDS Strategy</v>
      </c>
      <c r="B80" s="188" t="s">
        <v>11</v>
      </c>
      <c r="C80" s="177">
        <f>IF(C79="","",(C79*C81))</f>
        <v>1013570.2</v>
      </c>
      <c r="D80" s="177">
        <f t="shared" ref="D80:E80" si="24">IF(D79="","",(D79*D81))</f>
        <v>1041949.5499999999</v>
      </c>
      <c r="E80" s="177">
        <f t="shared" si="24"/>
        <v>1071125</v>
      </c>
      <c r="F80" s="426"/>
    </row>
    <row r="81" spans="1:6" ht="45" customHeight="1" x14ac:dyDescent="0.35">
      <c r="A81" s="401"/>
      <c r="B81" s="188" t="s">
        <v>14</v>
      </c>
      <c r="C81" s="298">
        <v>0.95</v>
      </c>
      <c r="D81" s="298">
        <v>0.95</v>
      </c>
      <c r="E81" s="298">
        <v>0.95</v>
      </c>
      <c r="F81" s="427"/>
    </row>
    <row r="82" spans="1:6" ht="86.25" customHeight="1" x14ac:dyDescent="0.35">
      <c r="A82" s="419" t="str">
        <f ca="1">TranslationsHIV!$A$37</f>
        <v>B2. Country targets 
(from National Strategic Plan)</v>
      </c>
      <c r="B82" s="188" t="s">
        <v>11</v>
      </c>
      <c r="C82" s="299">
        <v>150792</v>
      </c>
      <c r="D82" s="299">
        <v>414677</v>
      </c>
      <c r="E82" s="299">
        <v>753958</v>
      </c>
      <c r="F82" s="345" t="s">
        <v>1710</v>
      </c>
    </row>
    <row r="83" spans="1:6" ht="45" customHeight="1" x14ac:dyDescent="0.35">
      <c r="A83" s="425"/>
      <c r="B83" s="188" t="s">
        <v>14</v>
      </c>
      <c r="C83" s="178">
        <f>IF(C82=0,"",+C82/C79)</f>
        <v>0.14133446306925757</v>
      </c>
      <c r="D83" s="178">
        <f>IF(D82=0,"",+D82/D79)</f>
        <v>0.37808274882406734</v>
      </c>
      <c r="E83" s="178">
        <f>IF(E82=0,"",+E82/E79)</f>
        <v>0.6686988913525499</v>
      </c>
      <c r="F83" s="219"/>
    </row>
    <row r="84" spans="1:6" ht="17.5" customHeight="1" x14ac:dyDescent="0.35">
      <c r="A84" s="199" t="str">
        <f ca="1">TranslationsHIV!$A$38</f>
        <v>Country need to meet global targets already covered</v>
      </c>
      <c r="B84" s="149"/>
      <c r="C84" s="149"/>
      <c r="D84" s="149"/>
      <c r="E84" s="149"/>
      <c r="F84" s="201"/>
    </row>
    <row r="85" spans="1:6" ht="45" customHeight="1" x14ac:dyDescent="0.35">
      <c r="A85" s="419" t="str">
        <f ca="1">TranslationsHIV!$A$39</f>
        <v>C1. Global target planned to be covered by domestic resources</v>
      </c>
      <c r="B85" s="187" t="s">
        <v>11</v>
      </c>
      <c r="C85" s="299">
        <v>0</v>
      </c>
      <c r="D85" s="299">
        <v>0</v>
      </c>
      <c r="E85" s="299">
        <v>0</v>
      </c>
      <c r="F85" s="481" t="s">
        <v>1711</v>
      </c>
    </row>
    <row r="86" spans="1:6" ht="45" customHeight="1" x14ac:dyDescent="0.35">
      <c r="A86" s="425"/>
      <c r="B86" s="187" t="s">
        <v>14</v>
      </c>
      <c r="C86" s="178" t="str">
        <f>IF(C85=0,"",+C85/C80)</f>
        <v/>
      </c>
      <c r="D86" s="178" t="str">
        <f t="shared" ref="D86:E86" si="25">IF(D85=0,"",+D85/D80)</f>
        <v/>
      </c>
      <c r="E86" s="178" t="str">
        <f t="shared" si="25"/>
        <v/>
      </c>
      <c r="F86" s="482"/>
    </row>
    <row r="87" spans="1:6" ht="101.25" customHeight="1" x14ac:dyDescent="0.35">
      <c r="A87" s="419" t="str">
        <f ca="1">TranslationsHIV!$A$40</f>
        <v>C2. Global target planned to be covered by external resources</v>
      </c>
      <c r="B87" s="187" t="s">
        <v>11</v>
      </c>
      <c r="C87" s="346">
        <v>96963</v>
      </c>
      <c r="D87" s="347">
        <v>213319</v>
      </c>
      <c r="E87" s="347">
        <v>329675</v>
      </c>
      <c r="F87" s="338" t="s">
        <v>1712</v>
      </c>
    </row>
    <row r="88" spans="1:6" ht="45" customHeight="1" x14ac:dyDescent="0.35">
      <c r="A88" s="425"/>
      <c r="B88" s="187" t="s">
        <v>14</v>
      </c>
      <c r="C88" s="178">
        <f>IF(C87=0,"",+C87/C80)</f>
        <v>9.5664809403433526E-2</v>
      </c>
      <c r="D88" s="178">
        <f t="shared" ref="D88:E88" si="26">IF(D87=0,"",+D87/D80)</f>
        <v>0.20473064170909236</v>
      </c>
      <c r="E88" s="178">
        <f t="shared" si="26"/>
        <v>0.30778387209709418</v>
      </c>
      <c r="F88" s="118"/>
    </row>
    <row r="89" spans="1:6" ht="45" customHeight="1" x14ac:dyDescent="0.35">
      <c r="A89" s="419" t="str">
        <f ca="1">TranslationsHIV!$A$41</f>
        <v>C3. Total global target already covered</v>
      </c>
      <c r="B89" s="187" t="s">
        <v>11</v>
      </c>
      <c r="C89" s="301">
        <f>C85+C87</f>
        <v>96963</v>
      </c>
      <c r="D89" s="301">
        <f t="shared" ref="D89:E89" si="27">D85+D87</f>
        <v>213319</v>
      </c>
      <c r="E89" s="301">
        <f t="shared" si="27"/>
        <v>329675</v>
      </c>
      <c r="F89" s="219"/>
    </row>
    <row r="90" spans="1:6" ht="45" customHeight="1" x14ac:dyDescent="0.35">
      <c r="A90" s="425"/>
      <c r="B90" s="187" t="s">
        <v>14</v>
      </c>
      <c r="C90" s="178">
        <f>IF(C89=0,"",C89/C80)</f>
        <v>9.5664809403433526E-2</v>
      </c>
      <c r="D90" s="178">
        <f t="shared" ref="D90:E90" si="28">IF(D89=0,"",D89/D80)</f>
        <v>0.20473064170909236</v>
      </c>
      <c r="E90" s="178">
        <f t="shared" si="28"/>
        <v>0.30778387209709418</v>
      </c>
      <c r="F90" s="219"/>
    </row>
    <row r="91" spans="1:6" ht="17.5" customHeight="1" x14ac:dyDescent="0.35">
      <c r="A91" s="199" t="str">
        <f ca="1">TranslationsHIV!$A$42</f>
        <v>Programmatic gap</v>
      </c>
      <c r="B91" s="149"/>
      <c r="C91" s="149"/>
      <c r="D91" s="149"/>
      <c r="E91" s="149"/>
      <c r="F91" s="201"/>
    </row>
    <row r="92" spans="1:6" ht="45" customHeight="1" x14ac:dyDescent="0.35">
      <c r="A92" s="419" t="str">
        <f ca="1">TranslationsHIV!$A$43</f>
        <v>D. Expected annual gap in meeting the need: B1 - C3</v>
      </c>
      <c r="B92" s="187" t="s">
        <v>11</v>
      </c>
      <c r="C92" s="177">
        <f>IF(C89=0,C80,C80-(C89))</f>
        <v>916607.2</v>
      </c>
      <c r="D92" s="177">
        <f t="shared" ref="D92:E92" si="29">IF(D89=0,D80,D80-(D89))</f>
        <v>828630.54999999993</v>
      </c>
      <c r="E92" s="177">
        <f t="shared" si="29"/>
        <v>741450</v>
      </c>
      <c r="F92" s="426"/>
    </row>
    <row r="93" spans="1:6" ht="45" customHeight="1" x14ac:dyDescent="0.35">
      <c r="A93" s="425"/>
      <c r="B93" s="187" t="s">
        <v>14</v>
      </c>
      <c r="C93" s="178">
        <f>IF(C92="","",+C92/C80)</f>
        <v>0.90433519059656642</v>
      </c>
      <c r="D93" s="178">
        <f t="shared" ref="D93:E93" si="30">IF(D92="","",+D92/D80)</f>
        <v>0.79526935829090761</v>
      </c>
      <c r="E93" s="178">
        <f t="shared" si="30"/>
        <v>0.69221612790290588</v>
      </c>
      <c r="F93" s="427"/>
    </row>
    <row r="94" spans="1:6" ht="17.5" customHeight="1" x14ac:dyDescent="0.35">
      <c r="A94" s="199" t="str">
        <f ca="1">TranslationsHIV!$A$44</f>
        <v>Country need to meet global targets covered with the allocation amount</v>
      </c>
      <c r="B94" s="149"/>
      <c r="C94" s="149"/>
      <c r="D94" s="149"/>
      <c r="E94" s="149"/>
      <c r="F94" s="201"/>
    </row>
    <row r="95" spans="1:6" ht="45" customHeight="1" x14ac:dyDescent="0.35">
      <c r="A95" s="419" t="str">
        <f ca="1">TranslationsHIV!$A$45</f>
        <v>E. Targets to be financed by allocation amount</v>
      </c>
      <c r="B95" s="188" t="s">
        <v>11</v>
      </c>
      <c r="C95" s="342">
        <v>150792</v>
      </c>
      <c r="D95" s="343">
        <v>414677</v>
      </c>
      <c r="E95" s="343">
        <v>753958</v>
      </c>
      <c r="F95" s="481" t="s">
        <v>1713</v>
      </c>
    </row>
    <row r="96" spans="1:6" ht="45" customHeight="1" x14ac:dyDescent="0.35">
      <c r="A96" s="425"/>
      <c r="B96" s="188" t="s">
        <v>14</v>
      </c>
      <c r="C96" s="178">
        <f>IF(C95=0,"",+C95/C80)</f>
        <v>0.14877311902027113</v>
      </c>
      <c r="D96" s="178">
        <f t="shared" ref="D96:E96" si="31">IF(D95=0,"",+D95/D80)</f>
        <v>0.39798184086743932</v>
      </c>
      <c r="E96" s="178">
        <f t="shared" si="31"/>
        <v>0.70389356984478935</v>
      </c>
      <c r="F96" s="482"/>
    </row>
    <row r="97" spans="1:6" ht="45" customHeight="1" x14ac:dyDescent="0.35">
      <c r="A97" s="419" t="str">
        <f ca="1">TranslationsHIV!$A$46</f>
        <v>F. Coverage from allocation amount and other resources: E + C3</v>
      </c>
      <c r="B97" s="188" t="s">
        <v>11</v>
      </c>
      <c r="C97" s="177">
        <f>IF(C89="",C95,C95+C89)</f>
        <v>247755</v>
      </c>
      <c r="D97" s="177">
        <f t="shared" ref="D97:E97" si="32">IF(D89="",D95,D95+D89)</f>
        <v>627996</v>
      </c>
      <c r="E97" s="177">
        <f t="shared" si="32"/>
        <v>1083633</v>
      </c>
      <c r="F97" s="426"/>
    </row>
    <row r="98" spans="1:6" ht="45" customHeight="1" x14ac:dyDescent="0.35">
      <c r="A98" s="425"/>
      <c r="B98" s="188" t="s">
        <v>14</v>
      </c>
      <c r="C98" s="178">
        <f>IF(C97=0,"",+C97/C80)</f>
        <v>0.24443792842370465</v>
      </c>
      <c r="D98" s="178">
        <f t="shared" ref="D98:E98" si="33">IF(D97=0,"",+D97/D80)</f>
        <v>0.60271248257653165</v>
      </c>
      <c r="E98" s="178">
        <f t="shared" si="33"/>
        <v>1.0116774419418835</v>
      </c>
      <c r="F98" s="427"/>
    </row>
    <row r="99" spans="1:6" ht="45" customHeight="1" x14ac:dyDescent="0.35">
      <c r="A99" s="419" t="str">
        <f ca="1">TranslationsHIV!$A$47</f>
        <v xml:space="preserve">G. Remaining gap: B1 - F </v>
      </c>
      <c r="B99" s="188" t="s">
        <v>11</v>
      </c>
      <c r="C99" s="177">
        <f>IF(C97=0,C80,C80-(C97))</f>
        <v>765815.2</v>
      </c>
      <c r="D99" s="177">
        <f t="shared" ref="D99:E99" si="34">IF(D97=0,D80,D80-(D97))</f>
        <v>413953.54999999993</v>
      </c>
      <c r="E99" s="177">
        <f t="shared" si="34"/>
        <v>-12508</v>
      </c>
      <c r="F99" s="481" t="s">
        <v>1714</v>
      </c>
    </row>
    <row r="100" spans="1:6" ht="45" customHeight="1" x14ac:dyDescent="0.35">
      <c r="A100" s="450"/>
      <c r="B100" s="226" t="s">
        <v>14</v>
      </c>
      <c r="C100" s="178">
        <f>IF(C99="","",C99/C80)</f>
        <v>0.75556207157629529</v>
      </c>
      <c r="D100" s="178">
        <f t="shared" ref="D100:E100" si="35">IF(D99="","",D99/D80)</f>
        <v>0.39728751742346829</v>
      </c>
      <c r="E100" s="178">
        <f t="shared" si="35"/>
        <v>-1.1677441941883533E-2</v>
      </c>
      <c r="F100" s="483"/>
    </row>
    <row r="101" spans="1:6" x14ac:dyDescent="0.35">
      <c r="A101" s="472" t="s">
        <v>1715</v>
      </c>
      <c r="B101" s="473"/>
      <c r="C101" s="473"/>
      <c r="D101" s="473"/>
      <c r="E101" s="473"/>
      <c r="F101" s="474"/>
    </row>
    <row r="102" spans="1:6" x14ac:dyDescent="0.35">
      <c r="A102" s="475"/>
      <c r="B102" s="476"/>
      <c r="C102" s="476"/>
      <c r="D102" s="476"/>
      <c r="E102" s="476"/>
      <c r="F102" s="477"/>
    </row>
    <row r="103" spans="1:6" x14ac:dyDescent="0.35">
      <c r="A103" s="475"/>
      <c r="B103" s="476"/>
      <c r="C103" s="476"/>
      <c r="D103" s="476"/>
      <c r="E103" s="476"/>
      <c r="F103" s="477"/>
    </row>
    <row r="104" spans="1:6" x14ac:dyDescent="0.35">
      <c r="A104" s="475"/>
      <c r="B104" s="476"/>
      <c r="C104" s="476"/>
      <c r="D104" s="476"/>
      <c r="E104" s="476"/>
      <c r="F104" s="477"/>
    </row>
    <row r="105" spans="1:6" x14ac:dyDescent="0.35">
      <c r="A105" s="475"/>
      <c r="B105" s="476"/>
      <c r="C105" s="476"/>
      <c r="D105" s="476"/>
      <c r="E105" s="476"/>
      <c r="F105" s="477"/>
    </row>
    <row r="106" spans="1:6" x14ac:dyDescent="0.35">
      <c r="A106" s="475"/>
      <c r="B106" s="476"/>
      <c r="C106" s="476"/>
      <c r="D106" s="476"/>
      <c r="E106" s="476"/>
      <c r="F106" s="477"/>
    </row>
    <row r="107" spans="1:6" x14ac:dyDescent="0.35">
      <c r="A107" s="475"/>
      <c r="B107" s="476"/>
      <c r="C107" s="476"/>
      <c r="D107" s="476"/>
      <c r="E107" s="476"/>
      <c r="F107" s="477"/>
    </row>
    <row r="108" spans="1:6" x14ac:dyDescent="0.35">
      <c r="A108" s="475"/>
      <c r="B108" s="476"/>
      <c r="C108" s="476"/>
      <c r="D108" s="476"/>
      <c r="E108" s="476"/>
      <c r="F108" s="477"/>
    </row>
    <row r="109" spans="1:6" x14ac:dyDescent="0.35">
      <c r="A109" s="475"/>
      <c r="B109" s="476"/>
      <c r="C109" s="476"/>
      <c r="D109" s="476"/>
      <c r="E109" s="476"/>
      <c r="F109" s="477"/>
    </row>
    <row r="110" spans="1:6" x14ac:dyDescent="0.35">
      <c r="A110" s="475"/>
      <c r="B110" s="476"/>
      <c r="C110" s="476"/>
      <c r="D110" s="476"/>
      <c r="E110" s="476"/>
      <c r="F110" s="477"/>
    </row>
    <row r="111" spans="1:6" x14ac:dyDescent="0.35">
      <c r="A111" s="478"/>
      <c r="B111" s="479"/>
      <c r="C111" s="479"/>
      <c r="D111" s="479"/>
      <c r="E111" s="479"/>
      <c r="F111" s="480"/>
    </row>
  </sheetData>
  <sheetProtection algorithmName="SHA-512" hashValue="u0JnPqYcXsXHqwDSMTVYmFCJ7rNut8SnSlrnVfr18yHvbIc9XAOD3Wm+8hYxAF0eGj5nsr8NV2JilQaXE7DvNg==" saltValue="ydXlBzSw080TZycmU4Jq2g==" spinCount="100000" sheet="1" formatColumns="0" formatRows="0"/>
  <mergeCells count="63">
    <mergeCell ref="A97:A98"/>
    <mergeCell ref="F97:F98"/>
    <mergeCell ref="A99:A100"/>
    <mergeCell ref="F99:F100"/>
    <mergeCell ref="A87:A88"/>
    <mergeCell ref="A89:A90"/>
    <mergeCell ref="A92:A93"/>
    <mergeCell ref="F92:F93"/>
    <mergeCell ref="A95:A96"/>
    <mergeCell ref="F95:F96"/>
    <mergeCell ref="A101:F111"/>
    <mergeCell ref="A63:A64"/>
    <mergeCell ref="F63:F64"/>
    <mergeCell ref="A65:A66"/>
    <mergeCell ref="F65:F66"/>
    <mergeCell ref="A67:A68"/>
    <mergeCell ref="F67:F68"/>
    <mergeCell ref="B71:F71"/>
    <mergeCell ref="B72:F72"/>
    <mergeCell ref="B75:F75"/>
    <mergeCell ref="F76:F77"/>
    <mergeCell ref="A80:A81"/>
    <mergeCell ref="F80:F81"/>
    <mergeCell ref="A82:A83"/>
    <mergeCell ref="A85:A86"/>
    <mergeCell ref="F85:F86"/>
    <mergeCell ref="A60:A61"/>
    <mergeCell ref="F60:F61"/>
    <mergeCell ref="B39:F39"/>
    <mergeCell ref="B40:F40"/>
    <mergeCell ref="B43:F43"/>
    <mergeCell ref="F44:F45"/>
    <mergeCell ref="A48:A49"/>
    <mergeCell ref="F48:F49"/>
    <mergeCell ref="A50:A51"/>
    <mergeCell ref="A53:A54"/>
    <mergeCell ref="F53:F54"/>
    <mergeCell ref="A55:A56"/>
    <mergeCell ref="A57:A58"/>
    <mergeCell ref="A30:A31"/>
    <mergeCell ref="F30:F31"/>
    <mergeCell ref="A32:A33"/>
    <mergeCell ref="F32:F33"/>
    <mergeCell ref="A34:A35"/>
    <mergeCell ref="F34:F35"/>
    <mergeCell ref="A27:A28"/>
    <mergeCell ref="F27:F28"/>
    <mergeCell ref="B7:F7"/>
    <mergeCell ref="B10:F10"/>
    <mergeCell ref="F11:F12"/>
    <mergeCell ref="A15:A16"/>
    <mergeCell ref="F15:F16"/>
    <mergeCell ref="A17:A18"/>
    <mergeCell ref="A20:A21"/>
    <mergeCell ref="F20:F21"/>
    <mergeCell ref="A22:A23"/>
    <mergeCell ref="A24:A25"/>
    <mergeCell ref="B6:F6"/>
    <mergeCell ref="A1:E1"/>
    <mergeCell ref="F1:F3"/>
    <mergeCell ref="A2:E2"/>
    <mergeCell ref="A3:E3"/>
    <mergeCell ref="A4:F4"/>
  </mergeCells>
  <pageMargins left="0.7" right="0.7" top="0.75" bottom="0.75" header="0.3" footer="0.3"/>
  <pageSetup paperSize="8" scale="83" fitToHeight="0" orientation="portrait" r:id="rId1"/>
  <rowBreaks count="3" manualBreakCount="3">
    <brk id="33" max="5" man="1"/>
    <brk id="66" max="5" man="1"/>
    <brk id="98" max="5" man="1"/>
  </rowBreaks>
  <extLst>
    <ext xmlns:x14="http://schemas.microsoft.com/office/spreadsheetml/2009/9/main" uri="{CCE6A557-97BC-4b89-ADB6-D9C93CAAB3DF}">
      <x14:dataValidations xmlns:xm="http://schemas.microsoft.com/office/excel/2006/main" count="2">
        <x14:dataValidation type="list" allowBlank="1" showInputMessage="1" showErrorMessage="1" xr:uid="{F15CFAA0-B974-41FD-9A30-2DDC3CA699A6}">
          <x14:formula1>
            <xm:f>'HIV dropdown'!$A$112:$A$118</xm:f>
          </x14:formula1>
          <xm:sqref>B6:F6 B39:F39 B71:F71</xm:sqref>
        </x14:dataValidation>
        <x14:dataValidation type="list" allowBlank="1" showInputMessage="1" showErrorMessage="1" xr:uid="{B0853C50-FAFB-4A6F-A268-B59115BC6E68}">
          <x14:formula1>
            <xm:f>'HIV dropdown'!$G$112:$G$118</xm:f>
          </x14:formula1>
          <xm:sqref>B7:F7 B40:F40 B72:F72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tabColor rgb="FFFF5050"/>
  </sheetPr>
  <dimension ref="A1:U103"/>
  <sheetViews>
    <sheetView view="pageBreakPreview" topLeftCell="A18" zoomScale="90" zoomScaleNormal="80" zoomScaleSheetLayoutView="90" workbookViewId="0">
      <selection activeCell="E24" sqref="E24"/>
    </sheetView>
  </sheetViews>
  <sheetFormatPr defaultColWidth="9" defaultRowHeight="14" x14ac:dyDescent="0.3"/>
  <cols>
    <col min="1" max="1" width="30.5" style="12" customWidth="1"/>
    <col min="2" max="2" width="11.5" style="12" customWidth="1"/>
    <col min="3" max="5" width="11.5" style="167" customWidth="1"/>
    <col min="6" max="6" width="68.33203125" style="12" customWidth="1"/>
    <col min="7" max="7" width="15" style="12" customWidth="1"/>
    <col min="8" max="8" width="21.5" style="12" customWidth="1"/>
    <col min="9" max="9" width="9" style="12"/>
    <col min="10" max="10" width="10" style="12" customWidth="1"/>
    <col min="11" max="11" width="10.5" style="12" customWidth="1"/>
    <col min="12" max="12" width="12" style="12" customWidth="1"/>
    <col min="13" max="16384" width="9" style="12"/>
  </cols>
  <sheetData>
    <row r="1" spans="1:21" ht="22" customHeight="1" x14ac:dyDescent="0.3">
      <c r="A1" s="488" t="s">
        <v>3</v>
      </c>
      <c r="B1" s="488"/>
      <c r="C1" s="488"/>
      <c r="D1" s="488"/>
      <c r="E1" s="488"/>
      <c r="F1" s="485" t="str">
        <f ca="1">TranslationsHIV!$G$118</f>
        <v>Latest version updated: 31 March 2023</v>
      </c>
      <c r="G1" s="3"/>
      <c r="H1" s="1"/>
      <c r="I1" s="1"/>
      <c r="J1" s="1"/>
      <c r="K1" s="1"/>
      <c r="L1" s="1"/>
      <c r="M1" s="1"/>
      <c r="N1" s="2"/>
      <c r="O1" s="2"/>
      <c r="P1" s="2"/>
      <c r="Q1" s="2"/>
      <c r="R1" s="2"/>
      <c r="S1" s="2"/>
      <c r="T1" s="2"/>
      <c r="U1" s="2"/>
    </row>
    <row r="2" spans="1:21" ht="22" customHeight="1" x14ac:dyDescent="0.3">
      <c r="A2" s="421" t="s">
        <v>4</v>
      </c>
      <c r="B2" s="421"/>
      <c r="C2" s="421"/>
      <c r="D2" s="421"/>
      <c r="E2" s="421"/>
      <c r="F2" s="486"/>
      <c r="G2" s="3"/>
      <c r="H2" s="1"/>
      <c r="I2" s="1"/>
      <c r="J2" s="1"/>
      <c r="K2" s="1"/>
      <c r="L2" s="1"/>
      <c r="M2" s="1"/>
      <c r="N2" s="2"/>
      <c r="O2" s="2"/>
      <c r="P2" s="2"/>
      <c r="Q2" s="2"/>
      <c r="R2" s="2"/>
      <c r="S2" s="2"/>
      <c r="T2" s="2"/>
      <c r="U2" s="2"/>
    </row>
    <row r="3" spans="1:21" ht="22" customHeight="1" thickBot="1" x14ac:dyDescent="0.35">
      <c r="A3" s="489" t="s">
        <v>5</v>
      </c>
      <c r="B3" s="489"/>
      <c r="C3" s="489"/>
      <c r="D3" s="489"/>
      <c r="E3" s="489"/>
      <c r="F3" s="487"/>
      <c r="G3" s="3"/>
      <c r="H3" s="1"/>
      <c r="I3" s="1"/>
      <c r="J3" s="1"/>
      <c r="K3" s="1"/>
      <c r="L3" s="1"/>
      <c r="M3" s="1"/>
      <c r="N3" s="2"/>
      <c r="O3" s="2"/>
      <c r="P3" s="2"/>
      <c r="Q3" s="2"/>
      <c r="R3" s="2"/>
      <c r="S3" s="2"/>
      <c r="T3" s="2"/>
      <c r="U3" s="2"/>
    </row>
    <row r="4" spans="1:21" ht="51" customHeight="1" x14ac:dyDescent="0.3">
      <c r="A4" s="490" t="str">
        <f ca="1">TranslationsHIV!$G$116</f>
        <v xml:space="preserve">Carefully read the instructions in the "Instructions" tab before completing the programmatic gap analysis table. 
The instructions have been tailored to each specific module/intervention. </v>
      </c>
      <c r="B4" s="491"/>
      <c r="C4" s="491"/>
      <c r="D4" s="491"/>
      <c r="E4" s="491"/>
      <c r="F4" s="492"/>
      <c r="G4" s="47"/>
    </row>
    <row r="5" spans="1:21" ht="30" customHeight="1" thickBot="1" x14ac:dyDescent="0.35">
      <c r="A5" s="233" t="str">
        <f ca="1">TranslationsHIV!$A$65</f>
        <v>PrEP Programmatic Gap Table 1</v>
      </c>
      <c r="B5" s="234"/>
      <c r="C5" s="215"/>
      <c r="D5" s="215"/>
      <c r="E5" s="215"/>
      <c r="F5" s="216"/>
    </row>
    <row r="6" spans="1:21" ht="45" customHeight="1" x14ac:dyDescent="0.3">
      <c r="A6" s="137" t="str">
        <f ca="1">TranslationsHIV!$A$21</f>
        <v>Priority Module</v>
      </c>
      <c r="B6" s="469" t="s">
        <v>1610</v>
      </c>
      <c r="C6" s="470"/>
      <c r="D6" s="470"/>
      <c r="E6" s="470"/>
      <c r="F6" s="471"/>
    </row>
    <row r="7" spans="1:21" ht="45" customHeight="1" x14ac:dyDescent="0.3">
      <c r="A7" s="137" t="str">
        <f ca="1">TranslationsHIV!$A$22</f>
        <v>Selected coverage indicator</v>
      </c>
      <c r="B7" s="469" t="s">
        <v>1559</v>
      </c>
      <c r="C7" s="470"/>
      <c r="D7" s="470"/>
      <c r="E7" s="470"/>
      <c r="F7" s="471"/>
    </row>
    <row r="8" spans="1:21" ht="17.5" customHeight="1" x14ac:dyDescent="0.3">
      <c r="A8" s="199" t="str">
        <f ca="1">TranslationsHIV!$A$24</f>
        <v>Current national coverage</v>
      </c>
      <c r="B8" s="200"/>
      <c r="C8" s="149"/>
      <c r="D8" s="149"/>
      <c r="E8" s="149"/>
      <c r="F8" s="201"/>
    </row>
    <row r="9" spans="1:21" ht="45" customHeight="1" x14ac:dyDescent="0.3">
      <c r="A9" s="130" t="str">
        <f ca="1">TranslationsHIV!$A$25</f>
        <v>Insert latest results</v>
      </c>
      <c r="B9" s="86">
        <v>5535</v>
      </c>
      <c r="C9" s="154" t="str">
        <f ca="1">TranslationsHIV!$A$26</f>
        <v>Year</v>
      </c>
      <c r="D9" s="203">
        <v>2022</v>
      </c>
      <c r="E9" s="152" t="str">
        <f ca="1">TranslationsHIV!$A$27</f>
        <v>Data source</v>
      </c>
      <c r="F9" s="18" t="s">
        <v>1716</v>
      </c>
    </row>
    <row r="10" spans="1:21" ht="45" customHeight="1" x14ac:dyDescent="0.3">
      <c r="A10" s="217" t="str">
        <f ca="1">TranslationsHIV!$A$28</f>
        <v>Comments</v>
      </c>
      <c r="B10" s="438" t="s">
        <v>1717</v>
      </c>
      <c r="C10" s="452"/>
      <c r="D10" s="452"/>
      <c r="E10" s="452"/>
      <c r="F10" s="440"/>
    </row>
    <row r="11" spans="1:21" ht="45" customHeight="1" x14ac:dyDescent="0.3">
      <c r="A11" s="185"/>
      <c r="B11" s="211"/>
      <c r="C11" s="232" t="str">
        <f ca="1">TranslationsHIV!$A$29</f>
        <v>Year 1</v>
      </c>
      <c r="D11" s="154" t="str">
        <f ca="1">TranslationsHIV!$A$30</f>
        <v>Year 2</v>
      </c>
      <c r="E11" s="154" t="str">
        <f ca="1">TranslationsHIV!$A$31</f>
        <v>Year 3</v>
      </c>
      <c r="F11" s="453" t="str">
        <f ca="1">TranslationsHIV!$A$34</f>
        <v>Comments / Assumptions</v>
      </c>
    </row>
    <row r="12" spans="1:21" ht="44.5" customHeight="1" x14ac:dyDescent="0.3">
      <c r="A12" s="186"/>
      <c r="B12" s="212"/>
      <c r="C12" s="225">
        <v>2024</v>
      </c>
      <c r="D12" s="139">
        <v>2025</v>
      </c>
      <c r="E12" s="139">
        <v>2026</v>
      </c>
      <c r="F12" s="454"/>
    </row>
    <row r="13" spans="1:21" ht="17.5" customHeight="1" x14ac:dyDescent="0.3">
      <c r="A13" s="199" t="str">
        <f ca="1">TranslationsHIV!$A$35</f>
        <v>Current estimated country need</v>
      </c>
      <c r="B13" s="202"/>
      <c r="C13" s="149"/>
      <c r="D13" s="149"/>
      <c r="E13" s="149"/>
      <c r="F13" s="201"/>
    </row>
    <row r="14" spans="1:21" ht="45" customHeight="1" x14ac:dyDescent="0.3">
      <c r="A14" s="218" t="str">
        <f ca="1">TranslationsHIV!$A$48</f>
        <v>A. Estimated number at risk who should receive PrEP</v>
      </c>
      <c r="B14" s="187" t="s">
        <v>11</v>
      </c>
      <c r="C14" s="176">
        <v>20858</v>
      </c>
      <c r="D14" s="176">
        <v>20858</v>
      </c>
      <c r="E14" s="176">
        <v>20858</v>
      </c>
      <c r="F14" s="265" t="s">
        <v>1718</v>
      </c>
    </row>
    <row r="15" spans="1:21" ht="91.5" customHeight="1" x14ac:dyDescent="0.3">
      <c r="A15" s="130" t="str">
        <f ca="1">TranslationsHIV!$A$110</f>
        <v>B. Country targets 
(from National Strategic Plan)</v>
      </c>
      <c r="B15" s="187" t="s">
        <v>11</v>
      </c>
      <c r="C15" s="176">
        <v>1665</v>
      </c>
      <c r="D15" s="176">
        <v>2370</v>
      </c>
      <c r="E15" s="176">
        <v>3154</v>
      </c>
      <c r="F15" s="235" t="s">
        <v>1719</v>
      </c>
    </row>
    <row r="16" spans="1:21" ht="17.5" customHeight="1" x14ac:dyDescent="0.3">
      <c r="A16" s="199" t="str">
        <f ca="1">TranslationsHIV!$A$38</f>
        <v>Country need to meet global targets already covered</v>
      </c>
      <c r="B16" s="200"/>
      <c r="C16" s="149"/>
      <c r="D16" s="149"/>
      <c r="E16" s="149"/>
      <c r="F16" s="201"/>
    </row>
    <row r="17" spans="1:6" ht="45" customHeight="1" x14ac:dyDescent="0.3">
      <c r="A17" s="419" t="str">
        <f ca="1">TranslationsHIV!$A$39</f>
        <v>C1. Global target planned to be covered by domestic resources</v>
      </c>
      <c r="B17" s="187" t="s">
        <v>11</v>
      </c>
      <c r="C17" s="176">
        <v>0</v>
      </c>
      <c r="D17" s="176">
        <v>0</v>
      </c>
      <c r="E17" s="176">
        <v>0</v>
      </c>
      <c r="F17" s="420" t="s">
        <v>1720</v>
      </c>
    </row>
    <row r="18" spans="1:6" ht="45" customHeight="1" x14ac:dyDescent="0.3">
      <c r="A18" s="425"/>
      <c r="B18" s="187" t="s">
        <v>14</v>
      </c>
      <c r="C18" s="151" t="str">
        <f>IF(C17=0,"",+C17/C14)</f>
        <v/>
      </c>
      <c r="D18" s="151" t="str">
        <f t="shared" ref="D18:E18" si="0">IF(D17=0,"",+D17/D14)</f>
        <v/>
      </c>
      <c r="E18" s="151" t="str">
        <f t="shared" si="0"/>
        <v/>
      </c>
      <c r="F18" s="484"/>
    </row>
    <row r="19" spans="1:6" ht="45" customHeight="1" x14ac:dyDescent="0.3">
      <c r="A19" s="419" t="str">
        <f ca="1">TranslationsHIV!$A$40</f>
        <v>C2. Global target planned to be covered by external resources</v>
      </c>
      <c r="B19" s="187" t="s">
        <v>11</v>
      </c>
      <c r="C19" s="176">
        <f>0.4*C15</f>
        <v>666</v>
      </c>
      <c r="D19" s="176">
        <f>0.25*D15</f>
        <v>592.5</v>
      </c>
      <c r="E19" s="176">
        <f>0.25*E15</f>
        <v>788.5</v>
      </c>
      <c r="F19" s="219" t="s">
        <v>1721</v>
      </c>
    </row>
    <row r="20" spans="1:6" ht="45" customHeight="1" x14ac:dyDescent="0.3">
      <c r="A20" s="425"/>
      <c r="B20" s="187" t="s">
        <v>14</v>
      </c>
      <c r="C20" s="151">
        <f>IF(C19=0,"",+C19/C14)</f>
        <v>3.1930194649534949E-2</v>
      </c>
      <c r="D20" s="151">
        <f t="shared" ref="D20:E20" si="1">IF(D19=0,"",+D19/D14)</f>
        <v>2.8406366861635824E-2</v>
      </c>
      <c r="E20" s="151">
        <f t="shared" si="1"/>
        <v>3.7803240962700164E-2</v>
      </c>
      <c r="F20" s="236"/>
    </row>
    <row r="21" spans="1:6" ht="45" customHeight="1" x14ac:dyDescent="0.3">
      <c r="A21" s="419" t="str">
        <f ca="1">TranslationsHIV!$A$41</f>
        <v>C3. Total global target already covered</v>
      </c>
      <c r="B21" s="187" t="s">
        <v>11</v>
      </c>
      <c r="C21" s="159">
        <f>C17+C19</f>
        <v>666</v>
      </c>
      <c r="D21" s="159">
        <f t="shared" ref="D21:E21" si="2">D17+D19</f>
        <v>592.5</v>
      </c>
      <c r="E21" s="159">
        <f t="shared" si="2"/>
        <v>788.5</v>
      </c>
      <c r="F21" s="236"/>
    </row>
    <row r="22" spans="1:6" ht="45" customHeight="1" x14ac:dyDescent="0.3">
      <c r="A22" s="425"/>
      <c r="B22" s="187" t="s">
        <v>14</v>
      </c>
      <c r="C22" s="151">
        <f>IF(C21=0,"",+C21/C14)</f>
        <v>3.1930194649534949E-2</v>
      </c>
      <c r="D22" s="151">
        <f t="shared" ref="D22:E22" si="3">IF(D21=0,"",+D21/D14)</f>
        <v>2.8406366861635824E-2</v>
      </c>
      <c r="E22" s="151">
        <f t="shared" si="3"/>
        <v>3.7803240962700164E-2</v>
      </c>
      <c r="F22" s="236"/>
    </row>
    <row r="23" spans="1:6" ht="17.5" customHeight="1" x14ac:dyDescent="0.3">
      <c r="A23" s="199" t="str">
        <f ca="1">TranslationsHIV!$A$42</f>
        <v>Programmatic gap</v>
      </c>
      <c r="B23" s="200"/>
      <c r="C23" s="149"/>
      <c r="D23" s="149"/>
      <c r="E23" s="149"/>
      <c r="F23" s="201"/>
    </row>
    <row r="24" spans="1:6" ht="45" customHeight="1" x14ac:dyDescent="0.3">
      <c r="A24" s="419" t="str">
        <f ca="1">TranslationsHIV!$A$123</f>
        <v>D. Expected annual gap in meeting the need: A - C3</v>
      </c>
      <c r="B24" s="187" t="s">
        <v>11</v>
      </c>
      <c r="C24" s="159">
        <f>+C14-C21</f>
        <v>20192</v>
      </c>
      <c r="D24" s="159">
        <f t="shared" ref="D24:E24" si="4">+D14-D21</f>
        <v>20265.5</v>
      </c>
      <c r="E24" s="159">
        <f t="shared" si="4"/>
        <v>20069.5</v>
      </c>
      <c r="F24" s="420"/>
    </row>
    <row r="25" spans="1:6" ht="45" customHeight="1" x14ac:dyDescent="0.3">
      <c r="A25" s="425"/>
      <c r="B25" s="187" t="s">
        <v>14</v>
      </c>
      <c r="C25" s="151">
        <f>IF(C24=0,"",+C24/C14)</f>
        <v>0.96806980535046505</v>
      </c>
      <c r="D25" s="151">
        <f t="shared" ref="D25:E25" si="5">IF(D24=0,"",+D24/D14)</f>
        <v>0.97159363313836422</v>
      </c>
      <c r="E25" s="151">
        <f t="shared" si="5"/>
        <v>0.96219675903729984</v>
      </c>
      <c r="F25" s="484"/>
    </row>
    <row r="26" spans="1:6" ht="17.5" customHeight="1" x14ac:dyDescent="0.3">
      <c r="A26" s="199" t="str">
        <f ca="1">TranslationsHIV!$A$44</f>
        <v>Country need to meet global targets covered with the allocation amount</v>
      </c>
      <c r="B26" s="200"/>
      <c r="C26" s="149"/>
      <c r="D26" s="149"/>
      <c r="E26" s="149"/>
      <c r="F26" s="201"/>
    </row>
    <row r="27" spans="1:6" ht="45" customHeight="1" x14ac:dyDescent="0.3">
      <c r="A27" s="419" t="str">
        <f ca="1">TranslationsHIV!$A$45</f>
        <v>E. Targets to be financed by allocation amount</v>
      </c>
      <c r="B27" s="188" t="s">
        <v>11</v>
      </c>
      <c r="C27" s="176">
        <f>C15-C19</f>
        <v>999</v>
      </c>
      <c r="D27" s="176">
        <f>D15-D19</f>
        <v>1777.5</v>
      </c>
      <c r="E27" s="176">
        <f>E15-E19</f>
        <v>2365.5</v>
      </c>
      <c r="F27" s="426" t="s">
        <v>1722</v>
      </c>
    </row>
    <row r="28" spans="1:6" ht="45" customHeight="1" x14ac:dyDescent="0.3">
      <c r="A28" s="425"/>
      <c r="B28" s="188" t="s">
        <v>14</v>
      </c>
      <c r="C28" s="151">
        <f>IF(C27=0,"",+C27/C14)</f>
        <v>4.7895291974302423E-2</v>
      </c>
      <c r="D28" s="151">
        <f t="shared" ref="D28:E28" si="6">IF(D27=0,"",+D27/D14)</f>
        <v>8.5219100584907476E-2</v>
      </c>
      <c r="E28" s="151">
        <f t="shared" si="6"/>
        <v>0.11340972288810049</v>
      </c>
      <c r="F28" s="427"/>
    </row>
    <row r="29" spans="1:6" ht="45" customHeight="1" x14ac:dyDescent="0.3">
      <c r="A29" s="419" t="str">
        <f ca="1">TranslationsHIV!$A$49</f>
        <v>F. PrEP from allocation amount and other resources: E + C3</v>
      </c>
      <c r="B29" s="188" t="s">
        <v>11</v>
      </c>
      <c r="C29" s="159">
        <f>+C27+C21</f>
        <v>1665</v>
      </c>
      <c r="D29" s="159">
        <f>+D27+D21</f>
        <v>2370</v>
      </c>
      <c r="E29" s="159">
        <f>+E27+E21</f>
        <v>3154</v>
      </c>
      <c r="F29" s="420"/>
    </row>
    <row r="30" spans="1:6" ht="45" customHeight="1" x14ac:dyDescent="0.3">
      <c r="A30" s="425"/>
      <c r="B30" s="188" t="s">
        <v>14</v>
      </c>
      <c r="C30" s="151">
        <f>IF(C29=0,"",+C29/C14)</f>
        <v>7.9825486623837372E-2</v>
      </c>
      <c r="D30" s="151">
        <f t="shared" ref="D30:E30" si="7">IF(D29=0,"",+D29/D14)</f>
        <v>0.1136254674465433</v>
      </c>
      <c r="E30" s="151">
        <f t="shared" si="7"/>
        <v>0.15121296385080066</v>
      </c>
      <c r="F30" s="484"/>
    </row>
    <row r="31" spans="1:6" ht="45" customHeight="1" x14ac:dyDescent="0.3">
      <c r="A31" s="419" t="str">
        <f ca="1">TranslationsHIV!$A$124</f>
        <v xml:space="preserve">G. Remaining gap: A - F </v>
      </c>
      <c r="B31" s="188" t="s">
        <v>11</v>
      </c>
      <c r="C31" s="177">
        <f>+C14-(C29)</f>
        <v>19193</v>
      </c>
      <c r="D31" s="177">
        <f t="shared" ref="D31:E31" si="8">+D14-(D29)</f>
        <v>18488</v>
      </c>
      <c r="E31" s="177">
        <f t="shared" si="8"/>
        <v>17704</v>
      </c>
      <c r="F31" s="420"/>
    </row>
    <row r="32" spans="1:6" ht="45" customHeight="1" x14ac:dyDescent="0.3">
      <c r="A32" s="425"/>
      <c r="B32" s="188" t="s">
        <v>14</v>
      </c>
      <c r="C32" s="178">
        <f>IF(C31=0,"",+C31/C14)</f>
        <v>0.92017451337616263</v>
      </c>
      <c r="D32" s="178">
        <f t="shared" ref="D32:E32" si="9">IF(D31=0,"",+D31/D14)</f>
        <v>0.88637453255345666</v>
      </c>
      <c r="E32" s="178">
        <f t="shared" si="9"/>
        <v>0.84878703614919937</v>
      </c>
      <c r="F32" s="484"/>
    </row>
    <row r="33" spans="1:6" x14ac:dyDescent="0.3">
      <c r="A33" s="140"/>
      <c r="B33" s="140"/>
      <c r="C33" s="160"/>
      <c r="D33" s="160"/>
      <c r="E33" s="160"/>
      <c r="F33" s="140"/>
    </row>
    <row r="34" spans="1:6" x14ac:dyDescent="0.3">
      <c r="A34" s="140"/>
      <c r="B34" s="140"/>
      <c r="C34" s="160"/>
      <c r="D34" s="160"/>
      <c r="E34" s="160"/>
      <c r="F34" s="140"/>
    </row>
    <row r="35" spans="1:6" ht="30" customHeight="1" thickBot="1" x14ac:dyDescent="0.35">
      <c r="A35" s="233" t="str">
        <f ca="1">TranslationsHIV!$A$111</f>
        <v xml:space="preserve">PrEP Programmatic Gap Table 2 </v>
      </c>
      <c r="B35" s="234"/>
      <c r="C35" s="215"/>
      <c r="D35" s="215"/>
      <c r="E35" s="215"/>
      <c r="F35" s="216"/>
    </row>
    <row r="36" spans="1:6" ht="45" customHeight="1" x14ac:dyDescent="0.3">
      <c r="A36" s="137" t="str">
        <f ca="1">TranslationsHIV!$A$21</f>
        <v>Priority Module</v>
      </c>
      <c r="B36" s="469" t="s">
        <v>1598</v>
      </c>
      <c r="C36" s="470"/>
      <c r="D36" s="470"/>
      <c r="E36" s="470"/>
      <c r="F36" s="471"/>
    </row>
    <row r="37" spans="1:6" ht="45" customHeight="1" x14ac:dyDescent="0.3">
      <c r="A37" s="137" t="str">
        <f ca="1">TranslationsHIV!$A$22</f>
        <v>Selected coverage indicator</v>
      </c>
      <c r="B37" s="469" t="s">
        <v>1553</v>
      </c>
      <c r="C37" s="470"/>
      <c r="D37" s="470"/>
      <c r="E37" s="470"/>
      <c r="F37" s="471"/>
    </row>
    <row r="38" spans="1:6" ht="17.5" customHeight="1" x14ac:dyDescent="0.3">
      <c r="A38" s="199" t="str">
        <f ca="1">TranslationsHIV!$A$24</f>
        <v>Current national coverage</v>
      </c>
      <c r="B38" s="200"/>
      <c r="C38" s="149"/>
      <c r="D38" s="149"/>
      <c r="E38" s="149"/>
      <c r="F38" s="201"/>
    </row>
    <row r="39" spans="1:6" ht="45" customHeight="1" x14ac:dyDescent="0.3">
      <c r="A39" s="130" t="str">
        <f ca="1">TranslationsHIV!$A$25</f>
        <v>Insert latest results</v>
      </c>
      <c r="B39" s="86">
        <v>11.56</v>
      </c>
      <c r="C39" s="154" t="str">
        <f ca="1">TranslationsHIV!$A$26</f>
        <v>Year</v>
      </c>
      <c r="D39" s="203">
        <v>2022</v>
      </c>
      <c r="E39" s="152" t="str">
        <f ca="1">TranslationsHIV!$A$27</f>
        <v>Data source</v>
      </c>
      <c r="F39" s="18" t="s">
        <v>1683</v>
      </c>
    </row>
    <row r="40" spans="1:6" ht="45" customHeight="1" x14ac:dyDescent="0.3">
      <c r="A40" s="217" t="str">
        <f ca="1">TranslationsHIV!$A$28</f>
        <v>Comments</v>
      </c>
      <c r="B40" s="438" t="s">
        <v>1723</v>
      </c>
      <c r="C40" s="452"/>
      <c r="D40" s="452"/>
      <c r="E40" s="452"/>
      <c r="F40" s="440"/>
    </row>
    <row r="41" spans="1:6" ht="45" customHeight="1" x14ac:dyDescent="0.3">
      <c r="A41" s="185"/>
      <c r="B41" s="211"/>
      <c r="C41" s="232" t="str">
        <f ca="1">TranslationsHIV!$A$29</f>
        <v>Year 1</v>
      </c>
      <c r="D41" s="154" t="str">
        <f ca="1">TranslationsHIV!$A$30</f>
        <v>Year 2</v>
      </c>
      <c r="E41" s="154" t="str">
        <f ca="1">TranslationsHIV!$A$31</f>
        <v>Year 3</v>
      </c>
      <c r="F41" s="453" t="str">
        <f ca="1">TranslationsHIV!$A$34</f>
        <v>Comments / Assumptions</v>
      </c>
    </row>
    <row r="42" spans="1:6" ht="45" customHeight="1" x14ac:dyDescent="0.3">
      <c r="A42" s="186"/>
      <c r="B42" s="212"/>
      <c r="C42" s="225">
        <v>2024</v>
      </c>
      <c r="D42" s="139">
        <v>2025</v>
      </c>
      <c r="E42" s="139">
        <v>2026</v>
      </c>
      <c r="F42" s="454"/>
    </row>
    <row r="43" spans="1:6" ht="17.5" customHeight="1" x14ac:dyDescent="0.3">
      <c r="A43" s="199" t="str">
        <f ca="1">TranslationsHIV!$A$35</f>
        <v>Current estimated country need</v>
      </c>
      <c r="B43" s="202"/>
      <c r="C43" s="149"/>
      <c r="D43" s="149"/>
      <c r="E43" s="149"/>
      <c r="F43" s="201"/>
    </row>
    <row r="44" spans="1:6" ht="45" customHeight="1" x14ac:dyDescent="0.3">
      <c r="A44" s="218" t="str">
        <f ca="1">TranslationsHIV!$A$48</f>
        <v>A. Estimated number at risk who should receive PrEP</v>
      </c>
      <c r="B44" s="187" t="s">
        <v>11</v>
      </c>
      <c r="C44" s="176">
        <v>10407.031862399899</v>
      </c>
      <c r="D44" s="176">
        <v>10407.031862399899</v>
      </c>
      <c r="E44" s="176">
        <v>10407.031862399899</v>
      </c>
      <c r="F44" s="265" t="s">
        <v>1718</v>
      </c>
    </row>
    <row r="45" spans="1:6" ht="122.25" customHeight="1" x14ac:dyDescent="0.3">
      <c r="A45" s="130" t="str">
        <f ca="1">TranslationsHIV!$A$110</f>
        <v>B. Country targets 
(from National Strategic Plan)</v>
      </c>
      <c r="B45" s="187" t="s">
        <v>11</v>
      </c>
      <c r="C45" s="176">
        <v>832</v>
      </c>
      <c r="D45" s="176">
        <v>1184</v>
      </c>
      <c r="E45" s="176">
        <v>1576</v>
      </c>
      <c r="F45" s="235" t="s">
        <v>1724</v>
      </c>
    </row>
    <row r="46" spans="1:6" ht="17.5" customHeight="1" x14ac:dyDescent="0.3">
      <c r="A46" s="199" t="str">
        <f ca="1">TranslationsHIV!$A$38</f>
        <v>Country need to meet global targets already covered</v>
      </c>
      <c r="B46" s="200"/>
      <c r="C46" s="149"/>
      <c r="D46" s="149"/>
      <c r="E46" s="149"/>
      <c r="F46" s="201"/>
    </row>
    <row r="47" spans="1:6" ht="45" customHeight="1" x14ac:dyDescent="0.3">
      <c r="A47" s="419" t="str">
        <f ca="1">TranslationsHIV!$A$39</f>
        <v>C1. Global target planned to be covered by domestic resources</v>
      </c>
      <c r="B47" s="187" t="s">
        <v>11</v>
      </c>
      <c r="C47" s="176">
        <v>0</v>
      </c>
      <c r="D47" s="176">
        <v>0</v>
      </c>
      <c r="E47" s="176">
        <v>0</v>
      </c>
      <c r="F47" s="420" t="s">
        <v>1720</v>
      </c>
    </row>
    <row r="48" spans="1:6" ht="45" customHeight="1" x14ac:dyDescent="0.3">
      <c r="A48" s="425"/>
      <c r="B48" s="187" t="s">
        <v>14</v>
      </c>
      <c r="C48" s="151" t="str">
        <f>IF(C47=0,"",+C47/C44)</f>
        <v/>
      </c>
      <c r="D48" s="151" t="str">
        <f t="shared" ref="D48" si="10">IF(D47=0,"",+D47/D44)</f>
        <v/>
      </c>
      <c r="E48" s="151" t="str">
        <f t="shared" ref="E48" si="11">IF(E47=0,"",+E47/E44)</f>
        <v/>
      </c>
      <c r="F48" s="484"/>
    </row>
    <row r="49" spans="1:6" ht="45" customHeight="1" x14ac:dyDescent="0.3">
      <c r="A49" s="419" t="str">
        <f ca="1">TranslationsHIV!$A$40</f>
        <v>C2. Global target planned to be covered by external resources</v>
      </c>
      <c r="B49" s="187" t="s">
        <v>11</v>
      </c>
      <c r="C49" s="176">
        <f>0.4*C45</f>
        <v>332.8</v>
      </c>
      <c r="D49" s="176">
        <f>0.25*D45</f>
        <v>296</v>
      </c>
      <c r="E49" s="176">
        <f>0.25*E45</f>
        <v>394</v>
      </c>
      <c r="F49" s="341" t="s">
        <v>1721</v>
      </c>
    </row>
    <row r="50" spans="1:6" ht="45" customHeight="1" x14ac:dyDescent="0.3">
      <c r="A50" s="425"/>
      <c r="B50" s="187" t="s">
        <v>14</v>
      </c>
      <c r="C50" s="151">
        <f>IF(C49=0,"",+C49/C44)</f>
        <v>3.1978378119739428E-2</v>
      </c>
      <c r="D50" s="151">
        <f t="shared" ref="D50" si="12">IF(D49=0,"",+D49/D44)</f>
        <v>2.8442307462268241E-2</v>
      </c>
      <c r="E50" s="151">
        <f t="shared" ref="E50" si="13">IF(E49=0,"",+E49/E44)</f>
        <v>3.7859017365316508E-2</v>
      </c>
      <c r="F50" s="236"/>
    </row>
    <row r="51" spans="1:6" ht="45" customHeight="1" x14ac:dyDescent="0.3">
      <c r="A51" s="419" t="str">
        <f ca="1">TranslationsHIV!$A$41</f>
        <v>C3. Total global target already covered</v>
      </c>
      <c r="B51" s="187" t="s">
        <v>11</v>
      </c>
      <c r="C51" s="159">
        <f>C47+C49</f>
        <v>332.8</v>
      </c>
      <c r="D51" s="159">
        <f t="shared" ref="D51:E51" si="14">D47+D49</f>
        <v>296</v>
      </c>
      <c r="E51" s="159">
        <f t="shared" si="14"/>
        <v>394</v>
      </c>
      <c r="F51" s="236"/>
    </row>
    <row r="52" spans="1:6" ht="45" customHeight="1" x14ac:dyDescent="0.3">
      <c r="A52" s="425"/>
      <c r="B52" s="187" t="s">
        <v>14</v>
      </c>
      <c r="C52" s="151">
        <f>IF(C51=0,"",+C51/C44)</f>
        <v>3.1978378119739428E-2</v>
      </c>
      <c r="D52" s="151">
        <f t="shared" ref="D52" si="15">IF(D51=0,"",+D51/D44)</f>
        <v>2.8442307462268241E-2</v>
      </c>
      <c r="E52" s="151">
        <f t="shared" ref="E52" si="16">IF(E51=0,"",+E51/E44)</f>
        <v>3.7859017365316508E-2</v>
      </c>
      <c r="F52" s="236"/>
    </row>
    <row r="53" spans="1:6" ht="17.5" customHeight="1" x14ac:dyDescent="0.3">
      <c r="A53" s="199" t="str">
        <f ca="1">TranslationsHIV!$A$42</f>
        <v>Programmatic gap</v>
      </c>
      <c r="B53" s="200"/>
      <c r="C53" s="149"/>
      <c r="D53" s="149"/>
      <c r="E53" s="149"/>
      <c r="F53" s="201"/>
    </row>
    <row r="54" spans="1:6" ht="45" customHeight="1" x14ac:dyDescent="0.3">
      <c r="A54" s="419" t="str">
        <f ca="1">TranslationsHIV!$A$123</f>
        <v>D. Expected annual gap in meeting the need: A - C3</v>
      </c>
      <c r="B54" s="187" t="s">
        <v>11</v>
      </c>
      <c r="C54" s="159">
        <f>+C44-C51</f>
        <v>10074.2318623999</v>
      </c>
      <c r="D54" s="159">
        <f t="shared" ref="D54:E54" si="17">+D44-D51</f>
        <v>10111.031862399899</v>
      </c>
      <c r="E54" s="159">
        <f t="shared" si="17"/>
        <v>10013.031862399899</v>
      </c>
      <c r="F54" s="420"/>
    </row>
    <row r="55" spans="1:6" ht="45" customHeight="1" x14ac:dyDescent="0.3">
      <c r="A55" s="425"/>
      <c r="B55" s="187" t="s">
        <v>14</v>
      </c>
      <c r="C55" s="151">
        <f>IF(C54=0,"",+C54/C44)</f>
        <v>0.96802162188026064</v>
      </c>
      <c r="D55" s="151">
        <f t="shared" ref="D55" si="18">IF(D54=0,"",+D54/D44)</f>
        <v>0.97155769253773172</v>
      </c>
      <c r="E55" s="151">
        <f t="shared" ref="E55" si="19">IF(E54=0,"",+E54/E44)</f>
        <v>0.96214098263468351</v>
      </c>
      <c r="F55" s="484"/>
    </row>
    <row r="56" spans="1:6" ht="17.5" customHeight="1" x14ac:dyDescent="0.3">
      <c r="A56" s="199" t="str">
        <f ca="1">TranslationsHIV!$A$44</f>
        <v>Country need to meet global targets covered with the allocation amount</v>
      </c>
      <c r="B56" s="200"/>
      <c r="C56" s="149"/>
      <c r="D56" s="149"/>
      <c r="E56" s="149"/>
      <c r="F56" s="201"/>
    </row>
    <row r="57" spans="1:6" ht="45" customHeight="1" x14ac:dyDescent="0.3">
      <c r="A57" s="419" t="str">
        <f ca="1">TranslationsHIV!$A$45</f>
        <v>E. Targets to be financed by allocation amount</v>
      </c>
      <c r="B57" s="188" t="s">
        <v>11</v>
      </c>
      <c r="C57" s="176">
        <f>0.6*C45</f>
        <v>499.2</v>
      </c>
      <c r="D57" s="176">
        <f>0.75*D45</f>
        <v>888</v>
      </c>
      <c r="E57" s="176">
        <f>0.75*E45</f>
        <v>1182</v>
      </c>
      <c r="F57" s="426" t="s">
        <v>1722</v>
      </c>
    </row>
    <row r="58" spans="1:6" ht="45" customHeight="1" x14ac:dyDescent="0.3">
      <c r="A58" s="425"/>
      <c r="B58" s="188" t="s">
        <v>14</v>
      </c>
      <c r="C58" s="151">
        <f>IF(C57=0,"",+C57/C44)</f>
        <v>4.7967567179609143E-2</v>
      </c>
      <c r="D58" s="151">
        <f t="shared" ref="D58" si="20">IF(D57=0,"",+D57/D44)</f>
        <v>8.5326922386804727E-2</v>
      </c>
      <c r="E58" s="151">
        <f t="shared" ref="E58" si="21">IF(E57=0,"",+E57/E44)</f>
        <v>0.11357705209594952</v>
      </c>
      <c r="F58" s="427"/>
    </row>
    <row r="59" spans="1:6" ht="45" customHeight="1" x14ac:dyDescent="0.3">
      <c r="A59" s="419" t="str">
        <f ca="1">TranslationsHIV!$A$49</f>
        <v>F. PrEP from allocation amount and other resources: E + C3</v>
      </c>
      <c r="B59" s="188" t="s">
        <v>11</v>
      </c>
      <c r="C59" s="159">
        <f>+C57+C51</f>
        <v>832</v>
      </c>
      <c r="D59" s="159">
        <f>+D57+D51</f>
        <v>1184</v>
      </c>
      <c r="E59" s="159">
        <f>+E57+E51</f>
        <v>1576</v>
      </c>
      <c r="F59" s="420"/>
    </row>
    <row r="60" spans="1:6" ht="45" customHeight="1" x14ac:dyDescent="0.3">
      <c r="A60" s="425"/>
      <c r="B60" s="188" t="s">
        <v>14</v>
      </c>
      <c r="C60" s="151">
        <f>IF(C59=0,"",+C59/C44)</f>
        <v>7.9945945299348564E-2</v>
      </c>
      <c r="D60" s="151">
        <f t="shared" ref="D60" si="22">IF(D59=0,"",+D59/D44)</f>
        <v>0.11376922984907296</v>
      </c>
      <c r="E60" s="151">
        <f t="shared" ref="E60" si="23">IF(E59=0,"",+E59/E44)</f>
        <v>0.15143606946126603</v>
      </c>
      <c r="F60" s="484"/>
    </row>
    <row r="61" spans="1:6" ht="45" customHeight="1" x14ac:dyDescent="0.3">
      <c r="A61" s="419" t="str">
        <f ca="1">TranslationsHIV!$A$124</f>
        <v xml:space="preserve">G. Remaining gap: A - F </v>
      </c>
      <c r="B61" s="188" t="s">
        <v>11</v>
      </c>
      <c r="C61" s="177">
        <f>+C44-(C59)</f>
        <v>9575.0318623998992</v>
      </c>
      <c r="D61" s="177">
        <f t="shared" ref="D61:E61" si="24">+D44-(D59)</f>
        <v>9223.0318623998992</v>
      </c>
      <c r="E61" s="177">
        <f t="shared" si="24"/>
        <v>8831.0318623998992</v>
      </c>
      <c r="F61" s="420"/>
    </row>
    <row r="62" spans="1:6" ht="45" customHeight="1" x14ac:dyDescent="0.3">
      <c r="A62" s="425"/>
      <c r="B62" s="188" t="s">
        <v>14</v>
      </c>
      <c r="C62" s="178">
        <f>IF(C61=0,"",+C61/C44)</f>
        <v>0.92005405470065138</v>
      </c>
      <c r="D62" s="178">
        <f t="shared" ref="D62" si="25">IF(D61=0,"",+D61/D44)</f>
        <v>0.88623077015092699</v>
      </c>
      <c r="E62" s="178">
        <f t="shared" ref="E62" si="26">IF(E61=0,"",+E61/E44)</f>
        <v>0.84856393053873391</v>
      </c>
      <c r="F62" s="484"/>
    </row>
    <row r="63" spans="1:6" x14ac:dyDescent="0.3">
      <c r="A63" s="140"/>
      <c r="B63" s="140"/>
      <c r="C63" s="160"/>
      <c r="D63" s="160"/>
      <c r="E63" s="160"/>
      <c r="F63" s="140"/>
    </row>
    <row r="64" spans="1:6" x14ac:dyDescent="0.3">
      <c r="A64" s="140"/>
      <c r="B64" s="140"/>
      <c r="C64" s="160"/>
      <c r="D64" s="160"/>
      <c r="E64" s="160"/>
      <c r="F64" s="140"/>
    </row>
    <row r="65" spans="1:6" ht="22.5" customHeight="1" thickBot="1" x14ac:dyDescent="0.35">
      <c r="A65" s="233" t="str">
        <f ca="1">TranslationsHIV!$A$112</f>
        <v xml:space="preserve">PrEP Programmatic Gap Table 3 </v>
      </c>
      <c r="B65" s="234"/>
      <c r="C65" s="215"/>
      <c r="D65" s="215"/>
      <c r="E65" s="215"/>
      <c r="F65" s="216"/>
    </row>
    <row r="66" spans="1:6" ht="45" customHeight="1" x14ac:dyDescent="0.3">
      <c r="A66" s="137" t="str">
        <f ca="1">TranslationsHIV!$A$21</f>
        <v>Priority Module</v>
      </c>
      <c r="B66" s="469" t="s">
        <v>1592</v>
      </c>
      <c r="C66" s="470"/>
      <c r="D66" s="470"/>
      <c r="E66" s="470"/>
      <c r="F66" s="471"/>
    </row>
    <row r="67" spans="1:6" ht="45" customHeight="1" x14ac:dyDescent="0.3">
      <c r="A67" s="137" t="str">
        <f ca="1">TranslationsHIV!$A$22</f>
        <v>Selected coverage indicator</v>
      </c>
      <c r="B67" s="469" t="s">
        <v>1565</v>
      </c>
      <c r="C67" s="470"/>
      <c r="D67" s="470"/>
      <c r="E67" s="470"/>
      <c r="F67" s="471"/>
    </row>
    <row r="68" spans="1:6" ht="17.5" customHeight="1" x14ac:dyDescent="0.3">
      <c r="A68" s="199" t="str">
        <f ca="1">TranslationsHIV!$A$24</f>
        <v>Current national coverage</v>
      </c>
      <c r="B68" s="200"/>
      <c r="C68" s="149"/>
      <c r="D68" s="149"/>
      <c r="E68" s="149"/>
      <c r="F68" s="201"/>
    </row>
    <row r="69" spans="1:6" ht="45" customHeight="1" x14ac:dyDescent="0.3">
      <c r="A69" s="130" t="str">
        <f ca="1">TranslationsHIV!$A$25</f>
        <v>Insert latest results</v>
      </c>
      <c r="B69" s="86">
        <v>23.04</v>
      </c>
      <c r="C69" s="154" t="str">
        <f ca="1">TranslationsHIV!$A$26</f>
        <v>Year</v>
      </c>
      <c r="D69" s="203">
        <v>2022</v>
      </c>
      <c r="E69" s="152" t="str">
        <f ca="1">TranslationsHIV!$A$27</f>
        <v>Data source</v>
      </c>
      <c r="F69" s="18" t="s">
        <v>1716</v>
      </c>
    </row>
    <row r="70" spans="1:6" ht="45" customHeight="1" x14ac:dyDescent="0.3">
      <c r="A70" s="217" t="str">
        <f ca="1">TranslationsHIV!$A$28</f>
        <v>Comments</v>
      </c>
      <c r="B70" s="438" t="s">
        <v>1725</v>
      </c>
      <c r="C70" s="452"/>
      <c r="D70" s="452"/>
      <c r="E70" s="452"/>
      <c r="F70" s="440"/>
    </row>
    <row r="71" spans="1:6" ht="45" customHeight="1" x14ac:dyDescent="0.3">
      <c r="A71" s="493"/>
      <c r="B71" s="466"/>
      <c r="C71" s="154" t="str">
        <f ca="1">TranslationsHIV!$A$29</f>
        <v>Year 1</v>
      </c>
      <c r="D71" s="154" t="str">
        <f ca="1">TranslationsHIV!$A$30</f>
        <v>Year 2</v>
      </c>
      <c r="E71" s="154" t="str">
        <f ca="1">TranslationsHIV!$A$31</f>
        <v>Year 3</v>
      </c>
      <c r="F71" s="453" t="str">
        <f ca="1">TranslationsHIV!$A$34</f>
        <v>Comments / Assumptions</v>
      </c>
    </row>
    <row r="72" spans="1:6" ht="45" customHeight="1" x14ac:dyDescent="0.3">
      <c r="A72" s="494"/>
      <c r="B72" s="467"/>
      <c r="C72" s="139">
        <v>2024</v>
      </c>
      <c r="D72" s="139">
        <v>2025</v>
      </c>
      <c r="E72" s="139">
        <v>2026</v>
      </c>
      <c r="F72" s="454"/>
    </row>
    <row r="73" spans="1:6" ht="17.5" customHeight="1" x14ac:dyDescent="0.3">
      <c r="A73" s="199" t="str">
        <f ca="1">TranslationsHIV!$A$35</f>
        <v>Current estimated country need</v>
      </c>
      <c r="B73" s="200"/>
      <c r="C73" s="149"/>
      <c r="D73" s="149"/>
      <c r="E73" s="149"/>
      <c r="F73" s="201"/>
    </row>
    <row r="74" spans="1:6" ht="45" customHeight="1" x14ac:dyDescent="0.3">
      <c r="A74" s="218" t="str">
        <f ca="1">TranslationsHIV!$A$48</f>
        <v>A. Estimated number at risk who should receive PrEP</v>
      </c>
      <c r="B74" s="187" t="s">
        <v>11</v>
      </c>
      <c r="C74" s="176">
        <v>708446</v>
      </c>
      <c r="D74" s="176">
        <v>708446</v>
      </c>
      <c r="E74" s="176">
        <v>708446</v>
      </c>
      <c r="F74" s="265" t="s">
        <v>1718</v>
      </c>
    </row>
    <row r="75" spans="1:6" ht="196.5" customHeight="1" x14ac:dyDescent="0.3">
      <c r="A75" s="130" t="str">
        <f ca="1">TranslationsHIV!$A$110</f>
        <v>B. Country targets 
(from National Strategic Plan)</v>
      </c>
      <c r="B75" s="187" t="s">
        <v>11</v>
      </c>
      <c r="C75" s="176">
        <v>47788</v>
      </c>
      <c r="D75" s="176">
        <v>67990</v>
      </c>
      <c r="E75" s="176">
        <v>90507</v>
      </c>
      <c r="F75" s="235" t="s">
        <v>1726</v>
      </c>
    </row>
    <row r="76" spans="1:6" ht="17.5" customHeight="1" x14ac:dyDescent="0.3">
      <c r="A76" s="199" t="str">
        <f ca="1">TranslationsHIV!$A$38</f>
        <v>Country need to meet global targets already covered</v>
      </c>
      <c r="B76" s="200"/>
      <c r="C76" s="149"/>
      <c r="D76" s="149"/>
      <c r="E76" s="149"/>
      <c r="F76" s="201"/>
    </row>
    <row r="77" spans="1:6" ht="45" customHeight="1" x14ac:dyDescent="0.3">
      <c r="A77" s="419" t="str">
        <f ca="1">TranslationsHIV!$A$39</f>
        <v>C1. Global target planned to be covered by domestic resources</v>
      </c>
      <c r="B77" s="187" t="s">
        <v>11</v>
      </c>
      <c r="C77" s="176">
        <v>0</v>
      </c>
      <c r="D77" s="176">
        <v>0</v>
      </c>
      <c r="E77" s="176">
        <v>0</v>
      </c>
      <c r="F77" s="420" t="s">
        <v>1720</v>
      </c>
    </row>
    <row r="78" spans="1:6" ht="45" customHeight="1" x14ac:dyDescent="0.3">
      <c r="A78" s="425"/>
      <c r="B78" s="187" t="s">
        <v>14</v>
      </c>
      <c r="C78" s="151" t="str">
        <f>IF(C77=0,"",+C77/C74)</f>
        <v/>
      </c>
      <c r="D78" s="151" t="str">
        <f t="shared" ref="D78" si="27">IF(D77=0,"",+D77/D74)</f>
        <v/>
      </c>
      <c r="E78" s="151" t="str">
        <f t="shared" ref="E78" si="28">IF(E77=0,"",+E77/E74)</f>
        <v/>
      </c>
      <c r="F78" s="484"/>
    </row>
    <row r="79" spans="1:6" ht="45" customHeight="1" x14ac:dyDescent="0.3">
      <c r="A79" s="419" t="str">
        <f ca="1">TranslationsHIV!$A$40</f>
        <v>C2. Global target planned to be covered by external resources</v>
      </c>
      <c r="B79" s="187" t="s">
        <v>11</v>
      </c>
      <c r="C79" s="176">
        <f>0.4*C75</f>
        <v>19115.2</v>
      </c>
      <c r="D79" s="176">
        <f>0.25*D75</f>
        <v>16997.5</v>
      </c>
      <c r="E79" s="176">
        <f>0.25*E75</f>
        <v>22626.75</v>
      </c>
      <c r="F79" s="219" t="s">
        <v>1721</v>
      </c>
    </row>
    <row r="80" spans="1:6" ht="45" customHeight="1" x14ac:dyDescent="0.3">
      <c r="A80" s="425"/>
      <c r="B80" s="187" t="s">
        <v>14</v>
      </c>
      <c r="C80" s="151">
        <f>IF(C79=0,"",+C79/C74)</f>
        <v>2.6981873000906209E-2</v>
      </c>
      <c r="D80" s="151">
        <f t="shared" ref="D80" si="29">IF(D79=0,"",+D79/D74)</f>
        <v>2.3992654344861853E-2</v>
      </c>
      <c r="E80" s="151">
        <f t="shared" ref="E80" si="30">IF(E79=0,"",+E79/E74)</f>
        <v>3.1938566947939576E-2</v>
      </c>
      <c r="F80" s="236"/>
    </row>
    <row r="81" spans="1:6" ht="45" customHeight="1" x14ac:dyDescent="0.3">
      <c r="A81" s="419" t="str">
        <f ca="1">TranslationsHIV!$A$41</f>
        <v>C3. Total global target already covered</v>
      </c>
      <c r="B81" s="187" t="s">
        <v>11</v>
      </c>
      <c r="C81" s="159">
        <f>C77+C79</f>
        <v>19115.2</v>
      </c>
      <c r="D81" s="159">
        <f t="shared" ref="D81:E81" si="31">D77+D79</f>
        <v>16997.5</v>
      </c>
      <c r="E81" s="159">
        <f t="shared" si="31"/>
        <v>22626.75</v>
      </c>
      <c r="F81" s="236"/>
    </row>
    <row r="82" spans="1:6" ht="45" customHeight="1" x14ac:dyDescent="0.3">
      <c r="A82" s="425"/>
      <c r="B82" s="187" t="s">
        <v>14</v>
      </c>
      <c r="C82" s="151">
        <f>IF(C81=0,"",+C81/C74)</f>
        <v>2.6981873000906209E-2</v>
      </c>
      <c r="D82" s="151">
        <f t="shared" ref="D82" si="32">IF(D81=0,"",+D81/D74)</f>
        <v>2.3992654344861853E-2</v>
      </c>
      <c r="E82" s="151">
        <f t="shared" ref="E82" si="33">IF(E81=0,"",+E81/E74)</f>
        <v>3.1938566947939576E-2</v>
      </c>
      <c r="F82" s="236"/>
    </row>
    <row r="83" spans="1:6" ht="17.5" customHeight="1" x14ac:dyDescent="0.3">
      <c r="A83" s="199" t="str">
        <f ca="1">TranslationsHIV!$A$42</f>
        <v>Programmatic gap</v>
      </c>
      <c r="B83" s="200"/>
      <c r="C83" s="149"/>
      <c r="D83" s="149"/>
      <c r="E83" s="149"/>
      <c r="F83" s="201"/>
    </row>
    <row r="84" spans="1:6" ht="45" customHeight="1" x14ac:dyDescent="0.3">
      <c r="A84" s="419" t="str">
        <f ca="1">TranslationsHIV!$A$123</f>
        <v>D. Expected annual gap in meeting the need: A - C3</v>
      </c>
      <c r="B84" s="187" t="s">
        <v>11</v>
      </c>
      <c r="C84" s="159">
        <f>+C74-C81</f>
        <v>689330.8</v>
      </c>
      <c r="D84" s="159">
        <f t="shared" ref="D84:E84" si="34">+D74-D81</f>
        <v>691448.5</v>
      </c>
      <c r="E84" s="159">
        <f t="shared" si="34"/>
        <v>685819.25</v>
      </c>
      <c r="F84" s="420"/>
    </row>
    <row r="85" spans="1:6" ht="45" customHeight="1" x14ac:dyDescent="0.3">
      <c r="A85" s="425"/>
      <c r="B85" s="187" t="s">
        <v>14</v>
      </c>
      <c r="C85" s="151">
        <f>IF(C84=0,"",+C84/C74)</f>
        <v>0.97301812699909385</v>
      </c>
      <c r="D85" s="151">
        <f t="shared" ref="D85" si="35">IF(D84=0,"",+D84/D74)</f>
        <v>0.97600734565513814</v>
      </c>
      <c r="E85" s="151">
        <f t="shared" ref="E85" si="36">IF(E84=0,"",+E84/E74)</f>
        <v>0.96806143305206038</v>
      </c>
      <c r="F85" s="484"/>
    </row>
    <row r="86" spans="1:6" ht="17.5" customHeight="1" x14ac:dyDescent="0.3">
      <c r="A86" s="199" t="str">
        <f ca="1">TranslationsHIV!$A$44</f>
        <v>Country need to meet global targets covered with the allocation amount</v>
      </c>
      <c r="B86" s="200"/>
      <c r="C86" s="149"/>
      <c r="D86" s="149"/>
      <c r="E86" s="149"/>
      <c r="F86" s="201"/>
    </row>
    <row r="87" spans="1:6" ht="45" customHeight="1" x14ac:dyDescent="0.3">
      <c r="A87" s="419" t="str">
        <f ca="1">TranslationsHIV!$A$45</f>
        <v>E. Targets to be financed by allocation amount</v>
      </c>
      <c r="B87" s="188" t="s">
        <v>11</v>
      </c>
      <c r="C87" s="176">
        <f>0.6*C75</f>
        <v>28672.799999999999</v>
      </c>
      <c r="D87" s="176">
        <f>0.75*D75</f>
        <v>50992.5</v>
      </c>
      <c r="E87" s="176">
        <f>0.75*E75</f>
        <v>67880.25</v>
      </c>
      <c r="F87" s="426" t="s">
        <v>1722</v>
      </c>
    </row>
    <row r="88" spans="1:6" ht="45" customHeight="1" x14ac:dyDescent="0.3">
      <c r="A88" s="425"/>
      <c r="B88" s="188" t="s">
        <v>14</v>
      </c>
      <c r="C88" s="151">
        <f>IF(C87=0,"",+C87/C74)</f>
        <v>4.0472809501359314E-2</v>
      </c>
      <c r="D88" s="151">
        <f t="shared" ref="D88" si="37">IF(D87=0,"",+D87/D74)</f>
        <v>7.1977963034585563E-2</v>
      </c>
      <c r="E88" s="151">
        <f t="shared" ref="E88" si="38">IF(E87=0,"",+E87/E74)</f>
        <v>9.5815700843818727E-2</v>
      </c>
      <c r="F88" s="427"/>
    </row>
    <row r="89" spans="1:6" ht="45" customHeight="1" x14ac:dyDescent="0.3">
      <c r="A89" s="419" t="str">
        <f ca="1">TranslationsHIV!$A$49</f>
        <v>F. PrEP from allocation amount and other resources: E + C3</v>
      </c>
      <c r="B89" s="188" t="s">
        <v>11</v>
      </c>
      <c r="C89" s="159">
        <f>+C87+C81</f>
        <v>47788</v>
      </c>
      <c r="D89" s="159">
        <f>+D87+D81</f>
        <v>67990</v>
      </c>
      <c r="E89" s="159">
        <f>+E87+E81</f>
        <v>90507</v>
      </c>
      <c r="F89" s="420"/>
    </row>
    <row r="90" spans="1:6" ht="45" customHeight="1" x14ac:dyDescent="0.3">
      <c r="A90" s="425"/>
      <c r="B90" s="188" t="s">
        <v>14</v>
      </c>
      <c r="C90" s="151">
        <f>IF(C89=0,"",+C89/C74)</f>
        <v>6.7454682502265523E-2</v>
      </c>
      <c r="D90" s="151">
        <f t="shared" ref="D90" si="39">IF(D89=0,"",+D89/D74)</f>
        <v>9.5970617379447412E-2</v>
      </c>
      <c r="E90" s="151">
        <f t="shared" ref="E90" si="40">IF(E89=0,"",+E89/E74)</f>
        <v>0.1277542677917583</v>
      </c>
      <c r="F90" s="484"/>
    </row>
    <row r="91" spans="1:6" ht="45" customHeight="1" x14ac:dyDescent="0.3">
      <c r="A91" s="419" t="str">
        <f ca="1">TranslationsHIV!$A$124</f>
        <v xml:space="preserve">G. Remaining gap: A - F </v>
      </c>
      <c r="B91" s="188" t="s">
        <v>11</v>
      </c>
      <c r="C91" s="177">
        <f>+C74-(C89)</f>
        <v>660658</v>
      </c>
      <c r="D91" s="177">
        <f t="shared" ref="D91:E91" si="41">+D74-(D89)</f>
        <v>640456</v>
      </c>
      <c r="E91" s="177">
        <f t="shared" si="41"/>
        <v>617939</v>
      </c>
      <c r="F91" s="420"/>
    </row>
    <row r="92" spans="1:6" ht="45" customHeight="1" x14ac:dyDescent="0.3">
      <c r="A92" s="450"/>
      <c r="B92" s="226" t="s">
        <v>14</v>
      </c>
      <c r="C92" s="231">
        <f>IF(C91=0,"",+C91/C74)</f>
        <v>0.9325453174977345</v>
      </c>
      <c r="D92" s="231">
        <f t="shared" ref="D92" si="42">IF(D91=0,"",+D91/D74)</f>
        <v>0.90402938262055255</v>
      </c>
      <c r="E92" s="231">
        <f t="shared" ref="E92" si="43">IF(E91=0,"",+E91/E74)</f>
        <v>0.87224573220824175</v>
      </c>
      <c r="F92" s="504"/>
    </row>
    <row r="93" spans="1:6" x14ac:dyDescent="0.3">
      <c r="A93" s="495" t="s">
        <v>36</v>
      </c>
      <c r="B93" s="496"/>
      <c r="C93" s="496"/>
      <c r="D93" s="496"/>
      <c r="E93" s="496"/>
      <c r="F93" s="497"/>
    </row>
    <row r="94" spans="1:6" x14ac:dyDescent="0.3">
      <c r="A94" s="498"/>
      <c r="B94" s="499"/>
      <c r="C94" s="499"/>
      <c r="D94" s="499"/>
      <c r="E94" s="499"/>
      <c r="F94" s="500"/>
    </row>
    <row r="95" spans="1:6" x14ac:dyDescent="0.3">
      <c r="A95" s="498"/>
      <c r="B95" s="499"/>
      <c r="C95" s="499"/>
      <c r="D95" s="499"/>
      <c r="E95" s="499"/>
      <c r="F95" s="500"/>
    </row>
    <row r="96" spans="1:6" x14ac:dyDescent="0.3">
      <c r="A96" s="498"/>
      <c r="B96" s="499"/>
      <c r="C96" s="499"/>
      <c r="D96" s="499"/>
      <c r="E96" s="499"/>
      <c r="F96" s="500"/>
    </row>
    <row r="97" spans="1:6" x14ac:dyDescent="0.3">
      <c r="A97" s="498"/>
      <c r="B97" s="499"/>
      <c r="C97" s="499"/>
      <c r="D97" s="499"/>
      <c r="E97" s="499"/>
      <c r="F97" s="500"/>
    </row>
    <row r="98" spans="1:6" x14ac:dyDescent="0.3">
      <c r="A98" s="498"/>
      <c r="B98" s="499"/>
      <c r="C98" s="499"/>
      <c r="D98" s="499"/>
      <c r="E98" s="499"/>
      <c r="F98" s="500"/>
    </row>
    <row r="99" spans="1:6" x14ac:dyDescent="0.3">
      <c r="A99" s="498"/>
      <c r="B99" s="499"/>
      <c r="C99" s="499"/>
      <c r="D99" s="499"/>
      <c r="E99" s="499"/>
      <c r="F99" s="500"/>
    </row>
    <row r="100" spans="1:6" x14ac:dyDescent="0.3">
      <c r="A100" s="498"/>
      <c r="B100" s="499"/>
      <c r="C100" s="499"/>
      <c r="D100" s="499"/>
      <c r="E100" s="499"/>
      <c r="F100" s="500"/>
    </row>
    <row r="101" spans="1:6" x14ac:dyDescent="0.3">
      <c r="A101" s="498"/>
      <c r="B101" s="499"/>
      <c r="C101" s="499"/>
      <c r="D101" s="499"/>
      <c r="E101" s="499"/>
      <c r="F101" s="500"/>
    </row>
    <row r="102" spans="1:6" x14ac:dyDescent="0.3">
      <c r="A102" s="498"/>
      <c r="B102" s="499"/>
      <c r="C102" s="499"/>
      <c r="D102" s="499"/>
      <c r="E102" s="499"/>
      <c r="F102" s="500"/>
    </row>
    <row r="103" spans="1:6" x14ac:dyDescent="0.3">
      <c r="A103" s="501"/>
      <c r="B103" s="502"/>
      <c r="C103" s="502"/>
      <c r="D103" s="502"/>
      <c r="E103" s="502"/>
      <c r="F103" s="503"/>
    </row>
  </sheetData>
  <sheetProtection algorithmName="SHA-512" hashValue="cg86NyMbMgzmcdzi2667qtsBsxXubCyiakAjG6HKgrxApozLnqQaJaD+wXyN0X3Yjx7xc7UV1ECtHcg93Qt/0Q==" saltValue="te6jLbpW9gO1yFoZL9y9lg==" spinCount="100000" sheet="1" formatColumns="0" formatRows="0"/>
  <mergeCells count="56">
    <mergeCell ref="A93:F103"/>
    <mergeCell ref="A89:A90"/>
    <mergeCell ref="F89:F90"/>
    <mergeCell ref="A91:A92"/>
    <mergeCell ref="F91:F92"/>
    <mergeCell ref="A79:A80"/>
    <mergeCell ref="A81:A82"/>
    <mergeCell ref="A84:A85"/>
    <mergeCell ref="F84:F85"/>
    <mergeCell ref="A87:A88"/>
    <mergeCell ref="F87:F88"/>
    <mergeCell ref="B70:F70"/>
    <mergeCell ref="F71:F72"/>
    <mergeCell ref="A77:A78"/>
    <mergeCell ref="F77:F78"/>
    <mergeCell ref="A71:A72"/>
    <mergeCell ref="B71:B72"/>
    <mergeCell ref="B66:F66"/>
    <mergeCell ref="B67:F67"/>
    <mergeCell ref="A59:A60"/>
    <mergeCell ref="F59:F60"/>
    <mergeCell ref="A61:A62"/>
    <mergeCell ref="F61:F62"/>
    <mergeCell ref="B36:F36"/>
    <mergeCell ref="B37:F37"/>
    <mergeCell ref="B40:F40"/>
    <mergeCell ref="F41:F42"/>
    <mergeCell ref="A57:A58"/>
    <mergeCell ref="F57:F58"/>
    <mergeCell ref="A49:A50"/>
    <mergeCell ref="A51:A52"/>
    <mergeCell ref="A47:A48"/>
    <mergeCell ref="F47:F48"/>
    <mergeCell ref="A54:A55"/>
    <mergeCell ref="F54:F55"/>
    <mergeCell ref="B7:F7"/>
    <mergeCell ref="F1:F3"/>
    <mergeCell ref="B10:F10"/>
    <mergeCell ref="F11:F12"/>
    <mergeCell ref="A1:E1"/>
    <mergeCell ref="A2:E2"/>
    <mergeCell ref="A3:E3"/>
    <mergeCell ref="A4:F4"/>
    <mergeCell ref="B6:F6"/>
    <mergeCell ref="A17:A18"/>
    <mergeCell ref="F17:F18"/>
    <mergeCell ref="A19:A20"/>
    <mergeCell ref="A21:A22"/>
    <mergeCell ref="A24:A25"/>
    <mergeCell ref="F24:F25"/>
    <mergeCell ref="A27:A28"/>
    <mergeCell ref="F27:F28"/>
    <mergeCell ref="A29:A30"/>
    <mergeCell ref="F29:F30"/>
    <mergeCell ref="A31:A32"/>
    <mergeCell ref="F31:F32"/>
  </mergeCells>
  <hyperlinks>
    <hyperlink ref="F74" r:id="rId1" xr:uid="{BA5939CE-F6EB-4A04-8EEC-B0B3FA43C39A}"/>
    <hyperlink ref="F44" r:id="rId2" xr:uid="{11E289BB-65F8-4256-B21B-5A85AEC78635}"/>
    <hyperlink ref="F14" r:id="rId3" xr:uid="{3E6701D5-DE46-42D4-BDDD-569355A2FC08}"/>
  </hyperlinks>
  <pageMargins left="0.7" right="0.7" top="0.75" bottom="0.75" header="0.3" footer="0.3"/>
  <pageSetup paperSize="9" scale="55" orientation="portrait" r:id="rId4"/>
  <legacyDrawing r:id="rId5"/>
  <extLst>
    <ext xmlns:x14="http://schemas.microsoft.com/office/spreadsheetml/2009/9/main" uri="{CCE6A557-97BC-4b89-ADB6-D9C93CAAB3DF}">
      <x14:dataValidations xmlns:xm="http://schemas.microsoft.com/office/excel/2006/main" count="2">
        <x14:dataValidation type="list" allowBlank="1" showInputMessage="1" showErrorMessage="1" xr:uid="{91DBDEB6-7248-4CBA-B4DA-A0B581EF55D8}">
          <x14:formula1>
            <xm:f>'HIV dropdown'!$A$112:$A$117</xm:f>
          </x14:formula1>
          <xm:sqref>B6:F6 B36:F36 B66:F66</xm:sqref>
        </x14:dataValidation>
        <x14:dataValidation type="list" allowBlank="1" showInputMessage="1" showErrorMessage="1" xr:uid="{4524A828-5F2F-4389-B781-F52245AE1920}">
          <x14:formula1>
            <xm:f>'HIV dropdown'!$A$88:$A$93</xm:f>
          </x14:formula1>
          <xm:sqref>B7:F7 B37:F37 B67:F67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FF5050"/>
  </sheetPr>
  <dimension ref="A1:T160"/>
  <sheetViews>
    <sheetView tabSelected="1" view="pageBreakPreview" topLeftCell="A43" zoomScale="48" zoomScaleNormal="80" zoomScaleSheetLayoutView="48" zoomScalePageLayoutView="80" workbookViewId="0">
      <selection activeCell="C64" sqref="C63:C64"/>
    </sheetView>
  </sheetViews>
  <sheetFormatPr defaultColWidth="9" defaultRowHeight="14" x14ac:dyDescent="0.3"/>
  <cols>
    <col min="1" max="1" width="30.5" style="12" customWidth="1"/>
    <col min="2" max="2" width="13.83203125" style="330" customWidth="1"/>
    <col min="3" max="3" width="14.58203125" style="330" customWidth="1"/>
    <col min="4" max="4" width="15.25" style="330" customWidth="1"/>
    <col min="5" max="5" width="15.08203125" style="330" customWidth="1"/>
    <col min="6" max="6" width="68.33203125" style="12" customWidth="1"/>
    <col min="7" max="7" width="21.5" style="12" customWidth="1"/>
    <col min="8" max="8" width="9" style="12"/>
    <col min="9" max="9" width="10" style="12" customWidth="1"/>
    <col min="10" max="10" width="10.5" style="12" customWidth="1"/>
    <col min="11" max="11" width="12" style="12" customWidth="1"/>
    <col min="12" max="16384" width="9" style="12"/>
  </cols>
  <sheetData>
    <row r="1" spans="1:20" ht="22" customHeight="1" x14ac:dyDescent="0.3">
      <c r="A1" s="488" t="s">
        <v>3</v>
      </c>
      <c r="B1" s="488"/>
      <c r="C1" s="488"/>
      <c r="D1" s="488"/>
      <c r="E1" s="488"/>
      <c r="F1" s="485" t="str">
        <f ca="1">TranslationsHIV!$G$118</f>
        <v>Latest version updated: 31 March 2023</v>
      </c>
      <c r="G1" s="1"/>
      <c r="H1" s="1"/>
      <c r="I1" s="1"/>
      <c r="J1" s="1"/>
      <c r="K1" s="1"/>
      <c r="L1" s="1"/>
      <c r="M1" s="2"/>
      <c r="N1" s="2"/>
      <c r="O1" s="2"/>
      <c r="P1" s="2"/>
      <c r="Q1" s="2"/>
      <c r="R1" s="2"/>
      <c r="S1" s="2"/>
      <c r="T1" s="2"/>
    </row>
    <row r="2" spans="1:20" ht="22" customHeight="1" x14ac:dyDescent="0.3">
      <c r="A2" s="421" t="s">
        <v>4</v>
      </c>
      <c r="B2" s="421"/>
      <c r="C2" s="421"/>
      <c r="D2" s="421"/>
      <c r="E2" s="421"/>
      <c r="F2" s="486"/>
      <c r="G2" s="1"/>
      <c r="H2" s="1"/>
      <c r="I2" s="1"/>
      <c r="J2" s="1"/>
      <c r="K2" s="1"/>
      <c r="L2" s="1"/>
      <c r="M2" s="2"/>
      <c r="N2" s="2"/>
      <c r="O2" s="2"/>
      <c r="P2" s="2"/>
      <c r="Q2" s="2"/>
      <c r="R2" s="2"/>
      <c r="S2" s="2"/>
      <c r="T2" s="2"/>
    </row>
    <row r="3" spans="1:20" ht="22" customHeight="1" thickBot="1" x14ac:dyDescent="0.35">
      <c r="A3" s="489" t="s">
        <v>5</v>
      </c>
      <c r="B3" s="489"/>
      <c r="C3" s="489"/>
      <c r="D3" s="489"/>
      <c r="E3" s="489"/>
      <c r="F3" s="487"/>
      <c r="G3" s="1"/>
      <c r="H3" s="1"/>
      <c r="I3" s="1"/>
      <c r="J3" s="1"/>
      <c r="K3" s="1"/>
      <c r="L3" s="1"/>
      <c r="M3" s="2"/>
      <c r="N3" s="2"/>
      <c r="O3" s="2"/>
      <c r="P3" s="2"/>
      <c r="Q3" s="2"/>
      <c r="R3" s="2"/>
      <c r="S3" s="2"/>
      <c r="T3" s="2"/>
    </row>
    <row r="4" spans="1:20" ht="48.75" customHeight="1" x14ac:dyDescent="0.3">
      <c r="A4" s="510" t="str">
        <f ca="1">TranslationsHIV!$G$116</f>
        <v xml:space="preserve">Carefully read the instructions in the "Instructions" tab before completing the programmatic gap analysis table. 
The instructions have been tailored to each specific module/intervention. </v>
      </c>
      <c r="B4" s="510"/>
      <c r="C4" s="510"/>
      <c r="D4" s="510"/>
      <c r="E4" s="510"/>
      <c r="F4" s="510"/>
    </row>
    <row r="5" spans="1:20" ht="30" customHeight="1" thickBot="1" x14ac:dyDescent="0.35">
      <c r="A5" s="233" t="str">
        <f ca="1">TranslationsHIV!$A$67</f>
        <v>Condom Programmatic Gap Table 1</v>
      </c>
      <c r="B5" s="215"/>
      <c r="C5" s="215"/>
      <c r="D5" s="215"/>
      <c r="E5" s="215"/>
      <c r="F5" s="216"/>
    </row>
    <row r="6" spans="1:20" ht="45" customHeight="1" x14ac:dyDescent="0.3">
      <c r="A6" s="137" t="str">
        <f ca="1">TranslationsHIV!$A$21</f>
        <v>Priority Module</v>
      </c>
      <c r="B6" s="505" t="s">
        <v>1610</v>
      </c>
      <c r="C6" s="506"/>
      <c r="D6" s="506"/>
      <c r="E6" s="506"/>
      <c r="F6" s="507"/>
    </row>
    <row r="7" spans="1:20" ht="45" customHeight="1" x14ac:dyDescent="0.3">
      <c r="A7" s="137" t="str">
        <f ca="1">TranslationsHIV!$A$22</f>
        <v>Selected coverage indicator</v>
      </c>
      <c r="B7" s="447" t="s">
        <v>1642</v>
      </c>
      <c r="C7" s="448"/>
      <c r="D7" s="448"/>
      <c r="E7" s="448"/>
      <c r="F7" s="449"/>
    </row>
    <row r="8" spans="1:20" ht="17.5" customHeight="1" x14ac:dyDescent="0.3">
      <c r="A8" s="199" t="str">
        <f ca="1">TranslationsHIV!$A$24</f>
        <v>Current national coverage</v>
      </c>
      <c r="B8" s="149"/>
      <c r="C8" s="149"/>
      <c r="D8" s="149"/>
      <c r="E8" s="149"/>
      <c r="F8" s="201"/>
    </row>
    <row r="9" spans="1:20" ht="45" customHeight="1" x14ac:dyDescent="0.3">
      <c r="A9" s="130" t="str">
        <f ca="1">TranslationsHIV!$A$25</f>
        <v>Insert latest results</v>
      </c>
      <c r="B9" s="158">
        <v>18000721</v>
      </c>
      <c r="C9" s="154" t="str">
        <f ca="1">TranslationsHIV!$A$26</f>
        <v>Year</v>
      </c>
      <c r="D9" s="203">
        <v>2022</v>
      </c>
      <c r="E9" s="152" t="str">
        <f ca="1">TranslationsHIV!$A$27</f>
        <v>Data source</v>
      </c>
      <c r="F9" s="18" t="s">
        <v>1683</v>
      </c>
    </row>
    <row r="10" spans="1:20" ht="45" customHeight="1" x14ac:dyDescent="0.3">
      <c r="A10" s="217" t="str">
        <f ca="1">TranslationsHIV!$A$28</f>
        <v>Comments</v>
      </c>
      <c r="B10" s="511"/>
      <c r="C10" s="512"/>
      <c r="D10" s="512"/>
      <c r="E10" s="512"/>
      <c r="F10" s="513"/>
    </row>
    <row r="11" spans="1:20" ht="45" customHeight="1" x14ac:dyDescent="0.3">
      <c r="A11" s="185"/>
      <c r="B11" s="317"/>
      <c r="C11" s="232" t="str">
        <f ca="1">TranslationsHIV!$A$29</f>
        <v>Year 1</v>
      </c>
      <c r="D11" s="154" t="str">
        <f ca="1">TranslationsHIV!$A$30</f>
        <v>Year 2</v>
      </c>
      <c r="E11" s="154" t="str">
        <f ca="1">TranslationsHIV!$A$31</f>
        <v>Year 3</v>
      </c>
      <c r="F11" s="453" t="str">
        <f ca="1">TranslationsHIV!$A$34</f>
        <v>Comments / Assumptions</v>
      </c>
    </row>
    <row r="12" spans="1:20" ht="45" customHeight="1" x14ac:dyDescent="0.3">
      <c r="A12" s="186"/>
      <c r="B12" s="318"/>
      <c r="C12" s="225">
        <v>2024</v>
      </c>
      <c r="D12" s="139">
        <v>2025</v>
      </c>
      <c r="E12" s="139">
        <v>2026</v>
      </c>
      <c r="F12" s="454"/>
    </row>
    <row r="13" spans="1:20" ht="17.5" customHeight="1" x14ac:dyDescent="0.3">
      <c r="A13" s="199" t="str">
        <f ca="1">TranslationsHIV!$A$35</f>
        <v>Current estimated country need</v>
      </c>
      <c r="B13" s="319"/>
      <c r="C13" s="149"/>
      <c r="D13" s="149"/>
      <c r="E13" s="149"/>
      <c r="F13" s="201"/>
    </row>
    <row r="14" spans="1:20" ht="81" customHeight="1" x14ac:dyDescent="0.3">
      <c r="A14" s="218" t="str">
        <f ca="1">TranslationsHIV!$A$140</f>
        <v>A. Total estimated key and vulnerable populations in need</v>
      </c>
      <c r="B14" s="183" t="s">
        <v>11</v>
      </c>
      <c r="C14" s="320">
        <v>97000</v>
      </c>
      <c r="D14" s="320">
        <v>97000</v>
      </c>
      <c r="E14" s="320">
        <v>97000</v>
      </c>
      <c r="F14" s="237" t="s">
        <v>1727</v>
      </c>
    </row>
    <row r="15" spans="1:20" ht="45" customHeight="1" x14ac:dyDescent="0.3">
      <c r="A15" s="238" t="str">
        <f ca="1">TranslationsHIV!$A$71</f>
        <v>A1. Total male condoms needed</v>
      </c>
      <c r="B15" s="183" t="s">
        <v>11</v>
      </c>
      <c r="C15" s="320">
        <v>95867040</v>
      </c>
      <c r="D15" s="320">
        <v>106886686</v>
      </c>
      <c r="E15" s="320">
        <v>117880453</v>
      </c>
      <c r="F15" s="337"/>
    </row>
    <row r="16" spans="1:20" ht="45" customHeight="1" x14ac:dyDescent="0.3">
      <c r="A16" s="238" t="str">
        <f ca="1">TranslationsHIV!$A$72</f>
        <v>A2. Total female condoms needed</v>
      </c>
      <c r="B16" s="183" t="s">
        <v>11</v>
      </c>
      <c r="C16" s="321">
        <f>IF(C17="","",C17-C15)</f>
        <v>2964960</v>
      </c>
      <c r="D16" s="321">
        <f t="shared" ref="D16:E16" si="0">IF(D17="","",D17-D15)</f>
        <v>3305774</v>
      </c>
      <c r="E16" s="321">
        <f t="shared" si="0"/>
        <v>3645787</v>
      </c>
      <c r="F16" s="18"/>
    </row>
    <row r="17" spans="1:6" ht="45" customHeight="1" x14ac:dyDescent="0.3">
      <c r="A17" s="238" t="str">
        <f ca="1">TranslationsHIV!$A$113</f>
        <v>A3. Total condoms needed</v>
      </c>
      <c r="B17" s="183" t="s">
        <v>11</v>
      </c>
      <c r="C17" s="320">
        <v>98832000</v>
      </c>
      <c r="D17" s="320">
        <v>110192460</v>
      </c>
      <c r="E17" s="320">
        <v>121526240</v>
      </c>
      <c r="F17" s="18" t="s">
        <v>1728</v>
      </c>
    </row>
    <row r="18" spans="1:6" ht="45" customHeight="1" x14ac:dyDescent="0.3">
      <c r="A18" s="239" t="str">
        <f ca="1">TranslationsHIV!$A$73</f>
        <v>B1. Country targets- male condoms
(from National Strategic Plan)</v>
      </c>
      <c r="B18" s="183" t="s">
        <v>11</v>
      </c>
      <c r="C18" s="320">
        <f>0.75*C15</f>
        <v>71900280</v>
      </c>
      <c r="D18" s="320">
        <f>0.75*D15</f>
        <v>80165014.5</v>
      </c>
      <c r="E18" s="320">
        <f>0.9*E15</f>
        <v>106092407.7</v>
      </c>
      <c r="F18" s="18" t="s">
        <v>1729</v>
      </c>
    </row>
    <row r="19" spans="1:6" ht="49" customHeight="1" x14ac:dyDescent="0.3">
      <c r="A19" s="239" t="str">
        <f ca="1">TranslationsHIV!$A$74</f>
        <v>B2. Country targets- female condoms
(from National Strategic Plan)</v>
      </c>
      <c r="B19" s="189" t="s">
        <v>11</v>
      </c>
      <c r="C19" s="320">
        <f>0.75*C16</f>
        <v>2223720</v>
      </c>
      <c r="D19" s="320">
        <f>0.75*D16</f>
        <v>2479330.5</v>
      </c>
      <c r="E19" s="320">
        <f>0.9*E16</f>
        <v>3281208.3000000003</v>
      </c>
      <c r="F19" s="18" t="s">
        <v>1730</v>
      </c>
    </row>
    <row r="20" spans="1:6" ht="17.5" customHeight="1" x14ac:dyDescent="0.3">
      <c r="A20" s="199" t="str">
        <f ca="1">TranslationsHIV!$A$75</f>
        <v>Country need to meet global target already covered by funding resource</v>
      </c>
      <c r="B20" s="149"/>
      <c r="C20" s="322"/>
      <c r="D20" s="322"/>
      <c r="E20" s="322"/>
      <c r="F20" s="201"/>
    </row>
    <row r="21" spans="1:6" ht="45" customHeight="1" x14ac:dyDescent="0.3">
      <c r="A21" s="508" t="str">
        <f ca="1">TranslationsHIV!$A$76</f>
        <v>C1. Global target planned to be covered by domestic resources, including private sector where available</v>
      </c>
      <c r="B21" s="183" t="s">
        <v>11</v>
      </c>
      <c r="C21" s="320">
        <f>0.02*C17</f>
        <v>1976640</v>
      </c>
      <c r="D21" s="320">
        <f t="shared" ref="D21:E21" si="1">0.02*D17</f>
        <v>2203849.2000000002</v>
      </c>
      <c r="E21" s="320">
        <f t="shared" si="1"/>
        <v>2430524.8000000003</v>
      </c>
      <c r="F21" s="235" t="s">
        <v>1731</v>
      </c>
    </row>
    <row r="22" spans="1:6" ht="45" customHeight="1" x14ac:dyDescent="0.3">
      <c r="A22" s="509"/>
      <c r="B22" s="183" t="s">
        <v>14</v>
      </c>
      <c r="C22" s="163">
        <f>IF(C21=0,"",+C21/C17)</f>
        <v>0.02</v>
      </c>
      <c r="D22" s="163">
        <f t="shared" ref="D22:E22" si="2">IF(D21=0,"",+D21/D17)</f>
        <v>0.02</v>
      </c>
      <c r="E22" s="163">
        <f t="shared" si="2"/>
        <v>2.0000000000000004E-2</v>
      </c>
      <c r="F22" s="235"/>
    </row>
    <row r="23" spans="1:6" ht="45" customHeight="1" x14ac:dyDescent="0.3">
      <c r="A23" s="508" t="str">
        <f ca="1">TranslationsHIV!$A$77</f>
        <v>C2. Global target planned to be covered by external resources</v>
      </c>
      <c r="B23" s="183" t="s">
        <v>11</v>
      </c>
      <c r="C23" s="320">
        <f>0.06*C17</f>
        <v>5929920</v>
      </c>
      <c r="D23" s="320">
        <v>0</v>
      </c>
      <c r="E23" s="320">
        <v>0</v>
      </c>
      <c r="F23" s="235" t="s">
        <v>1732</v>
      </c>
    </row>
    <row r="24" spans="1:6" ht="45" customHeight="1" x14ac:dyDescent="0.3">
      <c r="A24" s="509"/>
      <c r="B24" s="183" t="s">
        <v>14</v>
      </c>
      <c r="C24" s="163">
        <f>IF(C23=0,"",+C23/C17)</f>
        <v>0.06</v>
      </c>
      <c r="D24" s="163" t="str">
        <f t="shared" ref="D24:E24" si="3">IF(D23=0,"",+D23/D17)</f>
        <v/>
      </c>
      <c r="E24" s="163" t="str">
        <f t="shared" si="3"/>
        <v/>
      </c>
      <c r="F24" s="235"/>
    </row>
    <row r="25" spans="1:6" ht="45" customHeight="1" x14ac:dyDescent="0.3">
      <c r="A25" s="508" t="str">
        <f ca="1">TranslationsHIV!$A$78</f>
        <v>C3. Total global target planned to be covered: C1+C2</v>
      </c>
      <c r="B25" s="183" t="s">
        <v>11</v>
      </c>
      <c r="C25" s="166">
        <f>+C21+C23</f>
        <v>7906560</v>
      </c>
      <c r="D25" s="166">
        <f>+D21+D23</f>
        <v>2203849.2000000002</v>
      </c>
      <c r="E25" s="166">
        <f>+E21+E23</f>
        <v>2430524.8000000003</v>
      </c>
      <c r="F25" s="235"/>
    </row>
    <row r="26" spans="1:6" ht="45" customHeight="1" x14ac:dyDescent="0.3">
      <c r="A26" s="509"/>
      <c r="B26" s="183" t="s">
        <v>14</v>
      </c>
      <c r="C26" s="163">
        <f>IF(C25=0,"",+C25/C17)</f>
        <v>0.08</v>
      </c>
      <c r="D26" s="163">
        <f t="shared" ref="D26:E26" si="4">IF(D25=0,"",+D25/D17)</f>
        <v>0.02</v>
      </c>
      <c r="E26" s="163">
        <f t="shared" si="4"/>
        <v>2.0000000000000004E-2</v>
      </c>
      <c r="F26" s="235"/>
    </row>
    <row r="27" spans="1:6" ht="17.5" customHeight="1" x14ac:dyDescent="0.3">
      <c r="A27" s="199" t="str">
        <f ca="1">TranslationsHIV!$A$79</f>
        <v>Global target already covered by type of condom</v>
      </c>
      <c r="B27" s="149"/>
      <c r="C27" s="323"/>
      <c r="D27" s="323"/>
      <c r="E27" s="323"/>
      <c r="F27" s="201"/>
    </row>
    <row r="28" spans="1:6" ht="45" customHeight="1" x14ac:dyDescent="0.3">
      <c r="A28" s="508" t="str">
        <f ca="1">TranslationsHIV!$A$80</f>
        <v>C4. Global target planned to be covered (domestic+external resources)- male condoms</v>
      </c>
      <c r="B28" s="190" t="s">
        <v>11</v>
      </c>
      <c r="C28" s="320">
        <f>0.97*(C21+C23)</f>
        <v>7669363.2000000002</v>
      </c>
      <c r="D28" s="320">
        <f t="shared" ref="D28:E28" si="5">0.97*(D21+D23)</f>
        <v>2137733.7239999999</v>
      </c>
      <c r="E28" s="320">
        <f t="shared" si="5"/>
        <v>2357609.0560000003</v>
      </c>
      <c r="F28" s="235" t="s">
        <v>1733</v>
      </c>
    </row>
    <row r="29" spans="1:6" ht="45" customHeight="1" x14ac:dyDescent="0.3">
      <c r="A29" s="509"/>
      <c r="B29" s="183" t="s">
        <v>14</v>
      </c>
      <c r="C29" s="163">
        <f>IF(C28=0,"",+C28/C15)</f>
        <v>0.08</v>
      </c>
      <c r="D29" s="163">
        <f t="shared" ref="D29:E29" si="6">IF(D28=0,"",+D28/D15)</f>
        <v>2.0000000037422808E-2</v>
      </c>
      <c r="E29" s="163">
        <f t="shared" si="6"/>
        <v>1.9999999966067321E-2</v>
      </c>
      <c r="F29" s="235"/>
    </row>
    <row r="30" spans="1:6" ht="45" customHeight="1" x14ac:dyDescent="0.3">
      <c r="A30" s="508" t="str">
        <f ca="1">TranslationsHIV!$A$81</f>
        <v>C5. Global target planned to be covered (domestic+external resources)- female condoms</v>
      </c>
      <c r="B30" s="183" t="s">
        <v>11</v>
      </c>
      <c r="C30" s="320">
        <f>0.03*(C21+C23)</f>
        <v>237196.79999999999</v>
      </c>
      <c r="D30" s="320">
        <f t="shared" ref="D30:E30" si="7">0.03*(D21+D23)</f>
        <v>66115.47600000001</v>
      </c>
      <c r="E30" s="320">
        <f t="shared" si="7"/>
        <v>72915.744000000006</v>
      </c>
      <c r="F30" s="235" t="s">
        <v>1734</v>
      </c>
    </row>
    <row r="31" spans="1:6" ht="45" customHeight="1" x14ac:dyDescent="0.3">
      <c r="A31" s="509"/>
      <c r="B31" s="183" t="s">
        <v>14</v>
      </c>
      <c r="C31" s="163">
        <f>IF(C30=0,"",+C30/C16)</f>
        <v>0.08</v>
      </c>
      <c r="D31" s="163">
        <f t="shared" ref="D31:E31" si="8">IF(D30=0,"",+D30/D16)</f>
        <v>1.9999998789995931E-2</v>
      </c>
      <c r="E31" s="163">
        <f t="shared" si="8"/>
        <v>2.0000001097156803E-2</v>
      </c>
      <c r="F31" s="235"/>
    </row>
    <row r="32" spans="1:6" ht="45" customHeight="1" x14ac:dyDescent="0.3">
      <c r="A32" s="508" t="str">
        <f ca="1">TranslationsHIV!$A$82</f>
        <v>C6. Total global target planned to be covered (male+female): C4+C5</v>
      </c>
      <c r="B32" s="183" t="s">
        <v>11</v>
      </c>
      <c r="C32" s="324">
        <f>C28+C30</f>
        <v>7906560</v>
      </c>
      <c r="D32" s="324">
        <f>D28+D30</f>
        <v>2203849.1999999997</v>
      </c>
      <c r="E32" s="324">
        <f>E28+E30</f>
        <v>2430524.8000000003</v>
      </c>
      <c r="F32" s="235"/>
    </row>
    <row r="33" spans="1:6" ht="45" customHeight="1" x14ac:dyDescent="0.3">
      <c r="A33" s="509"/>
      <c r="B33" s="183" t="s">
        <v>14</v>
      </c>
      <c r="C33" s="163">
        <f>IF(C32=0,"",+C32/C17)</f>
        <v>0.08</v>
      </c>
      <c r="D33" s="163">
        <f t="shared" ref="D33:E33" si="9">IF(D32=0,"",+D32/D17)</f>
        <v>1.9999999999999997E-2</v>
      </c>
      <c r="E33" s="163">
        <f t="shared" si="9"/>
        <v>2.0000000000000004E-2</v>
      </c>
      <c r="F33" s="235"/>
    </row>
    <row r="34" spans="1:6" ht="17.5" customHeight="1" x14ac:dyDescent="0.3">
      <c r="A34" s="199" t="str">
        <f ca="1">TranslationsHIV!$A$42</f>
        <v>Programmatic gap</v>
      </c>
      <c r="B34" s="149"/>
      <c r="C34" s="323"/>
      <c r="D34" s="323"/>
      <c r="E34" s="323"/>
      <c r="F34" s="240"/>
    </row>
    <row r="35" spans="1:6" ht="45" customHeight="1" x14ac:dyDescent="0.3">
      <c r="A35" s="508" t="str">
        <f ca="1">TranslationsHIV!$A$84</f>
        <v>D1. Expected annual gap in meeting the need- male condoms: A1 - C4</v>
      </c>
      <c r="B35" s="183" t="s">
        <v>11</v>
      </c>
      <c r="C35" s="166">
        <f>C15-C28</f>
        <v>88197676.799999997</v>
      </c>
      <c r="D35" s="166">
        <f t="shared" ref="D35:E35" si="10">D15-D28</f>
        <v>104748952.27599999</v>
      </c>
      <c r="E35" s="166">
        <f t="shared" si="10"/>
        <v>115522843.94400001</v>
      </c>
      <c r="F35" s="420"/>
    </row>
    <row r="36" spans="1:6" ht="45" customHeight="1" x14ac:dyDescent="0.3">
      <c r="A36" s="509"/>
      <c r="B36" s="183" t="s">
        <v>14</v>
      </c>
      <c r="C36" s="163">
        <f>IF(C35=0,"",+C35/C15)</f>
        <v>0.91999999999999993</v>
      </c>
      <c r="D36" s="163">
        <f t="shared" ref="D36:E36" si="11">IF(D35=0,"",+D35/D15)</f>
        <v>0.97999999996257714</v>
      </c>
      <c r="E36" s="163">
        <f t="shared" si="11"/>
        <v>0.98000000003393273</v>
      </c>
      <c r="F36" s="484"/>
    </row>
    <row r="37" spans="1:6" ht="45" customHeight="1" x14ac:dyDescent="0.3">
      <c r="A37" s="508" t="str">
        <f ca="1">TranslationsHIV!$A$85</f>
        <v>D2. Expected annual gap in meeting the need- female condoms: A2 - C5</v>
      </c>
      <c r="B37" s="183" t="s">
        <v>11</v>
      </c>
      <c r="C37" s="166">
        <f>IF(C30="",C16,C16-C30)</f>
        <v>2727763.2</v>
      </c>
      <c r="D37" s="166">
        <f t="shared" ref="D37:E37" si="12">IF(D30="",D16,D16-D30)</f>
        <v>3239658.5240000002</v>
      </c>
      <c r="E37" s="166">
        <f t="shared" si="12"/>
        <v>3572871.2560000001</v>
      </c>
      <c r="F37" s="420"/>
    </row>
    <row r="38" spans="1:6" ht="45" customHeight="1" x14ac:dyDescent="0.3">
      <c r="A38" s="509"/>
      <c r="B38" s="183" t="s">
        <v>14</v>
      </c>
      <c r="C38" s="163">
        <f>IF(C37="","",+C37/C16)</f>
        <v>0.92</v>
      </c>
      <c r="D38" s="163">
        <f t="shared" ref="D38:E38" si="13">IF(D37="","",+D37/D16)</f>
        <v>0.98000000121000419</v>
      </c>
      <c r="E38" s="163">
        <f t="shared" si="13"/>
        <v>0.97999999890284317</v>
      </c>
      <c r="F38" s="484"/>
    </row>
    <row r="39" spans="1:6" ht="17.5" customHeight="1" x14ac:dyDescent="0.3">
      <c r="A39" s="199" t="str">
        <f ca="1">TranslationsHIV!$A$44</f>
        <v>Country need to meet global targets covered with the allocation amount</v>
      </c>
      <c r="B39" s="149"/>
      <c r="C39" s="325"/>
      <c r="D39" s="325"/>
      <c r="E39" s="325"/>
      <c r="F39" s="240"/>
    </row>
    <row r="40" spans="1:6" ht="45" customHeight="1" x14ac:dyDescent="0.3">
      <c r="A40" s="508" t="str">
        <f ca="1">TranslationsHIV!$A$87</f>
        <v>E1. Targets to be financed by allocation amount- male condoms</v>
      </c>
      <c r="B40" s="189" t="s">
        <v>11</v>
      </c>
      <c r="C40" s="320">
        <f>C15-C28</f>
        <v>88197676.799999997</v>
      </c>
      <c r="D40" s="320">
        <f t="shared" ref="D40:E40" si="14">D15-D28</f>
        <v>104748952.27599999</v>
      </c>
      <c r="E40" s="320">
        <f t="shared" si="14"/>
        <v>115522843.94400001</v>
      </c>
      <c r="F40" s="420" t="s">
        <v>1735</v>
      </c>
    </row>
    <row r="41" spans="1:6" ht="45" customHeight="1" x14ac:dyDescent="0.3">
      <c r="A41" s="509"/>
      <c r="B41" s="189" t="s">
        <v>14</v>
      </c>
      <c r="C41" s="163">
        <f>IF(C40=0,"",+C40/C15)</f>
        <v>0.91999999999999993</v>
      </c>
      <c r="D41" s="163">
        <f t="shared" ref="D41:E41" si="15">IF(D40=0,"",+D40/D15)</f>
        <v>0.97999999996257714</v>
      </c>
      <c r="E41" s="163">
        <f t="shared" si="15"/>
        <v>0.98000000003393273</v>
      </c>
      <c r="F41" s="484"/>
    </row>
    <row r="42" spans="1:6" ht="45" customHeight="1" x14ac:dyDescent="0.3">
      <c r="A42" s="508" t="str">
        <f ca="1">TranslationsHIV!$A$88</f>
        <v>E2. Targets to be financed by allocation amount - female condoms</v>
      </c>
      <c r="B42" s="189" t="s">
        <v>11</v>
      </c>
      <c r="C42" s="320">
        <f>C16-C30</f>
        <v>2727763.2</v>
      </c>
      <c r="D42" s="320">
        <f t="shared" ref="D42:E42" si="16">D16-D30</f>
        <v>3239658.5240000002</v>
      </c>
      <c r="E42" s="320">
        <f t="shared" si="16"/>
        <v>3572871.2560000001</v>
      </c>
      <c r="F42" s="420" t="s">
        <v>1735</v>
      </c>
    </row>
    <row r="43" spans="1:6" ht="45" customHeight="1" x14ac:dyDescent="0.3">
      <c r="A43" s="509"/>
      <c r="B43" s="189" t="s">
        <v>14</v>
      </c>
      <c r="C43" s="163">
        <f>IF(C42=0,"",+C42/C16)</f>
        <v>0.92</v>
      </c>
      <c r="D43" s="163">
        <f t="shared" ref="D43:E43" si="17">IF(D42=0,"",+D42/D16)</f>
        <v>0.98000000121000419</v>
      </c>
      <c r="E43" s="163">
        <f t="shared" si="17"/>
        <v>0.97999999890284317</v>
      </c>
      <c r="F43" s="484"/>
    </row>
    <row r="44" spans="1:6" ht="45" customHeight="1" x14ac:dyDescent="0.3">
      <c r="A44" s="514" t="str">
        <f ca="1">TranslationsHIV!$A$89</f>
        <v>F1. Coverage from allocation amount and other resources - male condoms: E1 + C4</v>
      </c>
      <c r="B44" s="191" t="s">
        <v>11</v>
      </c>
      <c r="C44" s="326">
        <f>IF(C40="","",C40+C28)</f>
        <v>95867040</v>
      </c>
      <c r="D44" s="326">
        <f t="shared" ref="D44:E44" si="18">IF(D40="","",D40+D28)</f>
        <v>106886686</v>
      </c>
      <c r="E44" s="326">
        <f t="shared" si="18"/>
        <v>117880453</v>
      </c>
      <c r="F44" s="504"/>
    </row>
    <row r="45" spans="1:6" ht="45" customHeight="1" x14ac:dyDescent="0.3">
      <c r="A45" s="509"/>
      <c r="B45" s="189" t="s">
        <v>14</v>
      </c>
      <c r="C45" s="163">
        <f>IF(C44="","",C44/C15)</f>
        <v>1</v>
      </c>
      <c r="D45" s="163">
        <f t="shared" ref="D45:E45" si="19">IF(D44="","",D44/D15)</f>
        <v>1</v>
      </c>
      <c r="E45" s="163">
        <f t="shared" si="19"/>
        <v>1</v>
      </c>
      <c r="F45" s="484"/>
    </row>
    <row r="46" spans="1:6" ht="45" customHeight="1" x14ac:dyDescent="0.3">
      <c r="A46" s="508" t="str">
        <f ca="1">TranslationsHIV!$A$90</f>
        <v>F2. Coverage from allocation amount and other resources - female condoms: E2 + C5</v>
      </c>
      <c r="B46" s="189" t="s">
        <v>11</v>
      </c>
      <c r="C46" s="166">
        <f>+C42+C30</f>
        <v>2964960</v>
      </c>
      <c r="D46" s="166">
        <f>+D42+D30</f>
        <v>3305774</v>
      </c>
      <c r="E46" s="166">
        <f>+E42+E30</f>
        <v>3645787</v>
      </c>
      <c r="F46" s="277"/>
    </row>
    <row r="47" spans="1:6" ht="45" customHeight="1" x14ac:dyDescent="0.3">
      <c r="A47" s="509"/>
      <c r="B47" s="189" t="s">
        <v>14</v>
      </c>
      <c r="C47" s="163">
        <f>IF(C46=0,"",+C46/C16)</f>
        <v>1</v>
      </c>
      <c r="D47" s="163">
        <f>IF(D46=0,"",+D46/D16)</f>
        <v>1</v>
      </c>
      <c r="E47" s="163">
        <f>IF(E46=0,"",+E46/E16)</f>
        <v>1</v>
      </c>
      <c r="F47" s="279"/>
    </row>
    <row r="48" spans="1:6" ht="45" customHeight="1" x14ac:dyDescent="0.3">
      <c r="A48" s="450" t="str">
        <f ca="1">TranslationsHIV!$A$91</f>
        <v>G1. Remaining gap- male condoms: A1 - F1</v>
      </c>
      <c r="B48" s="191" t="s">
        <v>11</v>
      </c>
      <c r="C48" s="326">
        <f>IF(C44="",C15,C15-C44)</f>
        <v>0</v>
      </c>
      <c r="D48" s="326">
        <f t="shared" ref="D48:E48" si="20">IF(D44="",D15,D15-D44)</f>
        <v>0</v>
      </c>
      <c r="E48" s="326">
        <f t="shared" si="20"/>
        <v>0</v>
      </c>
      <c r="F48" s="504"/>
    </row>
    <row r="49" spans="1:6" ht="45" customHeight="1" x14ac:dyDescent="0.3">
      <c r="A49" s="425"/>
      <c r="B49" s="189" t="s">
        <v>14</v>
      </c>
      <c r="C49" s="163" t="str">
        <f>IF(C48=0,"",+C48/C15)</f>
        <v/>
      </c>
      <c r="D49" s="163" t="str">
        <f t="shared" ref="D49:E49" si="21">IF(D48=0,"",+D48/D15)</f>
        <v/>
      </c>
      <c r="E49" s="163" t="str">
        <f t="shared" si="21"/>
        <v/>
      </c>
      <c r="F49" s="484"/>
    </row>
    <row r="50" spans="1:6" ht="45" customHeight="1" x14ac:dyDescent="0.3">
      <c r="A50" s="419" t="str">
        <f ca="1">TranslationsHIV!$A$92</f>
        <v>G2. Remaining gap- female condoms: A2 - F2</v>
      </c>
      <c r="B50" s="189" t="s">
        <v>11</v>
      </c>
      <c r="C50" s="326">
        <f>IF(C16="","",C16-C46)</f>
        <v>0</v>
      </c>
      <c r="D50" s="326">
        <f t="shared" ref="D50:E50" si="22">IF(D16="","",D16-D46)</f>
        <v>0</v>
      </c>
      <c r="E50" s="326">
        <f t="shared" si="22"/>
        <v>0</v>
      </c>
      <c r="F50" s="241"/>
    </row>
    <row r="51" spans="1:6" ht="45" customHeight="1" x14ac:dyDescent="0.3">
      <c r="A51" s="450"/>
      <c r="B51" s="243" t="s">
        <v>14</v>
      </c>
      <c r="C51" s="327">
        <f>IF(C50="","",+C50/C16)</f>
        <v>0</v>
      </c>
      <c r="D51" s="327">
        <f t="shared" ref="D51:E51" si="23">IF(D50="","",+D50/D16)</f>
        <v>0</v>
      </c>
      <c r="E51" s="327">
        <f t="shared" si="23"/>
        <v>0</v>
      </c>
      <c r="F51" s="241"/>
    </row>
    <row r="52" spans="1:6" x14ac:dyDescent="0.3">
      <c r="A52" s="267"/>
      <c r="B52" s="328"/>
      <c r="C52" s="328"/>
      <c r="D52" s="328"/>
      <c r="E52" s="328"/>
      <c r="F52" s="267"/>
    </row>
    <row r="53" spans="1:6" x14ac:dyDescent="0.3">
      <c r="A53" s="366"/>
      <c r="B53" s="366"/>
      <c r="C53" s="366"/>
      <c r="D53" s="366"/>
      <c r="E53" s="366"/>
      <c r="F53" s="366"/>
    </row>
    <row r="54" spans="1:6" ht="30" customHeight="1" thickBot="1" x14ac:dyDescent="0.35">
      <c r="A54" s="307" t="str">
        <f ca="1">TranslationsHIV!$A$114</f>
        <v xml:space="preserve">Condom Programmatic Gap Table 2 </v>
      </c>
      <c r="B54" s="308"/>
      <c r="C54" s="308"/>
      <c r="D54" s="308"/>
      <c r="E54" s="308"/>
      <c r="F54" s="309"/>
    </row>
    <row r="55" spans="1:6" ht="45" customHeight="1" x14ac:dyDescent="0.3">
      <c r="A55" s="137" t="str">
        <f ca="1">TranslationsHIV!$A$21</f>
        <v>Priority Module</v>
      </c>
      <c r="B55" s="505" t="s">
        <v>1598</v>
      </c>
      <c r="C55" s="506"/>
      <c r="D55" s="506"/>
      <c r="E55" s="506"/>
      <c r="F55" s="507"/>
    </row>
    <row r="56" spans="1:6" ht="45" customHeight="1" x14ac:dyDescent="0.3">
      <c r="A56" s="137" t="str">
        <f ca="1">TranslationsHIV!$A$22</f>
        <v>Selected coverage indicator</v>
      </c>
      <c r="B56" s="447" t="s">
        <v>1637</v>
      </c>
      <c r="C56" s="448"/>
      <c r="D56" s="448"/>
      <c r="E56" s="448"/>
      <c r="F56" s="449"/>
    </row>
    <row r="57" spans="1:6" ht="17.5" customHeight="1" x14ac:dyDescent="0.3">
      <c r="A57" s="199" t="str">
        <f ca="1">TranslationsHIV!$A$24</f>
        <v>Current national coverage</v>
      </c>
      <c r="B57" s="149"/>
      <c r="C57" s="149"/>
      <c r="D57" s="149"/>
      <c r="E57" s="149"/>
      <c r="F57" s="240"/>
    </row>
    <row r="58" spans="1:6" ht="45" customHeight="1" x14ac:dyDescent="0.3">
      <c r="A58" s="130" t="str">
        <f ca="1">TranslationsHIV!$A$25</f>
        <v>Insert latest results</v>
      </c>
      <c r="B58" s="158">
        <v>5303130</v>
      </c>
      <c r="C58" s="154" t="str">
        <f ca="1">TranslationsHIV!$A$26</f>
        <v>Year</v>
      </c>
      <c r="D58" s="203">
        <v>2022</v>
      </c>
      <c r="E58" s="152" t="str">
        <f ca="1">TranslationsHIV!$A$27</f>
        <v>Data source</v>
      </c>
      <c r="F58" s="18" t="s">
        <v>1683</v>
      </c>
    </row>
    <row r="59" spans="1:6" ht="45" customHeight="1" x14ac:dyDescent="0.3">
      <c r="A59" s="217" t="str">
        <f ca="1">TranslationsHIV!$A$28</f>
        <v>Comments</v>
      </c>
      <c r="B59" s="511"/>
      <c r="C59" s="512"/>
      <c r="D59" s="512"/>
      <c r="E59" s="512"/>
      <c r="F59" s="513"/>
    </row>
    <row r="60" spans="1:6" ht="45" customHeight="1" x14ac:dyDescent="0.3">
      <c r="A60" s="185"/>
      <c r="B60" s="317"/>
      <c r="C60" s="232" t="str">
        <f ca="1">TranslationsHIV!$A$29</f>
        <v>Year 1</v>
      </c>
      <c r="D60" s="154" t="str">
        <f ca="1">TranslationsHIV!$A$30</f>
        <v>Year 2</v>
      </c>
      <c r="E60" s="154" t="str">
        <f ca="1">TranslationsHIV!$A$31</f>
        <v>Year 3</v>
      </c>
      <c r="F60" s="453" t="str">
        <f ca="1">TranslationsHIV!$A$34</f>
        <v>Comments / Assumptions</v>
      </c>
    </row>
    <row r="61" spans="1:6" ht="45" customHeight="1" x14ac:dyDescent="0.3">
      <c r="A61" s="186"/>
      <c r="B61" s="318"/>
      <c r="C61" s="225">
        <v>2024</v>
      </c>
      <c r="D61" s="139">
        <v>2025</v>
      </c>
      <c r="E61" s="139">
        <v>2026</v>
      </c>
      <c r="F61" s="454"/>
    </row>
    <row r="62" spans="1:6" ht="17.5" customHeight="1" x14ac:dyDescent="0.3">
      <c r="A62" s="199" t="str">
        <f ca="1">TranslationsHIV!$A$35</f>
        <v>Current estimated country need</v>
      </c>
      <c r="B62" s="319"/>
      <c r="C62" s="149"/>
      <c r="D62" s="149"/>
      <c r="E62" s="149"/>
      <c r="F62" s="240"/>
    </row>
    <row r="63" spans="1:6" ht="45" customHeight="1" x14ac:dyDescent="0.3">
      <c r="A63" s="218" t="str">
        <f ca="1">TranslationsHIV!$A$140</f>
        <v>A. Total estimated key and vulnerable populations in need</v>
      </c>
      <c r="B63" s="183" t="s">
        <v>11</v>
      </c>
      <c r="C63" s="320">
        <v>72000</v>
      </c>
      <c r="D63" s="320">
        <v>72000</v>
      </c>
      <c r="E63" s="320">
        <v>72000</v>
      </c>
      <c r="F63" s="242" t="s">
        <v>1736</v>
      </c>
    </row>
    <row r="64" spans="1:6" ht="45" customHeight="1" x14ac:dyDescent="0.3">
      <c r="A64" s="238" t="str">
        <f ca="1">TranslationsHIV!$A$71</f>
        <v>A1. Total male condoms needed</v>
      </c>
      <c r="B64" s="183" t="s">
        <v>11</v>
      </c>
      <c r="C64" s="320">
        <v>7162480</v>
      </c>
      <c r="D64" s="320">
        <v>7985787</v>
      </c>
      <c r="E64" s="320">
        <v>8807160</v>
      </c>
      <c r="F64" s="18"/>
    </row>
    <row r="65" spans="1:6" ht="45" customHeight="1" x14ac:dyDescent="0.3">
      <c r="A65" s="238" t="str">
        <f ca="1">TranslationsHIV!$A$72</f>
        <v>A2. Total female condoms needed</v>
      </c>
      <c r="B65" s="183" t="s">
        <v>11</v>
      </c>
      <c r="C65" s="321">
        <f>IF(C66="","",C66-C64)</f>
        <v>0</v>
      </c>
      <c r="D65" s="321">
        <f t="shared" ref="D65:E65" si="24">IF(D66="","",D66-D64)</f>
        <v>0</v>
      </c>
      <c r="E65" s="321">
        <f t="shared" si="24"/>
        <v>0</v>
      </c>
      <c r="F65" s="18" t="s">
        <v>1737</v>
      </c>
    </row>
    <row r="66" spans="1:6" ht="45" customHeight="1" x14ac:dyDescent="0.3">
      <c r="A66" s="238" t="str">
        <f ca="1">TranslationsHIV!$A$113</f>
        <v>A3. Total condoms needed</v>
      </c>
      <c r="B66" s="183" t="s">
        <v>11</v>
      </c>
      <c r="C66" s="320">
        <v>7162480</v>
      </c>
      <c r="D66" s="320">
        <v>7985787</v>
      </c>
      <c r="E66" s="320">
        <v>8807160</v>
      </c>
      <c r="F66" s="18" t="s">
        <v>1738</v>
      </c>
    </row>
    <row r="67" spans="1:6" ht="45" customHeight="1" x14ac:dyDescent="0.3">
      <c r="A67" s="239" t="str">
        <f ca="1">TranslationsHIV!$A$73</f>
        <v>B1. Country targets- male condoms
(from National Strategic Plan)</v>
      </c>
      <c r="B67" s="183" t="s">
        <v>11</v>
      </c>
      <c r="C67" s="320">
        <f>0.75*C64</f>
        <v>5371860</v>
      </c>
      <c r="D67" s="320">
        <f>0.75*D64</f>
        <v>5989340.25</v>
      </c>
      <c r="E67" s="320">
        <f>0.9*E64</f>
        <v>7926444</v>
      </c>
      <c r="F67" s="18" t="s">
        <v>1729</v>
      </c>
    </row>
    <row r="68" spans="1:6" ht="45" customHeight="1" x14ac:dyDescent="0.3">
      <c r="A68" s="239" t="str">
        <f ca="1">TranslationsHIV!$A$74</f>
        <v>B2. Country targets- female condoms
(from National Strategic Plan)</v>
      </c>
      <c r="B68" s="189" t="s">
        <v>11</v>
      </c>
      <c r="C68" s="320">
        <v>0</v>
      </c>
      <c r="D68" s="320">
        <v>0</v>
      </c>
      <c r="E68" s="320">
        <v>0</v>
      </c>
      <c r="F68" s="18" t="s">
        <v>1737</v>
      </c>
    </row>
    <row r="69" spans="1:6" ht="17.5" customHeight="1" x14ac:dyDescent="0.3">
      <c r="A69" s="199" t="str">
        <f ca="1">TranslationsHIV!$A$75</f>
        <v>Country need to meet global target already covered by funding resource</v>
      </c>
      <c r="B69" s="149"/>
      <c r="C69" s="322"/>
      <c r="D69" s="322"/>
      <c r="E69" s="322"/>
      <c r="F69" s="240"/>
    </row>
    <row r="70" spans="1:6" ht="45" customHeight="1" x14ac:dyDescent="0.3">
      <c r="A70" s="508" t="str">
        <f ca="1">TranslationsHIV!$A$76</f>
        <v>C1. Global target planned to be covered by domestic resources, including private sector where available</v>
      </c>
      <c r="B70" s="183" t="s">
        <v>11</v>
      </c>
      <c r="C70" s="320">
        <f>0.02*C66</f>
        <v>143249.60000000001</v>
      </c>
      <c r="D70" s="320">
        <f t="shared" ref="D70:E70" si="25">0.02*D66</f>
        <v>159715.74</v>
      </c>
      <c r="E70" s="320">
        <f t="shared" si="25"/>
        <v>176143.2</v>
      </c>
      <c r="F70" s="235" t="s">
        <v>1731</v>
      </c>
    </row>
    <row r="71" spans="1:6" ht="45" customHeight="1" x14ac:dyDescent="0.3">
      <c r="A71" s="509"/>
      <c r="B71" s="183" t="s">
        <v>14</v>
      </c>
      <c r="C71" s="163">
        <f>IF(C70=0,"",+C70/C66)</f>
        <v>0.02</v>
      </c>
      <c r="D71" s="163">
        <f t="shared" ref="D71:E71" si="26">IF(D70=0,"",+D70/D66)</f>
        <v>0.02</v>
      </c>
      <c r="E71" s="163">
        <f t="shared" si="26"/>
        <v>0.02</v>
      </c>
      <c r="F71" s="235"/>
    </row>
    <row r="72" spans="1:6" ht="45" customHeight="1" x14ac:dyDescent="0.3">
      <c r="A72" s="508" t="str">
        <f ca="1">TranslationsHIV!$A$77</f>
        <v>C2. Global target planned to be covered by external resources</v>
      </c>
      <c r="B72" s="183" t="s">
        <v>11</v>
      </c>
      <c r="C72" s="320">
        <f>0.06*C66</f>
        <v>429748.8</v>
      </c>
      <c r="D72" s="320">
        <v>0</v>
      </c>
      <c r="E72" s="320">
        <v>0</v>
      </c>
      <c r="F72" s="235" t="s">
        <v>1739</v>
      </c>
    </row>
    <row r="73" spans="1:6" ht="45" customHeight="1" x14ac:dyDescent="0.3">
      <c r="A73" s="509"/>
      <c r="B73" s="183" t="s">
        <v>14</v>
      </c>
      <c r="C73" s="163">
        <f>IF(C72=0,"",+C72/C66)</f>
        <v>0.06</v>
      </c>
      <c r="D73" s="163" t="str">
        <f t="shared" ref="D73:E73" si="27">IF(D72=0,"",+D72/D66)</f>
        <v/>
      </c>
      <c r="E73" s="163" t="str">
        <f t="shared" si="27"/>
        <v/>
      </c>
      <c r="F73" s="235"/>
    </row>
    <row r="74" spans="1:6" ht="45" customHeight="1" x14ac:dyDescent="0.3">
      <c r="A74" s="508" t="str">
        <f ca="1">TranslationsHIV!$A$78</f>
        <v>C3. Total global target planned to be covered: C1+C2</v>
      </c>
      <c r="B74" s="183" t="s">
        <v>11</v>
      </c>
      <c r="C74" s="166">
        <f>+C70+C72</f>
        <v>572998.40000000002</v>
      </c>
      <c r="D74" s="166">
        <f>+D70+D72</f>
        <v>159715.74</v>
      </c>
      <c r="E74" s="166">
        <f>+E70+E72</f>
        <v>176143.2</v>
      </c>
      <c r="F74" s="235"/>
    </row>
    <row r="75" spans="1:6" ht="45" customHeight="1" x14ac:dyDescent="0.3">
      <c r="A75" s="509"/>
      <c r="B75" s="183" t="s">
        <v>14</v>
      </c>
      <c r="C75" s="163">
        <f>IF(C74=0,"",+C74/C66)</f>
        <v>0.08</v>
      </c>
      <c r="D75" s="163">
        <f t="shared" ref="D75:E75" si="28">IF(D74=0,"",+D74/D66)</f>
        <v>0.02</v>
      </c>
      <c r="E75" s="163">
        <f t="shared" si="28"/>
        <v>0.02</v>
      </c>
      <c r="F75" s="235"/>
    </row>
    <row r="76" spans="1:6" ht="17.5" customHeight="1" x14ac:dyDescent="0.3">
      <c r="A76" s="199" t="str">
        <f ca="1">TranslationsHIV!$A$79</f>
        <v>Global target already covered by type of condom</v>
      </c>
      <c r="B76" s="149"/>
      <c r="C76" s="323"/>
      <c r="D76" s="323"/>
      <c r="E76" s="323"/>
      <c r="F76" s="240"/>
    </row>
    <row r="77" spans="1:6" ht="45" customHeight="1" x14ac:dyDescent="0.3">
      <c r="A77" s="508" t="str">
        <f ca="1">TranslationsHIV!$A$80</f>
        <v>C4. Global target planned to be covered (domestic+external resources)- male condoms</v>
      </c>
      <c r="B77" s="190" t="s">
        <v>11</v>
      </c>
      <c r="C77" s="320">
        <f>0.97*(C70+C72)</f>
        <v>555808.44799999997</v>
      </c>
      <c r="D77" s="320">
        <f t="shared" ref="D77:E77" si="29">0.97*(D70+D72)</f>
        <v>154924.26779999997</v>
      </c>
      <c r="E77" s="320">
        <f t="shared" si="29"/>
        <v>170858.90400000001</v>
      </c>
      <c r="F77" s="235"/>
    </row>
    <row r="78" spans="1:6" ht="45" customHeight="1" x14ac:dyDescent="0.3">
      <c r="A78" s="509"/>
      <c r="B78" s="183" t="s">
        <v>14</v>
      </c>
      <c r="C78" s="163">
        <f>IF(C77=0,"",+C77/C64)</f>
        <v>7.7600000000000002E-2</v>
      </c>
      <c r="D78" s="163">
        <f t="shared" ref="D78:E78" si="30">IF(D77=0,"",+D77/D64)</f>
        <v>1.9399999999999997E-2</v>
      </c>
      <c r="E78" s="163">
        <f t="shared" si="30"/>
        <v>1.9400000000000001E-2</v>
      </c>
      <c r="F78" s="235"/>
    </row>
    <row r="79" spans="1:6" ht="45" customHeight="1" x14ac:dyDescent="0.3">
      <c r="A79" s="508" t="str">
        <f ca="1">TranslationsHIV!$A$81</f>
        <v>C5. Global target planned to be covered (domestic+external resources)- female condoms</v>
      </c>
      <c r="B79" s="183" t="s">
        <v>11</v>
      </c>
      <c r="C79" s="320">
        <v>0</v>
      </c>
      <c r="D79" s="320">
        <v>0</v>
      </c>
      <c r="E79" s="320">
        <v>0</v>
      </c>
      <c r="F79" s="235" t="s">
        <v>1737</v>
      </c>
    </row>
    <row r="80" spans="1:6" ht="45" customHeight="1" x14ac:dyDescent="0.3">
      <c r="A80" s="509"/>
      <c r="B80" s="183" t="s">
        <v>14</v>
      </c>
      <c r="C80" s="163" t="str">
        <f>IF(C79=0,"",+C79/C65)</f>
        <v/>
      </c>
      <c r="D80" s="163" t="str">
        <f t="shared" ref="D80:E80" si="31">IF(D79=0,"",+D79/D65)</f>
        <v/>
      </c>
      <c r="E80" s="163" t="str">
        <f t="shared" si="31"/>
        <v/>
      </c>
      <c r="F80" s="235"/>
    </row>
    <row r="81" spans="1:6" ht="45" customHeight="1" x14ac:dyDescent="0.3">
      <c r="A81" s="508" t="str">
        <f ca="1">TranslationsHIV!$A$82</f>
        <v>C6. Total global target planned to be covered (male+female): C4+C5</v>
      </c>
      <c r="B81" s="183" t="s">
        <v>11</v>
      </c>
      <c r="C81" s="324">
        <f>C77+C79</f>
        <v>555808.44799999997</v>
      </c>
      <c r="D81" s="324">
        <f>D77+D79</f>
        <v>154924.26779999997</v>
      </c>
      <c r="E81" s="324">
        <f>E77+E79</f>
        <v>170858.90400000001</v>
      </c>
      <c r="F81" s="235"/>
    </row>
    <row r="82" spans="1:6" ht="45" customHeight="1" x14ac:dyDescent="0.3">
      <c r="A82" s="509"/>
      <c r="B82" s="183" t="s">
        <v>14</v>
      </c>
      <c r="C82" s="163">
        <f>IF(C81=0,"",+C81/C66)</f>
        <v>7.7600000000000002E-2</v>
      </c>
      <c r="D82" s="163">
        <f t="shared" ref="D82:E82" si="32">IF(D81=0,"",+D81/D66)</f>
        <v>1.9399999999999997E-2</v>
      </c>
      <c r="E82" s="163">
        <f t="shared" si="32"/>
        <v>1.9400000000000001E-2</v>
      </c>
      <c r="F82" s="235"/>
    </row>
    <row r="83" spans="1:6" ht="17.5" customHeight="1" x14ac:dyDescent="0.3">
      <c r="A83" s="199" t="str">
        <f ca="1">TranslationsHIV!$A$42</f>
        <v>Programmatic gap</v>
      </c>
      <c r="B83" s="149"/>
      <c r="C83" s="323"/>
      <c r="D83" s="323"/>
      <c r="E83" s="323"/>
      <c r="F83" s="240"/>
    </row>
    <row r="84" spans="1:6" ht="45" customHeight="1" x14ac:dyDescent="0.3">
      <c r="A84" s="508" t="str">
        <f ca="1">TranslationsHIV!$A$84</f>
        <v>D1. Expected annual gap in meeting the need- male condoms: A1 - C4</v>
      </c>
      <c r="B84" s="183" t="s">
        <v>11</v>
      </c>
      <c r="C84" s="166">
        <f>C64-C77</f>
        <v>6606671.5520000001</v>
      </c>
      <c r="D84" s="166">
        <f t="shared" ref="D84:E84" si="33">D64-D77</f>
        <v>7830862.7322000004</v>
      </c>
      <c r="E84" s="166">
        <f t="shared" si="33"/>
        <v>8636301.0960000008</v>
      </c>
      <c r="F84" s="420"/>
    </row>
    <row r="85" spans="1:6" ht="45" customHeight="1" x14ac:dyDescent="0.3">
      <c r="A85" s="509"/>
      <c r="B85" s="183" t="s">
        <v>14</v>
      </c>
      <c r="C85" s="163">
        <f>IF(C84=0,"",+C84/C64)</f>
        <v>0.9224</v>
      </c>
      <c r="D85" s="163">
        <f t="shared" ref="D85:E85" si="34">IF(D84=0,"",+D84/D64)</f>
        <v>0.98060000000000003</v>
      </c>
      <c r="E85" s="163">
        <f t="shared" si="34"/>
        <v>0.98060000000000014</v>
      </c>
      <c r="F85" s="484"/>
    </row>
    <row r="86" spans="1:6" ht="45" customHeight="1" x14ac:dyDescent="0.3">
      <c r="A86" s="508" t="str">
        <f ca="1">TranslationsHIV!$A$85</f>
        <v>D2. Expected annual gap in meeting the need- female condoms: A2 - C5</v>
      </c>
      <c r="B86" s="183" t="s">
        <v>11</v>
      </c>
      <c r="C86" s="166">
        <f>IF(C79="",C65,C65-C79)</f>
        <v>0</v>
      </c>
      <c r="D86" s="166">
        <f t="shared" ref="D86:E86" si="35">IF(D79="",D65,D65-D79)</f>
        <v>0</v>
      </c>
      <c r="E86" s="166">
        <f t="shared" si="35"/>
        <v>0</v>
      </c>
      <c r="F86" s="420" t="s">
        <v>1737</v>
      </c>
    </row>
    <row r="87" spans="1:6" ht="45" customHeight="1" x14ac:dyDescent="0.3">
      <c r="A87" s="509"/>
      <c r="B87" s="183" t="s">
        <v>14</v>
      </c>
      <c r="C87" s="163" t="e">
        <f>IF(C86="","",+C86/C65)</f>
        <v>#DIV/0!</v>
      </c>
      <c r="D87" s="163" t="e">
        <f t="shared" ref="D87:E87" si="36">IF(D86="","",+D86/D65)</f>
        <v>#DIV/0!</v>
      </c>
      <c r="E87" s="163" t="e">
        <f t="shared" si="36"/>
        <v>#DIV/0!</v>
      </c>
      <c r="F87" s="484"/>
    </row>
    <row r="88" spans="1:6" ht="17.5" customHeight="1" x14ac:dyDescent="0.3">
      <c r="A88" s="199" t="str">
        <f ca="1">TranslationsHIV!$A$44</f>
        <v>Country need to meet global targets covered with the allocation amount</v>
      </c>
      <c r="B88" s="149"/>
      <c r="C88" s="325"/>
      <c r="D88" s="325"/>
      <c r="E88" s="325"/>
      <c r="F88" s="240"/>
    </row>
    <row r="89" spans="1:6" ht="45" customHeight="1" x14ac:dyDescent="0.3">
      <c r="A89" s="508" t="str">
        <f ca="1">TranslationsHIV!$A$87</f>
        <v>E1. Targets to be financed by allocation amount- male condoms</v>
      </c>
      <c r="B89" s="189" t="s">
        <v>11</v>
      </c>
      <c r="C89" s="320">
        <f>C64-C77</f>
        <v>6606671.5520000001</v>
      </c>
      <c r="D89" s="320">
        <f t="shared" ref="D89:E89" si="37">D64-D77</f>
        <v>7830862.7322000004</v>
      </c>
      <c r="E89" s="320">
        <f t="shared" si="37"/>
        <v>8636301.0960000008</v>
      </c>
      <c r="F89" s="420"/>
    </row>
    <row r="90" spans="1:6" ht="45" customHeight="1" x14ac:dyDescent="0.3">
      <c r="A90" s="509"/>
      <c r="B90" s="189" t="s">
        <v>14</v>
      </c>
      <c r="C90" s="163">
        <f>IF(C89=0,"",+C89/C64)</f>
        <v>0.9224</v>
      </c>
      <c r="D90" s="163">
        <f t="shared" ref="D90:E90" si="38">IF(D89=0,"",+D89/D64)</f>
        <v>0.98060000000000003</v>
      </c>
      <c r="E90" s="163">
        <f t="shared" si="38"/>
        <v>0.98060000000000014</v>
      </c>
      <c r="F90" s="484"/>
    </row>
    <row r="91" spans="1:6" ht="45" customHeight="1" x14ac:dyDescent="0.3">
      <c r="A91" s="508" t="str">
        <f ca="1">TranslationsHIV!$A$88</f>
        <v>E2. Targets to be financed by allocation amount - female condoms</v>
      </c>
      <c r="B91" s="189" t="s">
        <v>11</v>
      </c>
      <c r="C91" s="320"/>
      <c r="D91" s="320"/>
      <c r="E91" s="320"/>
      <c r="F91" s="420" t="s">
        <v>1737</v>
      </c>
    </row>
    <row r="92" spans="1:6" ht="45" customHeight="1" x14ac:dyDescent="0.3">
      <c r="A92" s="509"/>
      <c r="B92" s="189" t="s">
        <v>14</v>
      </c>
      <c r="C92" s="163" t="str">
        <f>IF(C91=0,"",+C91/C65)</f>
        <v/>
      </c>
      <c r="D92" s="163" t="str">
        <f t="shared" ref="D92:E92" si="39">IF(D91=0,"",+D91/D65)</f>
        <v/>
      </c>
      <c r="E92" s="163" t="str">
        <f t="shared" si="39"/>
        <v/>
      </c>
      <c r="F92" s="484"/>
    </row>
    <row r="93" spans="1:6" ht="45" customHeight="1" x14ac:dyDescent="0.3">
      <c r="A93" s="514" t="str">
        <f ca="1">TranslationsHIV!$A$89</f>
        <v>F1. Coverage from allocation amount and other resources - male condoms: E1 + C4</v>
      </c>
      <c r="B93" s="191" t="s">
        <v>11</v>
      </c>
      <c r="C93" s="326">
        <f>IF(C89="","",C89+C77)</f>
        <v>7162480</v>
      </c>
      <c r="D93" s="326">
        <f t="shared" ref="D93:E93" si="40">IF(D89="","",D89+D77)</f>
        <v>7985787</v>
      </c>
      <c r="E93" s="326">
        <f t="shared" si="40"/>
        <v>8807160</v>
      </c>
      <c r="F93" s="504"/>
    </row>
    <row r="94" spans="1:6" ht="45" customHeight="1" x14ac:dyDescent="0.3">
      <c r="A94" s="509"/>
      <c r="B94" s="189" t="s">
        <v>14</v>
      </c>
      <c r="C94" s="163">
        <f>IF(C93="","",C93/C64)</f>
        <v>1</v>
      </c>
      <c r="D94" s="163">
        <f t="shared" ref="D94:E94" si="41">IF(D93="","",D93/D64)</f>
        <v>1</v>
      </c>
      <c r="E94" s="163">
        <f t="shared" si="41"/>
        <v>1</v>
      </c>
      <c r="F94" s="484"/>
    </row>
    <row r="95" spans="1:6" ht="45" customHeight="1" x14ac:dyDescent="0.3">
      <c r="A95" s="508" t="str">
        <f ca="1">TranslationsHIV!$A$90</f>
        <v>F2. Coverage from allocation amount and other resources - female condoms: E2 + C5</v>
      </c>
      <c r="B95" s="189" t="s">
        <v>11</v>
      </c>
      <c r="C95" s="166">
        <f>+C91+C79</f>
        <v>0</v>
      </c>
      <c r="D95" s="166">
        <f>+D91+D79</f>
        <v>0</v>
      </c>
      <c r="E95" s="166">
        <f>+E91+E79</f>
        <v>0</v>
      </c>
      <c r="F95" s="277" t="s">
        <v>1737</v>
      </c>
    </row>
    <row r="96" spans="1:6" ht="45" customHeight="1" x14ac:dyDescent="0.3">
      <c r="A96" s="509"/>
      <c r="B96" s="189" t="s">
        <v>14</v>
      </c>
      <c r="C96" s="163" t="str">
        <f>IF(C95=0,"",+C95/C65)</f>
        <v/>
      </c>
      <c r="D96" s="163" t="str">
        <f>IF(D95=0,"",+D95/D65)</f>
        <v/>
      </c>
      <c r="E96" s="163" t="str">
        <f>IF(E95=0,"",+E95/E65)</f>
        <v/>
      </c>
      <c r="F96" s="279"/>
    </row>
    <row r="97" spans="1:6" ht="45" customHeight="1" x14ac:dyDescent="0.3">
      <c r="A97" s="450" t="str">
        <f ca="1">TranslationsHIV!$A$91</f>
        <v>G1. Remaining gap- male condoms: A1 - F1</v>
      </c>
      <c r="B97" s="191" t="s">
        <v>11</v>
      </c>
      <c r="C97" s="326">
        <f>IF(C93="",C64,C64-C93)</f>
        <v>0</v>
      </c>
      <c r="D97" s="326">
        <f t="shared" ref="D97:E97" si="42">IF(D93="",D64,D64-D93)</f>
        <v>0</v>
      </c>
      <c r="E97" s="326">
        <f t="shared" si="42"/>
        <v>0</v>
      </c>
      <c r="F97" s="504"/>
    </row>
    <row r="98" spans="1:6" ht="45" customHeight="1" x14ac:dyDescent="0.3">
      <c r="A98" s="425"/>
      <c r="B98" s="189" t="s">
        <v>14</v>
      </c>
      <c r="C98" s="163" t="str">
        <f>IF(C97=0,"",+C97/C64)</f>
        <v/>
      </c>
      <c r="D98" s="163" t="str">
        <f t="shared" ref="D98:E98" si="43">IF(D97=0,"",+D97/D64)</f>
        <v/>
      </c>
      <c r="E98" s="163" t="str">
        <f t="shared" si="43"/>
        <v/>
      </c>
      <c r="F98" s="484"/>
    </row>
    <row r="99" spans="1:6" ht="45" customHeight="1" x14ac:dyDescent="0.3">
      <c r="A99" s="419" t="str">
        <f ca="1">TranslationsHIV!$A$92</f>
        <v>G2. Remaining gap- female condoms: A2 - F2</v>
      </c>
      <c r="B99" s="189" t="s">
        <v>11</v>
      </c>
      <c r="C99" s="326">
        <f>IF(C65="","",C65-C95)</f>
        <v>0</v>
      </c>
      <c r="D99" s="326">
        <f t="shared" ref="D99:E99" si="44">IF(D65="","",D65-D95)</f>
        <v>0</v>
      </c>
      <c r="E99" s="326">
        <f t="shared" si="44"/>
        <v>0</v>
      </c>
      <c r="F99" s="266" t="s">
        <v>1737</v>
      </c>
    </row>
    <row r="100" spans="1:6" ht="45" customHeight="1" x14ac:dyDescent="0.3">
      <c r="A100" s="425"/>
      <c r="B100" s="189" t="s">
        <v>14</v>
      </c>
      <c r="C100" s="163" t="e">
        <f>IF(C99="","",+C99/C65)</f>
        <v>#DIV/0!</v>
      </c>
      <c r="D100" s="163" t="e">
        <f t="shared" ref="D100:E100" si="45">IF(D99="","",+D99/D65)</f>
        <v>#DIV/0!</v>
      </c>
      <c r="E100" s="163" t="e">
        <f t="shared" si="45"/>
        <v>#DIV/0!</v>
      </c>
      <c r="F100" s="236"/>
    </row>
    <row r="101" spans="1:6" x14ac:dyDescent="0.3">
      <c r="A101" s="119"/>
      <c r="B101" s="329"/>
      <c r="C101" s="329"/>
      <c r="D101" s="329"/>
      <c r="E101" s="329"/>
      <c r="F101" s="119"/>
    </row>
    <row r="102" spans="1:6" x14ac:dyDescent="0.3">
      <c r="A102" s="119"/>
      <c r="B102" s="329"/>
      <c r="C102" s="329"/>
      <c r="D102" s="329"/>
      <c r="E102" s="329"/>
      <c r="F102" s="119"/>
    </row>
    <row r="103" spans="1:6" ht="28.5" thickBot="1" x14ac:dyDescent="0.35">
      <c r="A103" s="233" t="str">
        <f ca="1">TranslationsHIV!$A$141</f>
        <v xml:space="preserve">Condom Programmatic Gap Table 3 </v>
      </c>
      <c r="B103" s="215"/>
      <c r="C103" s="215"/>
      <c r="D103" s="215"/>
      <c r="E103" s="215"/>
      <c r="F103" s="216"/>
    </row>
    <row r="104" spans="1:6" ht="45" customHeight="1" x14ac:dyDescent="0.3">
      <c r="A104" s="137" t="str">
        <f ca="1">TranslationsHIV!$A$21</f>
        <v>Priority Module</v>
      </c>
      <c r="B104" s="505" t="s">
        <v>1592</v>
      </c>
      <c r="C104" s="506"/>
      <c r="D104" s="506"/>
      <c r="E104" s="506"/>
      <c r="F104" s="507"/>
    </row>
    <row r="105" spans="1:6" ht="45" customHeight="1" x14ac:dyDescent="0.3">
      <c r="A105" s="137" t="str">
        <f ca="1">TranslationsHIV!$A$22</f>
        <v>Selected coverage indicator</v>
      </c>
      <c r="B105" s="447" t="s">
        <v>1657</v>
      </c>
      <c r="C105" s="448"/>
      <c r="D105" s="448"/>
      <c r="E105" s="448"/>
      <c r="F105" s="449"/>
    </row>
    <row r="106" spans="1:6" ht="17.5" customHeight="1" x14ac:dyDescent="0.3">
      <c r="A106" s="199" t="str">
        <f ca="1">TranslationsHIV!$A$24</f>
        <v>Current national coverage</v>
      </c>
      <c r="B106" s="149"/>
      <c r="C106" s="149"/>
      <c r="D106" s="149"/>
      <c r="E106" s="149"/>
      <c r="F106" s="240"/>
    </row>
    <row r="107" spans="1:6" ht="45" customHeight="1" x14ac:dyDescent="0.3">
      <c r="A107" s="130" t="str">
        <f ca="1">TranslationsHIV!$A$25</f>
        <v>Insert latest results</v>
      </c>
      <c r="B107" s="158">
        <v>7085333</v>
      </c>
      <c r="C107" s="154" t="str">
        <f ca="1">TranslationsHIV!$A$26</f>
        <v>Year</v>
      </c>
      <c r="D107" s="203">
        <v>2022</v>
      </c>
      <c r="E107" s="152" t="str">
        <f ca="1">TranslationsHIV!$A$27</f>
        <v>Data source</v>
      </c>
      <c r="F107" s="18" t="s">
        <v>1683</v>
      </c>
    </row>
    <row r="108" spans="1:6" ht="45" customHeight="1" x14ac:dyDescent="0.3">
      <c r="A108" s="217" t="str">
        <f ca="1">TranslationsHIV!$A$28</f>
        <v>Comments</v>
      </c>
      <c r="B108" s="511"/>
      <c r="C108" s="512"/>
      <c r="D108" s="512"/>
      <c r="E108" s="512"/>
      <c r="F108" s="513"/>
    </row>
    <row r="109" spans="1:6" ht="45" customHeight="1" x14ac:dyDescent="0.3">
      <c r="A109" s="185"/>
      <c r="B109" s="317"/>
      <c r="C109" s="232" t="str">
        <f ca="1">TranslationsHIV!$A$29</f>
        <v>Year 1</v>
      </c>
      <c r="D109" s="154" t="str">
        <f ca="1">TranslationsHIV!$A$30</f>
        <v>Year 2</v>
      </c>
      <c r="E109" s="154" t="str">
        <f ca="1">TranslationsHIV!$A$31</f>
        <v>Year 3</v>
      </c>
      <c r="F109" s="453" t="str">
        <f ca="1">TranslationsHIV!$A$34</f>
        <v>Comments / Assumptions</v>
      </c>
    </row>
    <row r="110" spans="1:6" ht="45" customHeight="1" x14ac:dyDescent="0.3">
      <c r="A110" s="186"/>
      <c r="B110" s="318"/>
      <c r="C110" s="225">
        <v>2024</v>
      </c>
      <c r="D110" s="139">
        <v>2025</v>
      </c>
      <c r="E110" s="139">
        <v>2026</v>
      </c>
      <c r="F110" s="454"/>
    </row>
    <row r="111" spans="1:6" ht="17.5" customHeight="1" x14ac:dyDescent="0.3">
      <c r="A111" s="199" t="str">
        <f ca="1">TranslationsHIV!$A$35</f>
        <v>Current estimated country need</v>
      </c>
      <c r="B111" s="319"/>
      <c r="C111" s="149"/>
      <c r="D111" s="149"/>
      <c r="E111" s="149"/>
      <c r="F111" s="240"/>
    </row>
    <row r="112" spans="1:6" ht="45" customHeight="1" x14ac:dyDescent="0.3">
      <c r="A112" s="218" t="str">
        <f ca="1">TranslationsHIV!$A$140</f>
        <v>A. Total estimated key and vulnerable populations in need</v>
      </c>
      <c r="B112" s="183" t="s">
        <v>11</v>
      </c>
      <c r="C112" s="320">
        <v>750996</v>
      </c>
      <c r="D112" s="320">
        <v>772024</v>
      </c>
      <c r="E112" s="320">
        <v>793640</v>
      </c>
      <c r="F112" s="242" t="s">
        <v>1736</v>
      </c>
    </row>
    <row r="113" spans="1:6" ht="45" customHeight="1" x14ac:dyDescent="0.3">
      <c r="A113" s="238" t="str">
        <f ca="1">TranslationsHIV!$A$71</f>
        <v>A1. Total male condoms needed</v>
      </c>
      <c r="B113" s="183" t="s">
        <v>11</v>
      </c>
      <c r="C113" s="320">
        <v>27548000</v>
      </c>
      <c r="D113" s="320">
        <v>30714565</v>
      </c>
      <c r="E113" s="320">
        <v>33873693</v>
      </c>
      <c r="F113" s="18"/>
    </row>
    <row r="114" spans="1:6" ht="45" customHeight="1" x14ac:dyDescent="0.3">
      <c r="A114" s="238" t="str">
        <f ca="1">TranslationsHIV!$A$72</f>
        <v>A2. Total female condoms needed</v>
      </c>
      <c r="B114" s="183" t="s">
        <v>11</v>
      </c>
      <c r="C114" s="321">
        <f>IF(C115="","",C115-C113)</f>
        <v>1968120</v>
      </c>
      <c r="D114" s="321">
        <f t="shared" ref="D114:E114" si="46">IF(D115="","",D115-D113)</f>
        <v>2194350</v>
      </c>
      <c r="E114" s="321">
        <f t="shared" si="46"/>
        <v>2420049</v>
      </c>
      <c r="F114" s="18"/>
    </row>
    <row r="115" spans="1:6" ht="45" customHeight="1" x14ac:dyDescent="0.3">
      <c r="A115" s="238" t="str">
        <f ca="1">TranslationsHIV!$A$113</f>
        <v>A3. Total condoms needed</v>
      </c>
      <c r="B115" s="183" t="s">
        <v>11</v>
      </c>
      <c r="C115" s="320">
        <v>29516120</v>
      </c>
      <c r="D115" s="320">
        <v>32908915</v>
      </c>
      <c r="E115" s="320">
        <v>36293742</v>
      </c>
      <c r="F115" s="18"/>
    </row>
    <row r="116" spans="1:6" ht="45" customHeight="1" x14ac:dyDescent="0.3">
      <c r="A116" s="239" t="str">
        <f ca="1">TranslationsHIV!$A$73</f>
        <v>B1. Country targets- male condoms
(from National Strategic Plan)</v>
      </c>
      <c r="B116" s="183" t="s">
        <v>11</v>
      </c>
      <c r="C116" s="320">
        <f>0.75*C113</f>
        <v>20661000</v>
      </c>
      <c r="D116" s="320">
        <f>0.75*D113</f>
        <v>23035923.75</v>
      </c>
      <c r="E116" s="320">
        <f>0.9*E113</f>
        <v>30486323.699999999</v>
      </c>
      <c r="F116" s="338" t="s">
        <v>1729</v>
      </c>
    </row>
    <row r="117" spans="1:6" ht="45" customHeight="1" x14ac:dyDescent="0.3">
      <c r="A117" s="239" t="str">
        <f ca="1">TranslationsHIV!$A$74</f>
        <v>B2. Country targets- female condoms
(from National Strategic Plan)</v>
      </c>
      <c r="B117" s="189" t="s">
        <v>11</v>
      </c>
      <c r="C117" s="320">
        <f>0.75*C114</f>
        <v>1476090</v>
      </c>
      <c r="D117" s="320">
        <f>0.75*D114</f>
        <v>1645762.5</v>
      </c>
      <c r="E117" s="320">
        <f>0.9*E114</f>
        <v>2178044.1</v>
      </c>
      <c r="F117" s="339" t="s">
        <v>1730</v>
      </c>
    </row>
    <row r="118" spans="1:6" ht="17.5" customHeight="1" x14ac:dyDescent="0.3">
      <c r="A118" s="199" t="str">
        <f ca="1">TranslationsHIV!$A$75</f>
        <v>Country need to meet global target already covered by funding resource</v>
      </c>
      <c r="B118" s="149"/>
      <c r="C118" s="322"/>
      <c r="D118" s="322"/>
      <c r="E118" s="322"/>
      <c r="F118" s="240"/>
    </row>
    <row r="119" spans="1:6" ht="45" customHeight="1" x14ac:dyDescent="0.3">
      <c r="A119" s="508" t="str">
        <f ca="1">TranslationsHIV!$A$76</f>
        <v>C1. Global target planned to be covered by domestic resources, including private sector where available</v>
      </c>
      <c r="B119" s="183" t="s">
        <v>11</v>
      </c>
      <c r="C119" s="320">
        <f>0.02*C115</f>
        <v>590322.4</v>
      </c>
      <c r="D119" s="320">
        <f t="shared" ref="D119:E119" si="47">0.02*D115</f>
        <v>658178.30000000005</v>
      </c>
      <c r="E119" s="320">
        <f t="shared" si="47"/>
        <v>725874.84</v>
      </c>
      <c r="F119" s="235" t="s">
        <v>1731</v>
      </c>
    </row>
    <row r="120" spans="1:6" ht="45" customHeight="1" x14ac:dyDescent="0.3">
      <c r="A120" s="509"/>
      <c r="B120" s="183" t="s">
        <v>14</v>
      </c>
      <c r="C120" s="163">
        <f>IF(C119=0,"",+C119/C115)</f>
        <v>0.02</v>
      </c>
      <c r="D120" s="163">
        <f t="shared" ref="D120:E120" si="48">IF(D119=0,"",+D119/D115)</f>
        <v>0.02</v>
      </c>
      <c r="E120" s="163">
        <f t="shared" si="48"/>
        <v>0.02</v>
      </c>
      <c r="F120" s="235"/>
    </row>
    <row r="121" spans="1:6" ht="45" customHeight="1" x14ac:dyDescent="0.3">
      <c r="A121" s="508" t="str">
        <f ca="1">TranslationsHIV!$A$77</f>
        <v>C2. Global target planned to be covered by external resources</v>
      </c>
      <c r="B121" s="183" t="s">
        <v>11</v>
      </c>
      <c r="C121" s="320">
        <f>0.06*C115</f>
        <v>1770967.2</v>
      </c>
      <c r="D121" s="320">
        <v>0</v>
      </c>
      <c r="E121" s="320">
        <v>0</v>
      </c>
      <c r="F121" s="340" t="s">
        <v>1740</v>
      </c>
    </row>
    <row r="122" spans="1:6" ht="45" customHeight="1" x14ac:dyDescent="0.3">
      <c r="A122" s="509"/>
      <c r="B122" s="183" t="s">
        <v>14</v>
      </c>
      <c r="C122" s="163">
        <f>IF(C121=0,"",+C121/C115)</f>
        <v>0.06</v>
      </c>
      <c r="D122" s="163" t="str">
        <f t="shared" ref="D122:E122" si="49">IF(D121=0,"",+D121/D115)</f>
        <v/>
      </c>
      <c r="E122" s="163" t="str">
        <f t="shared" si="49"/>
        <v/>
      </c>
      <c r="F122" s="235"/>
    </row>
    <row r="123" spans="1:6" ht="45" customHeight="1" x14ac:dyDescent="0.3">
      <c r="A123" s="508" t="str">
        <f ca="1">TranslationsHIV!$A$78</f>
        <v>C3. Total global target planned to be covered: C1+C2</v>
      </c>
      <c r="B123" s="183" t="s">
        <v>11</v>
      </c>
      <c r="C123" s="166">
        <f>+C119+C121</f>
        <v>2361289.6</v>
      </c>
      <c r="D123" s="166">
        <f>+D119+D121</f>
        <v>658178.30000000005</v>
      </c>
      <c r="E123" s="166">
        <f>+E119+E121</f>
        <v>725874.84</v>
      </c>
      <c r="F123" s="235"/>
    </row>
    <row r="124" spans="1:6" ht="45" customHeight="1" x14ac:dyDescent="0.3">
      <c r="A124" s="509"/>
      <c r="B124" s="183" t="s">
        <v>14</v>
      </c>
      <c r="C124" s="163">
        <f>IF(C123=0,"",+C123/C115)</f>
        <v>0.08</v>
      </c>
      <c r="D124" s="163">
        <f t="shared" ref="D124:E124" si="50">IF(D123=0,"",+D123/D115)</f>
        <v>0.02</v>
      </c>
      <c r="E124" s="163">
        <f t="shared" si="50"/>
        <v>0.02</v>
      </c>
      <c r="F124" s="235"/>
    </row>
    <row r="125" spans="1:6" ht="17.5" customHeight="1" x14ac:dyDescent="0.3">
      <c r="A125" s="199" t="str">
        <f ca="1">TranslationsHIV!$A$79</f>
        <v>Global target already covered by type of condom</v>
      </c>
      <c r="B125" s="149"/>
      <c r="C125" s="323"/>
      <c r="D125" s="323"/>
      <c r="E125" s="323"/>
      <c r="F125" s="240"/>
    </row>
    <row r="126" spans="1:6" ht="45" customHeight="1" x14ac:dyDescent="0.3">
      <c r="A126" s="508" t="str">
        <f ca="1">TranslationsHIV!$A$80</f>
        <v>C4. Global target planned to be covered (domestic+external resources)- male condoms</v>
      </c>
      <c r="B126" s="190" t="s">
        <v>11</v>
      </c>
      <c r="C126" s="320">
        <f>0.97*(C119+C121)</f>
        <v>2290450.912</v>
      </c>
      <c r="D126" s="320">
        <f t="shared" ref="D126:E126" si="51">0.97*(D119+D121)</f>
        <v>638432.951</v>
      </c>
      <c r="E126" s="320">
        <f t="shared" si="51"/>
        <v>704098.59479999996</v>
      </c>
      <c r="F126" s="340" t="s">
        <v>1733</v>
      </c>
    </row>
    <row r="127" spans="1:6" ht="45" customHeight="1" x14ac:dyDescent="0.3">
      <c r="A127" s="509"/>
      <c r="B127" s="183" t="s">
        <v>14</v>
      </c>
      <c r="C127" s="163">
        <f>IF(C126=0,"",+C126/C113)</f>
        <v>8.3143999999999996E-2</v>
      </c>
      <c r="D127" s="163">
        <f t="shared" ref="D127:E127" si="52">IF(D126=0,"",+D126/D113)</f>
        <v>2.0786000094743323E-2</v>
      </c>
      <c r="E127" s="163">
        <f t="shared" si="52"/>
        <v>2.0786000357268394E-2</v>
      </c>
      <c r="F127" s="340" t="s">
        <v>1741</v>
      </c>
    </row>
    <row r="128" spans="1:6" ht="45" customHeight="1" x14ac:dyDescent="0.3">
      <c r="A128" s="508" t="str">
        <f ca="1">TranslationsHIV!$A$81</f>
        <v>C5. Global target planned to be covered (domestic+external resources)- female condoms</v>
      </c>
      <c r="B128" s="183" t="s">
        <v>11</v>
      </c>
      <c r="C128" s="320">
        <f>0.03*(C119+C121)</f>
        <v>70838.687999999995</v>
      </c>
      <c r="D128" s="320">
        <f t="shared" ref="D128:E128" si="53">0.03*(D119+D121)</f>
        <v>19745.349000000002</v>
      </c>
      <c r="E128" s="320">
        <f t="shared" si="53"/>
        <v>21776.245199999998</v>
      </c>
      <c r="F128" s="340" t="s">
        <v>1734</v>
      </c>
    </row>
    <row r="129" spans="1:6" ht="45" customHeight="1" x14ac:dyDescent="0.3">
      <c r="A129" s="509"/>
      <c r="B129" s="183" t="s">
        <v>14</v>
      </c>
      <c r="C129" s="163">
        <f>IF(C128=0,"",+C128/C114)</f>
        <v>3.5993073593073591E-2</v>
      </c>
      <c r="D129" s="163">
        <f t="shared" ref="D129:E129" si="54">IF(D128=0,"",+D128/D114)</f>
        <v>8.9982678241848392E-3</v>
      </c>
      <c r="E129" s="163">
        <f t="shared" si="54"/>
        <v>8.998266233452297E-3</v>
      </c>
      <c r="F129" s="235"/>
    </row>
    <row r="130" spans="1:6" ht="45" customHeight="1" x14ac:dyDescent="0.3">
      <c r="A130" s="508" t="str">
        <f ca="1">TranslationsHIV!$A$82</f>
        <v>C6. Total global target planned to be covered (male+female): C4+C5</v>
      </c>
      <c r="B130" s="183" t="s">
        <v>11</v>
      </c>
      <c r="C130" s="324">
        <f>C126+C128</f>
        <v>2361289.6</v>
      </c>
      <c r="D130" s="324">
        <f>D126+D128</f>
        <v>658178.30000000005</v>
      </c>
      <c r="E130" s="324">
        <f>E126+E128</f>
        <v>725874.84</v>
      </c>
      <c r="F130" s="235"/>
    </row>
    <row r="131" spans="1:6" ht="45" customHeight="1" x14ac:dyDescent="0.3">
      <c r="A131" s="509"/>
      <c r="B131" s="183" t="s">
        <v>14</v>
      </c>
      <c r="C131" s="163">
        <f>IF(C130=0,"",+C130/C115)</f>
        <v>0.08</v>
      </c>
      <c r="D131" s="163">
        <f t="shared" ref="D131:E131" si="55">IF(D130=0,"",+D130/D115)</f>
        <v>0.02</v>
      </c>
      <c r="E131" s="163">
        <f t="shared" si="55"/>
        <v>0.02</v>
      </c>
      <c r="F131" s="235"/>
    </row>
    <row r="132" spans="1:6" ht="17.5" customHeight="1" x14ac:dyDescent="0.3">
      <c r="A132" s="199" t="str">
        <f ca="1">TranslationsHIV!$A$42</f>
        <v>Programmatic gap</v>
      </c>
      <c r="B132" s="149"/>
      <c r="C132" s="323"/>
      <c r="D132" s="323"/>
      <c r="E132" s="323"/>
      <c r="F132" s="240"/>
    </row>
    <row r="133" spans="1:6" ht="45" customHeight="1" x14ac:dyDescent="0.3">
      <c r="A133" s="508" t="str">
        <f ca="1">TranslationsHIV!$A$84</f>
        <v>D1. Expected annual gap in meeting the need- male condoms: A1 - C4</v>
      </c>
      <c r="B133" s="183" t="s">
        <v>11</v>
      </c>
      <c r="C133" s="166">
        <f>C113-C126</f>
        <v>25257549.088</v>
      </c>
      <c r="D133" s="166">
        <f t="shared" ref="D133:E133" si="56">D113-D126</f>
        <v>30076132.048999999</v>
      </c>
      <c r="E133" s="166">
        <f t="shared" si="56"/>
        <v>33169594.405200001</v>
      </c>
      <c r="F133" s="420"/>
    </row>
    <row r="134" spans="1:6" ht="45" customHeight="1" x14ac:dyDescent="0.3">
      <c r="A134" s="509"/>
      <c r="B134" s="183" t="s">
        <v>14</v>
      </c>
      <c r="C134" s="163">
        <f>IF(C133=0,"",+C133/C113)</f>
        <v>0.916856</v>
      </c>
      <c r="D134" s="163">
        <f t="shared" ref="D134:E134" si="57">IF(D133=0,"",+D133/D113)</f>
        <v>0.97921399990525659</v>
      </c>
      <c r="E134" s="163">
        <f t="shared" si="57"/>
        <v>0.97921399964273159</v>
      </c>
      <c r="F134" s="484"/>
    </row>
    <row r="135" spans="1:6" ht="45" customHeight="1" x14ac:dyDescent="0.3">
      <c r="A135" s="508" t="str">
        <f ca="1">TranslationsHIV!$A$85</f>
        <v>D2. Expected annual gap in meeting the need- female condoms: A2 - C5</v>
      </c>
      <c r="B135" s="183" t="s">
        <v>11</v>
      </c>
      <c r="C135" s="166">
        <f>IF(C128="",C114,C114-C128)</f>
        <v>1897281.3119999999</v>
      </c>
      <c r="D135" s="166">
        <f t="shared" ref="D135:E135" si="58">IF(D128="",D114,D114-D128)</f>
        <v>2174604.6510000001</v>
      </c>
      <c r="E135" s="166">
        <f t="shared" si="58"/>
        <v>2398272.7548000002</v>
      </c>
      <c r="F135" s="420"/>
    </row>
    <row r="136" spans="1:6" ht="45" customHeight="1" x14ac:dyDescent="0.3">
      <c r="A136" s="509"/>
      <c r="B136" s="183" t="s">
        <v>14</v>
      </c>
      <c r="C136" s="163">
        <f>IF(C135="","",+C135/C114)</f>
        <v>0.96400692640692631</v>
      </c>
      <c r="D136" s="163">
        <f t="shared" ref="D136:E136" si="59">IF(D135="","",+D135/D114)</f>
        <v>0.99100173217581522</v>
      </c>
      <c r="E136" s="163">
        <f t="shared" si="59"/>
        <v>0.99100173376654777</v>
      </c>
      <c r="F136" s="484"/>
    </row>
    <row r="137" spans="1:6" ht="17.5" customHeight="1" x14ac:dyDescent="0.3">
      <c r="A137" s="199" t="str">
        <f ca="1">TranslationsHIV!$A$44</f>
        <v>Country need to meet global targets covered with the allocation amount</v>
      </c>
      <c r="B137" s="149"/>
      <c r="C137" s="325"/>
      <c r="D137" s="325"/>
      <c r="E137" s="325"/>
      <c r="F137" s="240"/>
    </row>
    <row r="138" spans="1:6" ht="45" customHeight="1" x14ac:dyDescent="0.3">
      <c r="A138" s="508" t="str">
        <f ca="1">TranslationsHIV!$A$87</f>
        <v>E1. Targets to be financed by allocation amount- male condoms</v>
      </c>
      <c r="B138" s="189" t="s">
        <v>11</v>
      </c>
      <c r="C138" s="320">
        <f>C113-C126</f>
        <v>25257549.088</v>
      </c>
      <c r="D138" s="320">
        <f t="shared" ref="D138:E138" si="60">D113-D126</f>
        <v>30076132.048999999</v>
      </c>
      <c r="E138" s="320">
        <f t="shared" si="60"/>
        <v>33169594.405200001</v>
      </c>
      <c r="F138" s="515" t="s">
        <v>1735</v>
      </c>
    </row>
    <row r="139" spans="1:6" ht="45" customHeight="1" x14ac:dyDescent="0.3">
      <c r="A139" s="509"/>
      <c r="B139" s="189" t="s">
        <v>14</v>
      </c>
      <c r="C139" s="163">
        <f>IF(C138=0,"",+C138/C113)</f>
        <v>0.916856</v>
      </c>
      <c r="D139" s="163">
        <f t="shared" ref="D139:E139" si="61">IF(D138=0,"",+D138/D113)</f>
        <v>0.97921399990525659</v>
      </c>
      <c r="E139" s="163">
        <f t="shared" si="61"/>
        <v>0.97921399964273159</v>
      </c>
      <c r="F139" s="516"/>
    </row>
    <row r="140" spans="1:6" ht="45" customHeight="1" x14ac:dyDescent="0.3">
      <c r="A140" s="508" t="str">
        <f ca="1">TranslationsHIV!$A$88</f>
        <v>E2. Targets to be financed by allocation amount - female condoms</v>
      </c>
      <c r="B140" s="189" t="s">
        <v>11</v>
      </c>
      <c r="C140" s="320">
        <f>C114-C128</f>
        <v>1897281.3119999999</v>
      </c>
      <c r="D140" s="320">
        <f t="shared" ref="D140:E140" si="62">D114-D128</f>
        <v>2174604.6510000001</v>
      </c>
      <c r="E140" s="320">
        <f t="shared" si="62"/>
        <v>2398272.7548000002</v>
      </c>
      <c r="F140" s="517" t="s">
        <v>1735</v>
      </c>
    </row>
    <row r="141" spans="1:6" ht="45" customHeight="1" x14ac:dyDescent="0.3">
      <c r="A141" s="509"/>
      <c r="B141" s="189" t="s">
        <v>14</v>
      </c>
      <c r="C141" s="163">
        <f>IF(C140=0,"",+C140/C114)</f>
        <v>0.96400692640692631</v>
      </c>
      <c r="D141" s="163">
        <f t="shared" ref="D141:E141" si="63">IF(D140=0,"",+D140/D114)</f>
        <v>0.99100173217581522</v>
      </c>
      <c r="E141" s="163">
        <f t="shared" si="63"/>
        <v>0.99100173376654777</v>
      </c>
      <c r="F141" s="516"/>
    </row>
    <row r="142" spans="1:6" ht="45" customHeight="1" x14ac:dyDescent="0.3">
      <c r="A142" s="514" t="str">
        <f ca="1">TranslationsHIV!$A$89</f>
        <v>F1. Coverage from allocation amount and other resources - male condoms: E1 + C4</v>
      </c>
      <c r="B142" s="191" t="s">
        <v>11</v>
      </c>
      <c r="C142" s="326">
        <f>IF(C138="","",C138+C126)</f>
        <v>27548000</v>
      </c>
      <c r="D142" s="326">
        <f t="shared" ref="D142:E142" si="64">IF(D138="","",D138+D126)</f>
        <v>30714565</v>
      </c>
      <c r="E142" s="326">
        <f t="shared" si="64"/>
        <v>33873693</v>
      </c>
      <c r="F142" s="504"/>
    </row>
    <row r="143" spans="1:6" ht="45" customHeight="1" x14ac:dyDescent="0.3">
      <c r="A143" s="509"/>
      <c r="B143" s="189" t="s">
        <v>14</v>
      </c>
      <c r="C143" s="163">
        <f>IF(C142="","",C142/C113)</f>
        <v>1</v>
      </c>
      <c r="D143" s="163">
        <f t="shared" ref="D143:E143" si="65">IF(D142="","",D142/D113)</f>
        <v>1</v>
      </c>
      <c r="E143" s="163">
        <f t="shared" si="65"/>
        <v>1</v>
      </c>
      <c r="F143" s="484"/>
    </row>
    <row r="144" spans="1:6" ht="45" customHeight="1" x14ac:dyDescent="0.3">
      <c r="A144" s="508" t="str">
        <f ca="1">TranslationsHIV!$A$90</f>
        <v>F2. Coverage from allocation amount and other resources - female condoms: E2 + C5</v>
      </c>
      <c r="B144" s="189" t="s">
        <v>11</v>
      </c>
      <c r="C144" s="166">
        <f>+C140+C128</f>
        <v>1968120</v>
      </c>
      <c r="D144" s="166">
        <f>+D140+D128</f>
        <v>2194350</v>
      </c>
      <c r="E144" s="166">
        <f>+E140+E128</f>
        <v>2420049</v>
      </c>
      <c r="F144" s="277"/>
    </row>
    <row r="145" spans="1:6" ht="45" customHeight="1" x14ac:dyDescent="0.3">
      <c r="A145" s="509"/>
      <c r="B145" s="189" t="s">
        <v>14</v>
      </c>
      <c r="C145" s="163">
        <f>IF(C144=0,"",+C144/C114)</f>
        <v>1</v>
      </c>
      <c r="D145" s="163">
        <f>IF(D144=0,"",+D144/D114)</f>
        <v>1</v>
      </c>
      <c r="E145" s="163">
        <f>IF(E144=0,"",+E144/E114)</f>
        <v>1</v>
      </c>
      <c r="F145" s="279"/>
    </row>
    <row r="146" spans="1:6" ht="45" customHeight="1" x14ac:dyDescent="0.3">
      <c r="A146" s="450" t="str">
        <f ca="1">TranslationsHIV!$A$91</f>
        <v>G1. Remaining gap- male condoms: A1 - F1</v>
      </c>
      <c r="B146" s="191" t="s">
        <v>11</v>
      </c>
      <c r="C146" s="326">
        <f>IF(C142="",C113,C113-C142)</f>
        <v>0</v>
      </c>
      <c r="D146" s="326">
        <f t="shared" ref="D146:E146" si="66">IF(D142="",D113,D113-D142)</f>
        <v>0</v>
      </c>
      <c r="E146" s="326">
        <f t="shared" si="66"/>
        <v>0</v>
      </c>
      <c r="F146" s="504"/>
    </row>
    <row r="147" spans="1:6" ht="45" customHeight="1" x14ac:dyDescent="0.3">
      <c r="A147" s="425"/>
      <c r="B147" s="189" t="s">
        <v>14</v>
      </c>
      <c r="C147" s="163" t="str">
        <f>IF(C146=0,"",+C146/C113)</f>
        <v/>
      </c>
      <c r="D147" s="163" t="str">
        <f t="shared" ref="D147:E147" si="67">IF(D146=0,"",+D146/D113)</f>
        <v/>
      </c>
      <c r="E147" s="163" t="str">
        <f t="shared" si="67"/>
        <v/>
      </c>
      <c r="F147" s="484"/>
    </row>
    <row r="148" spans="1:6" ht="45" customHeight="1" x14ac:dyDescent="0.3">
      <c r="A148" s="419" t="str">
        <f ca="1">TranslationsHIV!$A$92</f>
        <v>G2. Remaining gap- female condoms: A2 - F2</v>
      </c>
      <c r="B148" s="189" t="s">
        <v>11</v>
      </c>
      <c r="C148" s="326">
        <f>IF(C114="","",C114-C144)</f>
        <v>0</v>
      </c>
      <c r="D148" s="326">
        <f t="shared" ref="D148:E148" si="68">IF(D114="","",D114-D144)</f>
        <v>0</v>
      </c>
      <c r="E148" s="326">
        <f t="shared" si="68"/>
        <v>0</v>
      </c>
      <c r="F148" s="241"/>
    </row>
    <row r="149" spans="1:6" ht="45" customHeight="1" x14ac:dyDescent="0.3">
      <c r="A149" s="450"/>
      <c r="B149" s="243" t="s">
        <v>14</v>
      </c>
      <c r="C149" s="163">
        <f>IF(C148="","",+C148/C114)</f>
        <v>0</v>
      </c>
      <c r="D149" s="163">
        <f t="shared" ref="D149:E149" si="69">IF(D148="","",+D148/D114)</f>
        <v>0</v>
      </c>
      <c r="E149" s="163">
        <f t="shared" si="69"/>
        <v>0</v>
      </c>
      <c r="F149" s="241"/>
    </row>
    <row r="150" spans="1:6" x14ac:dyDescent="0.3">
      <c r="A150" s="495" t="s">
        <v>36</v>
      </c>
      <c r="B150" s="496"/>
      <c r="C150" s="496"/>
      <c r="D150" s="496"/>
      <c r="E150" s="496"/>
      <c r="F150" s="497"/>
    </row>
    <row r="151" spans="1:6" x14ac:dyDescent="0.3">
      <c r="A151" s="498"/>
      <c r="B151" s="499"/>
      <c r="C151" s="499"/>
      <c r="D151" s="499"/>
      <c r="E151" s="499"/>
      <c r="F151" s="500"/>
    </row>
    <row r="152" spans="1:6" x14ac:dyDescent="0.3">
      <c r="A152" s="498"/>
      <c r="B152" s="499"/>
      <c r="C152" s="499"/>
      <c r="D152" s="499"/>
      <c r="E152" s="499"/>
      <c r="F152" s="500"/>
    </row>
    <row r="153" spans="1:6" x14ac:dyDescent="0.3">
      <c r="A153" s="498"/>
      <c r="B153" s="499"/>
      <c r="C153" s="499"/>
      <c r="D153" s="499"/>
      <c r="E153" s="499"/>
      <c r="F153" s="500"/>
    </row>
    <row r="154" spans="1:6" x14ac:dyDescent="0.3">
      <c r="A154" s="498"/>
      <c r="B154" s="499"/>
      <c r="C154" s="499"/>
      <c r="D154" s="499"/>
      <c r="E154" s="499"/>
      <c r="F154" s="500"/>
    </row>
    <row r="155" spans="1:6" x14ac:dyDescent="0.3">
      <c r="A155" s="498"/>
      <c r="B155" s="499"/>
      <c r="C155" s="499"/>
      <c r="D155" s="499"/>
      <c r="E155" s="499"/>
      <c r="F155" s="500"/>
    </row>
    <row r="156" spans="1:6" x14ac:dyDescent="0.3">
      <c r="A156" s="498"/>
      <c r="B156" s="499"/>
      <c r="C156" s="499"/>
      <c r="D156" s="499"/>
      <c r="E156" s="499"/>
      <c r="F156" s="500"/>
    </row>
    <row r="157" spans="1:6" x14ac:dyDescent="0.3">
      <c r="A157" s="498"/>
      <c r="B157" s="499"/>
      <c r="C157" s="499"/>
      <c r="D157" s="499"/>
      <c r="E157" s="499"/>
      <c r="F157" s="500"/>
    </row>
    <row r="158" spans="1:6" x14ac:dyDescent="0.3">
      <c r="A158" s="498"/>
      <c r="B158" s="499"/>
      <c r="C158" s="499"/>
      <c r="D158" s="499"/>
      <c r="E158" s="499"/>
      <c r="F158" s="500"/>
    </row>
    <row r="159" spans="1:6" x14ac:dyDescent="0.3">
      <c r="A159" s="498"/>
      <c r="B159" s="499"/>
      <c r="C159" s="499"/>
      <c r="D159" s="499"/>
      <c r="E159" s="499"/>
      <c r="F159" s="500"/>
    </row>
    <row r="160" spans="1:6" x14ac:dyDescent="0.3">
      <c r="A160" s="501"/>
      <c r="B160" s="502"/>
      <c r="C160" s="502"/>
      <c r="D160" s="502"/>
      <c r="E160" s="502"/>
      <c r="F160" s="503"/>
    </row>
  </sheetData>
  <sheetProtection algorithmName="SHA-512" hashValue="snmdy0WmyqbuRExfHt1WxH8gQvINEZ13M/CBgAIqircVbhOe/b/DrXGqRZDbxh3Yx+gM/7AjJISj9r0I7GFP4g==" saltValue="R7BsSmGAdxSA6gR0N6Pc3w==" spinCount="100000" sheet="1" formatColumns="0" formatRows="0"/>
  <mergeCells count="79">
    <mergeCell ref="A148:A149"/>
    <mergeCell ref="B104:F104"/>
    <mergeCell ref="B105:F105"/>
    <mergeCell ref="B108:F108"/>
    <mergeCell ref="F109:F110"/>
    <mergeCell ref="F133:F134"/>
    <mergeCell ref="F135:F136"/>
    <mergeCell ref="F138:F139"/>
    <mergeCell ref="F140:F141"/>
    <mergeCell ref="F142:F143"/>
    <mergeCell ref="F146:F147"/>
    <mergeCell ref="A142:A143"/>
    <mergeCell ref="A144:A145"/>
    <mergeCell ref="A146:A147"/>
    <mergeCell ref="A138:A139"/>
    <mergeCell ref="A140:A141"/>
    <mergeCell ref="A133:A134"/>
    <mergeCell ref="A135:A136"/>
    <mergeCell ref="A130:A131"/>
    <mergeCell ref="A99:A100"/>
    <mergeCell ref="A89:A90"/>
    <mergeCell ref="A119:A120"/>
    <mergeCell ref="A121:A122"/>
    <mergeCell ref="A123:A124"/>
    <mergeCell ref="A126:A127"/>
    <mergeCell ref="A128:A129"/>
    <mergeCell ref="F84:F85"/>
    <mergeCell ref="A86:A87"/>
    <mergeCell ref="F86:F87"/>
    <mergeCell ref="A95:A96"/>
    <mergeCell ref="A97:A98"/>
    <mergeCell ref="F97:F98"/>
    <mergeCell ref="F89:F90"/>
    <mergeCell ref="A91:A92"/>
    <mergeCell ref="F91:F92"/>
    <mergeCell ref="A93:A94"/>
    <mergeCell ref="F93:F94"/>
    <mergeCell ref="A74:A75"/>
    <mergeCell ref="A77:A78"/>
    <mergeCell ref="A79:A80"/>
    <mergeCell ref="A81:A82"/>
    <mergeCell ref="A84:A85"/>
    <mergeCell ref="B56:F56"/>
    <mergeCell ref="B59:F59"/>
    <mergeCell ref="F60:F61"/>
    <mergeCell ref="A70:A71"/>
    <mergeCell ref="A72:A73"/>
    <mergeCell ref="A150:F160"/>
    <mergeCell ref="A53:F53"/>
    <mergeCell ref="F42:F43"/>
    <mergeCell ref="F11:F12"/>
    <mergeCell ref="F35:F36"/>
    <mergeCell ref="F37:F38"/>
    <mergeCell ref="F40:F41"/>
    <mergeCell ref="A44:A45"/>
    <mergeCell ref="F44:F45"/>
    <mergeCell ref="A48:A49"/>
    <mergeCell ref="F48:F49"/>
    <mergeCell ref="A50:A51"/>
    <mergeCell ref="A46:A47"/>
    <mergeCell ref="A21:A22"/>
    <mergeCell ref="A28:A29"/>
    <mergeCell ref="B55:F55"/>
    <mergeCell ref="A35:A36"/>
    <mergeCell ref="A37:A38"/>
    <mergeCell ref="A40:A41"/>
    <mergeCell ref="A42:A43"/>
    <mergeCell ref="A32:A33"/>
    <mergeCell ref="A23:A24"/>
    <mergeCell ref="A25:A26"/>
    <mergeCell ref="A30:A31"/>
    <mergeCell ref="A4:F4"/>
    <mergeCell ref="B10:F10"/>
    <mergeCell ref="A1:E1"/>
    <mergeCell ref="A2:E2"/>
    <mergeCell ref="A3:E3"/>
    <mergeCell ref="B6:F6"/>
    <mergeCell ref="B7:F7"/>
    <mergeCell ref="F1:F3"/>
  </mergeCells>
  <hyperlinks>
    <hyperlink ref="F63" r:id="rId1" xr:uid="{FF56C7FE-C70C-4E9A-8E9A-DB8CEF65FF85}"/>
    <hyperlink ref="F112" r:id="rId2" xr:uid="{13B0C734-F95B-4C43-82A0-AA6BDA49B148}"/>
  </hyperlinks>
  <pageMargins left="0.7" right="0.7" top="0.75" bottom="0.75" header="0.3" footer="0.3"/>
  <pageSetup paperSize="8" scale="53" orientation="portrait" r:id="rId3"/>
  <rowBreaks count="3" manualBreakCount="3">
    <brk id="51" max="5" man="1"/>
    <brk id="100" max="5" man="1"/>
    <brk id="149" max="5" man="1"/>
  </rowBreaks>
  <ignoredErrors>
    <ignoredError sqref="A21:B21 A28:B28 A30:B30 A40:B40 A42:B42 A18:B19 A23:B23 A49:B49 A25:B25 A46:B46 A41:B41 A32:B32 A29:B29 A22:B22 A20:B20 B5:F5 F11:F13 A11:E11 C9 E9 A9:A10 A13:E13 A8:F8 A6:A7 A15:B16 A24:B24 A27:B27 A26:B26 A31:B31 B34 A33:B33 B39 A35:B35 A36:B36 A37:B37 A38:B38 A43:B43 A44:B44 A45:B45 A48:B48 A47:B47 A50:B50 A51:B51 B14 A12:B12" unlockedFormula="1"/>
  </ignoredErrors>
  <extLst>
    <ext xmlns:x14="http://schemas.microsoft.com/office/spreadsheetml/2009/9/main" uri="{CCE6A557-97BC-4b89-ADB6-D9C93CAAB3DF}">
      <x14:dataValidations xmlns:xm="http://schemas.microsoft.com/office/excel/2006/main" count="2">
        <x14:dataValidation type="list" allowBlank="1" showInputMessage="1" showErrorMessage="1" xr:uid="{DBEBE4FB-8EF7-4040-9673-2DE8CFAC4D95}">
          <x14:formula1>
            <xm:f>'HIV dropdown'!$A$112:$A$117</xm:f>
          </x14:formula1>
          <xm:sqref>B6:F6 B55:F55 B104:F104</xm:sqref>
        </x14:dataValidation>
        <x14:dataValidation type="list" allowBlank="1" showInputMessage="1" showErrorMessage="1" xr:uid="{D77E1B06-EFA7-4D87-AF57-D06EA9572820}">
          <x14:formula1>
            <xm:f>'HIV dropdown'!$G$125:$G$130</xm:f>
          </x14:formula1>
          <xm:sqref>B7:F7 B56:F56 B105:F105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A445C-9DEC-4FD4-A67F-A6EEA3D4228B}">
  <sheetPr codeName="Sheet15">
    <tabColor rgb="FF7030A0"/>
  </sheetPr>
  <dimension ref="A1:T137"/>
  <sheetViews>
    <sheetView view="pageBreakPreview" topLeftCell="A100" zoomScale="85" zoomScaleNormal="85" zoomScaleSheetLayoutView="85" workbookViewId="0">
      <selection activeCell="B6" sqref="B6:F6"/>
    </sheetView>
  </sheetViews>
  <sheetFormatPr defaultColWidth="9" defaultRowHeight="14" x14ac:dyDescent="0.3"/>
  <cols>
    <col min="1" max="1" width="30.5" style="12" customWidth="1"/>
    <col min="2" max="2" width="11.5" style="12" customWidth="1"/>
    <col min="3" max="5" width="11.5" style="167" customWidth="1"/>
    <col min="6" max="6" width="68.33203125" style="12" customWidth="1"/>
    <col min="7" max="7" width="21.5" style="12" customWidth="1"/>
    <col min="8" max="8" width="9" style="12"/>
    <col min="9" max="9" width="10" style="12" customWidth="1"/>
    <col min="10" max="10" width="10.5" style="12" customWidth="1"/>
    <col min="11" max="11" width="12" style="12" customWidth="1"/>
    <col min="12" max="16384" width="9" style="12"/>
  </cols>
  <sheetData>
    <row r="1" spans="1:20" ht="22" customHeight="1" x14ac:dyDescent="0.3">
      <c r="A1" s="421" t="s">
        <v>3</v>
      </c>
      <c r="B1" s="421"/>
      <c r="C1" s="421"/>
      <c r="D1" s="421"/>
      <c r="E1" s="421"/>
      <c r="F1" s="485" t="str">
        <f ca="1">TranslationsHIV!$G$118</f>
        <v>Latest version updated: 31 March 2023</v>
      </c>
      <c r="G1" s="1"/>
      <c r="H1" s="1"/>
      <c r="I1" s="1"/>
      <c r="J1" s="1"/>
      <c r="K1" s="1"/>
      <c r="L1" s="1"/>
      <c r="M1" s="2"/>
      <c r="N1" s="2"/>
      <c r="O1" s="2"/>
      <c r="P1" s="2"/>
      <c r="Q1" s="2"/>
      <c r="R1" s="2"/>
      <c r="S1" s="2"/>
      <c r="T1" s="2"/>
    </row>
    <row r="2" spans="1:20" ht="22" customHeight="1" x14ac:dyDescent="0.3">
      <c r="A2" s="421" t="s">
        <v>4</v>
      </c>
      <c r="B2" s="421"/>
      <c r="C2" s="421"/>
      <c r="D2" s="421"/>
      <c r="E2" s="421"/>
      <c r="F2" s="486"/>
      <c r="G2" s="1"/>
      <c r="H2" s="1"/>
      <c r="I2" s="1"/>
      <c r="J2" s="1"/>
      <c r="K2" s="1"/>
      <c r="L2" s="1"/>
      <c r="M2" s="2"/>
      <c r="N2" s="2"/>
      <c r="O2" s="2"/>
      <c r="P2" s="2"/>
      <c r="Q2" s="2"/>
      <c r="R2" s="2"/>
      <c r="S2" s="2"/>
      <c r="T2" s="2"/>
    </row>
    <row r="3" spans="1:20" ht="22" customHeight="1" x14ac:dyDescent="0.3">
      <c r="A3" s="518" t="s">
        <v>5</v>
      </c>
      <c r="B3" s="518"/>
      <c r="C3" s="518"/>
      <c r="D3" s="518"/>
      <c r="E3" s="518"/>
      <c r="F3" s="486"/>
      <c r="G3" s="1"/>
      <c r="H3" s="1"/>
      <c r="I3" s="1"/>
      <c r="J3" s="1"/>
      <c r="K3" s="1"/>
      <c r="L3" s="1"/>
      <c r="M3" s="2"/>
      <c r="N3" s="2"/>
      <c r="O3" s="2"/>
      <c r="P3" s="2"/>
      <c r="Q3" s="2"/>
      <c r="R3" s="2"/>
      <c r="S3" s="2"/>
      <c r="T3" s="2"/>
    </row>
    <row r="4" spans="1:20" ht="45" customHeight="1" x14ac:dyDescent="0.3">
      <c r="A4" s="519" t="str">
        <f ca="1">TranslationsHIV!$G$116</f>
        <v xml:space="preserve">Carefully read the instructions in the "Instructions" tab before completing the programmatic gap analysis table. 
The instructions have been tailored to each specific module/intervention. </v>
      </c>
      <c r="B4" s="520"/>
      <c r="C4" s="520"/>
      <c r="D4" s="520"/>
      <c r="E4" s="520"/>
      <c r="F4" s="521"/>
    </row>
    <row r="5" spans="1:20" ht="30" customHeight="1" thickBot="1" x14ac:dyDescent="0.35">
      <c r="A5" s="233" t="str">
        <f ca="1">TranslationsHIV!$A$116</f>
        <v>TB/HIV Programmatic Gap Table 1</v>
      </c>
      <c r="B5" s="234"/>
      <c r="C5" s="215"/>
      <c r="D5" s="215"/>
      <c r="E5" s="215"/>
      <c r="F5" s="216"/>
    </row>
    <row r="6" spans="1:20" ht="45" customHeight="1" x14ac:dyDescent="0.3">
      <c r="A6" s="137" t="str">
        <f ca="1">TranslationsHIV!$A$21</f>
        <v>Priority Module</v>
      </c>
      <c r="B6" s="447" t="s">
        <v>341</v>
      </c>
      <c r="C6" s="448"/>
      <c r="D6" s="448"/>
      <c r="E6" s="448"/>
      <c r="F6" s="449"/>
    </row>
    <row r="7" spans="1:20" ht="45" customHeight="1" x14ac:dyDescent="0.3">
      <c r="A7" s="137" t="str">
        <f ca="1">TranslationsHIV!$A$22</f>
        <v>Selected coverage indicator</v>
      </c>
      <c r="B7" s="416" t="str">
        <f ca="1">VLOOKUP($B$6,'TB drop-down'!A18:B22,2,FALSE)</f>
        <v>Percentage of people living with HIV newly initiated on ART who were screened for TB</v>
      </c>
      <c r="C7" s="417"/>
      <c r="D7" s="417"/>
      <c r="E7" s="417"/>
      <c r="F7" s="418"/>
    </row>
    <row r="8" spans="1:20" ht="17.5" customHeight="1" x14ac:dyDescent="0.3">
      <c r="A8" s="199" t="str">
        <f ca="1">TranslationsHIV!$A$24</f>
        <v>Current national coverage</v>
      </c>
      <c r="B8" s="200"/>
      <c r="C8" s="149"/>
      <c r="D8" s="149"/>
      <c r="E8" s="149"/>
      <c r="F8" s="201"/>
    </row>
    <row r="9" spans="1:20" ht="45" customHeight="1" x14ac:dyDescent="0.3">
      <c r="A9" s="130" t="str">
        <f ca="1">TranslationsHIV!$A$25</f>
        <v>Insert latest results</v>
      </c>
      <c r="B9" s="24"/>
      <c r="C9" s="154" t="str">
        <f ca="1">TranslationsHIV!$A$26</f>
        <v>Year</v>
      </c>
      <c r="D9" s="203">
        <v>2022</v>
      </c>
      <c r="E9" s="152" t="str">
        <f ca="1">TranslationsHIV!$A$27</f>
        <v>Data source</v>
      </c>
      <c r="F9" s="18"/>
    </row>
    <row r="10" spans="1:20" ht="45" customHeight="1" x14ac:dyDescent="0.3">
      <c r="A10" s="217" t="str">
        <f ca="1">TranslationsHIV!$A$28</f>
        <v>Comments</v>
      </c>
      <c r="B10" s="438"/>
      <c r="C10" s="452"/>
      <c r="D10" s="452"/>
      <c r="E10" s="452"/>
      <c r="F10" s="440"/>
    </row>
    <row r="11" spans="1:20" ht="45" customHeight="1" x14ac:dyDescent="0.3">
      <c r="A11" s="181"/>
      <c r="B11" s="206"/>
      <c r="C11" s="232" t="str">
        <f ca="1">TranslationsHIV!$A$29</f>
        <v>Year 1</v>
      </c>
      <c r="D11" s="154" t="str">
        <f ca="1">TranslationsHIV!$A$30</f>
        <v>Year 2</v>
      </c>
      <c r="E11" s="154" t="str">
        <f ca="1">TranslationsHIV!$A$31</f>
        <v>Year 3</v>
      </c>
      <c r="F11" s="453" t="str">
        <f ca="1">TranslationsHIV!$A$34</f>
        <v>Comments / Assumptions</v>
      </c>
    </row>
    <row r="12" spans="1:20" ht="45" customHeight="1" x14ac:dyDescent="0.3">
      <c r="A12" s="182"/>
      <c r="B12" s="207"/>
      <c r="C12" s="225">
        <v>2024</v>
      </c>
      <c r="D12" s="139">
        <v>2025</v>
      </c>
      <c r="E12" s="139">
        <v>2026</v>
      </c>
      <c r="F12" s="454"/>
    </row>
    <row r="13" spans="1:20" ht="17.5" customHeight="1" x14ac:dyDescent="0.3">
      <c r="A13" s="199" t="str">
        <f ca="1">TranslationsHIV!$A$35</f>
        <v>Current estimated country need</v>
      </c>
      <c r="B13" s="202"/>
      <c r="C13" s="149"/>
      <c r="D13" s="149"/>
      <c r="E13" s="149"/>
      <c r="F13" s="201"/>
    </row>
    <row r="14" spans="1:20" ht="45" customHeight="1" x14ac:dyDescent="0.3">
      <c r="A14" s="218" t="str">
        <f ca="1">TranslationsTB!$A$25</f>
        <v>A. Total estimated population in need/at risk</v>
      </c>
      <c r="B14" s="183" t="s">
        <v>11</v>
      </c>
      <c r="C14" s="138"/>
      <c r="D14" s="138"/>
      <c r="E14" s="138"/>
      <c r="F14" s="18"/>
    </row>
    <row r="15" spans="1:20" ht="45" customHeight="1" x14ac:dyDescent="0.3">
      <c r="A15" s="419" t="str">
        <f ca="1">TranslationsTB!$A$26</f>
        <v>B. Country targets 
(from National Strategic Plan)</v>
      </c>
      <c r="B15" s="183" t="s">
        <v>11</v>
      </c>
      <c r="C15" s="138"/>
      <c r="D15" s="138"/>
      <c r="E15" s="138"/>
      <c r="F15" s="18"/>
    </row>
    <row r="16" spans="1:20" ht="45" customHeight="1" x14ac:dyDescent="0.3">
      <c r="A16" s="425"/>
      <c r="B16" s="183" t="s">
        <v>14</v>
      </c>
      <c r="C16" s="303" t="str">
        <f>IF(C15=0,"",+C15/C14)</f>
        <v/>
      </c>
      <c r="D16" s="303" t="str">
        <f>IF(D15=0,"",+D15/D14)</f>
        <v/>
      </c>
      <c r="E16" s="303" t="str">
        <f>IF(E15=0,"",+E15/E14)</f>
        <v/>
      </c>
      <c r="F16" s="18"/>
    </row>
    <row r="17" spans="1:6" ht="17.5" customHeight="1" x14ac:dyDescent="0.3">
      <c r="A17" s="199" t="str">
        <f ca="1">TranslationsHIV!$A$54</f>
        <v>Country target already covered</v>
      </c>
      <c r="B17" s="200"/>
      <c r="C17" s="200"/>
      <c r="D17" s="200"/>
      <c r="E17" s="200"/>
      <c r="F17" s="201"/>
    </row>
    <row r="18" spans="1:6" ht="45" customHeight="1" x14ac:dyDescent="0.3">
      <c r="A18" s="419" t="str">
        <f ca="1">TranslationsHIV!$A$55</f>
        <v>C1. Country need planned to be covered by domestic resources</v>
      </c>
      <c r="B18" s="183" t="s">
        <v>11</v>
      </c>
      <c r="C18" s="138"/>
      <c r="D18" s="138"/>
      <c r="E18" s="138"/>
      <c r="F18" s="235"/>
    </row>
    <row r="19" spans="1:6" ht="45" customHeight="1" x14ac:dyDescent="0.3">
      <c r="A19" s="425"/>
      <c r="B19" s="183" t="s">
        <v>14</v>
      </c>
      <c r="C19" s="303" t="str">
        <f>IF(C18=0,"",+C18/C14)</f>
        <v/>
      </c>
      <c r="D19" s="303" t="str">
        <f t="shared" ref="D19:E19" si="0">IF(D18=0,"",+D18/D14)</f>
        <v/>
      </c>
      <c r="E19" s="303" t="str">
        <f t="shared" si="0"/>
        <v/>
      </c>
      <c r="F19" s="278"/>
    </row>
    <row r="20" spans="1:6" ht="45" customHeight="1" x14ac:dyDescent="0.3">
      <c r="A20" s="419" t="str">
        <f ca="1">TranslationsHIV!$A$56</f>
        <v>C2. Country need planned to be covered by external resources</v>
      </c>
      <c r="B20" s="183" t="s">
        <v>11</v>
      </c>
      <c r="C20" s="304"/>
      <c r="D20" s="304"/>
      <c r="E20" s="304"/>
      <c r="F20" s="277"/>
    </row>
    <row r="21" spans="1:6" ht="45" customHeight="1" x14ac:dyDescent="0.3">
      <c r="A21" s="425"/>
      <c r="B21" s="183" t="s">
        <v>14</v>
      </c>
      <c r="C21" s="303" t="str">
        <f>IF(C20=0,"",+C20/C14)</f>
        <v/>
      </c>
      <c r="D21" s="303" t="str">
        <f t="shared" ref="D21:E21" si="1">IF(D20=0,"",+D20/D14)</f>
        <v/>
      </c>
      <c r="E21" s="303" t="str">
        <f t="shared" si="1"/>
        <v/>
      </c>
      <c r="F21" s="279"/>
    </row>
    <row r="22" spans="1:6" ht="45" customHeight="1" x14ac:dyDescent="0.3">
      <c r="A22" s="419" t="str">
        <f ca="1">TranslationsHIV!$A$57</f>
        <v>C3. Total country need already covered</v>
      </c>
      <c r="B22" s="183" t="s">
        <v>11</v>
      </c>
      <c r="C22" s="305">
        <f>C18+C20</f>
        <v>0</v>
      </c>
      <c r="D22" s="305">
        <f t="shared" ref="D22:E22" si="2">D18+D20</f>
        <v>0</v>
      </c>
      <c r="E22" s="305">
        <f t="shared" si="2"/>
        <v>0</v>
      </c>
      <c r="F22" s="277"/>
    </row>
    <row r="23" spans="1:6" ht="45" customHeight="1" x14ac:dyDescent="0.3">
      <c r="A23" s="425"/>
      <c r="B23" s="183" t="s">
        <v>14</v>
      </c>
      <c r="C23" s="303" t="str">
        <f>IF(C22=0,"",C22/C14)</f>
        <v/>
      </c>
      <c r="D23" s="303" t="str">
        <f t="shared" ref="D23:E23" si="3">IF(D22=0,"",D22/D14)</f>
        <v/>
      </c>
      <c r="E23" s="303" t="str">
        <f t="shared" si="3"/>
        <v/>
      </c>
      <c r="F23" s="279"/>
    </row>
    <row r="24" spans="1:6" ht="17.5" customHeight="1" x14ac:dyDescent="0.3">
      <c r="A24" s="199" t="str">
        <f ca="1">TranslationsHIV!$A$42</f>
        <v>Programmatic gap</v>
      </c>
      <c r="B24" s="200"/>
      <c r="C24" s="200"/>
      <c r="D24" s="200"/>
      <c r="E24" s="200"/>
      <c r="F24" s="201"/>
    </row>
    <row r="25" spans="1:6" ht="45" customHeight="1" x14ac:dyDescent="0.3">
      <c r="A25" s="508" t="str">
        <f ca="1">TranslationsTB!$A$32</f>
        <v>D. Expected annual gap in meeting the need: A - C3</v>
      </c>
      <c r="B25" s="183" t="s">
        <v>11</v>
      </c>
      <c r="C25" s="306">
        <f>IF(C22="","",C14-(C22))</f>
        <v>0</v>
      </c>
      <c r="D25" s="306">
        <f t="shared" ref="D25:E25" si="4">IF(D22="","",D14-(D22))</f>
        <v>0</v>
      </c>
      <c r="E25" s="306">
        <f t="shared" si="4"/>
        <v>0</v>
      </c>
      <c r="F25" s="420"/>
    </row>
    <row r="26" spans="1:6" ht="45" customHeight="1" x14ac:dyDescent="0.3">
      <c r="A26" s="509"/>
      <c r="B26" s="183" t="s">
        <v>14</v>
      </c>
      <c r="C26" s="303" t="str">
        <f>IF(C25=0,"",+C25/C14)</f>
        <v/>
      </c>
      <c r="D26" s="303" t="str">
        <f t="shared" ref="D26:E26" si="5">IF(D25=0,"",+D25/D14)</f>
        <v/>
      </c>
      <c r="E26" s="303" t="str">
        <f t="shared" si="5"/>
        <v/>
      </c>
      <c r="F26" s="484"/>
    </row>
    <row r="27" spans="1:6" ht="17.5" customHeight="1" x14ac:dyDescent="0.3">
      <c r="A27" s="199" t="str">
        <f ca="1">TranslationsHIV!$A$59</f>
        <v>Country target covered with the allocation amount</v>
      </c>
      <c r="B27" s="200"/>
      <c r="C27" s="200"/>
      <c r="D27" s="200"/>
      <c r="E27" s="200"/>
      <c r="F27" s="201"/>
    </row>
    <row r="28" spans="1:6" ht="45" customHeight="1" x14ac:dyDescent="0.3">
      <c r="A28" s="508" t="str">
        <f ca="1">TranslationsTB!$A$34</f>
        <v>E. Targets to be financed by funding request allocation amount</v>
      </c>
      <c r="B28" s="189" t="s">
        <v>11</v>
      </c>
      <c r="C28" s="138"/>
      <c r="D28" s="138"/>
      <c r="E28" s="138"/>
      <c r="F28" s="426"/>
    </row>
    <row r="29" spans="1:6" ht="45" customHeight="1" x14ac:dyDescent="0.3">
      <c r="A29" s="509"/>
      <c r="B29" s="189" t="s">
        <v>14</v>
      </c>
      <c r="C29" s="303" t="str">
        <f>IF(C28=0,"",+C28/C14)</f>
        <v/>
      </c>
      <c r="D29" s="303" t="str">
        <f t="shared" ref="D29:E29" si="6">IF(D28=0,"",+D28/D14)</f>
        <v/>
      </c>
      <c r="E29" s="303" t="str">
        <f t="shared" si="6"/>
        <v/>
      </c>
      <c r="F29" s="427"/>
    </row>
    <row r="30" spans="1:6" ht="45" customHeight="1" x14ac:dyDescent="0.3">
      <c r="A30" s="514" t="str">
        <f ca="1">TranslationsTB!$A$35</f>
        <v>F. Total coverage from allocation amount and other resources: E + C3</v>
      </c>
      <c r="B30" s="191" t="s">
        <v>11</v>
      </c>
      <c r="C30" s="306">
        <f>IF(C22="",C28,C28+C22)</f>
        <v>0</v>
      </c>
      <c r="D30" s="306">
        <f t="shared" ref="D30:E30" si="7">IF(D22="",D28,D28+D22)</f>
        <v>0</v>
      </c>
      <c r="E30" s="306">
        <f t="shared" si="7"/>
        <v>0</v>
      </c>
      <c r="F30" s="504"/>
    </row>
    <row r="31" spans="1:6" ht="45" customHeight="1" x14ac:dyDescent="0.3">
      <c r="A31" s="509"/>
      <c r="B31" s="189" t="s">
        <v>14</v>
      </c>
      <c r="C31" s="303" t="str">
        <f>IF(C30=0,"",+C30/C14)</f>
        <v/>
      </c>
      <c r="D31" s="303" t="str">
        <f t="shared" ref="D31:E31" si="8">IF(D30=0,"",+D30/D14)</f>
        <v/>
      </c>
      <c r="E31" s="303" t="str">
        <f t="shared" si="8"/>
        <v/>
      </c>
      <c r="F31" s="484"/>
    </row>
    <row r="32" spans="1:6" ht="45" customHeight="1" x14ac:dyDescent="0.3">
      <c r="A32" s="450" t="str">
        <f ca="1">TranslationsTB!$A$36</f>
        <v xml:space="preserve">G. Remaining gap: A - F </v>
      </c>
      <c r="B32" s="191" t="s">
        <v>11</v>
      </c>
      <c r="C32" s="306">
        <f>IF(C30="","",C14-(C30))</f>
        <v>0</v>
      </c>
      <c r="D32" s="306">
        <f t="shared" ref="D32:E32" si="9">IF(D30="","",D14-(D30))</f>
        <v>0</v>
      </c>
      <c r="E32" s="306">
        <f t="shared" si="9"/>
        <v>0</v>
      </c>
      <c r="F32" s="504"/>
    </row>
    <row r="33" spans="1:20" ht="45" customHeight="1" x14ac:dyDescent="0.3">
      <c r="A33" s="425"/>
      <c r="B33" s="189" t="s">
        <v>14</v>
      </c>
      <c r="C33" s="303" t="str">
        <f>IF(C32=0,"",C32/C14)</f>
        <v/>
      </c>
      <c r="D33" s="303" t="str">
        <f t="shared" ref="D33:E33" si="10">IF(D32=0,"",D32/D14)</f>
        <v/>
      </c>
      <c r="E33" s="303" t="str">
        <f t="shared" si="10"/>
        <v/>
      </c>
      <c r="F33" s="484"/>
    </row>
    <row r="34" spans="1:20" x14ac:dyDescent="0.3">
      <c r="A34" s="140"/>
      <c r="B34" s="140"/>
      <c r="C34" s="160"/>
      <c r="D34" s="160"/>
      <c r="E34" s="160"/>
      <c r="F34" s="140"/>
    </row>
    <row r="35" spans="1:20" x14ac:dyDescent="0.3">
      <c r="A35" s="140"/>
      <c r="B35" s="140"/>
      <c r="C35" s="160"/>
      <c r="D35" s="160"/>
      <c r="E35" s="160"/>
      <c r="F35" s="140"/>
    </row>
    <row r="36" spans="1:20" ht="30" customHeight="1" thickBot="1" x14ac:dyDescent="0.35">
      <c r="A36" s="233" t="str">
        <f ca="1">TranslationsHIV!$A$117</f>
        <v>TB/HIV Programmatic Gap Table 2</v>
      </c>
      <c r="B36" s="234"/>
      <c r="C36" s="215"/>
      <c r="D36" s="215"/>
      <c r="E36" s="215"/>
      <c r="F36" s="216"/>
    </row>
    <row r="37" spans="1:20" ht="45" customHeight="1" x14ac:dyDescent="0.3">
      <c r="A37" s="137" t="str">
        <f ca="1">TranslationsHIV!$A$21</f>
        <v>Priority Module</v>
      </c>
      <c r="B37" s="447" t="s">
        <v>380</v>
      </c>
      <c r="C37" s="448"/>
      <c r="D37" s="448"/>
      <c r="E37" s="448"/>
      <c r="F37" s="449"/>
    </row>
    <row r="38" spans="1:20" ht="45" customHeight="1" x14ac:dyDescent="0.3">
      <c r="A38" s="137" t="str">
        <f ca="1">TranslationsHIV!$A$22</f>
        <v>Selected coverage indicator</v>
      </c>
      <c r="B38" s="416" t="str">
        <f ca="1">VLOOKUP($B$37,'TB drop-down'!A18:B22,2,FALSE)</f>
        <v>Percentage of registered new and relapse TB patients with documented HIV status</v>
      </c>
      <c r="C38" s="417"/>
      <c r="D38" s="417"/>
      <c r="E38" s="417"/>
      <c r="F38" s="418"/>
    </row>
    <row r="39" spans="1:20" ht="17.5" customHeight="1" x14ac:dyDescent="0.3">
      <c r="A39" s="199" t="str">
        <f ca="1">TranslationsHIV!$A$24</f>
        <v>Current national coverage</v>
      </c>
      <c r="B39" s="200"/>
      <c r="C39" s="149"/>
      <c r="D39" s="149"/>
      <c r="E39" s="149"/>
      <c r="F39" s="201"/>
    </row>
    <row r="40" spans="1:20" ht="45" customHeight="1" x14ac:dyDescent="0.3">
      <c r="A40" s="130" t="str">
        <f ca="1">TranslationsHIV!$A$25</f>
        <v>Insert latest results</v>
      </c>
      <c r="B40" s="24" t="s">
        <v>1742</v>
      </c>
      <c r="C40" s="152" t="str">
        <f ca="1">TranslationsHIV!$A$26</f>
        <v>Year</v>
      </c>
      <c r="D40" s="203">
        <v>2022</v>
      </c>
      <c r="E40" s="152" t="str">
        <f ca="1">TranslationsHIV!$A$27</f>
        <v>Data source</v>
      </c>
      <c r="F40" s="18" t="s">
        <v>10</v>
      </c>
    </row>
    <row r="41" spans="1:20" ht="45" customHeight="1" x14ac:dyDescent="0.3">
      <c r="A41" s="217" t="str">
        <f ca="1">TranslationsHIV!$A$28</f>
        <v>Comments</v>
      </c>
      <c r="B41" s="438"/>
      <c r="C41" s="452"/>
      <c r="D41" s="452"/>
      <c r="E41" s="452"/>
      <c r="F41" s="440"/>
    </row>
    <row r="42" spans="1:20" ht="45" customHeight="1" x14ac:dyDescent="0.3">
      <c r="A42" s="181"/>
      <c r="B42" s="206"/>
      <c r="C42" s="232" t="str">
        <f ca="1">TranslationsHIV!$A$29</f>
        <v>Year 1</v>
      </c>
      <c r="D42" s="154" t="str">
        <f ca="1">TranslationsHIV!$A$30</f>
        <v>Year 2</v>
      </c>
      <c r="E42" s="154" t="str">
        <f ca="1">TranslationsHIV!$A$31</f>
        <v>Year 3</v>
      </c>
      <c r="F42" s="453" t="str">
        <f ca="1">TranslationsHIV!$A$34</f>
        <v>Comments / Assumptions</v>
      </c>
    </row>
    <row r="43" spans="1:20" s="88" customFormat="1" ht="45" customHeight="1" x14ac:dyDescent="0.3">
      <c r="A43" s="182"/>
      <c r="B43" s="207"/>
      <c r="C43" s="225">
        <v>2024</v>
      </c>
      <c r="D43" s="139">
        <v>2025</v>
      </c>
      <c r="E43" s="139">
        <v>2026</v>
      </c>
      <c r="F43" s="454"/>
      <c r="G43" s="12"/>
      <c r="H43" s="12"/>
      <c r="I43" s="12"/>
      <c r="J43" s="12"/>
      <c r="K43" s="12"/>
      <c r="L43" s="12"/>
      <c r="M43" s="12"/>
      <c r="N43" s="12"/>
      <c r="O43" s="12"/>
      <c r="P43" s="12"/>
      <c r="Q43" s="12"/>
      <c r="R43" s="12"/>
      <c r="S43" s="12"/>
      <c r="T43" s="12"/>
    </row>
    <row r="44" spans="1:20" ht="17.5" customHeight="1" x14ac:dyDescent="0.3">
      <c r="A44" s="199" t="str">
        <f ca="1">TranslationsHIV!$A$35</f>
        <v>Current estimated country need</v>
      </c>
      <c r="B44" s="202"/>
      <c r="C44" s="149"/>
      <c r="D44" s="149"/>
      <c r="E44" s="149"/>
      <c r="F44" s="201"/>
    </row>
    <row r="45" spans="1:20" ht="62.15" customHeight="1" x14ac:dyDescent="0.3">
      <c r="A45" s="218" t="str">
        <f ca="1">TranslationsTB!$A$25</f>
        <v>A. Total estimated population in need/at risk</v>
      </c>
      <c r="B45" s="183" t="s">
        <v>11</v>
      </c>
      <c r="C45" s="138">
        <v>121741</v>
      </c>
      <c r="D45" s="138">
        <v>127828</v>
      </c>
      <c r="E45" s="138">
        <v>134220</v>
      </c>
      <c r="F45" s="18" t="s">
        <v>1743</v>
      </c>
    </row>
    <row r="46" spans="1:20" ht="45" customHeight="1" x14ac:dyDescent="0.3">
      <c r="A46" s="419" t="str">
        <f ca="1">TranslationsTB!$A$26</f>
        <v>B. Country targets 
(from National Strategic Plan)</v>
      </c>
      <c r="B46" s="183" t="s">
        <v>11</v>
      </c>
      <c r="C46" s="138">
        <v>121741</v>
      </c>
      <c r="D46" s="138">
        <v>127828</v>
      </c>
      <c r="E46" s="138">
        <v>134220</v>
      </c>
      <c r="F46" s="18"/>
    </row>
    <row r="47" spans="1:20" ht="45" customHeight="1" x14ac:dyDescent="0.3">
      <c r="A47" s="425"/>
      <c r="B47" s="183" t="s">
        <v>14</v>
      </c>
      <c r="C47" s="303">
        <f>IF(C46=0,"",+C46/C45)</f>
        <v>1</v>
      </c>
      <c r="D47" s="303">
        <f>IF(D46=0,"",+D46/D45)</f>
        <v>1</v>
      </c>
      <c r="E47" s="303">
        <f>IF(E46=0,"",+E46/E45)</f>
        <v>1</v>
      </c>
      <c r="F47" s="18"/>
    </row>
    <row r="48" spans="1:20" ht="17.5" customHeight="1" x14ac:dyDescent="0.3">
      <c r="A48" s="199" t="str">
        <f ca="1">TranslationsHIV!$A$54</f>
        <v>Country target already covered</v>
      </c>
      <c r="B48" s="200"/>
      <c r="C48" s="200"/>
      <c r="D48" s="200"/>
      <c r="E48" s="200"/>
      <c r="F48" s="201"/>
    </row>
    <row r="49" spans="1:6" ht="45" customHeight="1" x14ac:dyDescent="0.3">
      <c r="A49" s="419" t="str">
        <f ca="1">TranslationsHIV!$A$55</f>
        <v>C1. Country need planned to be covered by domestic resources</v>
      </c>
      <c r="B49" s="183" t="s">
        <v>11</v>
      </c>
      <c r="C49" s="138">
        <v>0</v>
      </c>
      <c r="D49" s="138">
        <v>0</v>
      </c>
      <c r="E49" s="138">
        <v>0</v>
      </c>
      <c r="F49" s="235" t="s">
        <v>24</v>
      </c>
    </row>
    <row r="50" spans="1:6" ht="45" customHeight="1" x14ac:dyDescent="0.3">
      <c r="A50" s="425"/>
      <c r="B50" s="183" t="s">
        <v>14</v>
      </c>
      <c r="C50" s="303" t="str">
        <f>IF(C49=0,"",+C49/C45)</f>
        <v/>
      </c>
      <c r="D50" s="303" t="str">
        <f t="shared" ref="D50:E50" si="11">IF(D49=0,"",+D49/D45)</f>
        <v/>
      </c>
      <c r="E50" s="303" t="str">
        <f t="shared" si="11"/>
        <v/>
      </c>
      <c r="F50" s="278"/>
    </row>
    <row r="51" spans="1:6" ht="45" customHeight="1" x14ac:dyDescent="0.3">
      <c r="A51" s="419" t="str">
        <f ca="1">TranslationsHIV!$A$56</f>
        <v>C2. Country need planned to be covered by external resources</v>
      </c>
      <c r="B51" s="183" t="s">
        <v>11</v>
      </c>
      <c r="C51" s="304">
        <v>23134</v>
      </c>
      <c r="D51" s="304">
        <v>24291</v>
      </c>
      <c r="E51" s="304">
        <v>25506</v>
      </c>
      <c r="F51" s="277" t="s">
        <v>1744</v>
      </c>
    </row>
    <row r="52" spans="1:6" ht="45" customHeight="1" x14ac:dyDescent="0.3">
      <c r="A52" s="425"/>
      <c r="B52" s="183" t="s">
        <v>14</v>
      </c>
      <c r="C52" s="303">
        <f>IF(C51=0,"",+C51/C45)</f>
        <v>0.19002636745221413</v>
      </c>
      <c r="D52" s="303">
        <f t="shared" ref="D52:E52" si="12">IF(D51=0,"",+D51/D45)</f>
        <v>0.1900287886847952</v>
      </c>
      <c r="E52" s="303">
        <f t="shared" si="12"/>
        <v>0.19003129190880644</v>
      </c>
      <c r="F52" s="279"/>
    </row>
    <row r="53" spans="1:6" ht="45" customHeight="1" x14ac:dyDescent="0.3">
      <c r="A53" s="419" t="str">
        <f ca="1">TranslationsHIV!$A$57</f>
        <v>C3. Total country need already covered</v>
      </c>
      <c r="B53" s="183" t="s">
        <v>11</v>
      </c>
      <c r="C53" s="305">
        <f>C49+C51</f>
        <v>23134</v>
      </c>
      <c r="D53" s="305">
        <f t="shared" ref="D53:E53" si="13">D49+D51</f>
        <v>24291</v>
      </c>
      <c r="E53" s="305">
        <f t="shared" si="13"/>
        <v>25506</v>
      </c>
      <c r="F53" s="277"/>
    </row>
    <row r="54" spans="1:6" ht="45" customHeight="1" x14ac:dyDescent="0.3">
      <c r="A54" s="425"/>
      <c r="B54" s="183" t="s">
        <v>14</v>
      </c>
      <c r="C54" s="303">
        <f>IF(C53=0,"",C53/C45)</f>
        <v>0.19002636745221413</v>
      </c>
      <c r="D54" s="303">
        <f t="shared" ref="D54:E54" si="14">IF(D53=0,"",D53/D45)</f>
        <v>0.1900287886847952</v>
      </c>
      <c r="E54" s="303">
        <f t="shared" si="14"/>
        <v>0.19003129190880644</v>
      </c>
      <c r="F54" s="279"/>
    </row>
    <row r="55" spans="1:6" ht="17.5" customHeight="1" x14ac:dyDescent="0.3">
      <c r="A55" s="199" t="str">
        <f ca="1">TranslationsHIV!$A$42</f>
        <v>Programmatic gap</v>
      </c>
      <c r="B55" s="200"/>
      <c r="C55" s="200"/>
      <c r="D55" s="200"/>
      <c r="E55" s="200"/>
      <c r="F55" s="201"/>
    </row>
    <row r="56" spans="1:6" ht="45" customHeight="1" x14ac:dyDescent="0.3">
      <c r="A56" s="508" t="str">
        <f ca="1">TranslationsTB!$A$32</f>
        <v>D. Expected annual gap in meeting the need: A - C3</v>
      </c>
      <c r="B56" s="183" t="s">
        <v>11</v>
      </c>
      <c r="C56" s="306">
        <f>IF(C53="","",C45-(C53))</f>
        <v>98607</v>
      </c>
      <c r="D56" s="306">
        <f t="shared" ref="D56:E56" si="15">IF(D53="","",D45-(D53))</f>
        <v>103537</v>
      </c>
      <c r="E56" s="306">
        <f t="shared" si="15"/>
        <v>108714</v>
      </c>
      <c r="F56" s="420"/>
    </row>
    <row r="57" spans="1:6" ht="45" customHeight="1" x14ac:dyDescent="0.3">
      <c r="A57" s="509"/>
      <c r="B57" s="183" t="s">
        <v>14</v>
      </c>
      <c r="C57" s="303">
        <f>IF(C56=0,"",+C56/C45)</f>
        <v>0.80997363254778587</v>
      </c>
      <c r="D57" s="303">
        <f t="shared" ref="D57:E57" si="16">IF(D56=0,"",+D56/D45)</f>
        <v>0.80997121131520478</v>
      </c>
      <c r="E57" s="303">
        <f t="shared" si="16"/>
        <v>0.80996870809119359</v>
      </c>
      <c r="F57" s="484"/>
    </row>
    <row r="58" spans="1:6" ht="17.5" customHeight="1" x14ac:dyDescent="0.3">
      <c r="A58" s="199" t="str">
        <f ca="1">TranslationsHIV!$A$59</f>
        <v>Country target covered with the allocation amount</v>
      </c>
      <c r="B58" s="200"/>
      <c r="C58" s="200"/>
      <c r="D58" s="200"/>
      <c r="E58" s="200"/>
      <c r="F58" s="201"/>
    </row>
    <row r="59" spans="1:6" ht="45" customHeight="1" x14ac:dyDescent="0.3">
      <c r="A59" s="508" t="str">
        <f ca="1">TranslationsTB!$A$34</f>
        <v>E. Targets to be financed by funding request allocation amount</v>
      </c>
      <c r="B59" s="189" t="s">
        <v>11</v>
      </c>
      <c r="C59" s="138">
        <v>98607</v>
      </c>
      <c r="D59" s="138">
        <v>103537</v>
      </c>
      <c r="E59" s="138">
        <v>108714</v>
      </c>
      <c r="F59" s="426" t="s">
        <v>1745</v>
      </c>
    </row>
    <row r="60" spans="1:6" ht="45" customHeight="1" x14ac:dyDescent="0.3">
      <c r="A60" s="509"/>
      <c r="B60" s="189" t="s">
        <v>14</v>
      </c>
      <c r="C60" s="303">
        <f>IF(C59=0,"",+C59/C45)</f>
        <v>0.80997363254778587</v>
      </c>
      <c r="D60" s="303">
        <f t="shared" ref="D60:E60" si="17">IF(D59=0,"",+D59/D45)</f>
        <v>0.80997121131520478</v>
      </c>
      <c r="E60" s="303">
        <f t="shared" si="17"/>
        <v>0.80996870809119359</v>
      </c>
      <c r="F60" s="427"/>
    </row>
    <row r="61" spans="1:6" ht="45" customHeight="1" x14ac:dyDescent="0.3">
      <c r="A61" s="514" t="str">
        <f ca="1">TranslationsTB!$A$35</f>
        <v>F. Total coverage from allocation amount and other resources: E + C3</v>
      </c>
      <c r="B61" s="191" t="s">
        <v>11</v>
      </c>
      <c r="C61" s="306">
        <f>IF(C53="",C59,C59+C53)</f>
        <v>121741</v>
      </c>
      <c r="D61" s="306">
        <f t="shared" ref="D61:E61" si="18">IF(D53="",D59,D59+D53)</f>
        <v>127828</v>
      </c>
      <c r="E61" s="306">
        <f t="shared" si="18"/>
        <v>134220</v>
      </c>
      <c r="F61" s="504"/>
    </row>
    <row r="62" spans="1:6" ht="45" customHeight="1" x14ac:dyDescent="0.3">
      <c r="A62" s="509"/>
      <c r="B62" s="189" t="s">
        <v>14</v>
      </c>
      <c r="C62" s="303">
        <f>IF(C61=0,"",+C61/C45)</f>
        <v>1</v>
      </c>
      <c r="D62" s="303">
        <f t="shared" ref="D62:E62" si="19">IF(D61=0,"",+D61/D45)</f>
        <v>1</v>
      </c>
      <c r="E62" s="303">
        <f t="shared" si="19"/>
        <v>1</v>
      </c>
      <c r="F62" s="484"/>
    </row>
    <row r="63" spans="1:6" ht="45" customHeight="1" x14ac:dyDescent="0.3">
      <c r="A63" s="450" t="str">
        <f ca="1">TranslationsTB!$A$36</f>
        <v xml:space="preserve">G. Remaining gap: A - F </v>
      </c>
      <c r="B63" s="191" t="s">
        <v>11</v>
      </c>
      <c r="C63" s="306">
        <f>IF(C61="","",C45-(C61))</f>
        <v>0</v>
      </c>
      <c r="D63" s="306">
        <f t="shared" ref="D63:E63" si="20">IF(D61="","",D45-(D61))</f>
        <v>0</v>
      </c>
      <c r="E63" s="306">
        <f t="shared" si="20"/>
        <v>0</v>
      </c>
      <c r="F63" s="504"/>
    </row>
    <row r="64" spans="1:6" ht="45" customHeight="1" x14ac:dyDescent="0.3">
      <c r="A64" s="425"/>
      <c r="B64" s="189" t="s">
        <v>14</v>
      </c>
      <c r="C64" s="303" t="str">
        <f>IF(C63=0,"",C63/C45)</f>
        <v/>
      </c>
      <c r="D64" s="303" t="str">
        <f t="shared" ref="D64:E64" si="21">IF(D63=0,"",D63/D45)</f>
        <v/>
      </c>
      <c r="E64" s="303" t="str">
        <f t="shared" si="21"/>
        <v/>
      </c>
      <c r="F64" s="484"/>
    </row>
    <row r="65" spans="1:6" x14ac:dyDescent="0.3">
      <c r="A65" s="140"/>
      <c r="B65" s="140"/>
      <c r="C65" s="160"/>
      <c r="D65" s="160"/>
      <c r="E65" s="160"/>
      <c r="F65" s="140"/>
    </row>
    <row r="66" spans="1:6" x14ac:dyDescent="0.3">
      <c r="A66" s="140"/>
      <c r="B66" s="140"/>
      <c r="C66" s="160"/>
      <c r="D66" s="160"/>
      <c r="E66" s="160"/>
      <c r="F66" s="140"/>
    </row>
    <row r="67" spans="1:6" ht="30" customHeight="1" thickBot="1" x14ac:dyDescent="0.35">
      <c r="A67" s="233" t="str">
        <f ca="1">TranslationsHIV!$A$118</f>
        <v>TB/HIV Programmatic Gap Table 3</v>
      </c>
      <c r="B67" s="234"/>
      <c r="C67" s="215"/>
      <c r="D67" s="215"/>
      <c r="E67" s="215"/>
      <c r="F67" s="216"/>
    </row>
    <row r="68" spans="1:6" ht="45" customHeight="1" x14ac:dyDescent="0.3">
      <c r="A68" s="137" t="str">
        <f ca="1">TranslationsHIV!$A$21</f>
        <v>Priority Module</v>
      </c>
      <c r="B68" s="447" t="s">
        <v>942</v>
      </c>
      <c r="C68" s="448"/>
      <c r="D68" s="448"/>
      <c r="E68" s="448"/>
      <c r="F68" s="449"/>
    </row>
    <row r="69" spans="1:6" ht="45" customHeight="1" x14ac:dyDescent="0.3">
      <c r="A69" s="137" t="str">
        <f ca="1">TranslationsHIV!$A$22</f>
        <v>Selected coverage indicator</v>
      </c>
      <c r="B69" s="416" t="str">
        <f ca="1">VLOOKUP($B$68,'TB drop-down'!A18:B22,2,FALSE)</f>
        <v>Percentage of HIV-positive TB patients (new and relapse) on ART during TB treatment</v>
      </c>
      <c r="C69" s="417"/>
      <c r="D69" s="417"/>
      <c r="E69" s="417"/>
      <c r="F69" s="418"/>
    </row>
    <row r="70" spans="1:6" ht="17.5" customHeight="1" x14ac:dyDescent="0.3">
      <c r="A70" s="199" t="str">
        <f ca="1">TranslationsHIV!$A$24</f>
        <v>Current national coverage</v>
      </c>
      <c r="B70" s="200"/>
      <c r="C70" s="149"/>
      <c r="D70" s="149"/>
      <c r="E70" s="149"/>
      <c r="F70" s="201"/>
    </row>
    <row r="71" spans="1:6" ht="45" customHeight="1" x14ac:dyDescent="0.3">
      <c r="A71" s="130" t="str">
        <f ca="1">TranslationsHIV!$A$25</f>
        <v>Insert latest results</v>
      </c>
      <c r="B71" s="24">
        <v>98</v>
      </c>
      <c r="C71" s="154" t="str">
        <f ca="1">TranslationsHIV!$A$26</f>
        <v>Year</v>
      </c>
      <c r="D71" s="203">
        <v>2022</v>
      </c>
      <c r="E71" s="152" t="str">
        <f ca="1">TranslationsHIV!$A$27</f>
        <v>Data source</v>
      </c>
      <c r="F71" s="18" t="s">
        <v>1746</v>
      </c>
    </row>
    <row r="72" spans="1:6" ht="45" customHeight="1" x14ac:dyDescent="0.3">
      <c r="A72" s="217" t="str">
        <f ca="1">TranslationsHIV!$A$28</f>
        <v>Comments</v>
      </c>
      <c r="B72" s="438"/>
      <c r="C72" s="452"/>
      <c r="D72" s="452"/>
      <c r="E72" s="452"/>
      <c r="F72" s="440"/>
    </row>
    <row r="73" spans="1:6" ht="45" customHeight="1" x14ac:dyDescent="0.3">
      <c r="A73" s="181"/>
      <c r="B73" s="206"/>
      <c r="C73" s="232" t="str">
        <f ca="1">TranslationsHIV!$A$29</f>
        <v>Year 1</v>
      </c>
      <c r="D73" s="154" t="str">
        <f ca="1">TranslationsHIV!$A$30</f>
        <v>Year 2</v>
      </c>
      <c r="E73" s="154" t="str">
        <f ca="1">TranslationsHIV!$A$31</f>
        <v>Year 3</v>
      </c>
      <c r="F73" s="453" t="str">
        <f ca="1">TranslationsHIV!$A$34</f>
        <v>Comments / Assumptions</v>
      </c>
    </row>
    <row r="74" spans="1:6" ht="45" customHeight="1" x14ac:dyDescent="0.3">
      <c r="A74" s="182"/>
      <c r="B74" s="207"/>
      <c r="C74" s="225">
        <v>2024</v>
      </c>
      <c r="D74" s="139">
        <v>2025</v>
      </c>
      <c r="E74" s="139">
        <v>2026</v>
      </c>
      <c r="F74" s="454"/>
    </row>
    <row r="75" spans="1:6" ht="17.5" customHeight="1" x14ac:dyDescent="0.3">
      <c r="A75" s="199" t="str">
        <f ca="1">TranslationsHIV!$A$35</f>
        <v>Current estimated country need</v>
      </c>
      <c r="B75" s="202"/>
      <c r="C75" s="149"/>
      <c r="D75" s="149"/>
      <c r="E75" s="149"/>
      <c r="F75" s="201"/>
    </row>
    <row r="76" spans="1:6" ht="45" customHeight="1" x14ac:dyDescent="0.3">
      <c r="A76" s="218" t="str">
        <f ca="1">TranslationsTB!$A$25</f>
        <v>A. Total estimated population in need/at risk</v>
      </c>
      <c r="B76" s="183" t="s">
        <v>11</v>
      </c>
      <c r="C76" s="138">
        <v>30435.25</v>
      </c>
      <c r="D76" s="138">
        <v>31957</v>
      </c>
      <c r="E76" s="138">
        <v>33555</v>
      </c>
      <c r="F76" s="18" t="s">
        <v>1747</v>
      </c>
    </row>
    <row r="77" spans="1:6" ht="45" customHeight="1" x14ac:dyDescent="0.3">
      <c r="A77" s="419" t="str">
        <f ca="1">TranslationsTB!$A$26</f>
        <v>B. Country targets 
(from National Strategic Plan)</v>
      </c>
      <c r="B77" s="183" t="s">
        <v>11</v>
      </c>
      <c r="C77" s="138">
        <v>30130.65</v>
      </c>
      <c r="D77" s="138">
        <v>31637.43</v>
      </c>
      <c r="E77" s="138">
        <v>33219.449999999997</v>
      </c>
      <c r="F77" s="18" t="s">
        <v>1748</v>
      </c>
    </row>
    <row r="78" spans="1:6" ht="45" customHeight="1" x14ac:dyDescent="0.3">
      <c r="A78" s="425"/>
      <c r="B78" s="183" t="s">
        <v>14</v>
      </c>
      <c r="C78" s="303">
        <f>IF(C77=0,"",+C77/C76)</f>
        <v>0.98999186798202743</v>
      </c>
      <c r="D78" s="303">
        <f>IF(D77=0,"",+D77/D76)</f>
        <v>0.99</v>
      </c>
      <c r="E78" s="303">
        <f>IF(E77=0,"",+E77/E76)</f>
        <v>0.98999999999999988</v>
      </c>
      <c r="F78" s="18"/>
    </row>
    <row r="79" spans="1:6" ht="17.5" customHeight="1" x14ac:dyDescent="0.3">
      <c r="A79" s="199" t="str">
        <f ca="1">TranslationsHIV!$A$54</f>
        <v>Country target already covered</v>
      </c>
      <c r="B79" s="200"/>
      <c r="C79" s="200"/>
      <c r="D79" s="200"/>
      <c r="E79" s="200"/>
      <c r="F79" s="201"/>
    </row>
    <row r="80" spans="1:6" ht="45" customHeight="1" x14ac:dyDescent="0.3">
      <c r="A80" s="419" t="str">
        <f ca="1">TranslationsHIV!$A$55</f>
        <v>C1. Country need planned to be covered by domestic resources</v>
      </c>
      <c r="B80" s="183" t="s">
        <v>11</v>
      </c>
      <c r="C80" s="138">
        <v>0</v>
      </c>
      <c r="D80" s="138">
        <v>0</v>
      </c>
      <c r="E80" s="138">
        <v>0</v>
      </c>
      <c r="F80" s="235" t="s">
        <v>24</v>
      </c>
    </row>
    <row r="81" spans="1:6" ht="45" customHeight="1" x14ac:dyDescent="0.3">
      <c r="A81" s="425"/>
      <c r="B81" s="183" t="s">
        <v>14</v>
      </c>
      <c r="C81" s="303" t="str">
        <f>IF(C80=0,"",+C80/C76)</f>
        <v/>
      </c>
      <c r="D81" s="303" t="str">
        <f t="shared" ref="D81:E81" si="22">IF(D80=0,"",+D80/D76)</f>
        <v/>
      </c>
      <c r="E81" s="303" t="str">
        <f t="shared" si="22"/>
        <v/>
      </c>
      <c r="F81" s="278"/>
    </row>
    <row r="82" spans="1:6" ht="45" customHeight="1" x14ac:dyDescent="0.3">
      <c r="A82" s="419" t="str">
        <f ca="1">TranslationsHIV!$A$56</f>
        <v>C2. Country need planned to be covered by external resources</v>
      </c>
      <c r="B82" s="183" t="s">
        <v>11</v>
      </c>
      <c r="C82" s="304">
        <v>5155</v>
      </c>
      <c r="D82" s="304">
        <v>5413</v>
      </c>
      <c r="E82" s="304">
        <v>5683</v>
      </c>
      <c r="F82" s="277" t="s">
        <v>1749</v>
      </c>
    </row>
    <row r="83" spans="1:6" ht="45" customHeight="1" x14ac:dyDescent="0.3">
      <c r="A83" s="425"/>
      <c r="B83" s="183" t="s">
        <v>14</v>
      </c>
      <c r="C83" s="303">
        <f>IF(C82=0,"",+C82/C76)</f>
        <v>0.16937597029759899</v>
      </c>
      <c r="D83" s="303">
        <f t="shared" ref="D83:E83" si="23">IF(D82=0,"",+D82/D76)</f>
        <v>0.16938385956128549</v>
      </c>
      <c r="E83" s="303">
        <f t="shared" si="23"/>
        <v>0.16936373118760245</v>
      </c>
      <c r="F83" s="279"/>
    </row>
    <row r="84" spans="1:6" ht="45" customHeight="1" x14ac:dyDescent="0.3">
      <c r="A84" s="419" t="str">
        <f ca="1">TranslationsHIV!$A$57</f>
        <v>C3. Total country need already covered</v>
      </c>
      <c r="B84" s="183" t="s">
        <v>11</v>
      </c>
      <c r="C84" s="305">
        <f>C80+C82</f>
        <v>5155</v>
      </c>
      <c r="D84" s="305">
        <f t="shared" ref="D84:E84" si="24">D80+D82</f>
        <v>5413</v>
      </c>
      <c r="E84" s="305">
        <f t="shared" si="24"/>
        <v>5683</v>
      </c>
      <c r="F84" s="277"/>
    </row>
    <row r="85" spans="1:6" ht="45" customHeight="1" x14ac:dyDescent="0.3">
      <c r="A85" s="425"/>
      <c r="B85" s="183" t="s">
        <v>14</v>
      </c>
      <c r="C85" s="303">
        <f>IF(C84=0,"",C84/C76)</f>
        <v>0.16937597029759899</v>
      </c>
      <c r="D85" s="303">
        <f t="shared" ref="D85:E85" si="25">IF(D84=0,"",D84/D76)</f>
        <v>0.16938385956128549</v>
      </c>
      <c r="E85" s="303">
        <f t="shared" si="25"/>
        <v>0.16936373118760245</v>
      </c>
      <c r="F85" s="279"/>
    </row>
    <row r="86" spans="1:6" ht="17.5" customHeight="1" x14ac:dyDescent="0.3">
      <c r="A86" s="199" t="str">
        <f ca="1">TranslationsHIV!$A$42</f>
        <v>Programmatic gap</v>
      </c>
      <c r="B86" s="200"/>
      <c r="C86" s="200"/>
      <c r="D86" s="200"/>
      <c r="E86" s="200"/>
      <c r="F86" s="201"/>
    </row>
    <row r="87" spans="1:6" ht="45" customHeight="1" x14ac:dyDescent="0.3">
      <c r="A87" s="508" t="str">
        <f ca="1">TranslationsTB!$A$32</f>
        <v>D. Expected annual gap in meeting the need: A - C3</v>
      </c>
      <c r="B87" s="183" t="s">
        <v>11</v>
      </c>
      <c r="C87" s="306">
        <f>IF(C84="","",C76-(C84))</f>
        <v>25280.25</v>
      </c>
      <c r="D87" s="306">
        <f t="shared" ref="D87:E87" si="26">IF(D84="","",D76-(D84))</f>
        <v>26544</v>
      </c>
      <c r="E87" s="306">
        <f t="shared" si="26"/>
        <v>27872</v>
      </c>
      <c r="F87" s="420"/>
    </row>
    <row r="88" spans="1:6" ht="45" customHeight="1" x14ac:dyDescent="0.3">
      <c r="A88" s="509"/>
      <c r="B88" s="183" t="s">
        <v>14</v>
      </c>
      <c r="C88" s="303">
        <f>IF(C87=0,"",+C87/C76)</f>
        <v>0.83062402970240101</v>
      </c>
      <c r="D88" s="303">
        <f t="shared" ref="D88:E88" si="27">IF(D87=0,"",+D87/D76)</f>
        <v>0.83061614043871457</v>
      </c>
      <c r="E88" s="303">
        <f t="shared" si="27"/>
        <v>0.8306362688123976</v>
      </c>
      <c r="F88" s="484"/>
    </row>
    <row r="89" spans="1:6" ht="17.5" customHeight="1" x14ac:dyDescent="0.3">
      <c r="A89" s="199" t="str">
        <f ca="1">TranslationsHIV!$A$59</f>
        <v>Country target covered with the allocation amount</v>
      </c>
      <c r="B89" s="200"/>
      <c r="C89" s="200"/>
      <c r="D89" s="200"/>
      <c r="E89" s="200"/>
      <c r="F89" s="201"/>
    </row>
    <row r="90" spans="1:6" ht="45" customHeight="1" x14ac:dyDescent="0.3">
      <c r="A90" s="508" t="str">
        <f ca="1">TranslationsTB!$A$34</f>
        <v>E. Targets to be financed by funding request allocation amount</v>
      </c>
      <c r="B90" s="189" t="s">
        <v>11</v>
      </c>
      <c r="C90" s="138">
        <v>0</v>
      </c>
      <c r="D90" s="138">
        <v>0</v>
      </c>
      <c r="E90" s="138">
        <v>0</v>
      </c>
      <c r="F90" s="426" t="s">
        <v>24</v>
      </c>
    </row>
    <row r="91" spans="1:6" ht="45" customHeight="1" x14ac:dyDescent="0.3">
      <c r="A91" s="509"/>
      <c r="B91" s="189" t="s">
        <v>14</v>
      </c>
      <c r="C91" s="303" t="str">
        <f>IF(C90=0,"",+C90/C76)</f>
        <v/>
      </c>
      <c r="D91" s="303" t="str">
        <f t="shared" ref="D91:E91" si="28">IF(D90=0,"",+D90/D76)</f>
        <v/>
      </c>
      <c r="E91" s="303" t="str">
        <f t="shared" si="28"/>
        <v/>
      </c>
      <c r="F91" s="427"/>
    </row>
    <row r="92" spans="1:6" ht="45" customHeight="1" x14ac:dyDescent="0.3">
      <c r="A92" s="514" t="str">
        <f ca="1">TranslationsTB!$A$35</f>
        <v>F. Total coverage from allocation amount and other resources: E + C3</v>
      </c>
      <c r="B92" s="191" t="s">
        <v>11</v>
      </c>
      <c r="C92" s="306">
        <f>IF(C84="",C90,C90+C84)</f>
        <v>5155</v>
      </c>
      <c r="D92" s="306">
        <f t="shared" ref="D92:E92" si="29">IF(D84="",D90,D90+D84)</f>
        <v>5413</v>
      </c>
      <c r="E92" s="306">
        <f t="shared" si="29"/>
        <v>5683</v>
      </c>
      <c r="F92" s="504" t="s">
        <v>1749</v>
      </c>
    </row>
    <row r="93" spans="1:6" ht="45" customHeight="1" x14ac:dyDescent="0.3">
      <c r="A93" s="509"/>
      <c r="B93" s="189" t="s">
        <v>14</v>
      </c>
      <c r="C93" s="303">
        <f>IF(C92=0,"",+C92/C76)</f>
        <v>0.16937597029759899</v>
      </c>
      <c r="D93" s="303">
        <f t="shared" ref="D93:E93" si="30">IF(D92=0,"",+D92/D76)</f>
        <v>0.16938385956128549</v>
      </c>
      <c r="E93" s="303">
        <f t="shared" si="30"/>
        <v>0.16936373118760245</v>
      </c>
      <c r="F93" s="484"/>
    </row>
    <row r="94" spans="1:6" ht="45" customHeight="1" x14ac:dyDescent="0.3">
      <c r="A94" s="450" t="str">
        <f ca="1">TranslationsTB!$A$36</f>
        <v xml:space="preserve">G. Remaining gap: A - F </v>
      </c>
      <c r="B94" s="191" t="s">
        <v>11</v>
      </c>
      <c r="C94" s="306">
        <f>IF(C92="","",C76-(C92))</f>
        <v>25280.25</v>
      </c>
      <c r="D94" s="306">
        <f t="shared" ref="D94:E94" si="31">IF(D92="","",D76-(D92))</f>
        <v>26544</v>
      </c>
      <c r="E94" s="306">
        <f t="shared" si="31"/>
        <v>27872</v>
      </c>
      <c r="F94" s="504"/>
    </row>
    <row r="95" spans="1:6" ht="45" customHeight="1" x14ac:dyDescent="0.3">
      <c r="A95" s="425"/>
      <c r="B95" s="189" t="s">
        <v>14</v>
      </c>
      <c r="C95" s="303">
        <f>IF(C94=0,"",C94/C76)</f>
        <v>0.83062402970240101</v>
      </c>
      <c r="D95" s="303">
        <f t="shared" ref="D95:E95" si="32">IF(D94=0,"",D94/D76)</f>
        <v>0.83061614043871457</v>
      </c>
      <c r="E95" s="303">
        <f t="shared" si="32"/>
        <v>0.8306362688123976</v>
      </c>
      <c r="F95" s="484"/>
    </row>
    <row r="96" spans="1:6" x14ac:dyDescent="0.3">
      <c r="A96" s="143"/>
      <c r="B96" s="140"/>
      <c r="C96" s="160"/>
      <c r="D96" s="160"/>
      <c r="E96" s="160"/>
      <c r="F96" s="140"/>
    </row>
    <row r="97" spans="1:6" x14ac:dyDescent="0.3">
      <c r="A97" s="143"/>
      <c r="B97" s="140"/>
      <c r="C97" s="160"/>
      <c r="D97" s="160"/>
      <c r="E97" s="160"/>
      <c r="F97" s="140"/>
    </row>
    <row r="98" spans="1:6" ht="30" customHeight="1" thickBot="1" x14ac:dyDescent="0.35">
      <c r="A98" s="233" t="str">
        <f ca="1">TranslationsHIV!$A$119</f>
        <v>TB/HIV Programmatic Gap Table 4</v>
      </c>
      <c r="B98" s="234"/>
      <c r="C98" s="215"/>
      <c r="D98" s="215"/>
      <c r="E98" s="215"/>
      <c r="F98" s="216"/>
    </row>
    <row r="99" spans="1:6" ht="45" customHeight="1" x14ac:dyDescent="0.3">
      <c r="A99" s="137" t="str">
        <f ca="1">TranslationsHIV!$A$21</f>
        <v>Priority Module</v>
      </c>
      <c r="B99" s="447" t="s">
        <v>438</v>
      </c>
      <c r="C99" s="448"/>
      <c r="D99" s="448"/>
      <c r="E99" s="448"/>
      <c r="F99" s="449"/>
    </row>
    <row r="100" spans="1:6" ht="45" customHeight="1" x14ac:dyDescent="0.3">
      <c r="A100" s="137" t="str">
        <f ca="1">TranslationsHIV!$A$22</f>
        <v>Selected coverage indicator</v>
      </c>
      <c r="B100" s="416" t="str">
        <f ca="1">VLOOKUP($B$99,'TB drop-down'!A18:B22,2,FALSE)</f>
        <v>Percentage of PLHIV currently enrolled in ART who started TB preventive therapy during the reporting period</v>
      </c>
      <c r="C100" s="417"/>
      <c r="D100" s="417"/>
      <c r="E100" s="417"/>
      <c r="F100" s="418"/>
    </row>
    <row r="101" spans="1:6" ht="17.5" customHeight="1" x14ac:dyDescent="0.3">
      <c r="A101" s="199" t="str">
        <f ca="1">TranslationsHIV!$A$24</f>
        <v>Current national coverage</v>
      </c>
      <c r="B101" s="200"/>
      <c r="C101" s="149"/>
      <c r="D101" s="149"/>
      <c r="E101" s="149"/>
      <c r="F101" s="201"/>
    </row>
    <row r="102" spans="1:6" ht="45" customHeight="1" x14ac:dyDescent="0.3">
      <c r="A102" s="130" t="str">
        <f ca="1">TranslationsHIV!$A$25</f>
        <v>Insert latest results</v>
      </c>
      <c r="B102" s="24"/>
      <c r="C102" s="154" t="str">
        <f ca="1">TranslationsHIV!$A$26</f>
        <v>Year</v>
      </c>
      <c r="D102" s="203"/>
      <c r="E102" s="154" t="str">
        <f ca="1">TranslationsHIV!$A$27</f>
        <v>Data source</v>
      </c>
      <c r="F102" s="18"/>
    </row>
    <row r="103" spans="1:6" ht="45" customHeight="1" x14ac:dyDescent="0.3">
      <c r="A103" s="217" t="str">
        <f ca="1">TranslationsHIV!$A$28</f>
        <v>Comments</v>
      </c>
      <c r="B103" s="438"/>
      <c r="C103" s="452"/>
      <c r="D103" s="452"/>
      <c r="E103" s="452"/>
      <c r="F103" s="440"/>
    </row>
    <row r="104" spans="1:6" ht="45" customHeight="1" x14ac:dyDescent="0.3">
      <c r="A104" s="181"/>
      <c r="B104" s="206"/>
      <c r="C104" s="232" t="str">
        <f ca="1">TranslationsHIV!$A$29</f>
        <v>Year 1</v>
      </c>
      <c r="D104" s="154" t="str">
        <f ca="1">TranslationsHIV!$A$30</f>
        <v>Year 2</v>
      </c>
      <c r="E104" s="154" t="str">
        <f ca="1">TranslationsHIV!$A$31</f>
        <v>Year 3</v>
      </c>
      <c r="F104" s="453" t="str">
        <f ca="1">TranslationsHIV!$A$34</f>
        <v>Comments / Assumptions</v>
      </c>
    </row>
    <row r="105" spans="1:6" ht="45" customHeight="1" x14ac:dyDescent="0.3">
      <c r="A105" s="182"/>
      <c r="B105" s="207"/>
      <c r="C105" s="225">
        <v>2024</v>
      </c>
      <c r="D105" s="139">
        <v>2025</v>
      </c>
      <c r="E105" s="139">
        <v>2026</v>
      </c>
      <c r="F105" s="454"/>
    </row>
    <row r="106" spans="1:6" ht="17.5" customHeight="1" x14ac:dyDescent="0.3">
      <c r="A106" s="199" t="str">
        <f ca="1">TranslationsHIV!$A$35</f>
        <v>Current estimated country need</v>
      </c>
      <c r="B106" s="202"/>
      <c r="C106" s="149"/>
      <c r="D106" s="149"/>
      <c r="E106" s="149"/>
      <c r="F106" s="201"/>
    </row>
    <row r="107" spans="1:6" ht="45" customHeight="1" x14ac:dyDescent="0.3">
      <c r="A107" s="218" t="str">
        <f ca="1">TranslationsTB!$A$25</f>
        <v>A. Total estimated population in need/at risk</v>
      </c>
      <c r="B107" s="183" t="s">
        <v>11</v>
      </c>
      <c r="C107" s="138"/>
      <c r="D107" s="138"/>
      <c r="E107" s="138"/>
      <c r="F107" s="18"/>
    </row>
    <row r="108" spans="1:6" ht="45" customHeight="1" x14ac:dyDescent="0.3">
      <c r="A108" s="419" t="str">
        <f ca="1">TranslationsTB!$A$26</f>
        <v>B. Country targets 
(from National Strategic Plan)</v>
      </c>
      <c r="B108" s="183" t="s">
        <v>11</v>
      </c>
      <c r="C108" s="138"/>
      <c r="D108" s="138"/>
      <c r="E108" s="138"/>
      <c r="F108" s="18"/>
    </row>
    <row r="109" spans="1:6" ht="45" customHeight="1" x14ac:dyDescent="0.3">
      <c r="A109" s="425"/>
      <c r="B109" s="183" t="s">
        <v>14</v>
      </c>
      <c r="C109" s="303" t="str">
        <f>IF(C108=0,"",+C108/C107)</f>
        <v/>
      </c>
      <c r="D109" s="303" t="str">
        <f>IF(D108=0,"",+D108/D107)</f>
        <v/>
      </c>
      <c r="E109" s="303" t="str">
        <f>IF(E108=0,"",+E108/E107)</f>
        <v/>
      </c>
      <c r="F109" s="18"/>
    </row>
    <row r="110" spans="1:6" ht="17.5" customHeight="1" x14ac:dyDescent="0.3">
      <c r="A110" s="199" t="str">
        <f ca="1">TranslationsHIV!$A$54</f>
        <v>Country target already covered</v>
      </c>
      <c r="B110" s="200"/>
      <c r="C110" s="200"/>
      <c r="D110" s="200"/>
      <c r="E110" s="200"/>
      <c r="F110" s="201"/>
    </row>
    <row r="111" spans="1:6" ht="45" customHeight="1" x14ac:dyDescent="0.3">
      <c r="A111" s="419" t="str">
        <f ca="1">TranslationsHIV!$A$55</f>
        <v>C1. Country need planned to be covered by domestic resources</v>
      </c>
      <c r="B111" s="183" t="s">
        <v>11</v>
      </c>
      <c r="C111" s="138"/>
      <c r="D111" s="138"/>
      <c r="E111" s="138"/>
      <c r="F111" s="235"/>
    </row>
    <row r="112" spans="1:6" ht="45" customHeight="1" x14ac:dyDescent="0.3">
      <c r="A112" s="425"/>
      <c r="B112" s="183" t="s">
        <v>14</v>
      </c>
      <c r="C112" s="303" t="str">
        <f>IF(C111=0,"",+C111/C107)</f>
        <v/>
      </c>
      <c r="D112" s="303" t="str">
        <f t="shared" ref="D112:E112" si="33">IF(D111=0,"",+D111/D107)</f>
        <v/>
      </c>
      <c r="E112" s="303" t="str">
        <f t="shared" si="33"/>
        <v/>
      </c>
      <c r="F112" s="278"/>
    </row>
    <row r="113" spans="1:6" ht="45" customHeight="1" x14ac:dyDescent="0.3">
      <c r="A113" s="419" t="str">
        <f ca="1">TranslationsHIV!$A$56</f>
        <v>C2. Country need planned to be covered by external resources</v>
      </c>
      <c r="B113" s="183" t="s">
        <v>11</v>
      </c>
      <c r="C113" s="304"/>
      <c r="D113" s="304"/>
      <c r="E113" s="304"/>
      <c r="F113" s="277"/>
    </row>
    <row r="114" spans="1:6" ht="45" customHeight="1" x14ac:dyDescent="0.3">
      <c r="A114" s="425"/>
      <c r="B114" s="183" t="s">
        <v>14</v>
      </c>
      <c r="C114" s="303" t="str">
        <f>IF(C113=0,"",+C113/C107)</f>
        <v/>
      </c>
      <c r="D114" s="303" t="str">
        <f t="shared" ref="D114:E114" si="34">IF(D113=0,"",+D113/D107)</f>
        <v/>
      </c>
      <c r="E114" s="303" t="str">
        <f t="shared" si="34"/>
        <v/>
      </c>
      <c r="F114" s="279"/>
    </row>
    <row r="115" spans="1:6" ht="45" customHeight="1" x14ac:dyDescent="0.3">
      <c r="A115" s="419" t="str">
        <f ca="1">TranslationsHIV!$A$57</f>
        <v>C3. Total country need already covered</v>
      </c>
      <c r="B115" s="183" t="s">
        <v>11</v>
      </c>
      <c r="C115" s="305">
        <f>C111+C113</f>
        <v>0</v>
      </c>
      <c r="D115" s="305">
        <f t="shared" ref="D115:E115" si="35">D111+D113</f>
        <v>0</v>
      </c>
      <c r="E115" s="305">
        <f t="shared" si="35"/>
        <v>0</v>
      </c>
      <c r="F115" s="277"/>
    </row>
    <row r="116" spans="1:6" ht="45" customHeight="1" x14ac:dyDescent="0.3">
      <c r="A116" s="425"/>
      <c r="B116" s="183" t="s">
        <v>14</v>
      </c>
      <c r="C116" s="303" t="str">
        <f>IF(C115=0,"",C115/C107)</f>
        <v/>
      </c>
      <c r="D116" s="303" t="str">
        <f t="shared" ref="D116:E116" si="36">IF(D115=0,"",D115/D107)</f>
        <v/>
      </c>
      <c r="E116" s="303" t="str">
        <f t="shared" si="36"/>
        <v/>
      </c>
      <c r="F116" s="279"/>
    </row>
    <row r="117" spans="1:6" ht="17.5" customHeight="1" x14ac:dyDescent="0.3">
      <c r="A117" s="199" t="str">
        <f ca="1">TranslationsHIV!$A$42</f>
        <v>Programmatic gap</v>
      </c>
      <c r="B117" s="200"/>
      <c r="C117" s="200"/>
      <c r="D117" s="200"/>
      <c r="E117" s="200"/>
      <c r="F117" s="201"/>
    </row>
    <row r="118" spans="1:6" ht="45" customHeight="1" x14ac:dyDescent="0.3">
      <c r="A118" s="508" t="str">
        <f ca="1">TranslationsTB!$A$32</f>
        <v>D. Expected annual gap in meeting the need: A - C3</v>
      </c>
      <c r="B118" s="183" t="s">
        <v>11</v>
      </c>
      <c r="C118" s="306">
        <f>IF(C115="","",C107-(C115))</f>
        <v>0</v>
      </c>
      <c r="D118" s="306">
        <f t="shared" ref="D118:E118" si="37">IF(D115="","",D107-(D115))</f>
        <v>0</v>
      </c>
      <c r="E118" s="306">
        <f t="shared" si="37"/>
        <v>0</v>
      </c>
      <c r="F118" s="420"/>
    </row>
    <row r="119" spans="1:6" ht="45" customHeight="1" x14ac:dyDescent="0.3">
      <c r="A119" s="509"/>
      <c r="B119" s="183" t="s">
        <v>14</v>
      </c>
      <c r="C119" s="303" t="str">
        <f>IF(C118=0,"",+C118/C107)</f>
        <v/>
      </c>
      <c r="D119" s="303" t="str">
        <f t="shared" ref="D119:E119" si="38">IF(D118=0,"",+D118/D107)</f>
        <v/>
      </c>
      <c r="E119" s="303" t="str">
        <f t="shared" si="38"/>
        <v/>
      </c>
      <c r="F119" s="484"/>
    </row>
    <row r="120" spans="1:6" ht="17.5" customHeight="1" x14ac:dyDescent="0.3">
      <c r="A120" s="199" t="str">
        <f ca="1">TranslationsHIV!$A$59</f>
        <v>Country target covered with the allocation amount</v>
      </c>
      <c r="B120" s="200"/>
      <c r="C120" s="200"/>
      <c r="D120" s="200"/>
      <c r="E120" s="200"/>
      <c r="F120" s="201"/>
    </row>
    <row r="121" spans="1:6" ht="45" customHeight="1" x14ac:dyDescent="0.3">
      <c r="A121" s="508" t="str">
        <f ca="1">TranslationsTB!$A$34</f>
        <v>E. Targets to be financed by funding request allocation amount</v>
      </c>
      <c r="B121" s="189" t="s">
        <v>11</v>
      </c>
      <c r="C121" s="138"/>
      <c r="D121" s="138"/>
      <c r="E121" s="138"/>
      <c r="F121" s="426"/>
    </row>
    <row r="122" spans="1:6" ht="45" customHeight="1" x14ac:dyDescent="0.3">
      <c r="A122" s="509"/>
      <c r="B122" s="189" t="s">
        <v>14</v>
      </c>
      <c r="C122" s="303" t="str">
        <f>IF(C121=0,"",+C121/C107)</f>
        <v/>
      </c>
      <c r="D122" s="303" t="str">
        <f t="shared" ref="D122:E122" si="39">IF(D121=0,"",+D121/D107)</f>
        <v/>
      </c>
      <c r="E122" s="303" t="str">
        <f t="shared" si="39"/>
        <v/>
      </c>
      <c r="F122" s="427"/>
    </row>
    <row r="123" spans="1:6" ht="45" customHeight="1" x14ac:dyDescent="0.3">
      <c r="A123" s="514" t="str">
        <f ca="1">TranslationsTB!$A$35</f>
        <v>F. Total coverage from allocation amount and other resources: E + C3</v>
      </c>
      <c r="B123" s="191" t="s">
        <v>11</v>
      </c>
      <c r="C123" s="306">
        <f>IF(C115="",C121,C121+C115)</f>
        <v>0</v>
      </c>
      <c r="D123" s="306">
        <f t="shared" ref="D123:E123" si="40">IF(D115="",D121,D121+D115)</f>
        <v>0</v>
      </c>
      <c r="E123" s="306">
        <f t="shared" si="40"/>
        <v>0</v>
      </c>
      <c r="F123" s="504"/>
    </row>
    <row r="124" spans="1:6" ht="45" customHeight="1" x14ac:dyDescent="0.3">
      <c r="A124" s="509"/>
      <c r="B124" s="189" t="s">
        <v>14</v>
      </c>
      <c r="C124" s="303" t="str">
        <f>IF(C123=0,"",+C123/C107)</f>
        <v/>
      </c>
      <c r="D124" s="303" t="str">
        <f t="shared" ref="D124:E124" si="41">IF(D123=0,"",+D123/D107)</f>
        <v/>
      </c>
      <c r="E124" s="303" t="str">
        <f t="shared" si="41"/>
        <v/>
      </c>
      <c r="F124" s="484"/>
    </row>
    <row r="125" spans="1:6" ht="45" customHeight="1" x14ac:dyDescent="0.3">
      <c r="A125" s="450" t="str">
        <f ca="1">TranslationsTB!$A$36</f>
        <v xml:space="preserve">G. Remaining gap: A - F </v>
      </c>
      <c r="B125" s="191" t="s">
        <v>11</v>
      </c>
      <c r="C125" s="306">
        <f>IF(C123="","",C107-(C123))</f>
        <v>0</v>
      </c>
      <c r="D125" s="306">
        <f t="shared" ref="D125:E125" si="42">IF(D123="","",D107-(D123))</f>
        <v>0</v>
      </c>
      <c r="E125" s="306">
        <f t="shared" si="42"/>
        <v>0</v>
      </c>
      <c r="F125" s="504"/>
    </row>
    <row r="126" spans="1:6" ht="45" customHeight="1" x14ac:dyDescent="0.3">
      <c r="A126" s="450"/>
      <c r="B126" s="243" t="s">
        <v>14</v>
      </c>
      <c r="C126" s="303" t="str">
        <f>IF(C125=0,"",C125/C107)</f>
        <v/>
      </c>
      <c r="D126" s="303" t="str">
        <f t="shared" ref="D126:E126" si="43">IF(D125=0,"",D125/D107)</f>
        <v/>
      </c>
      <c r="E126" s="303" t="str">
        <f t="shared" si="43"/>
        <v/>
      </c>
      <c r="F126" s="504"/>
    </row>
    <row r="127" spans="1:6" x14ac:dyDescent="0.3">
      <c r="A127" s="495" t="s">
        <v>36</v>
      </c>
      <c r="B127" s="496"/>
      <c r="C127" s="496"/>
      <c r="D127" s="496"/>
      <c r="E127" s="496"/>
      <c r="F127" s="497"/>
    </row>
    <row r="128" spans="1:6" x14ac:dyDescent="0.3">
      <c r="A128" s="498"/>
      <c r="B128" s="499"/>
      <c r="C128" s="499"/>
      <c r="D128" s="499"/>
      <c r="E128" s="499"/>
      <c r="F128" s="500"/>
    </row>
    <row r="129" spans="1:6" x14ac:dyDescent="0.3">
      <c r="A129" s="498"/>
      <c r="B129" s="499"/>
      <c r="C129" s="499"/>
      <c r="D129" s="499"/>
      <c r="E129" s="499"/>
      <c r="F129" s="500"/>
    </row>
    <row r="130" spans="1:6" x14ac:dyDescent="0.3">
      <c r="A130" s="498"/>
      <c r="B130" s="499"/>
      <c r="C130" s="499"/>
      <c r="D130" s="499"/>
      <c r="E130" s="499"/>
      <c r="F130" s="500"/>
    </row>
    <row r="131" spans="1:6" x14ac:dyDescent="0.3">
      <c r="A131" s="498"/>
      <c r="B131" s="499"/>
      <c r="C131" s="499"/>
      <c r="D131" s="499"/>
      <c r="E131" s="499"/>
      <c r="F131" s="500"/>
    </row>
    <row r="132" spans="1:6" x14ac:dyDescent="0.3">
      <c r="A132" s="498"/>
      <c r="B132" s="499"/>
      <c r="C132" s="499"/>
      <c r="D132" s="499"/>
      <c r="E132" s="499"/>
      <c r="F132" s="500"/>
    </row>
    <row r="133" spans="1:6" x14ac:dyDescent="0.3">
      <c r="A133" s="498"/>
      <c r="B133" s="499"/>
      <c r="C133" s="499"/>
      <c r="D133" s="499"/>
      <c r="E133" s="499"/>
      <c r="F133" s="500"/>
    </row>
    <row r="134" spans="1:6" x14ac:dyDescent="0.3">
      <c r="A134" s="498"/>
      <c r="B134" s="499"/>
      <c r="C134" s="499"/>
      <c r="D134" s="499"/>
      <c r="E134" s="499"/>
      <c r="F134" s="500"/>
    </row>
    <row r="135" spans="1:6" x14ac:dyDescent="0.3">
      <c r="A135" s="498"/>
      <c r="B135" s="499"/>
      <c r="C135" s="499"/>
      <c r="D135" s="499"/>
      <c r="E135" s="499"/>
      <c r="F135" s="500"/>
    </row>
    <row r="136" spans="1:6" x14ac:dyDescent="0.3">
      <c r="A136" s="498"/>
      <c r="B136" s="499"/>
      <c r="C136" s="499"/>
      <c r="D136" s="499"/>
      <c r="E136" s="499"/>
      <c r="F136" s="500"/>
    </row>
    <row r="137" spans="1:6" x14ac:dyDescent="0.3">
      <c r="A137" s="501"/>
      <c r="B137" s="502"/>
      <c r="C137" s="502"/>
      <c r="D137" s="502"/>
      <c r="E137" s="502"/>
      <c r="F137" s="503"/>
    </row>
  </sheetData>
  <sheetProtection algorithmName="SHA-512" hashValue="GCmx/cLULWw7qwf0u9norGoiV9eplYDWJejRMth7P6hdKeum9tUFXKV4toXhbns1TnPACYEVAKYzv8oQh9fgcQ==" saltValue="WSkY1MyXhA8MHWepTF3B3Q==" spinCount="100000" sheet="1" formatColumns="0" formatRows="0"/>
  <mergeCells count="70">
    <mergeCell ref="A127:F137"/>
    <mergeCell ref="A123:A124"/>
    <mergeCell ref="F123:F124"/>
    <mergeCell ref="A125:A126"/>
    <mergeCell ref="F125:F126"/>
    <mergeCell ref="A121:A122"/>
    <mergeCell ref="F121:F122"/>
    <mergeCell ref="B99:F99"/>
    <mergeCell ref="B100:F100"/>
    <mergeCell ref="B103:F103"/>
    <mergeCell ref="F104:F105"/>
    <mergeCell ref="A108:A109"/>
    <mergeCell ref="A111:A112"/>
    <mergeCell ref="A113:A114"/>
    <mergeCell ref="A115:A116"/>
    <mergeCell ref="A118:A119"/>
    <mergeCell ref="F118:F119"/>
    <mergeCell ref="A90:A91"/>
    <mergeCell ref="F90:F91"/>
    <mergeCell ref="A92:A93"/>
    <mergeCell ref="F92:F93"/>
    <mergeCell ref="A94:A95"/>
    <mergeCell ref="F94:F95"/>
    <mergeCell ref="F87:F88"/>
    <mergeCell ref="A63:A64"/>
    <mergeCell ref="F63:F64"/>
    <mergeCell ref="B68:F68"/>
    <mergeCell ref="B69:F69"/>
    <mergeCell ref="B72:F72"/>
    <mergeCell ref="F73:F74"/>
    <mergeCell ref="A77:A78"/>
    <mergeCell ref="A80:A81"/>
    <mergeCell ref="A82:A83"/>
    <mergeCell ref="A84:A85"/>
    <mergeCell ref="A87:A88"/>
    <mergeCell ref="A61:A62"/>
    <mergeCell ref="F61:F62"/>
    <mergeCell ref="B41:F41"/>
    <mergeCell ref="F42:F43"/>
    <mergeCell ref="A46:A47"/>
    <mergeCell ref="A49:A50"/>
    <mergeCell ref="A51:A52"/>
    <mergeCell ref="A53:A54"/>
    <mergeCell ref="A56:A57"/>
    <mergeCell ref="F56:F57"/>
    <mergeCell ref="A59:A60"/>
    <mergeCell ref="F59:F60"/>
    <mergeCell ref="B38:F38"/>
    <mergeCell ref="A20:A21"/>
    <mergeCell ref="A22:A23"/>
    <mergeCell ref="A25:A26"/>
    <mergeCell ref="F25:F26"/>
    <mergeCell ref="A28:A29"/>
    <mergeCell ref="F28:F29"/>
    <mergeCell ref="A30:A31"/>
    <mergeCell ref="F30:F31"/>
    <mergeCell ref="A32:A33"/>
    <mergeCell ref="F32:F33"/>
    <mergeCell ref="B37:F37"/>
    <mergeCell ref="A18:A19"/>
    <mergeCell ref="A1:E1"/>
    <mergeCell ref="F1:F3"/>
    <mergeCell ref="A2:E2"/>
    <mergeCell ref="A3:E3"/>
    <mergeCell ref="A4:F4"/>
    <mergeCell ref="B6:F6"/>
    <mergeCell ref="B7:F7"/>
    <mergeCell ref="B10:F10"/>
    <mergeCell ref="F11:F12"/>
    <mergeCell ref="A15:A16"/>
  </mergeCells>
  <pageMargins left="0.7" right="0.7" top="0.75" bottom="0.75" header="0.3" footer="0.3"/>
  <pageSetup paperSize="9" scale="55" orientation="portrait" r:id="rId1"/>
  <rowBreaks count="2" manualBreakCount="2">
    <brk id="35" max="5" man="1"/>
    <brk id="103" max="5" man="1"/>
  </rowBreaks>
  <extLst>
    <ext xmlns:x14="http://schemas.microsoft.com/office/spreadsheetml/2009/9/main" uri="{CCE6A557-97BC-4b89-ADB6-D9C93CAAB3DF}">
      <x14:dataValidations xmlns:xm="http://schemas.microsoft.com/office/excel/2006/main" count="1">
        <x14:dataValidation type="list" allowBlank="1" showInputMessage="1" showErrorMessage="1" xr:uid="{FE2FA726-FBB6-4F88-9E75-1BCFED64FB64}">
          <x14:formula1>
            <xm:f>'TB drop-down'!$A$18:$A$22</xm:f>
          </x14:formula1>
          <xm:sqref>B6:F6 B37:F37 B68:F68 B99:F99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U250"/>
  <sheetViews>
    <sheetView view="pageBreakPreview" zoomScale="80" zoomScaleNormal="80" zoomScaleSheetLayoutView="80" zoomScalePageLayoutView="80" workbookViewId="0">
      <pane ySplit="4" topLeftCell="A31" activePane="bottomLeft" state="frozen"/>
      <selection activeCell="Q211" sqref="Q211:Q246"/>
      <selection pane="bottomLeft" activeCell="F20" sqref="F20"/>
    </sheetView>
  </sheetViews>
  <sheetFormatPr defaultColWidth="9" defaultRowHeight="14" x14ac:dyDescent="0.3"/>
  <cols>
    <col min="1" max="1" width="30.5" style="88" customWidth="1"/>
    <col min="2" max="5" width="11.5" style="88" customWidth="1"/>
    <col min="6" max="6" width="68.33203125" style="88" customWidth="1"/>
    <col min="7" max="7" width="48" style="88" customWidth="1"/>
    <col min="8" max="8" width="9" style="88"/>
    <col min="9" max="9" width="10" style="88" customWidth="1"/>
    <col min="10" max="10" width="10.5" style="88" customWidth="1"/>
    <col min="11" max="11" width="12" style="88" customWidth="1"/>
    <col min="12" max="16384" width="9" style="88"/>
  </cols>
  <sheetData>
    <row r="1" spans="1:21" s="12" customFormat="1" ht="22" customHeight="1" x14ac:dyDescent="0.3">
      <c r="A1" s="421" t="s">
        <v>3</v>
      </c>
      <c r="B1" s="421"/>
      <c r="C1" s="421"/>
      <c r="D1" s="421"/>
      <c r="E1" s="421"/>
      <c r="F1" s="485" t="str">
        <f ca="1">TranslationsHIV!$G$118</f>
        <v>Latest version updated: 31 March 2023</v>
      </c>
      <c r="G1" s="101"/>
      <c r="H1" s="122"/>
      <c r="I1" s="122"/>
      <c r="J1" s="122"/>
      <c r="K1" s="122"/>
      <c r="L1" s="122"/>
      <c r="M1" s="122"/>
      <c r="N1" s="123"/>
      <c r="O1" s="123"/>
      <c r="P1" s="123"/>
      <c r="Q1" s="123"/>
      <c r="R1" s="123"/>
      <c r="S1" s="123"/>
      <c r="T1" s="123"/>
      <c r="U1" s="123"/>
    </row>
    <row r="2" spans="1:21" s="12" customFormat="1" ht="22" customHeight="1" x14ac:dyDescent="0.3">
      <c r="A2" s="421" t="s">
        <v>4</v>
      </c>
      <c r="B2" s="421"/>
      <c r="C2" s="421"/>
      <c r="D2" s="421"/>
      <c r="E2" s="421"/>
      <c r="F2" s="486"/>
      <c r="G2" s="101"/>
      <c r="H2" s="122"/>
      <c r="I2" s="122"/>
      <c r="J2" s="122"/>
      <c r="K2" s="122"/>
      <c r="L2" s="122"/>
      <c r="M2" s="122"/>
      <c r="N2" s="123"/>
      <c r="O2" s="123"/>
      <c r="P2" s="123"/>
      <c r="Q2" s="123"/>
      <c r="R2" s="123"/>
      <c r="S2" s="123"/>
      <c r="T2" s="123"/>
      <c r="U2" s="123"/>
    </row>
    <row r="3" spans="1:21" s="12" customFormat="1" ht="22" customHeight="1" x14ac:dyDescent="0.3">
      <c r="A3" s="518" t="s">
        <v>5</v>
      </c>
      <c r="B3" s="518"/>
      <c r="C3" s="518"/>
      <c r="D3" s="518"/>
      <c r="E3" s="518"/>
      <c r="F3" s="486"/>
      <c r="G3" s="101"/>
      <c r="H3" s="122"/>
      <c r="I3" s="122"/>
      <c r="J3" s="122"/>
      <c r="K3" s="122"/>
      <c r="L3" s="122"/>
      <c r="M3" s="122"/>
      <c r="N3" s="123"/>
      <c r="O3" s="123"/>
      <c r="P3" s="123"/>
      <c r="Q3" s="123"/>
      <c r="R3" s="123"/>
      <c r="S3" s="123"/>
      <c r="T3" s="123"/>
      <c r="U3" s="123"/>
    </row>
    <row r="4" spans="1:21" ht="75" customHeight="1" x14ac:dyDescent="0.3">
      <c r="A4" s="522" t="s">
        <v>1750</v>
      </c>
      <c r="B4" s="523"/>
      <c r="C4" s="523"/>
      <c r="D4" s="523"/>
      <c r="E4" s="523"/>
      <c r="F4" s="524"/>
      <c r="G4" s="144"/>
    </row>
    <row r="5" spans="1:21" ht="45" customHeight="1" x14ac:dyDescent="0.3">
      <c r="A5" s="291" t="str">
        <f ca="1">TranslationsHIV!$A$21</f>
        <v>Priority Module</v>
      </c>
      <c r="B5" s="530" t="s">
        <v>1751</v>
      </c>
      <c r="C5" s="531"/>
      <c r="D5" s="531"/>
      <c r="E5" s="531"/>
      <c r="F5" s="532"/>
    </row>
    <row r="6" spans="1:21" ht="45" customHeight="1" x14ac:dyDescent="0.3">
      <c r="A6" s="292" t="str">
        <f ca="1">TranslationsHIV!$A$22</f>
        <v>Selected coverage indicator</v>
      </c>
      <c r="B6" s="533" t="s">
        <v>1752</v>
      </c>
      <c r="C6" s="534"/>
      <c r="D6" s="534"/>
      <c r="E6" s="534"/>
      <c r="F6" s="535"/>
    </row>
    <row r="7" spans="1:21" ht="45" customHeight="1" x14ac:dyDescent="0.3">
      <c r="A7" s="293" t="str">
        <f ca="1">TranslationsHIV!$A$23</f>
        <v>Target Population</v>
      </c>
      <c r="B7" s="536"/>
      <c r="C7" s="537"/>
      <c r="D7" s="537"/>
      <c r="E7" s="537"/>
      <c r="F7" s="538"/>
    </row>
    <row r="8" spans="1:21" ht="17.5" customHeight="1" x14ac:dyDescent="0.3">
      <c r="A8" s="245" t="str">
        <f ca="1">TranslationsHIV!$A$24</f>
        <v>Current national coverage</v>
      </c>
      <c r="B8" s="153"/>
      <c r="C8" s="153"/>
      <c r="D8" s="153"/>
      <c r="E8" s="153"/>
      <c r="F8" s="244"/>
    </row>
    <row r="9" spans="1:21" ht="45" customHeight="1" x14ac:dyDescent="0.3">
      <c r="A9" s="294" t="str">
        <f ca="1">TranslationsHIV!$A$25</f>
        <v>Insert latest results</v>
      </c>
      <c r="B9" s="86"/>
      <c r="C9" s="284" t="str">
        <f ca="1">TranslationsHIV!$A$26</f>
        <v>Year</v>
      </c>
      <c r="D9" s="18">
        <v>2022</v>
      </c>
      <c r="E9" s="284" t="str">
        <f ca="1">TranslationsHIV!$A$27</f>
        <v>Data source</v>
      </c>
      <c r="F9" s="18"/>
    </row>
    <row r="10" spans="1:21" ht="45" customHeight="1" x14ac:dyDescent="0.3">
      <c r="A10" s="295" t="str">
        <f ca="1">TranslationsHIV!$A$28</f>
        <v>Comments</v>
      </c>
      <c r="B10" s="539"/>
      <c r="C10" s="540"/>
      <c r="D10" s="540"/>
      <c r="E10" s="540"/>
      <c r="F10" s="541"/>
    </row>
    <row r="11" spans="1:21" ht="45" customHeight="1" x14ac:dyDescent="0.3">
      <c r="A11" s="544"/>
      <c r="B11" s="546"/>
      <c r="C11" s="285" t="str">
        <f ca="1">TranslationsHIV!$A$29</f>
        <v>Year 1</v>
      </c>
      <c r="D11" s="285" t="str">
        <f ca="1">TranslationsHIV!$A$30</f>
        <v>Year 2</v>
      </c>
      <c r="E11" s="285" t="str">
        <f ca="1">TranslationsHIV!$A$31</f>
        <v>Year 3</v>
      </c>
      <c r="F11" s="542" t="str">
        <f ca="1">TranslationsHIV!$A$34</f>
        <v>Comments / Assumptions</v>
      </c>
    </row>
    <row r="12" spans="1:21" ht="45" customHeight="1" x14ac:dyDescent="0.3">
      <c r="A12" s="545"/>
      <c r="B12" s="547"/>
      <c r="C12" s="19">
        <v>2024</v>
      </c>
      <c r="D12" s="19">
        <v>2025</v>
      </c>
      <c r="E12" s="19">
        <v>2026</v>
      </c>
      <c r="F12" s="543"/>
    </row>
    <row r="13" spans="1:21" ht="17.5" customHeight="1" x14ac:dyDescent="0.3">
      <c r="A13" s="245" t="str">
        <f ca="1">TranslationsHIV!$A$35</f>
        <v>Current estimated country need</v>
      </c>
      <c r="B13" s="153"/>
      <c r="C13" s="153"/>
      <c r="D13" s="153"/>
      <c r="E13" s="153"/>
      <c r="F13" s="244"/>
    </row>
    <row r="14" spans="1:21" ht="45" customHeight="1" x14ac:dyDescent="0.3">
      <c r="A14" s="296" t="str">
        <f ca="1">TranslationsTB!$A$25</f>
        <v>A. Total estimated population in need/at risk</v>
      </c>
      <c r="B14" s="192" t="s">
        <v>11</v>
      </c>
      <c r="C14" s="20">
        <v>8626</v>
      </c>
      <c r="D14" s="20">
        <f>C14*1.0281</f>
        <v>8868.3906000000006</v>
      </c>
      <c r="E14" s="20">
        <f>D14*1.0281</f>
        <v>9117.5923758600002</v>
      </c>
      <c r="F14" s="282" t="s">
        <v>1753</v>
      </c>
    </row>
    <row r="15" spans="1:21" ht="45" customHeight="1" x14ac:dyDescent="0.3">
      <c r="A15" s="528" t="str">
        <f ca="1">TranslationsHIV!$A$37</f>
        <v>B2. Country targets 
(from National Strategic Plan)</v>
      </c>
      <c r="B15" s="193" t="s">
        <v>11</v>
      </c>
      <c r="C15" s="20">
        <f>0.9*C14</f>
        <v>7763.4000000000005</v>
      </c>
      <c r="D15" s="20">
        <f t="shared" ref="D15:E15" si="0">0.9*D14</f>
        <v>7981.5515400000004</v>
      </c>
      <c r="E15" s="20">
        <f t="shared" si="0"/>
        <v>8205.8331382739998</v>
      </c>
      <c r="F15" s="398" t="s">
        <v>1754</v>
      </c>
    </row>
    <row r="16" spans="1:21" ht="45" customHeight="1" x14ac:dyDescent="0.3">
      <c r="A16" s="529"/>
      <c r="B16" s="193" t="s">
        <v>14</v>
      </c>
      <c r="C16" s="286">
        <f>IF(C15=0,"",+C15/C14)</f>
        <v>0.9</v>
      </c>
      <c r="D16" s="286">
        <f t="shared" ref="D16:E16" si="1">IF(D15=0,"",+D15/D14)</f>
        <v>0.9</v>
      </c>
      <c r="E16" s="286">
        <f t="shared" si="1"/>
        <v>0.89999999999999991</v>
      </c>
      <c r="F16" s="527"/>
    </row>
    <row r="17" spans="1:6" ht="17.5" customHeight="1" x14ac:dyDescent="0.3">
      <c r="A17" s="245" t="str">
        <f ca="1">TranslationsHIV!$A$38</f>
        <v>Country need to meet global targets already covered</v>
      </c>
      <c r="B17" s="153"/>
      <c r="C17" s="153"/>
      <c r="D17" s="153"/>
      <c r="E17" s="153"/>
      <c r="F17" s="244"/>
    </row>
    <row r="18" spans="1:6" ht="45" customHeight="1" x14ac:dyDescent="0.3">
      <c r="A18" s="528" t="str">
        <f ca="1">TranslationsHIV!$A$39</f>
        <v>C1. Global target planned to be covered by domestic resources</v>
      </c>
      <c r="B18" s="192" t="s">
        <v>11</v>
      </c>
      <c r="C18" s="138"/>
      <c r="D18" s="138"/>
      <c r="E18" s="138"/>
      <c r="F18" s="398" t="s">
        <v>1720</v>
      </c>
    </row>
    <row r="19" spans="1:6" ht="45" customHeight="1" x14ac:dyDescent="0.3">
      <c r="A19" s="529"/>
      <c r="B19" s="192" t="s">
        <v>14</v>
      </c>
      <c r="C19" s="286" t="str">
        <f>IF(C18=0,"",+C18/C14)</f>
        <v/>
      </c>
      <c r="D19" s="286" t="str">
        <f>IF(D18=0,"",+D18/D14)</f>
        <v/>
      </c>
      <c r="E19" s="286" t="str">
        <f>IF(E18=0,"",+E18/E14)</f>
        <v/>
      </c>
      <c r="F19" s="527"/>
    </row>
    <row r="20" spans="1:6" ht="45" customHeight="1" x14ac:dyDescent="0.3">
      <c r="A20" s="528" t="str">
        <f ca="1">TranslationsHIV!$A$40</f>
        <v>C2. Global target planned to be covered by external resources</v>
      </c>
      <c r="B20" s="192" t="s">
        <v>11</v>
      </c>
      <c r="C20" s="138"/>
      <c r="D20" s="138"/>
      <c r="E20" s="138"/>
      <c r="F20" s="246"/>
    </row>
    <row r="21" spans="1:6" ht="45" customHeight="1" x14ac:dyDescent="0.3">
      <c r="A21" s="529"/>
      <c r="B21" s="192" t="s">
        <v>14</v>
      </c>
      <c r="C21" s="286" t="str">
        <f>IF(C20=0,"",+C20/C14)</f>
        <v/>
      </c>
      <c r="D21" s="286" t="str">
        <f>IF(D20=0,"",+D20/D14)</f>
        <v/>
      </c>
      <c r="E21" s="286" t="str">
        <f>IF(E20=0,"",+E20/E14)</f>
        <v/>
      </c>
      <c r="F21" s="246"/>
    </row>
    <row r="22" spans="1:6" ht="45" customHeight="1" x14ac:dyDescent="0.3">
      <c r="A22" s="528" t="str">
        <f ca="1">TranslationsHIV!$A$41</f>
        <v>C3. Total global target already covered</v>
      </c>
      <c r="B22" s="192" t="s">
        <v>11</v>
      </c>
      <c r="C22" s="287">
        <f>+C18+C20</f>
        <v>0</v>
      </c>
      <c r="D22" s="287">
        <f>+D18+D20</f>
        <v>0</v>
      </c>
      <c r="E22" s="287">
        <f>+E18+E20</f>
        <v>0</v>
      </c>
      <c r="F22" s="246"/>
    </row>
    <row r="23" spans="1:6" ht="45" customHeight="1" x14ac:dyDescent="0.3">
      <c r="A23" s="529"/>
      <c r="B23" s="192" t="s">
        <v>14</v>
      </c>
      <c r="C23" s="286" t="str">
        <f>IF(C22=0,"",+C22/C14)</f>
        <v/>
      </c>
      <c r="D23" s="286" t="str">
        <f>IF(D22=0,"",+D22/D14)</f>
        <v/>
      </c>
      <c r="E23" s="286" t="str">
        <f>IF(E22=0,"",+E22/E14)</f>
        <v/>
      </c>
      <c r="F23" s="246"/>
    </row>
    <row r="24" spans="1:6" ht="17.5" customHeight="1" x14ac:dyDescent="0.3">
      <c r="A24" s="245" t="str">
        <f ca="1">TranslationsHIV!$A$42</f>
        <v>Programmatic gap</v>
      </c>
      <c r="B24" s="153"/>
      <c r="C24" s="153"/>
      <c r="D24" s="153"/>
      <c r="E24" s="153"/>
      <c r="F24" s="244"/>
    </row>
    <row r="25" spans="1:6" ht="45" customHeight="1" x14ac:dyDescent="0.3">
      <c r="A25" s="525" t="str">
        <f ca="1">TranslationsHIV!$A$43</f>
        <v>D. Expected annual gap in meeting the need: B1 - C3</v>
      </c>
      <c r="B25" s="192" t="s">
        <v>11</v>
      </c>
      <c r="C25" s="288">
        <f>+C14-(C22)</f>
        <v>8626</v>
      </c>
      <c r="D25" s="288">
        <f>+D14-(D22)</f>
        <v>8868.3906000000006</v>
      </c>
      <c r="E25" s="288">
        <f>+E14-(E22)</f>
        <v>9117.5923758600002</v>
      </c>
      <c r="F25" s="398"/>
    </row>
    <row r="26" spans="1:6" ht="45" customHeight="1" x14ac:dyDescent="0.3">
      <c r="A26" s="526"/>
      <c r="B26" s="192" t="s">
        <v>14</v>
      </c>
      <c r="C26" s="286">
        <f>IF(C25=0,"",+C25/C14)</f>
        <v>1</v>
      </c>
      <c r="D26" s="286">
        <f>IF(D25=0,"",+D25/D14)</f>
        <v>1</v>
      </c>
      <c r="E26" s="286">
        <f>IF(E25=0,"",+E25/E14)</f>
        <v>1</v>
      </c>
      <c r="F26" s="527"/>
    </row>
    <row r="27" spans="1:6" ht="17.5" customHeight="1" x14ac:dyDescent="0.3">
      <c r="A27" s="245" t="str">
        <f ca="1">TranslationsHIV!$A$44</f>
        <v>Country need to meet global targets covered with the allocation amount</v>
      </c>
      <c r="B27" s="153"/>
      <c r="C27" s="153"/>
      <c r="D27" s="153"/>
      <c r="E27" s="153"/>
      <c r="F27" s="244"/>
    </row>
    <row r="28" spans="1:6" ht="45" customHeight="1" x14ac:dyDescent="0.3">
      <c r="A28" s="525" t="str">
        <f ca="1">TranslationsHIV!$A$45</f>
        <v>E. Targets to be financed by allocation amount</v>
      </c>
      <c r="B28" s="193" t="s">
        <v>11</v>
      </c>
      <c r="C28" s="138"/>
      <c r="D28" s="138"/>
      <c r="E28" s="138"/>
      <c r="F28" s="398"/>
    </row>
    <row r="29" spans="1:6" ht="45" customHeight="1" x14ac:dyDescent="0.3">
      <c r="A29" s="526"/>
      <c r="B29" s="193" t="s">
        <v>14</v>
      </c>
      <c r="C29" s="286" t="str">
        <f>IF(C28=0,"",+C28/C14)</f>
        <v/>
      </c>
      <c r="D29" s="286" t="str">
        <f>IF(D28=0,"",+D28/D14)</f>
        <v/>
      </c>
      <c r="E29" s="286" t="str">
        <f>IF(E28=0,"",+E28/E14)</f>
        <v/>
      </c>
      <c r="F29" s="527"/>
    </row>
    <row r="30" spans="1:6" ht="45" customHeight="1" x14ac:dyDescent="0.3">
      <c r="A30" s="525" t="str">
        <f ca="1">TranslationsHIV!$A$46</f>
        <v>F. Coverage from allocation amount and other resources: E + C3</v>
      </c>
      <c r="B30" s="193" t="s">
        <v>11</v>
      </c>
      <c r="C30" s="288">
        <f>+C28+C22</f>
        <v>0</v>
      </c>
      <c r="D30" s="288">
        <f>+D28+D22</f>
        <v>0</v>
      </c>
      <c r="E30" s="288">
        <f>+E28+E22</f>
        <v>0</v>
      </c>
      <c r="F30" s="398"/>
    </row>
    <row r="31" spans="1:6" ht="45" customHeight="1" x14ac:dyDescent="0.3">
      <c r="A31" s="526"/>
      <c r="B31" s="193" t="s">
        <v>14</v>
      </c>
      <c r="C31" s="286" t="str">
        <f>IF(C30=0,"",+C30/C14)</f>
        <v/>
      </c>
      <c r="D31" s="286" t="str">
        <f>IF(D30=0,"",+D30/D14)</f>
        <v/>
      </c>
      <c r="E31" s="286" t="str">
        <f>IF(E30=0,"",+E30/E14)</f>
        <v/>
      </c>
      <c r="F31" s="527"/>
    </row>
    <row r="32" spans="1:6" ht="45" customHeight="1" x14ac:dyDescent="0.3">
      <c r="A32" s="525" t="str">
        <f ca="1">TranslationsHIV!$A$47</f>
        <v xml:space="preserve">G. Remaining gap: B1 - F </v>
      </c>
      <c r="B32" s="193" t="s">
        <v>11</v>
      </c>
      <c r="C32" s="289">
        <f>+C14-(C30)</f>
        <v>8626</v>
      </c>
      <c r="D32" s="289">
        <f>+D14-(D30)</f>
        <v>8868.3906000000006</v>
      </c>
      <c r="E32" s="289">
        <f>+E14-(E30)</f>
        <v>9117.5923758600002</v>
      </c>
      <c r="F32" s="398"/>
    </row>
    <row r="33" spans="1:6" ht="45" customHeight="1" x14ac:dyDescent="0.3">
      <c r="A33" s="526"/>
      <c r="B33" s="193" t="s">
        <v>14</v>
      </c>
      <c r="C33" s="290">
        <f>IF(C32=0,"",+C32/C14)</f>
        <v>1</v>
      </c>
      <c r="D33" s="290">
        <f>IF(D32=0,"",+D32/D14)</f>
        <v>1</v>
      </c>
      <c r="E33" s="290">
        <f>IF(E32=0,"",+E32/E14)</f>
        <v>1</v>
      </c>
      <c r="F33" s="527"/>
    </row>
    <row r="34" spans="1:6" x14ac:dyDescent="0.3">
      <c r="A34" s="283"/>
      <c r="B34" s="283"/>
      <c r="C34" s="283"/>
      <c r="D34" s="283"/>
      <c r="E34" s="283"/>
      <c r="F34" s="283"/>
    </row>
    <row r="35" spans="1:6" x14ac:dyDescent="0.3">
      <c r="A35" s="283"/>
      <c r="B35" s="283"/>
      <c r="C35" s="283"/>
      <c r="D35" s="283"/>
      <c r="E35" s="283"/>
      <c r="F35" s="283"/>
    </row>
    <row r="36" spans="1:6" ht="45" customHeight="1" x14ac:dyDescent="0.3">
      <c r="A36" s="291" t="str">
        <f ca="1">TranslationsHIV!$A$21</f>
        <v>Priority Module</v>
      </c>
      <c r="B36" s="530" t="s">
        <v>1755</v>
      </c>
      <c r="C36" s="531"/>
      <c r="D36" s="531"/>
      <c r="E36" s="531"/>
      <c r="F36" s="532"/>
    </row>
    <row r="37" spans="1:6" ht="45" customHeight="1" x14ac:dyDescent="0.3">
      <c r="A37" s="292" t="str">
        <f ca="1">TranslationsHIV!$A$22</f>
        <v>Selected coverage indicator</v>
      </c>
      <c r="B37" s="533" t="s">
        <v>1756</v>
      </c>
      <c r="C37" s="534"/>
      <c r="D37" s="534"/>
      <c r="E37" s="534"/>
      <c r="F37" s="535"/>
    </row>
    <row r="38" spans="1:6" ht="45" customHeight="1" x14ac:dyDescent="0.3">
      <c r="A38" s="293" t="str">
        <f ca="1">TranslationsHIV!$A$23</f>
        <v>Target Population</v>
      </c>
      <c r="B38" s="536"/>
      <c r="C38" s="537"/>
      <c r="D38" s="537"/>
      <c r="E38" s="537"/>
      <c r="F38" s="538"/>
    </row>
    <row r="39" spans="1:6" x14ac:dyDescent="0.3">
      <c r="A39" s="245" t="str">
        <f ca="1">TranslationsHIV!$A$24</f>
        <v>Current national coverage</v>
      </c>
      <c r="B39" s="153"/>
      <c r="C39" s="153"/>
      <c r="D39" s="153"/>
      <c r="E39" s="153"/>
      <c r="F39" s="244"/>
    </row>
    <row r="40" spans="1:6" ht="45" customHeight="1" x14ac:dyDescent="0.3">
      <c r="A40" s="294" t="str">
        <f ca="1">TranslationsHIV!$A$25</f>
        <v>Insert latest results</v>
      </c>
      <c r="B40" s="86"/>
      <c r="C40" s="284" t="str">
        <f ca="1">TranslationsHIV!$A$26</f>
        <v>Year</v>
      </c>
      <c r="D40" s="18"/>
      <c r="E40" s="284" t="str">
        <f ca="1">TranslationsHIV!$A$27</f>
        <v>Data source</v>
      </c>
      <c r="F40" s="18"/>
    </row>
    <row r="41" spans="1:6" ht="45" customHeight="1" x14ac:dyDescent="0.3">
      <c r="A41" s="295" t="str">
        <f ca="1">TranslationsHIV!$A$28</f>
        <v>Comments</v>
      </c>
      <c r="B41" s="539"/>
      <c r="C41" s="540"/>
      <c r="D41" s="540"/>
      <c r="E41" s="540"/>
      <c r="F41" s="541"/>
    </row>
    <row r="42" spans="1:6" ht="45" customHeight="1" x14ac:dyDescent="0.3">
      <c r="A42" s="544"/>
      <c r="B42" s="546"/>
      <c r="C42" s="285" t="str">
        <f ca="1">TranslationsHIV!$A$29</f>
        <v>Year 1</v>
      </c>
      <c r="D42" s="285" t="str">
        <f ca="1">TranslationsHIV!$A$30</f>
        <v>Year 2</v>
      </c>
      <c r="E42" s="285" t="str">
        <f ca="1">TranslationsHIV!$A$31</f>
        <v>Year 3</v>
      </c>
      <c r="F42" s="542" t="str">
        <f ca="1">TranslationsHIV!$A$34</f>
        <v>Comments / Assumptions</v>
      </c>
    </row>
    <row r="43" spans="1:6" ht="45" customHeight="1" x14ac:dyDescent="0.3">
      <c r="A43" s="545"/>
      <c r="B43" s="547"/>
      <c r="C43" s="19">
        <v>2024</v>
      </c>
      <c r="D43" s="19">
        <v>2025</v>
      </c>
      <c r="E43" s="19">
        <v>2026</v>
      </c>
      <c r="F43" s="543"/>
    </row>
    <row r="44" spans="1:6" x14ac:dyDescent="0.3">
      <c r="A44" s="245" t="str">
        <f ca="1">TranslationsHIV!$A$35</f>
        <v>Current estimated country need</v>
      </c>
      <c r="B44" s="153"/>
      <c r="C44" s="153"/>
      <c r="D44" s="153"/>
      <c r="E44" s="153"/>
      <c r="F44" s="244"/>
    </row>
    <row r="45" spans="1:6" ht="45" customHeight="1" x14ac:dyDescent="0.3">
      <c r="A45" s="296" t="str">
        <f ca="1">TranslationsTB!$A$25</f>
        <v>A. Total estimated population in need/at risk</v>
      </c>
      <c r="B45" s="192" t="s">
        <v>11</v>
      </c>
      <c r="C45" s="20"/>
      <c r="D45" s="20"/>
      <c r="E45" s="20"/>
      <c r="F45" s="282"/>
    </row>
    <row r="46" spans="1:6" ht="45" customHeight="1" x14ac:dyDescent="0.3">
      <c r="A46" s="528" t="str">
        <f ca="1">TranslationsHIV!$A$37</f>
        <v>B2. Country targets 
(from National Strategic Plan)</v>
      </c>
      <c r="B46" s="193" t="s">
        <v>11</v>
      </c>
      <c r="C46" s="20"/>
      <c r="D46" s="20"/>
      <c r="E46" s="20"/>
      <c r="F46" s="398"/>
    </row>
    <row r="47" spans="1:6" ht="45" customHeight="1" x14ac:dyDescent="0.3">
      <c r="A47" s="529"/>
      <c r="B47" s="193" t="s">
        <v>14</v>
      </c>
      <c r="C47" s="286" t="str">
        <f>IF(C46=0,"",+C46/C45)</f>
        <v/>
      </c>
      <c r="D47" s="286" t="str">
        <f t="shared" ref="D47:E47" si="2">IF(D46=0,"",+D46/D45)</f>
        <v/>
      </c>
      <c r="E47" s="286" t="str">
        <f t="shared" si="2"/>
        <v/>
      </c>
      <c r="F47" s="527"/>
    </row>
    <row r="48" spans="1:6" x14ac:dyDescent="0.3">
      <c r="A48" s="245" t="str">
        <f ca="1">TranslationsHIV!$A$38</f>
        <v>Country need to meet global targets already covered</v>
      </c>
      <c r="B48" s="153"/>
      <c r="C48" s="153"/>
      <c r="D48" s="153"/>
      <c r="E48" s="153"/>
      <c r="F48" s="244"/>
    </row>
    <row r="49" spans="1:6" ht="45" customHeight="1" x14ac:dyDescent="0.3">
      <c r="A49" s="528" t="str">
        <f ca="1">TranslationsHIV!$A$39</f>
        <v>C1. Global target planned to be covered by domestic resources</v>
      </c>
      <c r="B49" s="192" t="s">
        <v>11</v>
      </c>
      <c r="C49" s="138">
        <v>0</v>
      </c>
      <c r="D49" s="138">
        <v>0</v>
      </c>
      <c r="E49" s="138">
        <v>0</v>
      </c>
      <c r="F49" s="398" t="s">
        <v>1720</v>
      </c>
    </row>
    <row r="50" spans="1:6" ht="45" customHeight="1" x14ac:dyDescent="0.3">
      <c r="A50" s="529"/>
      <c r="B50" s="192" t="s">
        <v>14</v>
      </c>
      <c r="C50" s="286" t="str">
        <f>IF(C49=0,"",+C49/C45)</f>
        <v/>
      </c>
      <c r="D50" s="286" t="str">
        <f>IF(D49=0,"",+D49/D45)</f>
        <v/>
      </c>
      <c r="E50" s="286" t="str">
        <f>IF(E49=0,"",+E49/E45)</f>
        <v/>
      </c>
      <c r="F50" s="527"/>
    </row>
    <row r="51" spans="1:6" ht="45" customHeight="1" x14ac:dyDescent="0.3">
      <c r="A51" s="528" t="str">
        <f ca="1">TranslationsHIV!$A$40</f>
        <v>C2. Global target planned to be covered by external resources</v>
      </c>
      <c r="B51" s="192" t="s">
        <v>11</v>
      </c>
      <c r="C51" s="138"/>
      <c r="D51" s="138"/>
      <c r="E51" s="138"/>
      <c r="F51" s="246"/>
    </row>
    <row r="52" spans="1:6" ht="45" customHeight="1" x14ac:dyDescent="0.3">
      <c r="A52" s="529"/>
      <c r="B52" s="192" t="s">
        <v>14</v>
      </c>
      <c r="C52" s="286" t="str">
        <f>IF(C51=0,"",+C51/C45)</f>
        <v/>
      </c>
      <c r="D52" s="286" t="str">
        <f>IF(D51=0,"",+D51/D45)</f>
        <v/>
      </c>
      <c r="E52" s="286" t="str">
        <f>IF(E51=0,"",+E51/E45)</f>
        <v/>
      </c>
      <c r="F52" s="246"/>
    </row>
    <row r="53" spans="1:6" ht="45" customHeight="1" x14ac:dyDescent="0.3">
      <c r="A53" s="528" t="str">
        <f ca="1">TranslationsHIV!$A$41</f>
        <v>C3. Total global target already covered</v>
      </c>
      <c r="B53" s="192" t="s">
        <v>11</v>
      </c>
      <c r="C53" s="287">
        <f>+C49+C51</f>
        <v>0</v>
      </c>
      <c r="D53" s="287">
        <f>+D49+D51</f>
        <v>0</v>
      </c>
      <c r="E53" s="287">
        <f>+E49+E51</f>
        <v>0</v>
      </c>
      <c r="F53" s="246"/>
    </row>
    <row r="54" spans="1:6" ht="45" customHeight="1" x14ac:dyDescent="0.3">
      <c r="A54" s="529"/>
      <c r="B54" s="192" t="s">
        <v>14</v>
      </c>
      <c r="C54" s="286" t="str">
        <f>IF(C53=0,"",+C53/C45)</f>
        <v/>
      </c>
      <c r="D54" s="286" t="str">
        <f>IF(D53=0,"",+D53/D45)</f>
        <v/>
      </c>
      <c r="E54" s="286" t="str">
        <f>IF(E53=0,"",+E53/E45)</f>
        <v/>
      </c>
      <c r="F54" s="246"/>
    </row>
    <row r="55" spans="1:6" x14ac:dyDescent="0.3">
      <c r="A55" s="245" t="str">
        <f ca="1">TranslationsHIV!$A$42</f>
        <v>Programmatic gap</v>
      </c>
      <c r="B55" s="153"/>
      <c r="C55" s="153"/>
      <c r="D55" s="153"/>
      <c r="E55" s="153"/>
      <c r="F55" s="244"/>
    </row>
    <row r="56" spans="1:6" ht="45" customHeight="1" x14ac:dyDescent="0.3">
      <c r="A56" s="525" t="str">
        <f ca="1">TranslationsHIV!$A$43</f>
        <v>D. Expected annual gap in meeting the need: B1 - C3</v>
      </c>
      <c r="B56" s="192" t="s">
        <v>11</v>
      </c>
      <c r="C56" s="288">
        <f>+C45-(C53)</f>
        <v>0</v>
      </c>
      <c r="D56" s="288">
        <f>+D45-(D53)</f>
        <v>0</v>
      </c>
      <c r="E56" s="288">
        <f>+E45-(E53)</f>
        <v>0</v>
      </c>
      <c r="F56" s="398"/>
    </row>
    <row r="57" spans="1:6" ht="45" customHeight="1" x14ac:dyDescent="0.3">
      <c r="A57" s="526"/>
      <c r="B57" s="192" t="s">
        <v>14</v>
      </c>
      <c r="C57" s="286" t="str">
        <f>IF(C56=0,"",+C56/C45)</f>
        <v/>
      </c>
      <c r="D57" s="286" t="str">
        <f>IF(D56=0,"",+D56/D45)</f>
        <v/>
      </c>
      <c r="E57" s="286" t="str">
        <f>IF(E56=0,"",+E56/E45)</f>
        <v/>
      </c>
      <c r="F57" s="527"/>
    </row>
    <row r="58" spans="1:6" x14ac:dyDescent="0.3">
      <c r="A58" s="245" t="str">
        <f ca="1">TranslationsHIV!$A$44</f>
        <v>Country need to meet global targets covered with the allocation amount</v>
      </c>
      <c r="B58" s="153"/>
      <c r="C58" s="153"/>
      <c r="D58" s="153"/>
      <c r="E58" s="153"/>
      <c r="F58" s="244"/>
    </row>
    <row r="59" spans="1:6" ht="45" customHeight="1" x14ac:dyDescent="0.3">
      <c r="A59" s="525" t="str">
        <f ca="1">TranslationsHIV!$A$45</f>
        <v>E. Targets to be financed by allocation amount</v>
      </c>
      <c r="B59" s="193" t="s">
        <v>11</v>
      </c>
      <c r="C59" s="138"/>
      <c r="D59" s="138"/>
      <c r="E59" s="138"/>
      <c r="F59" s="398"/>
    </row>
    <row r="60" spans="1:6" ht="45" customHeight="1" x14ac:dyDescent="0.3">
      <c r="A60" s="526"/>
      <c r="B60" s="193" t="s">
        <v>14</v>
      </c>
      <c r="C60" s="286" t="str">
        <f>IF(C59=0,"",+C59/C45)</f>
        <v/>
      </c>
      <c r="D60" s="286" t="str">
        <f>IF(D59=0,"",+D59/D45)</f>
        <v/>
      </c>
      <c r="E60" s="286" t="str">
        <f>IF(E59=0,"",+E59/E45)</f>
        <v/>
      </c>
      <c r="F60" s="527"/>
    </row>
    <row r="61" spans="1:6" ht="45" customHeight="1" x14ac:dyDescent="0.3">
      <c r="A61" s="525" t="str">
        <f ca="1">TranslationsHIV!$A$46</f>
        <v>F. Coverage from allocation amount and other resources: E + C3</v>
      </c>
      <c r="B61" s="193" t="s">
        <v>11</v>
      </c>
      <c r="C61" s="288">
        <f>+C59+C53</f>
        <v>0</v>
      </c>
      <c r="D61" s="288">
        <f>+D59+D53</f>
        <v>0</v>
      </c>
      <c r="E61" s="288">
        <f>+E59+E53</f>
        <v>0</v>
      </c>
      <c r="F61" s="398"/>
    </row>
    <row r="62" spans="1:6" ht="45" customHeight="1" x14ac:dyDescent="0.3">
      <c r="A62" s="526"/>
      <c r="B62" s="193" t="s">
        <v>14</v>
      </c>
      <c r="C62" s="286" t="str">
        <f>IF(C61=0,"",+C61/C45)</f>
        <v/>
      </c>
      <c r="D62" s="286" t="str">
        <f>IF(D61=0,"",+D61/D45)</f>
        <v/>
      </c>
      <c r="E62" s="286" t="str">
        <f>IF(E61=0,"",+E61/E45)</f>
        <v/>
      </c>
      <c r="F62" s="527"/>
    </row>
    <row r="63" spans="1:6" ht="45" customHeight="1" x14ac:dyDescent="0.3">
      <c r="A63" s="525" t="str">
        <f ca="1">TranslationsHIV!$A$47</f>
        <v xml:space="preserve">G. Remaining gap: B1 - F </v>
      </c>
      <c r="B63" s="193" t="s">
        <v>11</v>
      </c>
      <c r="C63" s="289">
        <f>+C45-(C61)</f>
        <v>0</v>
      </c>
      <c r="D63" s="289">
        <f>+D45-(D61)</f>
        <v>0</v>
      </c>
      <c r="E63" s="289">
        <f>+E45-(E61)</f>
        <v>0</v>
      </c>
      <c r="F63" s="398"/>
    </row>
    <row r="64" spans="1:6" ht="45" customHeight="1" x14ac:dyDescent="0.3">
      <c r="A64" s="526"/>
      <c r="B64" s="193" t="s">
        <v>14</v>
      </c>
      <c r="C64" s="290" t="str">
        <f>IF(C63=0,"",+C63/C45)</f>
        <v/>
      </c>
      <c r="D64" s="290" t="str">
        <f>IF(D63=0,"",+D63/D45)</f>
        <v/>
      </c>
      <c r="E64" s="290" t="str">
        <f>IF(E63=0,"",+E63/E45)</f>
        <v/>
      </c>
      <c r="F64" s="527"/>
    </row>
    <row r="65" spans="1:6" ht="20.149999999999999" customHeight="1" x14ac:dyDescent="0.3">
      <c r="A65" s="283"/>
      <c r="B65" s="283"/>
      <c r="C65" s="283"/>
      <c r="D65" s="283"/>
      <c r="E65" s="283"/>
      <c r="F65" s="283"/>
    </row>
    <row r="66" spans="1:6" ht="20.149999999999999" customHeight="1" x14ac:dyDescent="0.3">
      <c r="A66" s="283"/>
      <c r="B66" s="283"/>
      <c r="C66" s="283"/>
      <c r="D66" s="283"/>
      <c r="E66" s="283"/>
      <c r="F66" s="283"/>
    </row>
    <row r="67" spans="1:6" ht="45" customHeight="1" x14ac:dyDescent="0.3">
      <c r="A67" s="291" t="str">
        <f ca="1">TranslationsHIV!$A$21</f>
        <v>Priority Module</v>
      </c>
      <c r="B67" s="530"/>
      <c r="C67" s="531"/>
      <c r="D67" s="531"/>
      <c r="E67" s="531"/>
      <c r="F67" s="532"/>
    </row>
    <row r="68" spans="1:6" ht="45" customHeight="1" x14ac:dyDescent="0.3">
      <c r="A68" s="292" t="str">
        <f ca="1">TranslationsHIV!$A$22</f>
        <v>Selected coverage indicator</v>
      </c>
      <c r="B68" s="533"/>
      <c r="C68" s="534"/>
      <c r="D68" s="534"/>
      <c r="E68" s="534"/>
      <c r="F68" s="535"/>
    </row>
    <row r="69" spans="1:6" ht="45" customHeight="1" x14ac:dyDescent="0.3">
      <c r="A69" s="293" t="str">
        <f ca="1">TranslationsHIV!$A$23</f>
        <v>Target Population</v>
      </c>
      <c r="B69" s="536"/>
      <c r="C69" s="537"/>
      <c r="D69" s="537"/>
      <c r="E69" s="537"/>
      <c r="F69" s="538"/>
    </row>
    <row r="70" spans="1:6" x14ac:dyDescent="0.3">
      <c r="A70" s="245" t="str">
        <f ca="1">TranslationsHIV!$A$24</f>
        <v>Current national coverage</v>
      </c>
      <c r="B70" s="153"/>
      <c r="C70" s="153"/>
      <c r="D70" s="153"/>
      <c r="E70" s="153"/>
      <c r="F70" s="244"/>
    </row>
    <row r="71" spans="1:6" ht="45" customHeight="1" x14ac:dyDescent="0.3">
      <c r="A71" s="294" t="str">
        <f ca="1">TranslationsHIV!$A$25</f>
        <v>Insert latest results</v>
      </c>
      <c r="B71" s="86"/>
      <c r="C71" s="284" t="str">
        <f ca="1">TranslationsHIV!$A$26</f>
        <v>Year</v>
      </c>
      <c r="D71" s="18"/>
      <c r="E71" s="284" t="str">
        <f ca="1">TranslationsHIV!$A$27</f>
        <v>Data source</v>
      </c>
      <c r="F71" s="18"/>
    </row>
    <row r="72" spans="1:6" ht="45" customHeight="1" x14ac:dyDescent="0.3">
      <c r="A72" s="295" t="str">
        <f ca="1">TranslationsHIV!$A$28</f>
        <v>Comments</v>
      </c>
      <c r="B72" s="539"/>
      <c r="C72" s="540"/>
      <c r="D72" s="540"/>
      <c r="E72" s="540"/>
      <c r="F72" s="541"/>
    </row>
    <row r="73" spans="1:6" ht="45" customHeight="1" x14ac:dyDescent="0.3">
      <c r="A73" s="544"/>
      <c r="B73" s="546"/>
      <c r="C73" s="285" t="str">
        <f ca="1">TranslationsHIV!$A$29</f>
        <v>Year 1</v>
      </c>
      <c r="D73" s="285" t="str">
        <f ca="1">TranslationsHIV!$A$30</f>
        <v>Year 2</v>
      </c>
      <c r="E73" s="285" t="str">
        <f ca="1">TranslationsHIV!$A$31</f>
        <v>Year 3</v>
      </c>
      <c r="F73" s="542" t="str">
        <f ca="1">TranslationsHIV!$A$34</f>
        <v>Comments / Assumptions</v>
      </c>
    </row>
    <row r="74" spans="1:6" ht="45" customHeight="1" x14ac:dyDescent="0.3">
      <c r="A74" s="545"/>
      <c r="B74" s="547"/>
      <c r="C74" s="19" t="str">
        <f ca="1">TranslationsHIV!$A$33</f>
        <v>Insert year</v>
      </c>
      <c r="D74" s="19" t="str">
        <f ca="1">TranslationsHIV!$A$33</f>
        <v>Insert year</v>
      </c>
      <c r="E74" s="19" t="str">
        <f ca="1">TranslationsHIV!$A$33</f>
        <v>Insert year</v>
      </c>
      <c r="F74" s="543"/>
    </row>
    <row r="75" spans="1:6" x14ac:dyDescent="0.3">
      <c r="A75" s="245" t="str">
        <f ca="1">TranslationsHIV!$A$35</f>
        <v>Current estimated country need</v>
      </c>
      <c r="B75" s="153"/>
      <c r="C75" s="153"/>
      <c r="D75" s="153"/>
      <c r="E75" s="153"/>
      <c r="F75" s="244"/>
    </row>
    <row r="76" spans="1:6" ht="45" customHeight="1" x14ac:dyDescent="0.3">
      <c r="A76" s="296" t="str">
        <f ca="1">TranslationsTB!$A$25</f>
        <v>A. Total estimated population in need/at risk</v>
      </c>
      <c r="B76" s="192" t="s">
        <v>11</v>
      </c>
      <c r="C76" s="20"/>
      <c r="D76" s="20"/>
      <c r="E76" s="20"/>
      <c r="F76" s="282"/>
    </row>
    <row r="77" spans="1:6" ht="45" customHeight="1" x14ac:dyDescent="0.3">
      <c r="A77" s="528" t="str">
        <f ca="1">TranslationsHIV!$A$37</f>
        <v>B2. Country targets 
(from National Strategic Plan)</v>
      </c>
      <c r="B77" s="193" t="s">
        <v>11</v>
      </c>
      <c r="C77" s="20"/>
      <c r="D77" s="20"/>
      <c r="E77" s="20"/>
      <c r="F77" s="398"/>
    </row>
    <row r="78" spans="1:6" ht="45" customHeight="1" x14ac:dyDescent="0.3">
      <c r="A78" s="529"/>
      <c r="B78" s="193" t="s">
        <v>14</v>
      </c>
      <c r="C78" s="286" t="str">
        <f>IF(C77=0,"",+C77/C76)</f>
        <v/>
      </c>
      <c r="D78" s="286" t="str">
        <f t="shared" ref="D78:E78" si="3">IF(D77=0,"",+D77/D76)</f>
        <v/>
      </c>
      <c r="E78" s="286" t="str">
        <f t="shared" si="3"/>
        <v/>
      </c>
      <c r="F78" s="527"/>
    </row>
    <row r="79" spans="1:6" x14ac:dyDescent="0.3">
      <c r="A79" s="245" t="str">
        <f ca="1">TranslationsHIV!$A$38</f>
        <v>Country need to meet global targets already covered</v>
      </c>
      <c r="B79" s="153"/>
      <c r="C79" s="153"/>
      <c r="D79" s="153"/>
      <c r="E79" s="153"/>
      <c r="F79" s="244"/>
    </row>
    <row r="80" spans="1:6" ht="45" customHeight="1" x14ac:dyDescent="0.3">
      <c r="A80" s="528" t="str">
        <f ca="1">TranslationsHIV!$A$39</f>
        <v>C1. Global target planned to be covered by domestic resources</v>
      </c>
      <c r="B80" s="192" t="s">
        <v>11</v>
      </c>
      <c r="C80" s="138"/>
      <c r="D80" s="138"/>
      <c r="E80" s="138"/>
      <c r="F80" s="398"/>
    </row>
    <row r="81" spans="1:6" ht="45" customHeight="1" x14ac:dyDescent="0.3">
      <c r="A81" s="529"/>
      <c r="B81" s="192" t="s">
        <v>14</v>
      </c>
      <c r="C81" s="286" t="str">
        <f>IF(C80=0,"",+C80/C76)</f>
        <v/>
      </c>
      <c r="D81" s="286" t="str">
        <f>IF(D80=0,"",+D80/D76)</f>
        <v/>
      </c>
      <c r="E81" s="286" t="str">
        <f>IF(E80=0,"",+E80/E76)</f>
        <v/>
      </c>
      <c r="F81" s="527"/>
    </row>
    <row r="82" spans="1:6" ht="45" customHeight="1" x14ac:dyDescent="0.3">
      <c r="A82" s="528" t="str">
        <f ca="1">TranslationsHIV!$A$40</f>
        <v>C2. Global target planned to be covered by external resources</v>
      </c>
      <c r="B82" s="192" t="s">
        <v>11</v>
      </c>
      <c r="C82" s="138"/>
      <c r="D82" s="138"/>
      <c r="E82" s="138"/>
      <c r="F82" s="246"/>
    </row>
    <row r="83" spans="1:6" ht="45" customHeight="1" x14ac:dyDescent="0.3">
      <c r="A83" s="529"/>
      <c r="B83" s="192" t="s">
        <v>14</v>
      </c>
      <c r="C83" s="286" t="str">
        <f>IF(C82=0,"",+C82/C76)</f>
        <v/>
      </c>
      <c r="D83" s="286" t="str">
        <f>IF(D82=0,"",+D82/D76)</f>
        <v/>
      </c>
      <c r="E83" s="286" t="str">
        <f>IF(E82=0,"",+E82/E76)</f>
        <v/>
      </c>
      <c r="F83" s="246"/>
    </row>
    <row r="84" spans="1:6" ht="45" customHeight="1" x14ac:dyDescent="0.3">
      <c r="A84" s="528" t="str">
        <f ca="1">TranslationsHIV!$A$41</f>
        <v>C3. Total global target already covered</v>
      </c>
      <c r="B84" s="192" t="s">
        <v>11</v>
      </c>
      <c r="C84" s="287">
        <f>+C80+C82</f>
        <v>0</v>
      </c>
      <c r="D84" s="287">
        <f>+D80+D82</f>
        <v>0</v>
      </c>
      <c r="E84" s="287">
        <f>+E80+E82</f>
        <v>0</v>
      </c>
      <c r="F84" s="246"/>
    </row>
    <row r="85" spans="1:6" ht="45" customHeight="1" x14ac:dyDescent="0.3">
      <c r="A85" s="529"/>
      <c r="B85" s="192" t="s">
        <v>14</v>
      </c>
      <c r="C85" s="286" t="str">
        <f>IF(C84=0,"",+C84/C76)</f>
        <v/>
      </c>
      <c r="D85" s="286" t="str">
        <f>IF(D84=0,"",+D84/D76)</f>
        <v/>
      </c>
      <c r="E85" s="286" t="str">
        <f>IF(E84=0,"",+E84/E76)</f>
        <v/>
      </c>
      <c r="F85" s="246"/>
    </row>
    <row r="86" spans="1:6" x14ac:dyDescent="0.3">
      <c r="A86" s="245" t="str">
        <f ca="1">TranslationsHIV!$A$42</f>
        <v>Programmatic gap</v>
      </c>
      <c r="B86" s="153"/>
      <c r="C86" s="153"/>
      <c r="D86" s="153"/>
      <c r="E86" s="153"/>
      <c r="F86" s="244"/>
    </row>
    <row r="87" spans="1:6" ht="45" customHeight="1" x14ac:dyDescent="0.3">
      <c r="A87" s="525" t="str">
        <f ca="1">TranslationsHIV!$A$43</f>
        <v>D. Expected annual gap in meeting the need: B1 - C3</v>
      </c>
      <c r="B87" s="192" t="s">
        <v>11</v>
      </c>
      <c r="C87" s="288">
        <f>+C76-(C84)</f>
        <v>0</v>
      </c>
      <c r="D87" s="288">
        <f>+D76-(D84)</f>
        <v>0</v>
      </c>
      <c r="E87" s="288">
        <f>+E76-(E84)</f>
        <v>0</v>
      </c>
      <c r="F87" s="398"/>
    </row>
    <row r="88" spans="1:6" ht="45" customHeight="1" x14ac:dyDescent="0.3">
      <c r="A88" s="526"/>
      <c r="B88" s="192" t="s">
        <v>14</v>
      </c>
      <c r="C88" s="286" t="str">
        <f>IF(C87=0,"",+C87/C76)</f>
        <v/>
      </c>
      <c r="D88" s="286" t="str">
        <f>IF(D87=0,"",+D87/D76)</f>
        <v/>
      </c>
      <c r="E88" s="286" t="str">
        <f>IF(E87=0,"",+E87/E76)</f>
        <v/>
      </c>
      <c r="F88" s="527"/>
    </row>
    <row r="89" spans="1:6" x14ac:dyDescent="0.3">
      <c r="A89" s="245" t="str">
        <f ca="1">TranslationsHIV!$A$44</f>
        <v>Country need to meet global targets covered with the allocation amount</v>
      </c>
      <c r="B89" s="153"/>
      <c r="C89" s="153"/>
      <c r="D89" s="153"/>
      <c r="E89" s="153"/>
      <c r="F89" s="244"/>
    </row>
    <row r="90" spans="1:6" ht="45" customHeight="1" x14ac:dyDescent="0.3">
      <c r="A90" s="525" t="str">
        <f ca="1">TranslationsHIV!$A$45</f>
        <v>E. Targets to be financed by allocation amount</v>
      </c>
      <c r="B90" s="193" t="s">
        <v>11</v>
      </c>
      <c r="C90" s="138"/>
      <c r="D90" s="138"/>
      <c r="E90" s="138"/>
      <c r="F90" s="398"/>
    </row>
    <row r="91" spans="1:6" ht="45" customHeight="1" x14ac:dyDescent="0.3">
      <c r="A91" s="526"/>
      <c r="B91" s="193" t="s">
        <v>14</v>
      </c>
      <c r="C91" s="286" t="str">
        <f>IF(C90=0,"",+C90/C76)</f>
        <v/>
      </c>
      <c r="D91" s="286" t="str">
        <f>IF(D90=0,"",+D90/D76)</f>
        <v/>
      </c>
      <c r="E91" s="286" t="str">
        <f>IF(E90=0,"",+E90/E76)</f>
        <v/>
      </c>
      <c r="F91" s="527"/>
    </row>
    <row r="92" spans="1:6" ht="45" customHeight="1" x14ac:dyDescent="0.3">
      <c r="A92" s="525" t="str">
        <f ca="1">TranslationsHIV!$A$46</f>
        <v>F. Coverage from allocation amount and other resources: E + C3</v>
      </c>
      <c r="B92" s="193" t="s">
        <v>11</v>
      </c>
      <c r="C92" s="288">
        <f>+C90+C84</f>
        <v>0</v>
      </c>
      <c r="D92" s="288">
        <f>+D90+D84</f>
        <v>0</v>
      </c>
      <c r="E92" s="288">
        <f>+E90+E84</f>
        <v>0</v>
      </c>
      <c r="F92" s="398"/>
    </row>
    <row r="93" spans="1:6" ht="45" customHeight="1" x14ac:dyDescent="0.3">
      <c r="A93" s="526"/>
      <c r="B93" s="193" t="s">
        <v>14</v>
      </c>
      <c r="C93" s="286" t="str">
        <f>IF(C92=0,"",+C92/C76)</f>
        <v/>
      </c>
      <c r="D93" s="286" t="str">
        <f>IF(D92=0,"",+D92/D76)</f>
        <v/>
      </c>
      <c r="E93" s="286" t="str">
        <f>IF(E92=0,"",+E92/E76)</f>
        <v/>
      </c>
      <c r="F93" s="527"/>
    </row>
    <row r="94" spans="1:6" ht="45" customHeight="1" x14ac:dyDescent="0.3">
      <c r="A94" s="525" t="str">
        <f ca="1">TranslationsHIV!$A$47</f>
        <v xml:space="preserve">G. Remaining gap: B1 - F </v>
      </c>
      <c r="B94" s="193" t="s">
        <v>11</v>
      </c>
      <c r="C94" s="289">
        <f>+C76-(C92)</f>
        <v>0</v>
      </c>
      <c r="D94" s="289">
        <f>+D76-(D92)</f>
        <v>0</v>
      </c>
      <c r="E94" s="289">
        <f>+E76-(E92)</f>
        <v>0</v>
      </c>
      <c r="F94" s="398"/>
    </row>
    <row r="95" spans="1:6" ht="45" customHeight="1" x14ac:dyDescent="0.3">
      <c r="A95" s="526"/>
      <c r="B95" s="193" t="s">
        <v>14</v>
      </c>
      <c r="C95" s="290" t="str">
        <f>IF(C94=0,"",+C94/C76)</f>
        <v/>
      </c>
      <c r="D95" s="290" t="str">
        <f>IF(D94=0,"",+D94/D76)</f>
        <v/>
      </c>
      <c r="E95" s="290" t="str">
        <f>IF(E94=0,"",+E94/E76)</f>
        <v/>
      </c>
      <c r="F95" s="527"/>
    </row>
    <row r="96" spans="1:6" ht="17.149999999999999" customHeight="1" x14ac:dyDescent="0.3">
      <c r="A96" s="283"/>
      <c r="B96" s="283"/>
      <c r="C96" s="283"/>
      <c r="D96" s="283"/>
      <c r="E96" s="283"/>
      <c r="F96" s="283"/>
    </row>
    <row r="97" spans="1:6" ht="17.149999999999999" customHeight="1" x14ac:dyDescent="0.3">
      <c r="A97" s="283"/>
      <c r="B97" s="283"/>
      <c r="C97" s="283"/>
      <c r="D97" s="283"/>
      <c r="E97" s="283"/>
      <c r="F97" s="283"/>
    </row>
    <row r="98" spans="1:6" ht="45" customHeight="1" x14ac:dyDescent="0.3">
      <c r="A98" s="291" t="str">
        <f ca="1">TranslationsHIV!$A$21</f>
        <v>Priority Module</v>
      </c>
      <c r="B98" s="530"/>
      <c r="C98" s="531"/>
      <c r="D98" s="531"/>
      <c r="E98" s="531"/>
      <c r="F98" s="532"/>
    </row>
    <row r="99" spans="1:6" ht="45" customHeight="1" x14ac:dyDescent="0.3">
      <c r="A99" s="292" t="str">
        <f ca="1">TranslationsHIV!$A$22</f>
        <v>Selected coverage indicator</v>
      </c>
      <c r="B99" s="533"/>
      <c r="C99" s="534"/>
      <c r="D99" s="534"/>
      <c r="E99" s="534"/>
      <c r="F99" s="535"/>
    </row>
    <row r="100" spans="1:6" ht="45" customHeight="1" x14ac:dyDescent="0.3">
      <c r="A100" s="293" t="str">
        <f ca="1">TranslationsHIV!$A$23</f>
        <v>Target Population</v>
      </c>
      <c r="B100" s="536"/>
      <c r="C100" s="537"/>
      <c r="D100" s="537"/>
      <c r="E100" s="537"/>
      <c r="F100" s="538"/>
    </row>
    <row r="101" spans="1:6" ht="45" customHeight="1" x14ac:dyDescent="0.3">
      <c r="A101" s="245" t="str">
        <f ca="1">TranslationsHIV!$A$24</f>
        <v>Current national coverage</v>
      </c>
      <c r="B101" s="153"/>
      <c r="C101" s="153"/>
      <c r="D101" s="153"/>
      <c r="E101" s="153"/>
      <c r="F101" s="244"/>
    </row>
    <row r="102" spans="1:6" ht="45" customHeight="1" x14ac:dyDescent="0.3">
      <c r="A102" s="294" t="str">
        <f ca="1">TranslationsHIV!$A$25</f>
        <v>Insert latest results</v>
      </c>
      <c r="B102" s="86"/>
      <c r="C102" s="284" t="str">
        <f ca="1">TranslationsHIV!$A$26</f>
        <v>Year</v>
      </c>
      <c r="D102" s="18"/>
      <c r="E102" s="284" t="str">
        <f ca="1">TranslationsHIV!$A$27</f>
        <v>Data source</v>
      </c>
      <c r="F102" s="18"/>
    </row>
    <row r="103" spans="1:6" ht="45" customHeight="1" x14ac:dyDescent="0.3">
      <c r="A103" s="295" t="str">
        <f ca="1">TranslationsHIV!$A$28</f>
        <v>Comments</v>
      </c>
      <c r="B103" s="539"/>
      <c r="C103" s="540"/>
      <c r="D103" s="540"/>
      <c r="E103" s="540"/>
      <c r="F103" s="541"/>
    </row>
    <row r="104" spans="1:6" ht="45" customHeight="1" x14ac:dyDescent="0.3">
      <c r="A104" s="544"/>
      <c r="B104" s="546"/>
      <c r="C104" s="285" t="str">
        <f ca="1">TranslationsHIV!$A$29</f>
        <v>Year 1</v>
      </c>
      <c r="D104" s="285" t="str">
        <f ca="1">TranslationsHIV!$A$30</f>
        <v>Year 2</v>
      </c>
      <c r="E104" s="285" t="str">
        <f ca="1">TranslationsHIV!$A$31</f>
        <v>Year 3</v>
      </c>
      <c r="F104" s="542" t="str">
        <f ca="1">TranslationsHIV!$A$34</f>
        <v>Comments / Assumptions</v>
      </c>
    </row>
    <row r="105" spans="1:6" ht="45" customHeight="1" x14ac:dyDescent="0.3">
      <c r="A105" s="545"/>
      <c r="B105" s="547"/>
      <c r="C105" s="19" t="str">
        <f ca="1">TranslationsHIV!$A$33</f>
        <v>Insert year</v>
      </c>
      <c r="D105" s="19" t="str">
        <f ca="1">TranslationsHIV!$A$33</f>
        <v>Insert year</v>
      </c>
      <c r="E105" s="19" t="str">
        <f ca="1">TranslationsHIV!$A$33</f>
        <v>Insert year</v>
      </c>
      <c r="F105" s="543"/>
    </row>
    <row r="106" spans="1:6" x14ac:dyDescent="0.3">
      <c r="A106" s="245" t="str">
        <f ca="1">TranslationsHIV!$A$35</f>
        <v>Current estimated country need</v>
      </c>
      <c r="B106" s="153"/>
      <c r="C106" s="153"/>
      <c r="D106" s="153"/>
      <c r="E106" s="153"/>
      <c r="F106" s="244"/>
    </row>
    <row r="107" spans="1:6" ht="45" customHeight="1" x14ac:dyDescent="0.3">
      <c r="A107" s="296" t="str">
        <f ca="1">TranslationsTB!$A$25</f>
        <v>A. Total estimated population in need/at risk</v>
      </c>
      <c r="B107" s="192" t="s">
        <v>11</v>
      </c>
      <c r="C107" s="20"/>
      <c r="D107" s="20"/>
      <c r="E107" s="20"/>
      <c r="F107" s="282"/>
    </row>
    <row r="108" spans="1:6" ht="45" customHeight="1" x14ac:dyDescent="0.3">
      <c r="A108" s="528" t="str">
        <f ca="1">TranslationsHIV!$A$37</f>
        <v>B2. Country targets 
(from National Strategic Plan)</v>
      </c>
      <c r="B108" s="193" t="s">
        <v>11</v>
      </c>
      <c r="C108" s="20"/>
      <c r="D108" s="20"/>
      <c r="E108" s="20"/>
      <c r="F108" s="398"/>
    </row>
    <row r="109" spans="1:6" ht="45" customHeight="1" x14ac:dyDescent="0.3">
      <c r="A109" s="529"/>
      <c r="B109" s="193" t="s">
        <v>14</v>
      </c>
      <c r="C109" s="286" t="str">
        <f>IF(C108=0,"",+C108/C107)</f>
        <v/>
      </c>
      <c r="D109" s="286" t="str">
        <f t="shared" ref="D109:E109" si="4">IF(D108=0,"",+D108/D107)</f>
        <v/>
      </c>
      <c r="E109" s="286" t="str">
        <f t="shared" si="4"/>
        <v/>
      </c>
      <c r="F109" s="527"/>
    </row>
    <row r="110" spans="1:6" x14ac:dyDescent="0.3">
      <c r="A110" s="245" t="str">
        <f ca="1">TranslationsHIV!$A$38</f>
        <v>Country need to meet global targets already covered</v>
      </c>
      <c r="B110" s="153"/>
      <c r="C110" s="153"/>
      <c r="D110" s="153"/>
      <c r="E110" s="153"/>
      <c r="F110" s="244"/>
    </row>
    <row r="111" spans="1:6" ht="45" customHeight="1" x14ac:dyDescent="0.3">
      <c r="A111" s="528" t="str">
        <f ca="1">TranslationsHIV!$A$39</f>
        <v>C1. Global target planned to be covered by domestic resources</v>
      </c>
      <c r="B111" s="192" t="s">
        <v>11</v>
      </c>
      <c r="C111" s="138"/>
      <c r="D111" s="138"/>
      <c r="E111" s="138"/>
      <c r="F111" s="398"/>
    </row>
    <row r="112" spans="1:6" ht="45" customHeight="1" x14ac:dyDescent="0.3">
      <c r="A112" s="529"/>
      <c r="B112" s="192" t="s">
        <v>14</v>
      </c>
      <c r="C112" s="286" t="str">
        <f>IF(C111=0,"",+C111/C107)</f>
        <v/>
      </c>
      <c r="D112" s="286" t="str">
        <f>IF(D111=0,"",+D111/D107)</f>
        <v/>
      </c>
      <c r="E112" s="286" t="str">
        <f>IF(E111=0,"",+E111/E107)</f>
        <v/>
      </c>
      <c r="F112" s="527"/>
    </row>
    <row r="113" spans="1:6" ht="45" customHeight="1" x14ac:dyDescent="0.3">
      <c r="A113" s="528" t="str">
        <f ca="1">TranslationsHIV!$A$40</f>
        <v>C2. Global target planned to be covered by external resources</v>
      </c>
      <c r="B113" s="192" t="s">
        <v>11</v>
      </c>
      <c r="C113" s="138"/>
      <c r="D113" s="138"/>
      <c r="E113" s="138"/>
      <c r="F113" s="246"/>
    </row>
    <row r="114" spans="1:6" ht="45" customHeight="1" x14ac:dyDescent="0.3">
      <c r="A114" s="529"/>
      <c r="B114" s="192" t="s">
        <v>14</v>
      </c>
      <c r="C114" s="286" t="str">
        <f>IF(C113=0,"",+C113/C107)</f>
        <v/>
      </c>
      <c r="D114" s="286" t="str">
        <f>IF(D113=0,"",+D113/D107)</f>
        <v/>
      </c>
      <c r="E114" s="286" t="str">
        <f>IF(E113=0,"",+E113/E107)</f>
        <v/>
      </c>
      <c r="F114" s="246"/>
    </row>
    <row r="115" spans="1:6" ht="45" customHeight="1" x14ac:dyDescent="0.3">
      <c r="A115" s="528" t="str">
        <f ca="1">TranslationsHIV!$A$41</f>
        <v>C3. Total global target already covered</v>
      </c>
      <c r="B115" s="192" t="s">
        <v>11</v>
      </c>
      <c r="C115" s="287">
        <f>+C111+C113</f>
        <v>0</v>
      </c>
      <c r="D115" s="287">
        <f>+D111+D113</f>
        <v>0</v>
      </c>
      <c r="E115" s="287">
        <f>+E111+E113</f>
        <v>0</v>
      </c>
      <c r="F115" s="246"/>
    </row>
    <row r="116" spans="1:6" ht="45" customHeight="1" x14ac:dyDescent="0.3">
      <c r="A116" s="529"/>
      <c r="B116" s="192" t="s">
        <v>14</v>
      </c>
      <c r="C116" s="286" t="str">
        <f>IF(C115=0,"",+C115/C107)</f>
        <v/>
      </c>
      <c r="D116" s="286" t="str">
        <f>IF(D115=0,"",+D115/D107)</f>
        <v/>
      </c>
      <c r="E116" s="286" t="str">
        <f>IF(E115=0,"",+E115/E107)</f>
        <v/>
      </c>
      <c r="F116" s="246"/>
    </row>
    <row r="117" spans="1:6" x14ac:dyDescent="0.3">
      <c r="A117" s="245" t="str">
        <f ca="1">TranslationsHIV!$A$42</f>
        <v>Programmatic gap</v>
      </c>
      <c r="B117" s="153"/>
      <c r="C117" s="153"/>
      <c r="D117" s="153"/>
      <c r="E117" s="153"/>
      <c r="F117" s="244"/>
    </row>
    <row r="118" spans="1:6" ht="45" customHeight="1" x14ac:dyDescent="0.3">
      <c r="A118" s="525" t="str">
        <f ca="1">TranslationsHIV!$A$43</f>
        <v>D. Expected annual gap in meeting the need: B1 - C3</v>
      </c>
      <c r="B118" s="192" t="s">
        <v>11</v>
      </c>
      <c r="C118" s="288">
        <f>+C107-(C115)</f>
        <v>0</v>
      </c>
      <c r="D118" s="288">
        <f>+D107-(D115)</f>
        <v>0</v>
      </c>
      <c r="E118" s="288">
        <f>+E107-(E115)</f>
        <v>0</v>
      </c>
      <c r="F118" s="398"/>
    </row>
    <row r="119" spans="1:6" ht="45" customHeight="1" x14ac:dyDescent="0.3">
      <c r="A119" s="526"/>
      <c r="B119" s="192" t="s">
        <v>14</v>
      </c>
      <c r="C119" s="286" t="str">
        <f>IF(C118=0,"",+C118/C107)</f>
        <v/>
      </c>
      <c r="D119" s="286" t="str">
        <f>IF(D118=0,"",+D118/D107)</f>
        <v/>
      </c>
      <c r="E119" s="286" t="str">
        <f>IF(E118=0,"",+E118/E107)</f>
        <v/>
      </c>
      <c r="F119" s="527"/>
    </row>
    <row r="120" spans="1:6" x14ac:dyDescent="0.3">
      <c r="A120" s="245" t="str">
        <f ca="1">TranslationsHIV!$A$44</f>
        <v>Country need to meet global targets covered with the allocation amount</v>
      </c>
      <c r="B120" s="153"/>
      <c r="C120" s="153"/>
      <c r="D120" s="153"/>
      <c r="E120" s="153"/>
      <c r="F120" s="244"/>
    </row>
    <row r="121" spans="1:6" ht="45" customHeight="1" x14ac:dyDescent="0.3">
      <c r="A121" s="525" t="str">
        <f ca="1">TranslationsHIV!$A$45</f>
        <v>E. Targets to be financed by allocation amount</v>
      </c>
      <c r="B121" s="193" t="s">
        <v>11</v>
      </c>
      <c r="C121" s="138"/>
      <c r="D121" s="138"/>
      <c r="E121" s="138"/>
      <c r="F121" s="398"/>
    </row>
    <row r="122" spans="1:6" ht="45" customHeight="1" x14ac:dyDescent="0.3">
      <c r="A122" s="526"/>
      <c r="B122" s="193" t="s">
        <v>14</v>
      </c>
      <c r="C122" s="286" t="str">
        <f>IF(C121=0,"",+C121/C107)</f>
        <v/>
      </c>
      <c r="D122" s="286" t="str">
        <f>IF(D121=0,"",+D121/D107)</f>
        <v/>
      </c>
      <c r="E122" s="286" t="str">
        <f>IF(E121=0,"",+E121/E107)</f>
        <v/>
      </c>
      <c r="F122" s="527"/>
    </row>
    <row r="123" spans="1:6" ht="45" customHeight="1" x14ac:dyDescent="0.3">
      <c r="A123" s="525" t="str">
        <f ca="1">TranslationsHIV!$A$46</f>
        <v>F. Coverage from allocation amount and other resources: E + C3</v>
      </c>
      <c r="B123" s="193" t="s">
        <v>11</v>
      </c>
      <c r="C123" s="288">
        <f>+C121+C115</f>
        <v>0</v>
      </c>
      <c r="D123" s="288">
        <f>+D121+D115</f>
        <v>0</v>
      </c>
      <c r="E123" s="288">
        <f>+E121+E115</f>
        <v>0</v>
      </c>
      <c r="F123" s="398"/>
    </row>
    <row r="124" spans="1:6" ht="45" customHeight="1" x14ac:dyDescent="0.3">
      <c r="A124" s="526"/>
      <c r="B124" s="193" t="s">
        <v>14</v>
      </c>
      <c r="C124" s="286" t="str">
        <f>IF(C123=0,"",+C123/C107)</f>
        <v/>
      </c>
      <c r="D124" s="286" t="str">
        <f>IF(D123=0,"",+D123/D107)</f>
        <v/>
      </c>
      <c r="E124" s="286" t="str">
        <f>IF(E123=0,"",+E123/E107)</f>
        <v/>
      </c>
      <c r="F124" s="527"/>
    </row>
    <row r="125" spans="1:6" ht="45" customHeight="1" x14ac:dyDescent="0.3">
      <c r="A125" s="525" t="str">
        <f ca="1">TranslationsHIV!$A$47</f>
        <v xml:space="preserve">G. Remaining gap: B1 - F </v>
      </c>
      <c r="B125" s="193" t="s">
        <v>11</v>
      </c>
      <c r="C125" s="289">
        <f>+C107-(C123)</f>
        <v>0</v>
      </c>
      <c r="D125" s="289">
        <f>+D107-(D123)</f>
        <v>0</v>
      </c>
      <c r="E125" s="289">
        <f>+E107-(E123)</f>
        <v>0</v>
      </c>
      <c r="F125" s="398"/>
    </row>
    <row r="126" spans="1:6" ht="45" customHeight="1" x14ac:dyDescent="0.3">
      <c r="A126" s="526"/>
      <c r="B126" s="193" t="s">
        <v>14</v>
      </c>
      <c r="C126" s="290" t="str">
        <f>IF(C125=0,"",+C125/C107)</f>
        <v/>
      </c>
      <c r="D126" s="290" t="str">
        <f>IF(D125=0,"",+D125/D107)</f>
        <v/>
      </c>
      <c r="E126" s="290" t="str">
        <f>IF(E125=0,"",+E125/E107)</f>
        <v/>
      </c>
      <c r="F126" s="527"/>
    </row>
    <row r="127" spans="1:6" ht="15" customHeight="1" x14ac:dyDescent="0.3">
      <c r="A127" s="283"/>
      <c r="B127" s="283"/>
      <c r="C127" s="283"/>
      <c r="D127" s="283"/>
      <c r="E127" s="283"/>
      <c r="F127" s="283"/>
    </row>
    <row r="128" spans="1:6" ht="15" customHeight="1" x14ac:dyDescent="0.3">
      <c r="A128" s="283"/>
      <c r="B128" s="283"/>
      <c r="C128" s="283"/>
      <c r="D128" s="283"/>
      <c r="E128" s="283"/>
      <c r="F128" s="283"/>
    </row>
    <row r="129" spans="1:6" ht="45" customHeight="1" x14ac:dyDescent="0.3">
      <c r="A129" s="291" t="str">
        <f ca="1">TranslationsHIV!$A$21</f>
        <v>Priority Module</v>
      </c>
      <c r="B129" s="530"/>
      <c r="C129" s="531"/>
      <c r="D129" s="531"/>
      <c r="E129" s="531"/>
      <c r="F129" s="532"/>
    </row>
    <row r="130" spans="1:6" ht="45" customHeight="1" x14ac:dyDescent="0.3">
      <c r="A130" s="292" t="str">
        <f ca="1">TranslationsHIV!$A$22</f>
        <v>Selected coverage indicator</v>
      </c>
      <c r="B130" s="533"/>
      <c r="C130" s="534"/>
      <c r="D130" s="534"/>
      <c r="E130" s="534"/>
      <c r="F130" s="535"/>
    </row>
    <row r="131" spans="1:6" ht="45" customHeight="1" x14ac:dyDescent="0.3">
      <c r="A131" s="293" t="str">
        <f ca="1">TranslationsHIV!$A$23</f>
        <v>Target Population</v>
      </c>
      <c r="B131" s="536"/>
      <c r="C131" s="537"/>
      <c r="D131" s="537"/>
      <c r="E131" s="537"/>
      <c r="F131" s="538"/>
    </row>
    <row r="132" spans="1:6" x14ac:dyDescent="0.3">
      <c r="A132" s="245" t="str">
        <f ca="1">TranslationsHIV!$A$24</f>
        <v>Current national coverage</v>
      </c>
      <c r="B132" s="153"/>
      <c r="C132" s="153"/>
      <c r="D132" s="153"/>
      <c r="E132" s="153"/>
      <c r="F132" s="244"/>
    </row>
    <row r="133" spans="1:6" ht="45" customHeight="1" x14ac:dyDescent="0.3">
      <c r="A133" s="294" t="str">
        <f ca="1">TranslationsHIV!$A$25</f>
        <v>Insert latest results</v>
      </c>
      <c r="B133" s="86"/>
      <c r="C133" s="284" t="str">
        <f ca="1">TranslationsHIV!$A$26</f>
        <v>Year</v>
      </c>
      <c r="D133" s="18"/>
      <c r="E133" s="284" t="str">
        <f ca="1">TranslationsHIV!$A$27</f>
        <v>Data source</v>
      </c>
      <c r="F133" s="18"/>
    </row>
    <row r="134" spans="1:6" ht="45" customHeight="1" x14ac:dyDescent="0.3">
      <c r="A134" s="295" t="str">
        <f ca="1">TranslationsHIV!$A$28</f>
        <v>Comments</v>
      </c>
      <c r="B134" s="539"/>
      <c r="C134" s="540"/>
      <c r="D134" s="540"/>
      <c r="E134" s="540"/>
      <c r="F134" s="541"/>
    </row>
    <row r="135" spans="1:6" ht="45" customHeight="1" x14ac:dyDescent="0.3">
      <c r="A135" s="544"/>
      <c r="B135" s="546"/>
      <c r="C135" s="285" t="str">
        <f ca="1">TranslationsHIV!$A$29</f>
        <v>Year 1</v>
      </c>
      <c r="D135" s="285" t="str">
        <f ca="1">TranslationsHIV!$A$30</f>
        <v>Year 2</v>
      </c>
      <c r="E135" s="285" t="str">
        <f ca="1">TranslationsHIV!$A$31</f>
        <v>Year 3</v>
      </c>
      <c r="F135" s="542" t="str">
        <f ca="1">TranslationsHIV!$A$34</f>
        <v>Comments / Assumptions</v>
      </c>
    </row>
    <row r="136" spans="1:6" ht="45" customHeight="1" x14ac:dyDescent="0.3">
      <c r="A136" s="545"/>
      <c r="B136" s="547"/>
      <c r="C136" s="19" t="str">
        <f ca="1">TranslationsHIV!$A$33</f>
        <v>Insert year</v>
      </c>
      <c r="D136" s="19" t="str">
        <f ca="1">TranslationsHIV!$A$33</f>
        <v>Insert year</v>
      </c>
      <c r="E136" s="19" t="str">
        <f ca="1">TranslationsHIV!$A$33</f>
        <v>Insert year</v>
      </c>
      <c r="F136" s="543"/>
    </row>
    <row r="137" spans="1:6" ht="21" customHeight="1" x14ac:dyDescent="0.3">
      <c r="A137" s="245" t="str">
        <f ca="1">TranslationsHIV!$A$35</f>
        <v>Current estimated country need</v>
      </c>
      <c r="B137" s="153"/>
      <c r="C137" s="153"/>
      <c r="D137" s="153"/>
      <c r="E137" s="153"/>
      <c r="F137" s="244"/>
    </row>
    <row r="138" spans="1:6" ht="45" customHeight="1" x14ac:dyDescent="0.3">
      <c r="A138" s="296" t="str">
        <f ca="1">TranslationsTB!$A$25</f>
        <v>A. Total estimated population in need/at risk</v>
      </c>
      <c r="B138" s="192" t="s">
        <v>11</v>
      </c>
      <c r="C138" s="20"/>
      <c r="D138" s="20"/>
      <c r="E138" s="20"/>
      <c r="F138" s="282"/>
    </row>
    <row r="139" spans="1:6" ht="45" customHeight="1" x14ac:dyDescent="0.3">
      <c r="A139" s="528" t="str">
        <f ca="1">TranslationsHIV!$A$37</f>
        <v>B2. Country targets 
(from National Strategic Plan)</v>
      </c>
      <c r="B139" s="193" t="s">
        <v>11</v>
      </c>
      <c r="C139" s="20"/>
      <c r="D139" s="20"/>
      <c r="E139" s="20"/>
      <c r="F139" s="398"/>
    </row>
    <row r="140" spans="1:6" ht="45" customHeight="1" x14ac:dyDescent="0.3">
      <c r="A140" s="529"/>
      <c r="B140" s="193" t="s">
        <v>14</v>
      </c>
      <c r="C140" s="286" t="str">
        <f>IF(C139=0,"",+C139/C138)</f>
        <v/>
      </c>
      <c r="D140" s="286" t="str">
        <f t="shared" ref="D140:E140" si="5">IF(D139=0,"",+D139/D138)</f>
        <v/>
      </c>
      <c r="E140" s="286" t="str">
        <f t="shared" si="5"/>
        <v/>
      </c>
      <c r="F140" s="527"/>
    </row>
    <row r="141" spans="1:6" x14ac:dyDescent="0.3">
      <c r="A141" s="245" t="str">
        <f ca="1">TranslationsHIV!$A$38</f>
        <v>Country need to meet global targets already covered</v>
      </c>
      <c r="B141" s="153"/>
      <c r="C141" s="153"/>
      <c r="D141" s="153"/>
      <c r="E141" s="153"/>
      <c r="F141" s="244"/>
    </row>
    <row r="142" spans="1:6" ht="45" customHeight="1" x14ac:dyDescent="0.3">
      <c r="A142" s="528" t="str">
        <f ca="1">TranslationsHIV!$A$39</f>
        <v>C1. Global target planned to be covered by domestic resources</v>
      </c>
      <c r="B142" s="192" t="s">
        <v>11</v>
      </c>
      <c r="C142" s="138"/>
      <c r="D142" s="138"/>
      <c r="E142" s="138"/>
      <c r="F142" s="398"/>
    </row>
    <row r="143" spans="1:6" ht="45" customHeight="1" x14ac:dyDescent="0.3">
      <c r="A143" s="529"/>
      <c r="B143" s="192" t="s">
        <v>14</v>
      </c>
      <c r="C143" s="286" t="str">
        <f>IF(C142=0,"",+C142/C138)</f>
        <v/>
      </c>
      <c r="D143" s="286" t="str">
        <f>IF(D142=0,"",+D142/D138)</f>
        <v/>
      </c>
      <c r="E143" s="286" t="str">
        <f>IF(E142=0,"",+E142/E138)</f>
        <v/>
      </c>
      <c r="F143" s="527"/>
    </row>
    <row r="144" spans="1:6" ht="45" customHeight="1" x14ac:dyDescent="0.3">
      <c r="A144" s="528" t="str">
        <f ca="1">TranslationsHIV!$A$40</f>
        <v>C2. Global target planned to be covered by external resources</v>
      </c>
      <c r="B144" s="192" t="s">
        <v>11</v>
      </c>
      <c r="C144" s="138"/>
      <c r="D144" s="138"/>
      <c r="E144" s="138"/>
      <c r="F144" s="246"/>
    </row>
    <row r="145" spans="1:6" ht="45" customHeight="1" x14ac:dyDescent="0.3">
      <c r="A145" s="529"/>
      <c r="B145" s="192" t="s">
        <v>14</v>
      </c>
      <c r="C145" s="286" t="str">
        <f>IF(C144=0,"",+C144/C138)</f>
        <v/>
      </c>
      <c r="D145" s="286" t="str">
        <f>IF(D144=0,"",+D144/D138)</f>
        <v/>
      </c>
      <c r="E145" s="286" t="str">
        <f>IF(E144=0,"",+E144/E138)</f>
        <v/>
      </c>
      <c r="F145" s="246"/>
    </row>
    <row r="146" spans="1:6" ht="45" customHeight="1" x14ac:dyDescent="0.3">
      <c r="A146" s="528" t="str">
        <f ca="1">TranslationsHIV!$A$41</f>
        <v>C3. Total global target already covered</v>
      </c>
      <c r="B146" s="192" t="s">
        <v>11</v>
      </c>
      <c r="C146" s="287">
        <f>+C142+C144</f>
        <v>0</v>
      </c>
      <c r="D146" s="287">
        <f>+D142+D144</f>
        <v>0</v>
      </c>
      <c r="E146" s="287">
        <f>+E142+E144</f>
        <v>0</v>
      </c>
      <c r="F146" s="246"/>
    </row>
    <row r="147" spans="1:6" ht="45" customHeight="1" x14ac:dyDescent="0.3">
      <c r="A147" s="529"/>
      <c r="B147" s="192" t="s">
        <v>14</v>
      </c>
      <c r="C147" s="286" t="str">
        <f>IF(C146=0,"",+C146/C138)</f>
        <v/>
      </c>
      <c r="D147" s="286" t="str">
        <f>IF(D146=0,"",+D146/D138)</f>
        <v/>
      </c>
      <c r="E147" s="286" t="str">
        <f>IF(E146=0,"",+E146/E138)</f>
        <v/>
      </c>
      <c r="F147" s="246"/>
    </row>
    <row r="148" spans="1:6" x14ac:dyDescent="0.3">
      <c r="A148" s="245" t="str">
        <f ca="1">TranslationsHIV!$A$42</f>
        <v>Programmatic gap</v>
      </c>
      <c r="B148" s="153"/>
      <c r="C148" s="153"/>
      <c r="D148" s="153"/>
      <c r="E148" s="153"/>
      <c r="F148" s="244"/>
    </row>
    <row r="149" spans="1:6" ht="45" customHeight="1" x14ac:dyDescent="0.3">
      <c r="A149" s="525" t="str">
        <f ca="1">TranslationsHIV!$A$43</f>
        <v>D. Expected annual gap in meeting the need: B1 - C3</v>
      </c>
      <c r="B149" s="192" t="s">
        <v>11</v>
      </c>
      <c r="C149" s="288">
        <f>+C138-(C146)</f>
        <v>0</v>
      </c>
      <c r="D149" s="288">
        <f>+D138-(D146)</f>
        <v>0</v>
      </c>
      <c r="E149" s="288">
        <f>+E138-(E146)</f>
        <v>0</v>
      </c>
      <c r="F149" s="398"/>
    </row>
    <row r="150" spans="1:6" ht="45" customHeight="1" x14ac:dyDescent="0.3">
      <c r="A150" s="526"/>
      <c r="B150" s="192" t="s">
        <v>14</v>
      </c>
      <c r="C150" s="286" t="str">
        <f>IF(C149=0,"",+C149/C138)</f>
        <v/>
      </c>
      <c r="D150" s="286" t="str">
        <f>IF(D149=0,"",+D149/D138)</f>
        <v/>
      </c>
      <c r="E150" s="286" t="str">
        <f>IF(E149=0,"",+E149/E138)</f>
        <v/>
      </c>
      <c r="F150" s="527"/>
    </row>
    <row r="151" spans="1:6" x14ac:dyDescent="0.3">
      <c r="A151" s="245" t="str">
        <f ca="1">TranslationsHIV!$A$44</f>
        <v>Country need to meet global targets covered with the allocation amount</v>
      </c>
      <c r="B151" s="153"/>
      <c r="C151" s="153"/>
      <c r="D151" s="153"/>
      <c r="E151" s="153"/>
      <c r="F151" s="244"/>
    </row>
    <row r="152" spans="1:6" ht="45" customHeight="1" x14ac:dyDescent="0.3">
      <c r="A152" s="525" t="str">
        <f ca="1">TranslationsHIV!$A$45</f>
        <v>E. Targets to be financed by allocation amount</v>
      </c>
      <c r="B152" s="193" t="s">
        <v>11</v>
      </c>
      <c r="C152" s="138"/>
      <c r="D152" s="138"/>
      <c r="E152" s="138"/>
      <c r="F152" s="398"/>
    </row>
    <row r="153" spans="1:6" ht="45" customHeight="1" x14ac:dyDescent="0.3">
      <c r="A153" s="526"/>
      <c r="B153" s="193" t="s">
        <v>14</v>
      </c>
      <c r="C153" s="286" t="str">
        <f>IF(C152=0,"",+C152/C138)</f>
        <v/>
      </c>
      <c r="D153" s="286" t="str">
        <f>IF(D152=0,"",+D152/D138)</f>
        <v/>
      </c>
      <c r="E153" s="286" t="str">
        <f>IF(E152=0,"",+E152/E138)</f>
        <v/>
      </c>
      <c r="F153" s="527"/>
    </row>
    <row r="154" spans="1:6" ht="45" customHeight="1" x14ac:dyDescent="0.3">
      <c r="A154" s="525" t="str">
        <f ca="1">TranslationsHIV!$A$46</f>
        <v>F. Coverage from allocation amount and other resources: E + C3</v>
      </c>
      <c r="B154" s="193" t="s">
        <v>11</v>
      </c>
      <c r="C154" s="288">
        <f>+C152+C146</f>
        <v>0</v>
      </c>
      <c r="D154" s="288">
        <f>+D152+D146</f>
        <v>0</v>
      </c>
      <c r="E154" s="288">
        <f>+E152+E146</f>
        <v>0</v>
      </c>
      <c r="F154" s="398"/>
    </row>
    <row r="155" spans="1:6" ht="45" customHeight="1" x14ac:dyDescent="0.3">
      <c r="A155" s="526"/>
      <c r="B155" s="193" t="s">
        <v>14</v>
      </c>
      <c r="C155" s="286" t="str">
        <f>IF(C154=0,"",+C154/C138)</f>
        <v/>
      </c>
      <c r="D155" s="286" t="str">
        <f>IF(D154=0,"",+D154/D138)</f>
        <v/>
      </c>
      <c r="E155" s="286" t="str">
        <f>IF(E154=0,"",+E154/E138)</f>
        <v/>
      </c>
      <c r="F155" s="527"/>
    </row>
    <row r="156" spans="1:6" ht="45" customHeight="1" x14ac:dyDescent="0.3">
      <c r="A156" s="525" t="str">
        <f ca="1">TranslationsHIV!$A$47</f>
        <v xml:space="preserve">G. Remaining gap: B1 - F </v>
      </c>
      <c r="B156" s="193" t="s">
        <v>11</v>
      </c>
      <c r="C156" s="289">
        <f>+C138-(C154)</f>
        <v>0</v>
      </c>
      <c r="D156" s="289">
        <f>+D138-(D154)</f>
        <v>0</v>
      </c>
      <c r="E156" s="289">
        <f>+E138-(E154)</f>
        <v>0</v>
      </c>
      <c r="F156" s="398"/>
    </row>
    <row r="157" spans="1:6" ht="45" customHeight="1" x14ac:dyDescent="0.3">
      <c r="A157" s="526"/>
      <c r="B157" s="193" t="s">
        <v>14</v>
      </c>
      <c r="C157" s="290" t="str">
        <f>IF(C156=0,"",+C156/C138)</f>
        <v/>
      </c>
      <c r="D157" s="290" t="str">
        <f>IF(D156=0,"",+D156/D138)</f>
        <v/>
      </c>
      <c r="E157" s="290" t="str">
        <f>IF(E156=0,"",+E156/E138)</f>
        <v/>
      </c>
      <c r="F157" s="527"/>
    </row>
    <row r="158" spans="1:6" ht="16.5" customHeight="1" x14ac:dyDescent="0.3">
      <c r="A158" s="283"/>
      <c r="B158" s="283"/>
      <c r="C158" s="283"/>
      <c r="D158" s="283"/>
      <c r="E158" s="283"/>
      <c r="F158" s="283"/>
    </row>
    <row r="159" spans="1:6" ht="16.5" customHeight="1" x14ac:dyDescent="0.3">
      <c r="A159" s="283"/>
      <c r="B159" s="283"/>
      <c r="C159" s="283"/>
      <c r="D159" s="283"/>
      <c r="E159" s="283"/>
      <c r="F159" s="283"/>
    </row>
    <row r="160" spans="1:6" ht="45" customHeight="1" x14ac:dyDescent="0.3">
      <c r="A160" s="291" t="str">
        <f ca="1">TranslationsHIV!$A$21</f>
        <v>Priority Module</v>
      </c>
      <c r="B160" s="530"/>
      <c r="C160" s="531"/>
      <c r="D160" s="531"/>
      <c r="E160" s="531"/>
      <c r="F160" s="532"/>
    </row>
    <row r="161" spans="1:6" ht="45" customHeight="1" x14ac:dyDescent="0.3">
      <c r="A161" s="292" t="str">
        <f ca="1">TranslationsHIV!$A$22</f>
        <v>Selected coverage indicator</v>
      </c>
      <c r="B161" s="533"/>
      <c r="C161" s="534"/>
      <c r="D161" s="534"/>
      <c r="E161" s="534"/>
      <c r="F161" s="535"/>
    </row>
    <row r="162" spans="1:6" ht="45" customHeight="1" x14ac:dyDescent="0.3">
      <c r="A162" s="293" t="str">
        <f ca="1">TranslationsHIV!$A$23</f>
        <v>Target Population</v>
      </c>
      <c r="B162" s="536"/>
      <c r="C162" s="537"/>
      <c r="D162" s="537"/>
      <c r="E162" s="537"/>
      <c r="F162" s="538"/>
    </row>
    <row r="163" spans="1:6" x14ac:dyDescent="0.3">
      <c r="A163" s="245" t="str">
        <f ca="1">TranslationsHIV!$A$24</f>
        <v>Current national coverage</v>
      </c>
      <c r="B163" s="153"/>
      <c r="C163" s="153"/>
      <c r="D163" s="153"/>
      <c r="E163" s="153"/>
      <c r="F163" s="244"/>
    </row>
    <row r="164" spans="1:6" ht="45" customHeight="1" x14ac:dyDescent="0.3">
      <c r="A164" s="294" t="str">
        <f ca="1">TranslationsHIV!$A$25</f>
        <v>Insert latest results</v>
      </c>
      <c r="B164" s="86"/>
      <c r="C164" s="284" t="str">
        <f ca="1">TranslationsHIV!$A$26</f>
        <v>Year</v>
      </c>
      <c r="D164" s="18"/>
      <c r="E164" s="284" t="str">
        <f ca="1">TranslationsHIV!$A$27</f>
        <v>Data source</v>
      </c>
      <c r="F164" s="18"/>
    </row>
    <row r="165" spans="1:6" ht="45" customHeight="1" x14ac:dyDescent="0.3">
      <c r="A165" s="295" t="str">
        <f ca="1">TranslationsHIV!$A$28</f>
        <v>Comments</v>
      </c>
      <c r="B165" s="539"/>
      <c r="C165" s="540"/>
      <c r="D165" s="540"/>
      <c r="E165" s="540"/>
      <c r="F165" s="541"/>
    </row>
    <row r="166" spans="1:6" ht="45" customHeight="1" x14ac:dyDescent="0.3">
      <c r="A166" s="544"/>
      <c r="B166" s="546"/>
      <c r="C166" s="285" t="str">
        <f ca="1">TranslationsHIV!$A$29</f>
        <v>Year 1</v>
      </c>
      <c r="D166" s="285" t="str">
        <f ca="1">TranslationsHIV!$A$30</f>
        <v>Year 2</v>
      </c>
      <c r="E166" s="285" t="str">
        <f ca="1">TranslationsHIV!$A$31</f>
        <v>Year 3</v>
      </c>
      <c r="F166" s="542" t="str">
        <f ca="1">TranslationsHIV!$A$34</f>
        <v>Comments / Assumptions</v>
      </c>
    </row>
    <row r="167" spans="1:6" ht="45" customHeight="1" x14ac:dyDescent="0.3">
      <c r="A167" s="545"/>
      <c r="B167" s="547"/>
      <c r="C167" s="19" t="str">
        <f ca="1">TranslationsHIV!$A$33</f>
        <v>Insert year</v>
      </c>
      <c r="D167" s="19" t="str">
        <f ca="1">TranslationsHIV!$A$33</f>
        <v>Insert year</v>
      </c>
      <c r="E167" s="19" t="str">
        <f ca="1">TranslationsHIV!$A$33</f>
        <v>Insert year</v>
      </c>
      <c r="F167" s="543"/>
    </row>
    <row r="168" spans="1:6" x14ac:dyDescent="0.3">
      <c r="A168" s="245" t="str">
        <f ca="1">TranslationsHIV!$A$35</f>
        <v>Current estimated country need</v>
      </c>
      <c r="B168" s="153"/>
      <c r="C168" s="153"/>
      <c r="D168" s="153"/>
      <c r="E168" s="153"/>
      <c r="F168" s="244"/>
    </row>
    <row r="169" spans="1:6" ht="45" customHeight="1" x14ac:dyDescent="0.3">
      <c r="A169" s="296" t="str">
        <f ca="1">TranslationsTB!$A$25</f>
        <v>A. Total estimated population in need/at risk</v>
      </c>
      <c r="B169" s="192" t="s">
        <v>11</v>
      </c>
      <c r="C169" s="20"/>
      <c r="D169" s="20"/>
      <c r="E169" s="20"/>
      <c r="F169" s="282"/>
    </row>
    <row r="170" spans="1:6" ht="45" customHeight="1" x14ac:dyDescent="0.3">
      <c r="A170" s="528" t="str">
        <f ca="1">TranslationsHIV!$A$37</f>
        <v>B2. Country targets 
(from National Strategic Plan)</v>
      </c>
      <c r="B170" s="193" t="s">
        <v>11</v>
      </c>
      <c r="C170" s="20"/>
      <c r="D170" s="20"/>
      <c r="E170" s="20"/>
      <c r="F170" s="398"/>
    </row>
    <row r="171" spans="1:6" ht="45" customHeight="1" x14ac:dyDescent="0.3">
      <c r="A171" s="529"/>
      <c r="B171" s="193" t="s">
        <v>14</v>
      </c>
      <c r="C171" s="286" t="str">
        <f>IF(C170=0,"",+C170/C169)</f>
        <v/>
      </c>
      <c r="D171" s="286" t="str">
        <f t="shared" ref="D171:E171" si="6">IF(D170=0,"",+D170/D169)</f>
        <v/>
      </c>
      <c r="E171" s="286" t="str">
        <f t="shared" si="6"/>
        <v/>
      </c>
      <c r="F171" s="527"/>
    </row>
    <row r="172" spans="1:6" x14ac:dyDescent="0.3">
      <c r="A172" s="245" t="str">
        <f ca="1">TranslationsHIV!$A$38</f>
        <v>Country need to meet global targets already covered</v>
      </c>
      <c r="B172" s="153"/>
      <c r="C172" s="153"/>
      <c r="D172" s="153"/>
      <c r="E172" s="153"/>
      <c r="F172" s="244"/>
    </row>
    <row r="173" spans="1:6" ht="45" customHeight="1" x14ac:dyDescent="0.3">
      <c r="A173" s="528" t="str">
        <f ca="1">TranslationsHIV!$A$39</f>
        <v>C1. Global target planned to be covered by domestic resources</v>
      </c>
      <c r="B173" s="192" t="s">
        <v>11</v>
      </c>
      <c r="C173" s="138"/>
      <c r="D173" s="138"/>
      <c r="E173" s="138"/>
      <c r="F173" s="398"/>
    </row>
    <row r="174" spans="1:6" ht="45" customHeight="1" x14ac:dyDescent="0.3">
      <c r="A174" s="529"/>
      <c r="B174" s="192" t="s">
        <v>14</v>
      </c>
      <c r="C174" s="286" t="str">
        <f>IF(C173=0,"",+C173/C169)</f>
        <v/>
      </c>
      <c r="D174" s="286" t="str">
        <f>IF(D173=0,"",+D173/D169)</f>
        <v/>
      </c>
      <c r="E174" s="286" t="str">
        <f>IF(E173=0,"",+E173/E169)</f>
        <v/>
      </c>
      <c r="F174" s="527"/>
    </row>
    <row r="175" spans="1:6" ht="45" customHeight="1" x14ac:dyDescent="0.3">
      <c r="A175" s="528" t="str">
        <f ca="1">TranslationsHIV!$A$40</f>
        <v>C2. Global target planned to be covered by external resources</v>
      </c>
      <c r="B175" s="192" t="s">
        <v>11</v>
      </c>
      <c r="C175" s="138"/>
      <c r="D175" s="138"/>
      <c r="E175" s="138"/>
      <c r="F175" s="246"/>
    </row>
    <row r="176" spans="1:6" ht="45" customHeight="1" x14ac:dyDescent="0.3">
      <c r="A176" s="529"/>
      <c r="B176" s="192" t="s">
        <v>14</v>
      </c>
      <c r="C176" s="286" t="str">
        <f>IF(C175=0,"",+C175/C169)</f>
        <v/>
      </c>
      <c r="D176" s="286" t="str">
        <f>IF(D175=0,"",+D175/D169)</f>
        <v/>
      </c>
      <c r="E176" s="286" t="str">
        <f>IF(E175=0,"",+E175/E169)</f>
        <v/>
      </c>
      <c r="F176" s="246"/>
    </row>
    <row r="177" spans="1:6" ht="45" customHeight="1" x14ac:dyDescent="0.3">
      <c r="A177" s="528" t="str">
        <f ca="1">TranslationsHIV!$A$41</f>
        <v>C3. Total global target already covered</v>
      </c>
      <c r="B177" s="192" t="s">
        <v>11</v>
      </c>
      <c r="C177" s="287">
        <f>+C173+C175</f>
        <v>0</v>
      </c>
      <c r="D177" s="287">
        <f>+D173+D175</f>
        <v>0</v>
      </c>
      <c r="E177" s="287">
        <f>+E173+E175</f>
        <v>0</v>
      </c>
      <c r="F177" s="246"/>
    </row>
    <row r="178" spans="1:6" ht="45" customHeight="1" x14ac:dyDescent="0.3">
      <c r="A178" s="529"/>
      <c r="B178" s="192" t="s">
        <v>14</v>
      </c>
      <c r="C178" s="286" t="str">
        <f>IF(C177=0,"",+C177/C169)</f>
        <v/>
      </c>
      <c r="D178" s="286" t="str">
        <f>IF(D177=0,"",+D177/D169)</f>
        <v/>
      </c>
      <c r="E178" s="286" t="str">
        <f>IF(E177=0,"",+E177/E169)</f>
        <v/>
      </c>
      <c r="F178" s="246"/>
    </row>
    <row r="179" spans="1:6" x14ac:dyDescent="0.3">
      <c r="A179" s="245" t="str">
        <f ca="1">TranslationsHIV!$A$42</f>
        <v>Programmatic gap</v>
      </c>
      <c r="B179" s="153"/>
      <c r="C179" s="153"/>
      <c r="D179" s="153"/>
      <c r="E179" s="153"/>
      <c r="F179" s="244"/>
    </row>
    <row r="180" spans="1:6" ht="45" customHeight="1" x14ac:dyDescent="0.3">
      <c r="A180" s="525" t="str">
        <f ca="1">TranslationsHIV!$A$43</f>
        <v>D. Expected annual gap in meeting the need: B1 - C3</v>
      </c>
      <c r="B180" s="192" t="s">
        <v>11</v>
      </c>
      <c r="C180" s="288">
        <f>+C169-(C177)</f>
        <v>0</v>
      </c>
      <c r="D180" s="288">
        <f>+D169-(D177)</f>
        <v>0</v>
      </c>
      <c r="E180" s="288">
        <f>+E169-(E177)</f>
        <v>0</v>
      </c>
      <c r="F180" s="398"/>
    </row>
    <row r="181" spans="1:6" ht="45" customHeight="1" x14ac:dyDescent="0.3">
      <c r="A181" s="526"/>
      <c r="B181" s="192" t="s">
        <v>14</v>
      </c>
      <c r="C181" s="286" t="str">
        <f>IF(C180=0,"",+C180/C169)</f>
        <v/>
      </c>
      <c r="D181" s="286" t="str">
        <f>IF(D180=0,"",+D180/D169)</f>
        <v/>
      </c>
      <c r="E181" s="286" t="str">
        <f>IF(E180=0,"",+E180/E169)</f>
        <v/>
      </c>
      <c r="F181" s="527"/>
    </row>
    <row r="182" spans="1:6" x14ac:dyDescent="0.3">
      <c r="A182" s="245" t="str">
        <f ca="1">TranslationsHIV!$A$44</f>
        <v>Country need to meet global targets covered with the allocation amount</v>
      </c>
      <c r="B182" s="153"/>
      <c r="C182" s="153"/>
      <c r="D182" s="153"/>
      <c r="E182" s="153"/>
      <c r="F182" s="244"/>
    </row>
    <row r="183" spans="1:6" ht="45" customHeight="1" x14ac:dyDescent="0.3">
      <c r="A183" s="525" t="str">
        <f ca="1">TranslationsHIV!$A$45</f>
        <v>E. Targets to be financed by allocation amount</v>
      </c>
      <c r="B183" s="193" t="s">
        <v>11</v>
      </c>
      <c r="C183" s="138"/>
      <c r="D183" s="138"/>
      <c r="E183" s="138"/>
      <c r="F183" s="398"/>
    </row>
    <row r="184" spans="1:6" ht="45" customHeight="1" x14ac:dyDescent="0.3">
      <c r="A184" s="526"/>
      <c r="B184" s="193" t="s">
        <v>14</v>
      </c>
      <c r="C184" s="286" t="str">
        <f>IF(C183=0,"",+C183/C169)</f>
        <v/>
      </c>
      <c r="D184" s="286" t="str">
        <f>IF(D183=0,"",+D183/D169)</f>
        <v/>
      </c>
      <c r="E184" s="286" t="str">
        <f>IF(E183=0,"",+E183/E169)</f>
        <v/>
      </c>
      <c r="F184" s="527"/>
    </row>
    <row r="185" spans="1:6" ht="45" customHeight="1" x14ac:dyDescent="0.3">
      <c r="A185" s="525" t="str">
        <f ca="1">TranslationsHIV!$A$46</f>
        <v>F. Coverage from allocation amount and other resources: E + C3</v>
      </c>
      <c r="B185" s="193" t="s">
        <v>11</v>
      </c>
      <c r="C185" s="288">
        <f>+C183+C177</f>
        <v>0</v>
      </c>
      <c r="D185" s="288">
        <f>+D183+D177</f>
        <v>0</v>
      </c>
      <c r="E185" s="288">
        <f>+E183+E177</f>
        <v>0</v>
      </c>
      <c r="F185" s="398"/>
    </row>
    <row r="186" spans="1:6" ht="45" customHeight="1" x14ac:dyDescent="0.3">
      <c r="A186" s="526"/>
      <c r="B186" s="193" t="s">
        <v>14</v>
      </c>
      <c r="C186" s="286" t="str">
        <f>IF(C185=0,"",+C185/C169)</f>
        <v/>
      </c>
      <c r="D186" s="286" t="str">
        <f>IF(D185=0,"",+D185/D169)</f>
        <v/>
      </c>
      <c r="E186" s="286" t="str">
        <f>IF(E185=0,"",+E185/E169)</f>
        <v/>
      </c>
      <c r="F186" s="527"/>
    </row>
    <row r="187" spans="1:6" ht="45" customHeight="1" x14ac:dyDescent="0.3">
      <c r="A187" s="525" t="str">
        <f ca="1">TranslationsHIV!$A$47</f>
        <v xml:space="preserve">G. Remaining gap: B1 - F </v>
      </c>
      <c r="B187" s="193" t="s">
        <v>11</v>
      </c>
      <c r="C187" s="289">
        <f>+C169-(C185)</f>
        <v>0</v>
      </c>
      <c r="D187" s="289">
        <f>+D169-(D185)</f>
        <v>0</v>
      </c>
      <c r="E187" s="289">
        <f>+E169-(E185)</f>
        <v>0</v>
      </c>
      <c r="F187" s="398"/>
    </row>
    <row r="188" spans="1:6" ht="45" customHeight="1" x14ac:dyDescent="0.3">
      <c r="A188" s="526"/>
      <c r="B188" s="193" t="s">
        <v>14</v>
      </c>
      <c r="C188" s="290" t="str">
        <f>IF(C187=0,"",+C187/C169)</f>
        <v/>
      </c>
      <c r="D188" s="290" t="str">
        <f>IF(D187=0,"",+D187/D169)</f>
        <v/>
      </c>
      <c r="E188" s="290" t="str">
        <f>IF(E187=0,"",+E187/E169)</f>
        <v/>
      </c>
      <c r="F188" s="527"/>
    </row>
    <row r="189" spans="1:6" ht="21.65" customHeight="1" x14ac:dyDescent="0.3">
      <c r="A189" s="283"/>
      <c r="B189" s="283"/>
      <c r="C189" s="283"/>
      <c r="D189" s="283"/>
      <c r="E189" s="283"/>
      <c r="F189" s="283"/>
    </row>
    <row r="190" spans="1:6" ht="21.65" customHeight="1" x14ac:dyDescent="0.3">
      <c r="A190" s="283"/>
      <c r="B190" s="283"/>
      <c r="C190" s="283"/>
      <c r="D190" s="283"/>
      <c r="E190" s="283"/>
      <c r="F190" s="283"/>
    </row>
    <row r="191" spans="1:6" ht="45" customHeight="1" x14ac:dyDescent="0.3">
      <c r="A191" s="291" t="str">
        <f ca="1">TranslationsHIV!$A$21</f>
        <v>Priority Module</v>
      </c>
      <c r="B191" s="530"/>
      <c r="C191" s="531"/>
      <c r="D191" s="531"/>
      <c r="E191" s="531"/>
      <c r="F191" s="532"/>
    </row>
    <row r="192" spans="1:6" ht="45" customHeight="1" x14ac:dyDescent="0.3">
      <c r="A192" s="292" t="str">
        <f ca="1">TranslationsHIV!$A$22</f>
        <v>Selected coverage indicator</v>
      </c>
      <c r="B192" s="533"/>
      <c r="C192" s="534"/>
      <c r="D192" s="534"/>
      <c r="E192" s="534"/>
      <c r="F192" s="535"/>
    </row>
    <row r="193" spans="1:6" ht="45" customHeight="1" x14ac:dyDescent="0.3">
      <c r="A193" s="293" t="str">
        <f ca="1">TranslationsHIV!$A$23</f>
        <v>Target Population</v>
      </c>
      <c r="B193" s="536"/>
      <c r="C193" s="537"/>
      <c r="D193" s="537"/>
      <c r="E193" s="537"/>
      <c r="F193" s="538"/>
    </row>
    <row r="194" spans="1:6" x14ac:dyDescent="0.3">
      <c r="A194" s="245" t="str">
        <f ca="1">TranslationsHIV!$A$24</f>
        <v>Current national coverage</v>
      </c>
      <c r="B194" s="153"/>
      <c r="C194" s="153"/>
      <c r="D194" s="153"/>
      <c r="E194" s="153"/>
      <c r="F194" s="244"/>
    </row>
    <row r="195" spans="1:6" ht="45" customHeight="1" x14ac:dyDescent="0.3">
      <c r="A195" s="294" t="str">
        <f ca="1">TranslationsHIV!$A$25</f>
        <v>Insert latest results</v>
      </c>
      <c r="B195" s="86"/>
      <c r="C195" s="284" t="str">
        <f ca="1">TranslationsHIV!$A$26</f>
        <v>Year</v>
      </c>
      <c r="D195" s="18"/>
      <c r="E195" s="284" t="str">
        <f ca="1">TranslationsHIV!$A$27</f>
        <v>Data source</v>
      </c>
      <c r="F195" s="18"/>
    </row>
    <row r="196" spans="1:6" ht="45" customHeight="1" x14ac:dyDescent="0.3">
      <c r="A196" s="295" t="str">
        <f ca="1">TranslationsHIV!$A$28</f>
        <v>Comments</v>
      </c>
      <c r="B196" s="539"/>
      <c r="C196" s="540"/>
      <c r="D196" s="540"/>
      <c r="E196" s="540"/>
      <c r="F196" s="541"/>
    </row>
    <row r="197" spans="1:6" ht="45" customHeight="1" x14ac:dyDescent="0.3">
      <c r="A197" s="544"/>
      <c r="B197" s="546"/>
      <c r="C197" s="285" t="str">
        <f ca="1">TranslationsHIV!$A$29</f>
        <v>Year 1</v>
      </c>
      <c r="D197" s="285" t="str">
        <f ca="1">TranslationsHIV!$A$30</f>
        <v>Year 2</v>
      </c>
      <c r="E197" s="285" t="str">
        <f ca="1">TranslationsHIV!$A$31</f>
        <v>Year 3</v>
      </c>
      <c r="F197" s="542" t="str">
        <f ca="1">TranslationsHIV!$A$34</f>
        <v>Comments / Assumptions</v>
      </c>
    </row>
    <row r="198" spans="1:6" ht="45" customHeight="1" x14ac:dyDescent="0.3">
      <c r="A198" s="545"/>
      <c r="B198" s="547"/>
      <c r="C198" s="19" t="str">
        <f ca="1">TranslationsHIV!$A$33</f>
        <v>Insert year</v>
      </c>
      <c r="D198" s="19" t="str">
        <f ca="1">TranslationsHIV!$A$33</f>
        <v>Insert year</v>
      </c>
      <c r="E198" s="19" t="str">
        <f ca="1">TranslationsHIV!$A$33</f>
        <v>Insert year</v>
      </c>
      <c r="F198" s="543"/>
    </row>
    <row r="199" spans="1:6" x14ac:dyDescent="0.3">
      <c r="A199" s="245" t="str">
        <f ca="1">TranslationsHIV!$A$35</f>
        <v>Current estimated country need</v>
      </c>
      <c r="B199" s="153"/>
      <c r="C199" s="153"/>
      <c r="D199" s="153"/>
      <c r="E199" s="153"/>
      <c r="F199" s="244"/>
    </row>
    <row r="200" spans="1:6" ht="45" customHeight="1" x14ac:dyDescent="0.3">
      <c r="A200" s="296" t="str">
        <f ca="1">TranslationsTB!$A$25</f>
        <v>A. Total estimated population in need/at risk</v>
      </c>
      <c r="B200" s="192" t="s">
        <v>11</v>
      </c>
      <c r="C200" s="20"/>
      <c r="D200" s="20"/>
      <c r="E200" s="20"/>
      <c r="F200" s="282"/>
    </row>
    <row r="201" spans="1:6" ht="45" customHeight="1" x14ac:dyDescent="0.3">
      <c r="A201" s="528" t="str">
        <f ca="1">TranslationsHIV!$A$37</f>
        <v>B2. Country targets 
(from National Strategic Plan)</v>
      </c>
      <c r="B201" s="193" t="s">
        <v>11</v>
      </c>
      <c r="C201" s="20"/>
      <c r="D201" s="20"/>
      <c r="E201" s="20"/>
      <c r="F201" s="398"/>
    </row>
    <row r="202" spans="1:6" ht="45" customHeight="1" x14ac:dyDescent="0.3">
      <c r="A202" s="529"/>
      <c r="B202" s="193" t="s">
        <v>14</v>
      </c>
      <c r="C202" s="286" t="str">
        <f>IF(C201=0,"",+C201/C200)</f>
        <v/>
      </c>
      <c r="D202" s="286" t="str">
        <f t="shared" ref="D202:E202" si="7">IF(D201=0,"",+D201/D200)</f>
        <v/>
      </c>
      <c r="E202" s="286" t="str">
        <f t="shared" si="7"/>
        <v/>
      </c>
      <c r="F202" s="527"/>
    </row>
    <row r="203" spans="1:6" x14ac:dyDescent="0.3">
      <c r="A203" s="245" t="str">
        <f ca="1">TranslationsHIV!$A$38</f>
        <v>Country need to meet global targets already covered</v>
      </c>
      <c r="B203" s="153"/>
      <c r="C203" s="153"/>
      <c r="D203" s="153"/>
      <c r="E203" s="153"/>
      <c r="F203" s="244"/>
    </row>
    <row r="204" spans="1:6" ht="45" customHeight="1" x14ac:dyDescent="0.3">
      <c r="A204" s="528" t="str">
        <f ca="1">TranslationsHIV!$A$39</f>
        <v>C1. Global target planned to be covered by domestic resources</v>
      </c>
      <c r="B204" s="192" t="s">
        <v>11</v>
      </c>
      <c r="C204" s="138"/>
      <c r="D204" s="138"/>
      <c r="E204" s="138"/>
      <c r="F204" s="398"/>
    </row>
    <row r="205" spans="1:6" ht="45" customHeight="1" x14ac:dyDescent="0.3">
      <c r="A205" s="529"/>
      <c r="B205" s="192" t="s">
        <v>14</v>
      </c>
      <c r="C205" s="286" t="str">
        <f>IF(C204=0,"",+C204/C200)</f>
        <v/>
      </c>
      <c r="D205" s="286" t="str">
        <f>IF(D204=0,"",+D204/D200)</f>
        <v/>
      </c>
      <c r="E205" s="286" t="str">
        <f>IF(E204=0,"",+E204/E200)</f>
        <v/>
      </c>
      <c r="F205" s="527"/>
    </row>
    <row r="206" spans="1:6" ht="45" customHeight="1" x14ac:dyDescent="0.3">
      <c r="A206" s="528" t="str">
        <f ca="1">TranslationsHIV!$A$40</f>
        <v>C2. Global target planned to be covered by external resources</v>
      </c>
      <c r="B206" s="192" t="s">
        <v>11</v>
      </c>
      <c r="C206" s="138"/>
      <c r="D206" s="138"/>
      <c r="E206" s="138"/>
      <c r="F206" s="246"/>
    </row>
    <row r="207" spans="1:6" ht="45" customHeight="1" x14ac:dyDescent="0.3">
      <c r="A207" s="529"/>
      <c r="B207" s="192" t="s">
        <v>14</v>
      </c>
      <c r="C207" s="286" t="str">
        <f>IF(C206=0,"",+C206/C200)</f>
        <v/>
      </c>
      <c r="D207" s="286" t="str">
        <f>IF(D206=0,"",+D206/D200)</f>
        <v/>
      </c>
      <c r="E207" s="286" t="str">
        <f>IF(E206=0,"",+E206/E200)</f>
        <v/>
      </c>
      <c r="F207" s="246"/>
    </row>
    <row r="208" spans="1:6" ht="45" customHeight="1" x14ac:dyDescent="0.3">
      <c r="A208" s="528" t="str">
        <f ca="1">TranslationsHIV!$A$41</f>
        <v>C3. Total global target already covered</v>
      </c>
      <c r="B208" s="192" t="s">
        <v>11</v>
      </c>
      <c r="C208" s="287">
        <f>+C204+C206</f>
        <v>0</v>
      </c>
      <c r="D208" s="287">
        <f>+D204+D206</f>
        <v>0</v>
      </c>
      <c r="E208" s="287">
        <f>+E204+E206</f>
        <v>0</v>
      </c>
      <c r="F208" s="246"/>
    </row>
    <row r="209" spans="1:6" ht="45" customHeight="1" x14ac:dyDescent="0.3">
      <c r="A209" s="529"/>
      <c r="B209" s="192" t="s">
        <v>14</v>
      </c>
      <c r="C209" s="286" t="str">
        <f>IF(C208=0,"",+C208/C200)</f>
        <v/>
      </c>
      <c r="D209" s="286" t="str">
        <f>IF(D208=0,"",+D208/D200)</f>
        <v/>
      </c>
      <c r="E209" s="286" t="str">
        <f>IF(E208=0,"",+E208/E200)</f>
        <v/>
      </c>
      <c r="F209" s="246"/>
    </row>
    <row r="210" spans="1:6" x14ac:dyDescent="0.3">
      <c r="A210" s="245" t="str">
        <f ca="1">TranslationsHIV!$A$42</f>
        <v>Programmatic gap</v>
      </c>
      <c r="B210" s="153"/>
      <c r="C210" s="153"/>
      <c r="D210" s="153"/>
      <c r="E210" s="153"/>
      <c r="F210" s="244"/>
    </row>
    <row r="211" spans="1:6" ht="45" customHeight="1" x14ac:dyDescent="0.3">
      <c r="A211" s="525" t="str">
        <f ca="1">TranslationsHIV!$A$43</f>
        <v>D. Expected annual gap in meeting the need: B1 - C3</v>
      </c>
      <c r="B211" s="192" t="s">
        <v>11</v>
      </c>
      <c r="C211" s="288">
        <f>+C200-(C208)</f>
        <v>0</v>
      </c>
      <c r="D211" s="288">
        <f>+D200-(D208)</f>
        <v>0</v>
      </c>
      <c r="E211" s="288">
        <f>+E200-(E208)</f>
        <v>0</v>
      </c>
      <c r="F211" s="398"/>
    </row>
    <row r="212" spans="1:6" ht="45" customHeight="1" x14ac:dyDescent="0.3">
      <c r="A212" s="526"/>
      <c r="B212" s="192" t="s">
        <v>14</v>
      </c>
      <c r="C212" s="286" t="str">
        <f>IF(C211=0,"",+C211/C200)</f>
        <v/>
      </c>
      <c r="D212" s="286" t="str">
        <f>IF(D211=0,"",+D211/D200)</f>
        <v/>
      </c>
      <c r="E212" s="286" t="str">
        <f>IF(E211=0,"",+E211/E200)</f>
        <v/>
      </c>
      <c r="F212" s="527"/>
    </row>
    <row r="213" spans="1:6" x14ac:dyDescent="0.3">
      <c r="A213" s="245" t="str">
        <f ca="1">TranslationsHIV!$A$44</f>
        <v>Country need to meet global targets covered with the allocation amount</v>
      </c>
      <c r="B213" s="153"/>
      <c r="C213" s="153"/>
      <c r="D213" s="153"/>
      <c r="E213" s="153"/>
      <c r="F213" s="244"/>
    </row>
    <row r="214" spans="1:6" ht="45" customHeight="1" x14ac:dyDescent="0.3">
      <c r="A214" s="525" t="str">
        <f ca="1">TranslationsHIV!$A$45</f>
        <v>E. Targets to be financed by allocation amount</v>
      </c>
      <c r="B214" s="193" t="s">
        <v>11</v>
      </c>
      <c r="C214" s="138"/>
      <c r="D214" s="138"/>
      <c r="E214" s="138"/>
      <c r="F214" s="398"/>
    </row>
    <row r="215" spans="1:6" ht="45" customHeight="1" x14ac:dyDescent="0.3">
      <c r="A215" s="526"/>
      <c r="B215" s="193" t="s">
        <v>14</v>
      </c>
      <c r="C215" s="286" t="str">
        <f>IF(C214=0,"",+C214/C200)</f>
        <v/>
      </c>
      <c r="D215" s="286" t="str">
        <f>IF(D214=0,"",+D214/D200)</f>
        <v/>
      </c>
      <c r="E215" s="286" t="str">
        <f>IF(E214=0,"",+E214/E200)</f>
        <v/>
      </c>
      <c r="F215" s="527"/>
    </row>
    <row r="216" spans="1:6" ht="45" customHeight="1" x14ac:dyDescent="0.3">
      <c r="A216" s="525" t="str">
        <f ca="1">TranslationsHIV!$A$46</f>
        <v>F. Coverage from allocation amount and other resources: E + C3</v>
      </c>
      <c r="B216" s="193" t="s">
        <v>11</v>
      </c>
      <c r="C216" s="288">
        <f>+C214+C208</f>
        <v>0</v>
      </c>
      <c r="D216" s="288">
        <f>+D214+D208</f>
        <v>0</v>
      </c>
      <c r="E216" s="288">
        <f>+E214+E208</f>
        <v>0</v>
      </c>
      <c r="F216" s="398"/>
    </row>
    <row r="217" spans="1:6" ht="45" customHeight="1" x14ac:dyDescent="0.3">
      <c r="A217" s="526"/>
      <c r="B217" s="193" t="s">
        <v>14</v>
      </c>
      <c r="C217" s="286" t="str">
        <f>IF(C216=0,"",+C216/C200)</f>
        <v/>
      </c>
      <c r="D217" s="286" t="str">
        <f>IF(D216=0,"",+D216/D200)</f>
        <v/>
      </c>
      <c r="E217" s="286" t="str">
        <f>IF(E216=0,"",+E216/E200)</f>
        <v/>
      </c>
      <c r="F217" s="527"/>
    </row>
    <row r="218" spans="1:6" ht="45" customHeight="1" x14ac:dyDescent="0.3">
      <c r="A218" s="525" t="str">
        <f ca="1">TranslationsHIV!$A$47</f>
        <v xml:space="preserve">G. Remaining gap: B1 - F </v>
      </c>
      <c r="B218" s="193" t="s">
        <v>11</v>
      </c>
      <c r="C218" s="289">
        <f>+C200-(C216)</f>
        <v>0</v>
      </c>
      <c r="D218" s="289">
        <f>+D200-(D216)</f>
        <v>0</v>
      </c>
      <c r="E218" s="289">
        <f>+E200-(E216)</f>
        <v>0</v>
      </c>
      <c r="F218" s="398"/>
    </row>
    <row r="219" spans="1:6" ht="45" customHeight="1" x14ac:dyDescent="0.3">
      <c r="A219" s="526"/>
      <c r="B219" s="193" t="s">
        <v>14</v>
      </c>
      <c r="C219" s="290" t="str">
        <f>IF(C218=0,"",+C218/C200)</f>
        <v/>
      </c>
      <c r="D219" s="290" t="str">
        <f>IF(D218=0,"",+D218/D200)</f>
        <v/>
      </c>
      <c r="E219" s="290" t="str">
        <f>IF(E218=0,"",+E218/E200)</f>
        <v/>
      </c>
      <c r="F219" s="527"/>
    </row>
    <row r="220" spans="1:6" ht="17.149999999999999" customHeight="1" x14ac:dyDescent="0.3">
      <c r="A220" s="283"/>
      <c r="B220" s="283"/>
      <c r="C220" s="283"/>
      <c r="D220" s="283"/>
      <c r="E220" s="283"/>
      <c r="F220" s="283"/>
    </row>
    <row r="221" spans="1:6" ht="17.149999999999999" customHeight="1" x14ac:dyDescent="0.3">
      <c r="A221" s="283"/>
      <c r="B221" s="283"/>
      <c r="C221" s="283"/>
      <c r="D221" s="283"/>
      <c r="E221" s="283"/>
      <c r="F221" s="283"/>
    </row>
    <row r="222" spans="1:6" ht="45" customHeight="1" x14ac:dyDescent="0.3">
      <c r="A222" s="291" t="str">
        <f ca="1">TranslationsHIV!$A$21</f>
        <v>Priority Module</v>
      </c>
      <c r="B222" s="530"/>
      <c r="C222" s="531"/>
      <c r="D222" s="531"/>
      <c r="E222" s="531"/>
      <c r="F222" s="532"/>
    </row>
    <row r="223" spans="1:6" ht="45" customHeight="1" x14ac:dyDescent="0.3">
      <c r="A223" s="292" t="str">
        <f ca="1">TranslationsHIV!$A$22</f>
        <v>Selected coverage indicator</v>
      </c>
      <c r="B223" s="533"/>
      <c r="C223" s="534"/>
      <c r="D223" s="534"/>
      <c r="E223" s="534"/>
      <c r="F223" s="535"/>
    </row>
    <row r="224" spans="1:6" ht="45" customHeight="1" x14ac:dyDescent="0.3">
      <c r="A224" s="293" t="str">
        <f ca="1">TranslationsHIV!$A$23</f>
        <v>Target Population</v>
      </c>
      <c r="B224" s="536"/>
      <c r="C224" s="537"/>
      <c r="D224" s="537"/>
      <c r="E224" s="537"/>
      <c r="F224" s="538"/>
    </row>
    <row r="225" spans="1:6" x14ac:dyDescent="0.3">
      <c r="A225" s="245" t="str">
        <f ca="1">TranslationsHIV!$A$24</f>
        <v>Current national coverage</v>
      </c>
      <c r="B225" s="153"/>
      <c r="C225" s="153"/>
      <c r="D225" s="153"/>
      <c r="E225" s="153"/>
      <c r="F225" s="244"/>
    </row>
    <row r="226" spans="1:6" ht="45" customHeight="1" x14ac:dyDescent="0.3">
      <c r="A226" s="294" t="str">
        <f ca="1">TranslationsHIV!$A$25</f>
        <v>Insert latest results</v>
      </c>
      <c r="B226" s="86"/>
      <c r="C226" s="284" t="str">
        <f ca="1">TranslationsHIV!$A$26</f>
        <v>Year</v>
      </c>
      <c r="D226" s="18"/>
      <c r="E226" s="284" t="str">
        <f ca="1">TranslationsHIV!$A$27</f>
        <v>Data source</v>
      </c>
      <c r="F226" s="18"/>
    </row>
    <row r="227" spans="1:6" ht="45" customHeight="1" x14ac:dyDescent="0.3">
      <c r="A227" s="295" t="str">
        <f ca="1">TranslationsHIV!$A$28</f>
        <v>Comments</v>
      </c>
      <c r="B227" s="539"/>
      <c r="C227" s="540"/>
      <c r="D227" s="540"/>
      <c r="E227" s="540"/>
      <c r="F227" s="541"/>
    </row>
    <row r="228" spans="1:6" ht="45" customHeight="1" x14ac:dyDescent="0.3">
      <c r="A228" s="544"/>
      <c r="B228" s="546"/>
      <c r="C228" s="285" t="str">
        <f ca="1">TranslationsHIV!$A$29</f>
        <v>Year 1</v>
      </c>
      <c r="D228" s="285" t="str">
        <f ca="1">TranslationsHIV!$A$30</f>
        <v>Year 2</v>
      </c>
      <c r="E228" s="285" t="str">
        <f ca="1">TranslationsHIV!$A$31</f>
        <v>Year 3</v>
      </c>
      <c r="F228" s="542" t="str">
        <f ca="1">TranslationsHIV!$A$34</f>
        <v>Comments / Assumptions</v>
      </c>
    </row>
    <row r="229" spans="1:6" ht="45" customHeight="1" x14ac:dyDescent="0.3">
      <c r="A229" s="545"/>
      <c r="B229" s="547"/>
      <c r="C229" s="19" t="str">
        <f ca="1">TranslationsHIV!$A$33</f>
        <v>Insert year</v>
      </c>
      <c r="D229" s="19" t="str">
        <f ca="1">TranslationsHIV!$A$33</f>
        <v>Insert year</v>
      </c>
      <c r="E229" s="19" t="str">
        <f ca="1">TranslationsHIV!$A$33</f>
        <v>Insert year</v>
      </c>
      <c r="F229" s="543"/>
    </row>
    <row r="230" spans="1:6" x14ac:dyDescent="0.3">
      <c r="A230" s="245" t="str">
        <f ca="1">TranslationsHIV!$A$35</f>
        <v>Current estimated country need</v>
      </c>
      <c r="B230" s="153"/>
      <c r="C230" s="153"/>
      <c r="D230" s="153"/>
      <c r="E230" s="153"/>
      <c r="F230" s="244"/>
    </row>
    <row r="231" spans="1:6" ht="45" customHeight="1" x14ac:dyDescent="0.3">
      <c r="A231" s="296" t="str">
        <f ca="1">TranslationsTB!$A$25</f>
        <v>A. Total estimated population in need/at risk</v>
      </c>
      <c r="B231" s="192" t="s">
        <v>11</v>
      </c>
      <c r="C231" s="20"/>
      <c r="D231" s="20"/>
      <c r="E231" s="20"/>
      <c r="F231" s="282"/>
    </row>
    <row r="232" spans="1:6" ht="45" customHeight="1" x14ac:dyDescent="0.3">
      <c r="A232" s="528" t="str">
        <f ca="1">TranslationsHIV!$A$37</f>
        <v>B2. Country targets 
(from National Strategic Plan)</v>
      </c>
      <c r="B232" s="193" t="s">
        <v>11</v>
      </c>
      <c r="C232" s="20"/>
      <c r="D232" s="20"/>
      <c r="E232" s="20"/>
      <c r="F232" s="398"/>
    </row>
    <row r="233" spans="1:6" ht="45" customHeight="1" x14ac:dyDescent="0.3">
      <c r="A233" s="529"/>
      <c r="B233" s="193" t="s">
        <v>14</v>
      </c>
      <c r="C233" s="286" t="str">
        <f>IF(C232=0,"",+C232/C231)</f>
        <v/>
      </c>
      <c r="D233" s="286" t="str">
        <f t="shared" ref="D233:E233" si="8">IF(D232=0,"",+D232/D231)</f>
        <v/>
      </c>
      <c r="E233" s="286" t="str">
        <f t="shared" si="8"/>
        <v/>
      </c>
      <c r="F233" s="527"/>
    </row>
    <row r="234" spans="1:6" x14ac:dyDescent="0.3">
      <c r="A234" s="245" t="str">
        <f ca="1">TranslationsHIV!$A$38</f>
        <v>Country need to meet global targets already covered</v>
      </c>
      <c r="B234" s="153"/>
      <c r="C234" s="153"/>
      <c r="D234" s="153"/>
      <c r="E234" s="153"/>
      <c r="F234" s="244"/>
    </row>
    <row r="235" spans="1:6" ht="45" customHeight="1" x14ac:dyDescent="0.3">
      <c r="A235" s="528" t="str">
        <f ca="1">TranslationsHIV!$A$39</f>
        <v>C1. Global target planned to be covered by domestic resources</v>
      </c>
      <c r="B235" s="192" t="s">
        <v>11</v>
      </c>
      <c r="C235" s="138"/>
      <c r="D235" s="138"/>
      <c r="E235" s="138"/>
      <c r="F235" s="398"/>
    </row>
    <row r="236" spans="1:6" ht="45" customHeight="1" x14ac:dyDescent="0.3">
      <c r="A236" s="529"/>
      <c r="B236" s="192" t="s">
        <v>14</v>
      </c>
      <c r="C236" s="286" t="str">
        <f>IF(C235=0,"",+C235/C231)</f>
        <v/>
      </c>
      <c r="D236" s="286" t="str">
        <f>IF(D235=0,"",+D235/D231)</f>
        <v/>
      </c>
      <c r="E236" s="286" t="str">
        <f>IF(E235=0,"",+E235/E231)</f>
        <v/>
      </c>
      <c r="F236" s="527"/>
    </row>
    <row r="237" spans="1:6" ht="45" customHeight="1" x14ac:dyDescent="0.3">
      <c r="A237" s="528" t="str">
        <f ca="1">TranslationsHIV!$A$40</f>
        <v>C2. Global target planned to be covered by external resources</v>
      </c>
      <c r="B237" s="192" t="s">
        <v>11</v>
      </c>
      <c r="C237" s="138"/>
      <c r="D237" s="138"/>
      <c r="E237" s="138"/>
      <c r="F237" s="246"/>
    </row>
    <row r="238" spans="1:6" ht="45" customHeight="1" x14ac:dyDescent="0.3">
      <c r="A238" s="529"/>
      <c r="B238" s="192" t="s">
        <v>14</v>
      </c>
      <c r="C238" s="286" t="str">
        <f>IF(C237=0,"",+C237/C231)</f>
        <v/>
      </c>
      <c r="D238" s="286" t="str">
        <f>IF(D237=0,"",+D237/D231)</f>
        <v/>
      </c>
      <c r="E238" s="286" t="str">
        <f>IF(E237=0,"",+E237/E231)</f>
        <v/>
      </c>
      <c r="F238" s="246"/>
    </row>
    <row r="239" spans="1:6" ht="45" customHeight="1" x14ac:dyDescent="0.3">
      <c r="A239" s="528" t="str">
        <f ca="1">TranslationsHIV!$A$41</f>
        <v>C3. Total global target already covered</v>
      </c>
      <c r="B239" s="192" t="s">
        <v>11</v>
      </c>
      <c r="C239" s="287">
        <f>+C235+C237</f>
        <v>0</v>
      </c>
      <c r="D239" s="287">
        <f>+D235+D237</f>
        <v>0</v>
      </c>
      <c r="E239" s="287">
        <f>+E235+E237</f>
        <v>0</v>
      </c>
      <c r="F239" s="246"/>
    </row>
    <row r="240" spans="1:6" ht="45" customHeight="1" x14ac:dyDescent="0.3">
      <c r="A240" s="529"/>
      <c r="B240" s="192" t="s">
        <v>14</v>
      </c>
      <c r="C240" s="286" t="str">
        <f>IF(C239=0,"",+C239/C231)</f>
        <v/>
      </c>
      <c r="D240" s="286" t="str">
        <f>IF(D239=0,"",+D239/D231)</f>
        <v/>
      </c>
      <c r="E240" s="286" t="str">
        <f>IF(E239=0,"",+E239/E231)</f>
        <v/>
      </c>
      <c r="F240" s="246"/>
    </row>
    <row r="241" spans="1:6" x14ac:dyDescent="0.3">
      <c r="A241" s="245" t="str">
        <f ca="1">TranslationsHIV!$A$42</f>
        <v>Programmatic gap</v>
      </c>
      <c r="B241" s="153"/>
      <c r="C241" s="153"/>
      <c r="D241" s="153"/>
      <c r="E241" s="153"/>
      <c r="F241" s="244"/>
    </row>
    <row r="242" spans="1:6" ht="45" customHeight="1" x14ac:dyDescent="0.3">
      <c r="A242" s="525" t="str">
        <f ca="1">TranslationsHIV!$A$43</f>
        <v>D. Expected annual gap in meeting the need: B1 - C3</v>
      </c>
      <c r="B242" s="192" t="s">
        <v>11</v>
      </c>
      <c r="C242" s="288">
        <f>+C231-(C239)</f>
        <v>0</v>
      </c>
      <c r="D242" s="288">
        <f>+D231-(D239)</f>
        <v>0</v>
      </c>
      <c r="E242" s="288">
        <f>+E231-(E239)</f>
        <v>0</v>
      </c>
      <c r="F242" s="398"/>
    </row>
    <row r="243" spans="1:6" ht="45" customHeight="1" x14ac:dyDescent="0.3">
      <c r="A243" s="526"/>
      <c r="B243" s="192" t="s">
        <v>14</v>
      </c>
      <c r="C243" s="286" t="str">
        <f>IF(C242=0,"",+C242/C231)</f>
        <v/>
      </c>
      <c r="D243" s="286" t="str">
        <f>IF(D242=0,"",+D242/D231)</f>
        <v/>
      </c>
      <c r="E243" s="286" t="str">
        <f>IF(E242=0,"",+E242/E231)</f>
        <v/>
      </c>
      <c r="F243" s="527"/>
    </row>
    <row r="244" spans="1:6" x14ac:dyDescent="0.3">
      <c r="A244" s="245" t="str">
        <f ca="1">TranslationsHIV!$A$44</f>
        <v>Country need to meet global targets covered with the allocation amount</v>
      </c>
      <c r="B244" s="153"/>
      <c r="C244" s="153"/>
      <c r="D244" s="153"/>
      <c r="E244" s="153"/>
      <c r="F244" s="244"/>
    </row>
    <row r="245" spans="1:6" ht="45" customHeight="1" x14ac:dyDescent="0.3">
      <c r="A245" s="525" t="str">
        <f ca="1">TranslationsHIV!$A$45</f>
        <v>E. Targets to be financed by allocation amount</v>
      </c>
      <c r="B245" s="193" t="s">
        <v>11</v>
      </c>
      <c r="C245" s="138"/>
      <c r="D245" s="138"/>
      <c r="E245" s="138"/>
      <c r="F245" s="398"/>
    </row>
    <row r="246" spans="1:6" ht="45" customHeight="1" x14ac:dyDescent="0.3">
      <c r="A246" s="526"/>
      <c r="B246" s="193" t="s">
        <v>14</v>
      </c>
      <c r="C246" s="286" t="str">
        <f>IF(C245=0,"",+C245/C231)</f>
        <v/>
      </c>
      <c r="D246" s="286" t="str">
        <f>IF(D245=0,"",+D245/D231)</f>
        <v/>
      </c>
      <c r="E246" s="286" t="str">
        <f>IF(E245=0,"",+E245/E231)</f>
        <v/>
      </c>
      <c r="F246" s="527"/>
    </row>
    <row r="247" spans="1:6" ht="45" customHeight="1" x14ac:dyDescent="0.3">
      <c r="A247" s="525" t="str">
        <f ca="1">TranslationsHIV!$A$46</f>
        <v>F. Coverage from allocation amount and other resources: E + C3</v>
      </c>
      <c r="B247" s="193" t="s">
        <v>11</v>
      </c>
      <c r="C247" s="288">
        <f>+C245+C239</f>
        <v>0</v>
      </c>
      <c r="D247" s="288">
        <f>+D245+D239</f>
        <v>0</v>
      </c>
      <c r="E247" s="288">
        <f>+E245+E239</f>
        <v>0</v>
      </c>
      <c r="F247" s="398"/>
    </row>
    <row r="248" spans="1:6" ht="45" customHeight="1" x14ac:dyDescent="0.3">
      <c r="A248" s="526"/>
      <c r="B248" s="193" t="s">
        <v>14</v>
      </c>
      <c r="C248" s="286" t="str">
        <f>IF(C247=0,"",+C247/C231)</f>
        <v/>
      </c>
      <c r="D248" s="286" t="str">
        <f>IF(D247=0,"",+D247/D231)</f>
        <v/>
      </c>
      <c r="E248" s="286" t="str">
        <f>IF(E247=0,"",+E247/E231)</f>
        <v/>
      </c>
      <c r="F248" s="527"/>
    </row>
    <row r="249" spans="1:6" ht="45" customHeight="1" x14ac:dyDescent="0.3">
      <c r="A249" s="525" t="str">
        <f ca="1">TranslationsHIV!$A$47</f>
        <v xml:space="preserve">G. Remaining gap: B1 - F </v>
      </c>
      <c r="B249" s="193" t="s">
        <v>11</v>
      </c>
      <c r="C249" s="289">
        <f>+C231-(C247)</f>
        <v>0</v>
      </c>
      <c r="D249" s="289">
        <f>+D231-(D247)</f>
        <v>0</v>
      </c>
      <c r="E249" s="289">
        <f>+E231-(E247)</f>
        <v>0</v>
      </c>
      <c r="F249" s="398"/>
    </row>
    <row r="250" spans="1:6" ht="45" customHeight="1" x14ac:dyDescent="0.3">
      <c r="A250" s="526"/>
      <c r="B250" s="193" t="s">
        <v>14</v>
      </c>
      <c r="C250" s="290" t="str">
        <f>IF(C249=0,"",+C249/C231)</f>
        <v/>
      </c>
      <c r="D250" s="290" t="str">
        <f>IF(D249=0,"",+D249/D231)</f>
        <v/>
      </c>
      <c r="E250" s="290" t="str">
        <f>IF(E249=0,"",+E249/E231)</f>
        <v/>
      </c>
      <c r="F250" s="527"/>
    </row>
  </sheetData>
  <sheetProtection algorithmName="SHA-512" hashValue="WzUBqTOwqfvW6yzezrkUJusTzeuAPPLgwLyI7UMHWy4UInYlfsZqyN26Lr0q9dP4FplLeR9rCJxp9Ds6V53GQw==" saltValue="TCBog9YML5ba9zW9LVkYqg==" spinCount="100000" sheet="1" formatColumns="0" formatRows="0"/>
  <mergeCells count="173">
    <mergeCell ref="A247:A248"/>
    <mergeCell ref="F247:F248"/>
    <mergeCell ref="A249:A250"/>
    <mergeCell ref="F249:F250"/>
    <mergeCell ref="A239:A240"/>
    <mergeCell ref="A242:A243"/>
    <mergeCell ref="F242:F243"/>
    <mergeCell ref="A245:A246"/>
    <mergeCell ref="F245:F246"/>
    <mergeCell ref="A232:A233"/>
    <mergeCell ref="F232:F233"/>
    <mergeCell ref="A235:A236"/>
    <mergeCell ref="F235:F236"/>
    <mergeCell ref="A237:A238"/>
    <mergeCell ref="B223:F223"/>
    <mergeCell ref="B224:F224"/>
    <mergeCell ref="B227:F227"/>
    <mergeCell ref="A228:A229"/>
    <mergeCell ref="B228:B229"/>
    <mergeCell ref="F228:F229"/>
    <mergeCell ref="A216:A217"/>
    <mergeCell ref="F216:F217"/>
    <mergeCell ref="A218:A219"/>
    <mergeCell ref="F218:F219"/>
    <mergeCell ref="B222:F222"/>
    <mergeCell ref="A208:A209"/>
    <mergeCell ref="A211:A212"/>
    <mergeCell ref="F211:F212"/>
    <mergeCell ref="A214:A215"/>
    <mergeCell ref="F214:F215"/>
    <mergeCell ref="A201:A202"/>
    <mergeCell ref="F201:F202"/>
    <mergeCell ref="A204:A205"/>
    <mergeCell ref="F204:F205"/>
    <mergeCell ref="A206:A207"/>
    <mergeCell ref="B192:F192"/>
    <mergeCell ref="B193:F193"/>
    <mergeCell ref="B196:F196"/>
    <mergeCell ref="A197:A198"/>
    <mergeCell ref="B197:B198"/>
    <mergeCell ref="F197:F198"/>
    <mergeCell ref="A185:A186"/>
    <mergeCell ref="F185:F186"/>
    <mergeCell ref="A187:A188"/>
    <mergeCell ref="F187:F188"/>
    <mergeCell ref="B191:F191"/>
    <mergeCell ref="A177:A178"/>
    <mergeCell ref="A180:A181"/>
    <mergeCell ref="F180:F181"/>
    <mergeCell ref="A183:A184"/>
    <mergeCell ref="F183:F184"/>
    <mergeCell ref="A170:A171"/>
    <mergeCell ref="F170:F171"/>
    <mergeCell ref="A173:A174"/>
    <mergeCell ref="F173:F174"/>
    <mergeCell ref="A175:A176"/>
    <mergeCell ref="B161:F161"/>
    <mergeCell ref="B162:F162"/>
    <mergeCell ref="B165:F165"/>
    <mergeCell ref="A166:A167"/>
    <mergeCell ref="B166:B167"/>
    <mergeCell ref="F166:F167"/>
    <mergeCell ref="A154:A155"/>
    <mergeCell ref="F154:F155"/>
    <mergeCell ref="A156:A157"/>
    <mergeCell ref="F156:F157"/>
    <mergeCell ref="B160:F160"/>
    <mergeCell ref="A146:A147"/>
    <mergeCell ref="A149:A150"/>
    <mergeCell ref="F149:F150"/>
    <mergeCell ref="A152:A153"/>
    <mergeCell ref="F152:F153"/>
    <mergeCell ref="A139:A140"/>
    <mergeCell ref="F139:F140"/>
    <mergeCell ref="A142:A143"/>
    <mergeCell ref="F142:F143"/>
    <mergeCell ref="A144:A145"/>
    <mergeCell ref="B129:F129"/>
    <mergeCell ref="B130:F130"/>
    <mergeCell ref="B131:F131"/>
    <mergeCell ref="B134:F134"/>
    <mergeCell ref="A135:A136"/>
    <mergeCell ref="B135:B136"/>
    <mergeCell ref="F135:F136"/>
    <mergeCell ref="A121:A122"/>
    <mergeCell ref="F121:F122"/>
    <mergeCell ref="A123:A124"/>
    <mergeCell ref="F123:F124"/>
    <mergeCell ref="A125:A126"/>
    <mergeCell ref="F125:F126"/>
    <mergeCell ref="B99:F99"/>
    <mergeCell ref="B100:F100"/>
    <mergeCell ref="B103:F103"/>
    <mergeCell ref="B104:B105"/>
    <mergeCell ref="F108:F109"/>
    <mergeCell ref="A118:A119"/>
    <mergeCell ref="F118:F119"/>
    <mergeCell ref="A108:A109"/>
    <mergeCell ref="A111:A112"/>
    <mergeCell ref="F111:F112"/>
    <mergeCell ref="A113:A114"/>
    <mergeCell ref="A115:A116"/>
    <mergeCell ref="A104:A105"/>
    <mergeCell ref="F104:F105"/>
    <mergeCell ref="A92:A93"/>
    <mergeCell ref="F92:F93"/>
    <mergeCell ref="A94:A95"/>
    <mergeCell ref="F94:F95"/>
    <mergeCell ref="B98:F98"/>
    <mergeCell ref="B72:F72"/>
    <mergeCell ref="A73:A74"/>
    <mergeCell ref="B73:B74"/>
    <mergeCell ref="F73:F74"/>
    <mergeCell ref="F77:F78"/>
    <mergeCell ref="A87:A88"/>
    <mergeCell ref="F87:F88"/>
    <mergeCell ref="A90:A91"/>
    <mergeCell ref="F90:F91"/>
    <mergeCell ref="A82:A83"/>
    <mergeCell ref="A80:A81"/>
    <mergeCell ref="F80:F81"/>
    <mergeCell ref="A84:A85"/>
    <mergeCell ref="A77:A78"/>
    <mergeCell ref="B67:F67"/>
    <mergeCell ref="A63:A64"/>
    <mergeCell ref="F63:F64"/>
    <mergeCell ref="B68:F68"/>
    <mergeCell ref="B69:F69"/>
    <mergeCell ref="F61:F62"/>
    <mergeCell ref="A53:A54"/>
    <mergeCell ref="A56:A57"/>
    <mergeCell ref="F56:F57"/>
    <mergeCell ref="A46:A47"/>
    <mergeCell ref="F46:F47"/>
    <mergeCell ref="B38:F38"/>
    <mergeCell ref="A32:A33"/>
    <mergeCell ref="F32:F33"/>
    <mergeCell ref="A59:A60"/>
    <mergeCell ref="F59:F60"/>
    <mergeCell ref="A61:A62"/>
    <mergeCell ref="B36:F36"/>
    <mergeCell ref="B37:F37"/>
    <mergeCell ref="B41:F41"/>
    <mergeCell ref="A42:A43"/>
    <mergeCell ref="B42:B43"/>
    <mergeCell ref="F42:F43"/>
    <mergeCell ref="A49:A50"/>
    <mergeCell ref="F49:F50"/>
    <mergeCell ref="A51:A52"/>
    <mergeCell ref="A30:A31"/>
    <mergeCell ref="F30:F31"/>
    <mergeCell ref="A22:A23"/>
    <mergeCell ref="B5:F5"/>
    <mergeCell ref="B6:F6"/>
    <mergeCell ref="B7:F7"/>
    <mergeCell ref="B10:F10"/>
    <mergeCell ref="F11:F12"/>
    <mergeCell ref="A15:A16"/>
    <mergeCell ref="F15:F16"/>
    <mergeCell ref="A18:A19"/>
    <mergeCell ref="F18:F19"/>
    <mergeCell ref="A20:A21"/>
    <mergeCell ref="A11:A12"/>
    <mergeCell ref="B11:B12"/>
    <mergeCell ref="A1:E1"/>
    <mergeCell ref="A2:E2"/>
    <mergeCell ref="A3:E3"/>
    <mergeCell ref="A4:F4"/>
    <mergeCell ref="F1:F3"/>
    <mergeCell ref="A25:A26"/>
    <mergeCell ref="F25:F26"/>
    <mergeCell ref="A28:A29"/>
    <mergeCell ref="F28:F29"/>
  </mergeCells>
  <dataValidations count="1">
    <dataValidation type="list" allowBlank="1" showInputMessage="1" showErrorMessage="1" sqref="B7:F7 B38:F38 B69:F69 B100:F100 B131:F131 B162:F162 B193:F193 B224:F224" xr:uid="{00000000-0002-0000-0800-000000000000}">
      <formula1>INDIRECT(SUBSTITUTE(B5," ",""))</formula1>
    </dataValidation>
  </dataValidations>
  <pageMargins left="0.7" right="0.7" top="0.75" bottom="0.75" header="0.3" footer="0.3"/>
  <pageSetup paperSize="8" scale="83" fitToHeight="0" orientation="portrait" r:id="rId1"/>
  <rowBreaks count="1" manualBreakCount="1">
    <brk id="26" max="5" man="1"/>
  </rowBreaks>
  <ignoredErrors>
    <ignoredError sqref="A8 A13"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V156"/>
  <sheetViews>
    <sheetView view="pageBreakPreview" topLeftCell="A9" zoomScale="70" zoomScaleNormal="125" zoomScaleSheetLayoutView="70" zoomScalePageLayoutView="125" workbookViewId="0">
      <selection activeCell="A11" sqref="A11:G11"/>
    </sheetView>
  </sheetViews>
  <sheetFormatPr defaultColWidth="9" defaultRowHeight="14" x14ac:dyDescent="0.3"/>
  <cols>
    <col min="1" max="6" width="11.5" customWidth="1"/>
    <col min="7" max="7" width="210.5" customWidth="1"/>
  </cols>
  <sheetData>
    <row r="1" spans="1:22" ht="23.25" customHeight="1" x14ac:dyDescent="0.3">
      <c r="A1" s="376" t="s">
        <v>3</v>
      </c>
      <c r="B1" s="376"/>
      <c r="C1" s="376"/>
      <c r="D1" s="376"/>
      <c r="E1" s="376"/>
      <c r="F1" s="376"/>
      <c r="G1" s="381" t="str">
        <f ca="1">TranslationsHIV!$G$118</f>
        <v>Latest version updated: 31 March 2023</v>
      </c>
      <c r="H1" s="3"/>
      <c r="I1" s="1"/>
      <c r="J1" s="1"/>
      <c r="K1" s="1"/>
      <c r="L1" s="1"/>
      <c r="M1" s="1"/>
      <c r="N1" s="1"/>
      <c r="O1" s="2"/>
      <c r="P1" s="2"/>
      <c r="Q1" s="2"/>
      <c r="R1" s="2"/>
      <c r="S1" s="2"/>
      <c r="T1" s="2"/>
      <c r="U1" s="2"/>
      <c r="V1" s="2"/>
    </row>
    <row r="2" spans="1:22" ht="29.25" customHeight="1" x14ac:dyDescent="0.3">
      <c r="A2" s="376" t="s">
        <v>4</v>
      </c>
      <c r="B2" s="376"/>
      <c r="C2" s="376"/>
      <c r="D2" s="376"/>
      <c r="E2" s="376"/>
      <c r="F2" s="376"/>
      <c r="G2" s="381"/>
      <c r="H2" s="3"/>
      <c r="I2" s="1"/>
      <c r="J2" s="1"/>
      <c r="K2" s="1"/>
      <c r="L2" s="1"/>
      <c r="M2" s="1"/>
      <c r="N2" s="1"/>
      <c r="O2" s="2"/>
      <c r="P2" s="2"/>
      <c r="Q2" s="2"/>
      <c r="R2" s="2"/>
      <c r="S2" s="2"/>
      <c r="T2" s="2"/>
      <c r="U2" s="2"/>
      <c r="V2" s="2"/>
    </row>
    <row r="3" spans="1:22" ht="24" customHeight="1" x14ac:dyDescent="0.3">
      <c r="A3" s="376" t="s">
        <v>5</v>
      </c>
      <c r="B3" s="376"/>
      <c r="C3" s="376"/>
      <c r="D3" s="376"/>
      <c r="E3" s="376"/>
      <c r="F3" s="376"/>
      <c r="G3" s="381"/>
      <c r="H3" s="3"/>
      <c r="I3" s="1"/>
      <c r="J3" s="1"/>
      <c r="K3" s="1"/>
      <c r="L3" s="1"/>
      <c r="M3" s="1"/>
      <c r="N3" s="1"/>
      <c r="O3" s="2"/>
      <c r="P3" s="2"/>
      <c r="Q3" s="2"/>
      <c r="R3" s="2"/>
      <c r="S3" s="2"/>
      <c r="T3" s="2"/>
      <c r="U3" s="2"/>
      <c r="V3" s="2"/>
    </row>
    <row r="4" spans="1:22" ht="6" hidden="1" customHeight="1" thickBot="1" x14ac:dyDescent="0.35">
      <c r="A4" s="115"/>
      <c r="B4" s="115"/>
      <c r="C4" s="115"/>
      <c r="D4" s="115"/>
      <c r="E4" s="115"/>
      <c r="F4" s="115"/>
      <c r="G4" s="116"/>
      <c r="H4" s="3"/>
      <c r="I4" s="1"/>
      <c r="J4" s="1"/>
      <c r="K4" s="1"/>
      <c r="L4" s="1"/>
      <c r="M4" s="1"/>
      <c r="N4" s="1"/>
      <c r="O4" s="2"/>
      <c r="P4" s="2"/>
      <c r="Q4" s="2"/>
      <c r="R4" s="2"/>
      <c r="S4" s="2"/>
      <c r="T4" s="2"/>
      <c r="U4" s="2"/>
      <c r="V4" s="2"/>
    </row>
    <row r="5" spans="1:22" ht="6" hidden="1" customHeight="1" thickBot="1" x14ac:dyDescent="0.35">
      <c r="A5" s="115"/>
      <c r="B5" s="115"/>
      <c r="C5" s="115"/>
      <c r="D5" s="115"/>
      <c r="E5" s="115"/>
      <c r="F5" s="115"/>
      <c r="G5" s="116"/>
      <c r="H5" s="3"/>
      <c r="I5" s="1"/>
      <c r="J5" s="1"/>
      <c r="K5" s="1"/>
      <c r="L5" s="1"/>
      <c r="M5" s="1"/>
      <c r="N5" s="1"/>
      <c r="O5" s="2"/>
      <c r="P5" s="2"/>
      <c r="Q5" s="2"/>
      <c r="R5" s="2"/>
      <c r="S5" s="2"/>
      <c r="T5" s="2"/>
      <c r="U5" s="2"/>
      <c r="V5" s="2"/>
    </row>
    <row r="6" spans="1:22" ht="30" customHeight="1" x14ac:dyDescent="0.3">
      <c r="A6" s="137" t="s">
        <v>6</v>
      </c>
      <c r="B6" s="377" t="s">
        <v>7</v>
      </c>
      <c r="C6" s="377"/>
      <c r="D6" s="377"/>
      <c r="E6" s="370"/>
      <c r="F6" s="370"/>
      <c r="G6" s="370"/>
      <c r="H6" s="3"/>
      <c r="I6" s="1"/>
      <c r="J6" s="1"/>
      <c r="K6" s="1"/>
      <c r="L6" s="1"/>
      <c r="M6" s="1"/>
      <c r="N6" s="1"/>
      <c r="O6" s="2"/>
      <c r="P6" s="2"/>
      <c r="Q6" s="2"/>
      <c r="R6" s="2"/>
      <c r="S6" s="2"/>
      <c r="T6" s="2"/>
      <c r="U6" s="2"/>
      <c r="V6" s="2"/>
    </row>
    <row r="7" spans="1:22" ht="6" hidden="1" customHeight="1" x14ac:dyDescent="0.3">
      <c r="A7" s="115"/>
      <c r="B7" s="115"/>
      <c r="C7" s="115"/>
      <c r="D7" s="115"/>
      <c r="E7" s="115"/>
      <c r="F7" s="115"/>
      <c r="G7" s="116"/>
      <c r="H7" s="3"/>
      <c r="I7" s="1"/>
      <c r="J7" s="1"/>
      <c r="K7" s="1"/>
      <c r="L7" s="1"/>
      <c r="M7" s="1"/>
      <c r="N7" s="1"/>
      <c r="O7" s="2"/>
      <c r="P7" s="2"/>
      <c r="Q7" s="2"/>
      <c r="R7" s="2"/>
      <c r="S7" s="2"/>
      <c r="T7" s="2"/>
      <c r="U7" s="2"/>
      <c r="V7" s="2"/>
    </row>
    <row r="8" spans="1:22" ht="64.5" customHeight="1" x14ac:dyDescent="0.3">
      <c r="A8" s="384" t="str">
        <f ca="1">TranslationsTB!$G95</f>
        <v xml:space="preserve">Instructions for filling Tuberculosis and HIV programmatic gap tables. 
Instructions for joint TB/HIV modules are found below, under the HIV Instructions. The TB/HIV modules are found on the "TB-HIV gap tables" tab. </v>
      </c>
      <c r="B8" s="384"/>
      <c r="C8" s="384"/>
      <c r="D8" s="384"/>
      <c r="E8" s="384"/>
      <c r="F8" s="384"/>
      <c r="G8" s="384"/>
      <c r="H8" s="3"/>
      <c r="I8" s="1"/>
      <c r="J8" s="1"/>
      <c r="K8" s="1"/>
      <c r="L8" s="1"/>
      <c r="M8" s="1"/>
      <c r="N8" s="1"/>
      <c r="O8" s="2"/>
      <c r="P8" s="2"/>
      <c r="Q8" s="2"/>
      <c r="R8" s="2"/>
      <c r="S8" s="2"/>
      <c r="T8" s="2"/>
      <c r="U8" s="2"/>
      <c r="V8" s="2"/>
    </row>
    <row r="9" spans="1:22" s="17" customFormat="1" ht="30" customHeight="1" x14ac:dyDescent="0.3">
      <c r="A9" s="378" t="str">
        <f ca="1">TranslationsTB!$G3</f>
        <v>Instructions - TB Priority Modules</v>
      </c>
      <c r="B9" s="378"/>
      <c r="C9" s="378"/>
      <c r="D9" s="378"/>
      <c r="E9" s="378"/>
      <c r="F9" s="378"/>
      <c r="G9" s="378"/>
      <c r="H9" s="52"/>
    </row>
    <row r="10" spans="1:22" s="17" customFormat="1" ht="30" customHeight="1" x14ac:dyDescent="0.3">
      <c r="A10" s="379" t="str">
        <f ca="1">TranslationsTB!$G4</f>
        <v xml:space="preserve">Instructions for filling TB programmatic gap table: </v>
      </c>
      <c r="B10" s="379"/>
      <c r="C10" s="379"/>
      <c r="D10" s="379"/>
      <c r="E10" s="379"/>
      <c r="F10" s="379"/>
      <c r="G10" s="379"/>
      <c r="H10" s="52"/>
    </row>
    <row r="11" spans="1:22" s="17" customFormat="1" ht="409.5" customHeight="1" x14ac:dyDescent="0.3">
      <c r="A11" s="382" t="str">
        <f ca="1">TranslationsTB!$G5</f>
        <v>Please complete separate programmatic gap tables, found on the "Tables" worksheet, for priority modules that are relevant to the TB funding request. The following list specifies possible modules and relevant interventions that can be selected. Complete tables only for the interventions that are supported and for which funding is being requested. Refer to the Modular Framework Handbook for a list of all modules, interventions with accompanying descriptions and indicators. 
For guidance when completing these programmatic gap tables, please refer to the Modular Framework handbook and the Global Fund TB Information Note, which includes reference to relevant technical guidance documents.
Priority Modules/Interventions:
- TB diagnosis, treatment and care
          -&gt; TB screening and diagnosis
- DR-TB diagnosis, treatment and care
          -&gt; DR-TB diagnosis/DST
          -&gt; DR-TB Treatment, care and support
- TB/HIV
          -&gt; TB/HIV Screening, testing and diagnosis
          -&gt; TB/HIV Treatment and care
          -&gt; TB/HIV Prevention  
- TB/DR-TB Prevention
          -&gt; Screening/testing for TB infection
          -&gt; Preventive treatment
Optional modules and interventions for the programmatic gap table which could be included depending on country contexts and level of investment:
- Collaboration with other providers and sectors
          -&gt; Private provider engagement in TB/DR-TB care
- Collaboration with other providers and sectors
          -&gt; Community-based TB/DR-TB care</v>
      </c>
      <c r="B11" s="382"/>
      <c r="C11" s="382"/>
      <c r="D11" s="382"/>
      <c r="E11" s="382"/>
      <c r="F11" s="382"/>
      <c r="G11" s="382"/>
    </row>
    <row r="12" spans="1:22" s="17" customFormat="1" ht="135.75" customHeight="1" x14ac:dyDescent="0.3">
      <c r="A12" s="382" t="str">
        <f ca="1">TranslationsTB!$G6</f>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and gray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6 priority modules listed above, complete tables for only the interventions/indicators that are relevant to the funding request.</v>
      </c>
      <c r="B12" s="382"/>
      <c r="C12" s="382"/>
      <c r="D12" s="382"/>
      <c r="E12" s="382"/>
      <c r="F12" s="382"/>
      <c r="G12" s="382"/>
    </row>
    <row r="13" spans="1:22" s="17" customFormat="1" ht="45" customHeight="1" x14ac:dyDescent="0.3">
      <c r="A13" s="365" t="str">
        <f ca="1">TranslationsTB!$G8</f>
        <v>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v>
      </c>
      <c r="B13" s="365"/>
      <c r="C13" s="365"/>
      <c r="D13" s="365"/>
      <c r="E13" s="365"/>
      <c r="F13" s="365"/>
      <c r="G13" s="365"/>
    </row>
    <row r="14" spans="1:22" s="17" customFormat="1" ht="30" customHeight="1" x14ac:dyDescent="0.3">
      <c r="A14" s="383" t="str">
        <f ca="1">TranslationsTB!$G$7</f>
        <v>Reference (for DS and DR-TB testing): Planning and budgeting tool for TB and drug-resistant TB testing -  https://www.who.int/publications/i/item/WHO-UCN-TB-2021.8</v>
      </c>
      <c r="B14" s="383"/>
      <c r="C14" s="383"/>
      <c r="D14" s="383"/>
      <c r="E14" s="383"/>
      <c r="F14" s="383"/>
      <c r="G14" s="383"/>
    </row>
    <row r="15" spans="1:22" s="17" customFormat="1" ht="30" customHeight="1" x14ac:dyDescent="0.3">
      <c r="A15" s="364" t="str">
        <f ca="1">TranslationsTB!$G53</f>
        <v>The Modular Framework -  https://www.theglobalfund.org/media/4309/fundingmodel_modularframework_handbook_en.pdf</v>
      </c>
      <c r="B15" s="364"/>
      <c r="C15" s="364"/>
      <c r="D15" s="364"/>
      <c r="E15" s="364"/>
      <c r="F15" s="364"/>
      <c r="G15" s="364"/>
    </row>
    <row r="16" spans="1:22" s="17" customFormat="1" ht="30" customHeight="1" x14ac:dyDescent="0.3">
      <c r="A16" s="364" t="str">
        <f ca="1">TranslationsTB!$G54</f>
        <v>Global Fund TB Information Note - https://www.theglobalfund.org/media/4759/core_resilientsustainablesystemsforhealth_infonote_en.pdf</v>
      </c>
      <c r="B16" s="364"/>
      <c r="C16" s="364"/>
      <c r="D16" s="364"/>
      <c r="E16" s="364"/>
      <c r="F16" s="364"/>
      <c r="G16" s="364"/>
    </row>
    <row r="17" spans="1:8" s="17" customFormat="1" ht="30" customHeight="1" x14ac:dyDescent="0.3">
      <c r="A17" s="379" t="str">
        <f ca="1">TranslationsTB!$G9</f>
        <v>"TB-Tables" Tab</v>
      </c>
      <c r="B17" s="379"/>
      <c r="C17" s="379"/>
      <c r="D17" s="379"/>
      <c r="E17" s="379"/>
      <c r="F17" s="379"/>
      <c r="G17" s="379"/>
      <c r="H17" s="52"/>
    </row>
    <row r="18" spans="1:8" s="17" customFormat="1" ht="30" customHeight="1" x14ac:dyDescent="0.3">
      <c r="A18" s="385" t="str">
        <f ca="1">TranslationsTB!$G10</f>
        <v>TB diagnosis, treatment and care – TB screening and diagnosis</v>
      </c>
      <c r="B18" s="385"/>
      <c r="C18" s="385"/>
      <c r="D18" s="385"/>
      <c r="E18" s="385"/>
      <c r="F18" s="385"/>
      <c r="G18" s="385"/>
    </row>
    <row r="19" spans="1:8" s="17" customFormat="1" ht="30.75" customHeight="1" x14ac:dyDescent="0.3">
      <c r="A19" s="382" t="str">
        <f ca="1">TranslationsTB!$G11</f>
        <v>Coverage indicator: 
Number of patients with of all forms of TB notified (i.e., bacteriologically confirmed + clinically diagnosed); *includes only those with new and relapse TB.</v>
      </c>
      <c r="B19" s="382"/>
      <c r="C19" s="382"/>
      <c r="D19" s="382"/>
      <c r="E19" s="382"/>
      <c r="F19" s="382"/>
      <c r="G19" s="382"/>
    </row>
    <row r="20" spans="1:8" s="17" customFormat="1" ht="48.75" customHeight="1" x14ac:dyDescent="0.3">
      <c r="A20" s="382" t="str">
        <f ca="1">TranslationsTB!$G12</f>
        <v>Estimated population in need/at risk:
Refers to the estimated incidence of all forms of TB cases.</v>
      </c>
      <c r="B20" s="382"/>
      <c r="C20" s="382"/>
      <c r="D20" s="382"/>
      <c r="E20" s="382"/>
      <c r="F20" s="382"/>
      <c r="G20" s="382"/>
    </row>
    <row r="21" spans="1:8" s="17" customFormat="1" ht="109.5" customHeight="1" x14ac:dyDescent="0.3">
      <c r="A21" s="382" t="str">
        <f ca="1">TranslationsTB!$G13</f>
        <v>Country target:
Refers to NSP or any other latest agreed country target.
1) "#" refers to all forms of TB cases (new and relapse) to be notified to national health authorities. It includes bacteriologically confirmed plus those that are diagnosed using other tests such as X-rays (including digital X-ray with or without CAD/AI), cytology and clinically diagnosed.
2) "%" refers to the treatment coverage, i.e., the proportion of all forms of TB cases (new and relapse) notified among the number of estimated incident TB cases.</v>
      </c>
      <c r="B21" s="382"/>
      <c r="C21" s="382"/>
      <c r="D21" s="382"/>
      <c r="E21" s="382"/>
      <c r="F21" s="382"/>
      <c r="G21" s="382"/>
    </row>
    <row r="22" spans="1:8" s="17" customFormat="1" ht="138.75" customHeight="1" x14ac:dyDescent="0.3">
      <c r="A22" s="386" t="str">
        <f ca="1">TranslationsTB!$G$14</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22" s="386"/>
      <c r="C22" s="386"/>
      <c r="D22" s="386"/>
      <c r="E22" s="386"/>
      <c r="F22" s="386"/>
      <c r="G22" s="386"/>
    </row>
    <row r="23" spans="1:8" s="17" customFormat="1" ht="42" customHeight="1" x14ac:dyDescent="0.3">
      <c r="A23" s="382" t="str">
        <f ca="1">TranslationsTB!$G$15</f>
        <v>Programmatic gap:
The programmatic gap is calculated based on total need (line A).</v>
      </c>
      <c r="B23" s="382"/>
      <c r="C23" s="382"/>
      <c r="D23" s="382"/>
      <c r="E23" s="382"/>
      <c r="F23" s="382"/>
      <c r="G23" s="382"/>
    </row>
    <row r="24" spans="1:8" s="17" customFormat="1" ht="90" customHeight="1" x14ac:dyDescent="0.3">
      <c r="A24" s="382" t="str">
        <f ca="1">TranslationsTB!$G16</f>
        <v>Comments/Assumptions:
1) Specify the target geographic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v>
      </c>
      <c r="B24" s="382"/>
      <c r="C24" s="382"/>
      <c r="D24" s="382"/>
      <c r="E24" s="382"/>
      <c r="F24" s="382"/>
      <c r="G24" s="382"/>
    </row>
    <row r="25" spans="1:8" s="17" customFormat="1" ht="30" customHeight="1" x14ac:dyDescent="0.3">
      <c r="A25" s="385" t="str">
        <f ca="1">TranslationsTB!$G17</f>
        <v>Drug-resistant (DR)-TB diagnosis, treatment and care - DR-TB diagnosis/drug susceptibility testing (DST)</v>
      </c>
      <c r="B25" s="385"/>
      <c r="C25" s="385"/>
      <c r="D25" s="385"/>
      <c r="E25" s="385"/>
      <c r="F25" s="385"/>
      <c r="G25" s="385"/>
    </row>
    <row r="26" spans="1:8" s="17" customFormat="1" ht="48.75" customHeight="1" x14ac:dyDescent="0.3">
      <c r="A26" s="369" t="str">
        <f ca="1">TranslationsTB!$G18</f>
        <v>Coverage indicator: 
Number of people with confirmed RR-TB and/or MDR-TB notified</v>
      </c>
      <c r="B26" s="369"/>
      <c r="C26" s="369"/>
      <c r="D26" s="369"/>
      <c r="E26" s="369"/>
      <c r="F26" s="369"/>
      <c r="G26" s="369"/>
    </row>
    <row r="27" spans="1:8" s="17" customFormat="1" ht="42.75" customHeight="1" x14ac:dyDescent="0.3">
      <c r="A27" s="369" t="str">
        <f ca="1">TranslationsTB!$G19</f>
        <v>Estimated population in need/at risk:
Refers to the number of the estimated DR-TB (RR/MDR-TB) cases among all new and retreatment cases.</v>
      </c>
      <c r="B27" s="369"/>
      <c r="C27" s="369"/>
      <c r="D27" s="369"/>
      <c r="E27" s="369"/>
      <c r="F27" s="369"/>
      <c r="G27" s="369"/>
    </row>
    <row r="28" spans="1:8" s="17" customFormat="1" ht="90" customHeight="1" x14ac:dyDescent="0.3">
      <c r="A28" s="369" t="str">
        <f ca="1">TranslationsTB!$G21</f>
        <v>Country target:
Refers to NSP or any other latest agreed country target.
1) "#" refers to the bacteriologically confirmed drug resistant TB (DR-TB) cases (RR/MDR-TB) notified.
2) "%" refers to the percentage of DR-TB (RR/MDR-TB) cases notified as a proportion of the estimated DR-TB (RR/MDR-TB) cases among all new and retreatment cases.</v>
      </c>
      <c r="B28" s="369"/>
      <c r="C28" s="369"/>
      <c r="D28" s="369"/>
      <c r="E28" s="369"/>
      <c r="F28" s="369"/>
      <c r="G28" s="369"/>
    </row>
    <row r="29" spans="1:8" s="17" customFormat="1" ht="131.25" customHeight="1" x14ac:dyDescent="0.3">
      <c r="A29" s="373" t="str">
        <f ca="1">TranslationsTB!$G$14</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29" s="373"/>
      <c r="C29" s="373"/>
      <c r="D29" s="373"/>
      <c r="E29" s="373"/>
      <c r="F29" s="373"/>
      <c r="G29" s="373"/>
    </row>
    <row r="30" spans="1:8" s="17" customFormat="1" ht="51.75" customHeight="1" x14ac:dyDescent="0.3">
      <c r="A30" s="369" t="str">
        <f ca="1">TranslationsTB!$G$15</f>
        <v>Programmatic gap:
The programmatic gap is calculated based on total need (line A).</v>
      </c>
      <c r="B30" s="369"/>
      <c r="C30" s="369"/>
      <c r="D30" s="369"/>
      <c r="E30" s="369"/>
      <c r="F30" s="369"/>
      <c r="G30" s="369"/>
    </row>
    <row r="31" spans="1:8" s="17" customFormat="1" ht="59.25" customHeight="1" x14ac:dyDescent="0.3">
      <c r="A31" s="369" t="str">
        <f ca="1">TranslationsTB!$G22</f>
        <v>Comments/Assumptions:
1) Specify the target geographic area.
2) Specify who are the other sources of funding.</v>
      </c>
      <c r="B31" s="369"/>
      <c r="C31" s="369"/>
      <c r="D31" s="369"/>
      <c r="E31" s="369"/>
      <c r="F31" s="369"/>
      <c r="G31" s="369"/>
    </row>
    <row r="32" spans="1:8" s="17" customFormat="1" ht="30" customHeight="1" x14ac:dyDescent="0.3">
      <c r="A32" s="385" t="str">
        <f ca="1">TranslationsTB!$G23</f>
        <v>DR-TB diagnosis, treatment and care – DR-TB treatment, care and support</v>
      </c>
      <c r="B32" s="385"/>
      <c r="C32" s="385"/>
      <c r="D32" s="385"/>
      <c r="E32" s="385"/>
      <c r="F32" s="385"/>
      <c r="G32" s="385"/>
    </row>
    <row r="33" spans="1:7" s="17" customFormat="1" ht="45" customHeight="1" x14ac:dyDescent="0.3">
      <c r="A33" s="369" t="str">
        <f ca="1">TranslationsTB!$G24</f>
        <v>Coverage indicator: 
Number of bacteriologically confirmed RR-TB and/or MDR-TB cases registered and started on a prescribed RR-TB and/or MDR-TB treatment regimen.</v>
      </c>
      <c r="B33" s="369"/>
      <c r="C33" s="369"/>
      <c r="D33" s="369"/>
      <c r="E33" s="369"/>
      <c r="F33" s="369"/>
      <c r="G33" s="369"/>
    </row>
    <row r="34" spans="1:7" s="17" customFormat="1" ht="41.25" customHeight="1" x14ac:dyDescent="0.3">
      <c r="A34" s="369" t="str">
        <f ca="1">TranslationsTB!$G25</f>
        <v xml:space="preserve">Estimated population in need/at risk:
It refers to the number of the estimated MDR/RR TB cases among all new and retreatment cases. </v>
      </c>
      <c r="B34" s="369"/>
      <c r="C34" s="369"/>
      <c r="D34" s="369"/>
      <c r="E34" s="369"/>
      <c r="F34" s="369"/>
      <c r="G34" s="369"/>
    </row>
    <row r="35" spans="1:7" s="17" customFormat="1" ht="88.5" customHeight="1" x14ac:dyDescent="0.3">
      <c r="A35" s="369" t="str">
        <f ca="1">TranslationsTB!$G26</f>
        <v>Country target:
Refers to NSP or any other latest agreed country target.
1) "#" refers to the registered cases with DR-TB (RR/MDR-TB) to be enrolled on second-line treatment.
2) "%" refers to the DR-TB (RR/MDR-TB) cases to be enrolled on second-line treatment among the estimated MDR-TB cases in need of treatment.</v>
      </c>
      <c r="B35" s="369"/>
      <c r="C35" s="369"/>
      <c r="D35" s="369"/>
      <c r="E35" s="369"/>
      <c r="F35" s="369"/>
      <c r="G35" s="369"/>
    </row>
    <row r="36" spans="1:7" s="17" customFormat="1" ht="132.75" customHeight="1" x14ac:dyDescent="0.3">
      <c r="A36" s="373" t="str">
        <f ca="1">TranslationsTB!$G$14</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36" s="373"/>
      <c r="C36" s="373"/>
      <c r="D36" s="373"/>
      <c r="E36" s="373"/>
      <c r="F36" s="373"/>
      <c r="G36" s="373"/>
    </row>
    <row r="37" spans="1:7" s="17" customFormat="1" ht="42.75" customHeight="1" x14ac:dyDescent="0.3">
      <c r="A37" s="369" t="str">
        <f ca="1">TranslationsTB!$G$15</f>
        <v>Programmatic gap:
The programmatic gap is calculated based on total need (line A).</v>
      </c>
      <c r="B37" s="369"/>
      <c r="C37" s="369"/>
      <c r="D37" s="369"/>
      <c r="E37" s="369"/>
      <c r="F37" s="369"/>
      <c r="G37" s="369"/>
    </row>
    <row r="38" spans="1:7" s="17" customFormat="1" ht="94.5" customHeight="1" x14ac:dyDescent="0.3">
      <c r="A38" s="369" t="str">
        <f ca="1">TranslationsTB!G27</f>
        <v>Comments/Assumptions:
1) Specify the target geographic area.
2) Specify who are the other sources of funding.
3) Along with the country targets, in the comments column specify the current and targeted treatment success rate for all bacteriologically confirmed DR-TB cases (RR/MDR-TB) over each of the three years.</v>
      </c>
      <c r="B38" s="369"/>
      <c r="C38" s="369"/>
      <c r="D38" s="369"/>
      <c r="E38" s="369"/>
      <c r="F38" s="369"/>
      <c r="G38" s="369"/>
    </row>
    <row r="39" spans="1:7" s="17" customFormat="1" ht="30" customHeight="1" x14ac:dyDescent="0.3">
      <c r="A39" s="385" t="str">
        <f ca="1">TranslationsTB!$G28</f>
        <v>TB/DR-TB prevention – Screening/testing for TB infection</v>
      </c>
      <c r="B39" s="385"/>
      <c r="C39" s="385"/>
      <c r="D39" s="385"/>
      <c r="E39" s="385"/>
      <c r="F39" s="385"/>
      <c r="G39" s="385"/>
    </row>
    <row r="40" spans="1:7" ht="57" customHeight="1" x14ac:dyDescent="0.3">
      <c r="A40" s="369" t="str">
        <f ca="1">TranslationsTB!$G29</f>
        <v>Coverage indicator: 
Contact investigation coverage: Proportion of contacts of people with bacteriologically-confirmed TB evaluated for TB among those eligible.</v>
      </c>
      <c r="B40" s="369"/>
      <c r="C40" s="369"/>
      <c r="D40" s="369"/>
      <c r="E40" s="369"/>
      <c r="F40" s="369"/>
      <c r="G40" s="369"/>
    </row>
    <row r="41" spans="1:7" s="17" customFormat="1" ht="99" customHeight="1" x14ac:dyDescent="0.3">
      <c r="A41" s="369" t="str">
        <f ca="1">TranslationsTB!$G30</f>
        <v>Estimated population in need/at risk:
Refers to the estimated number of eligible contacts of bacteriologically-confirmed people with TB during the period.
Target setting for the number of household contacts per bacteriologically confirmed person with TB should be based the national policy. Population census data to estimate the size of households, Stop TB UNHLM TB Prevention targets by country, modelling exercises based on program data, etc. are available options which the country can utilize during estimation.</v>
      </c>
      <c r="B41" s="369"/>
      <c r="C41" s="369"/>
      <c r="D41" s="369"/>
      <c r="E41" s="369"/>
      <c r="F41" s="369"/>
      <c r="G41" s="369"/>
    </row>
    <row r="42" spans="1:7" ht="82.5" customHeight="1" x14ac:dyDescent="0.3">
      <c r="A42" s="369" t="str">
        <f ca="1">TranslationsTB!$G31</f>
        <v>Country target:
Refers to NSP or any other latest agreed country target.
1) "#" refers to the number of contacts of people with bacteriologically confirmed TB who were evaluated for TB.
2) "%" refers to the percentage of contacts of people who were evaluated among the total number of eligible contacts of people with bacteriologically confirmed TB (see above).</v>
      </c>
      <c r="B42" s="369"/>
      <c r="C42" s="369"/>
      <c r="D42" s="369"/>
      <c r="E42" s="369"/>
      <c r="F42" s="369"/>
      <c r="G42" s="369"/>
    </row>
    <row r="43" spans="1:7" ht="132" customHeight="1" x14ac:dyDescent="0.3">
      <c r="A43" s="373" t="str">
        <f ca="1">TranslationsTB!$G$14</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43" s="373"/>
      <c r="C43" s="373"/>
      <c r="D43" s="373"/>
      <c r="E43" s="373"/>
      <c r="F43" s="373"/>
      <c r="G43" s="373"/>
    </row>
    <row r="44" spans="1:7" ht="60.75" customHeight="1" x14ac:dyDescent="0.3">
      <c r="A44" s="369" t="str">
        <f ca="1">TranslationsTB!$G$15</f>
        <v>Programmatic gap:
The programmatic gap is calculated based on total need (line A).</v>
      </c>
      <c r="B44" s="369"/>
      <c r="C44" s="369"/>
      <c r="D44" s="369"/>
      <c r="E44" s="369"/>
      <c r="F44" s="369"/>
      <c r="G44" s="369"/>
    </row>
    <row r="45" spans="1:7" ht="76" customHeight="1" x14ac:dyDescent="0.3">
      <c r="A45" s="369" t="str">
        <f ca="1">TranslationsTB!$G32</f>
        <v>Comments/Assumptions:
1) Specify the target geographic area.
2) Specify who are the other sources of funding.
3) Specify the number and proportion of contacts evaluated disaggregated by age (&lt;5, 5-14, 15+ years).</v>
      </c>
      <c r="B45" s="369"/>
      <c r="C45" s="369"/>
      <c r="D45" s="369"/>
      <c r="E45" s="369"/>
      <c r="F45" s="369"/>
      <c r="G45" s="369"/>
    </row>
    <row r="46" spans="1:7" ht="30" customHeight="1" x14ac:dyDescent="0.3">
      <c r="A46" s="385" t="str">
        <f ca="1">TranslationsTB!$G33</f>
        <v>TB/DR-TB prevention – Preventive treatment (eligible contacts)</v>
      </c>
      <c r="B46" s="385"/>
      <c r="C46" s="385"/>
      <c r="D46" s="385"/>
      <c r="E46" s="385"/>
      <c r="F46" s="385"/>
      <c r="G46" s="385"/>
    </row>
    <row r="47" spans="1:7" ht="53.25" customHeight="1" x14ac:dyDescent="0.3">
      <c r="A47" s="369" t="str">
        <f ca="1">TranslationsTB!$G34</f>
        <v>Coverage indicator: 
Number of people in contact with TB patients who began preventive therapy.</v>
      </c>
      <c r="B47" s="369"/>
      <c r="C47" s="369"/>
      <c r="D47" s="369"/>
      <c r="E47" s="369"/>
      <c r="F47" s="369"/>
      <c r="G47" s="369"/>
    </row>
    <row r="48" spans="1:7" s="17" customFormat="1" ht="58" customHeight="1" x14ac:dyDescent="0.3">
      <c r="A48" s="382" t="str">
        <f ca="1">TranslationsTB!$G35</f>
        <v xml:space="preserve">Estimated population in need/at risk:
Refers to the estimated number of eligible contacts of bacteriologically-confirmed people with TB initiated on TB preventive therapy after ruling out TB disease. </v>
      </c>
      <c r="B48" s="382"/>
      <c r="C48" s="382"/>
      <c r="D48" s="382"/>
      <c r="E48" s="382"/>
      <c r="F48" s="382"/>
      <c r="G48" s="382"/>
    </row>
    <row r="49" spans="1:7" ht="66.75" customHeight="1" x14ac:dyDescent="0.3">
      <c r="A49" s="369" t="str">
        <f ca="1">TranslationsTB!$G36</f>
        <v>Country target:
Refers to NSP or any other latest agreed country target.
1) '#" refers to the number of eligible contacts of people with bacteriologically confirmed TB commenced on TB preventive therapy.
2) "%" refers to the percentage of eligible contacts of bacteriologically-confirmed people with TB who commenced TPT (see above).</v>
      </c>
      <c r="B49" s="369"/>
      <c r="C49" s="369"/>
      <c r="D49" s="369"/>
      <c r="E49" s="369"/>
      <c r="F49" s="369"/>
      <c r="G49" s="369"/>
    </row>
    <row r="50" spans="1:7" ht="120" customHeight="1" x14ac:dyDescent="0.3">
      <c r="A50" s="373" t="str">
        <f ca="1">TranslationsTB!$G$14</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50" s="373"/>
      <c r="C50" s="373"/>
      <c r="D50" s="373"/>
      <c r="E50" s="373"/>
      <c r="F50" s="373"/>
      <c r="G50" s="373"/>
    </row>
    <row r="51" spans="1:7" ht="49.5" customHeight="1" x14ac:dyDescent="0.3">
      <c r="A51" s="369" t="str">
        <f ca="1">TranslationsTB!$G$15</f>
        <v>Programmatic gap:
The programmatic gap is calculated based on total need (line A).</v>
      </c>
      <c r="B51" s="369"/>
      <c r="C51" s="369"/>
      <c r="D51" s="369"/>
      <c r="E51" s="369"/>
      <c r="F51" s="369"/>
      <c r="G51" s="369"/>
    </row>
    <row r="52" spans="1:7" ht="83.25" customHeight="1" x14ac:dyDescent="0.3">
      <c r="A52" s="369" t="str">
        <f ca="1">TranslationsTB!$G37</f>
        <v>Programmatic gap: 
The programmatic gap is calculated based on total need (line A).</v>
      </c>
      <c r="B52" s="369"/>
      <c r="C52" s="369"/>
      <c r="D52" s="369"/>
      <c r="E52" s="369"/>
      <c r="F52" s="369"/>
      <c r="G52" s="369"/>
    </row>
    <row r="53" spans="1:7" ht="68.25" customHeight="1" x14ac:dyDescent="0.3">
      <c r="A53" s="369" t="str">
        <f ca="1">TranslationsTB!$G38</f>
        <v>Comments/Assumptions:
1) Specify the target geographic area.
2) Specify who are the other sources of funding.
3) Specify the number and proportion of child, adolescent and adult contacts to receive TPT among the total estimated number of contacts (&lt;5, 5-14, 15+ years).</v>
      </c>
      <c r="B53" s="369"/>
      <c r="C53" s="369"/>
      <c r="D53" s="369"/>
      <c r="E53" s="369"/>
      <c r="F53" s="369"/>
      <c r="G53" s="369"/>
    </row>
    <row r="54" spans="1:7" ht="30" customHeight="1" x14ac:dyDescent="0.3">
      <c r="A54" s="379" t="str">
        <f ca="1">TranslationsTB!$G39</f>
        <v xml:space="preserve">OPTIONAL: Collaboration with other providers and sectors – Private provider engagement in TB/DR-TB care </v>
      </c>
      <c r="B54" s="379"/>
      <c r="C54" s="379"/>
      <c r="D54" s="379"/>
      <c r="E54" s="379"/>
      <c r="F54" s="379"/>
      <c r="G54" s="379"/>
    </row>
    <row r="55" spans="1:7" s="17" customFormat="1" ht="30" customHeight="1" x14ac:dyDescent="0.3">
      <c r="A55" s="387" t="str">
        <f ca="1">TranslationsTB!$G40</f>
        <v>For countries with large proportion of patients seeking care in the private sector.</v>
      </c>
      <c r="B55" s="387"/>
      <c r="C55" s="387"/>
      <c r="D55" s="387"/>
      <c r="E55" s="387"/>
      <c r="F55" s="387"/>
      <c r="G55" s="387"/>
    </row>
    <row r="56" spans="1:7" ht="37.5" customHeight="1" x14ac:dyDescent="0.3">
      <c r="A56" s="369" t="str">
        <f ca="1">TranslationsTB!$G41</f>
        <v>Coverage indicator: 
Percentage of notified patients with all forms of TB (i.e., bacteriologically confirmed + clinically diagnosed) contributed by non-national TB program providers- private/non-governmental facilities; *includes only those with new and relapse TB.</v>
      </c>
      <c r="B56" s="369"/>
      <c r="C56" s="369"/>
      <c r="D56" s="369"/>
      <c r="E56" s="369"/>
      <c r="F56" s="369"/>
      <c r="G56" s="369"/>
    </row>
    <row r="57" spans="1:7" ht="69" customHeight="1" x14ac:dyDescent="0.3">
      <c r="A57" s="369" t="str">
        <f ca="1">TranslationsTB!$G42</f>
        <v xml:space="preserve">Estimated population in need/at risk:
Refers to the estimated number of TB cases that seek care in the private sector (private for-profit and not-for-profit). </v>
      </c>
      <c r="B57" s="369"/>
      <c r="C57" s="369"/>
      <c r="D57" s="369"/>
      <c r="E57" s="369"/>
      <c r="F57" s="369"/>
      <c r="G57" s="369"/>
    </row>
    <row r="58" spans="1:7" ht="99" customHeight="1" x14ac:dyDescent="0.3">
      <c r="A58" s="369" t="str">
        <f ca="1">TranslationsTB!$G43</f>
        <v>Country target:
Refers to NSP or any other latest agreed country target.
1) "#" refers to all forms of TB cases (new and relapse) to be notified to national health authorities by the private sector (NGOs and private-for-profit providers). It includes bacteriologically confirmed plus those that are diagnosed using other tests such as X-rays (including digital X-ray, with or without CAD/AI), cytology and clinically diagnosed.
2) "%" refers to the proportion of notified cases from the private sector providers among the total number of TB cases (all forms) notified to the national health authority in the PPM/PPE implementation areas.</v>
      </c>
      <c r="B58" s="369"/>
      <c r="C58" s="369"/>
      <c r="D58" s="369"/>
      <c r="E58" s="369"/>
      <c r="F58" s="369"/>
      <c r="G58" s="369"/>
    </row>
    <row r="59" spans="1:7" ht="75" customHeight="1" x14ac:dyDescent="0.3">
      <c r="A59" s="369" t="str">
        <f ca="1">TranslationsTB!$G44</f>
        <v xml:space="preserve">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v>
      </c>
      <c r="B59" s="369"/>
      <c r="C59" s="369"/>
      <c r="D59" s="369"/>
      <c r="E59" s="369"/>
      <c r="F59" s="369"/>
      <c r="G59" s="369"/>
    </row>
    <row r="60" spans="1:7" ht="60.75" customHeight="1" x14ac:dyDescent="0.3">
      <c r="A60" s="369" t="str">
        <f ca="1">TranslationsTB!$G45</f>
        <v>Programmatic gap: 
The programmatic gap is calculated based on total need (line A).</v>
      </c>
      <c r="B60" s="369"/>
      <c r="C60" s="369"/>
      <c r="D60" s="369"/>
      <c r="E60" s="369"/>
      <c r="F60" s="369"/>
      <c r="G60" s="369"/>
    </row>
    <row r="61" spans="1:7" ht="69" customHeight="1" x14ac:dyDescent="0.3">
      <c r="A61" s="369" t="str">
        <f ca="1">TranslationsTB!$G46</f>
        <v>Comments/Assumptions:
1) Specify the target geographic area.
2) Specify who are the other sources of funding.
3) Along with the country targets, in the comments column specify the current and targeted treatment success rate for all new TB cases in the private sector over each of the three years.</v>
      </c>
      <c r="B61" s="369"/>
      <c r="C61" s="369"/>
      <c r="D61" s="369"/>
      <c r="E61" s="369"/>
      <c r="F61" s="369"/>
      <c r="G61" s="369"/>
    </row>
    <row r="62" spans="1:7" s="17" customFormat="1" ht="30" customHeight="1" x14ac:dyDescent="0.3">
      <c r="A62" s="379" t="str">
        <f ca="1">TranslationsTB!$G47</f>
        <v>OPTIONAL: Collaboration with other providers and sectors – Community-based TB/DR-TB care</v>
      </c>
      <c r="B62" s="379"/>
      <c r="C62" s="379"/>
      <c r="D62" s="379"/>
      <c r="E62" s="379"/>
      <c r="F62" s="379"/>
      <c r="G62" s="379"/>
    </row>
    <row r="63" spans="1:7" ht="47.25" customHeight="1" x14ac:dyDescent="0.3">
      <c r="A63" s="369" t="str">
        <f ca="1">TranslationsTB!$G48</f>
        <v>Coverage indicator: 
Percentage of notified patients with all forms of TB (i.e., bacteriologically confirmed + clinically diagnosed) contributed by non-national TB program providers- community referrals; *includes only those with new and relapse TB.</v>
      </c>
      <c r="B63" s="369"/>
      <c r="C63" s="369"/>
      <c r="D63" s="369"/>
      <c r="E63" s="369"/>
      <c r="F63" s="369"/>
      <c r="G63" s="369"/>
    </row>
    <row r="64" spans="1:7" ht="73" customHeight="1" x14ac:dyDescent="0.3">
      <c r="A64" s="369" t="str">
        <f ca="1">TranslationsTB!$G49</f>
        <v xml:space="preserve">Estimated population in need/at risk:
Refers to the estimated number of people with confirmed TB who were referred for diagnosis through community referrals. </v>
      </c>
      <c r="B64" s="369"/>
      <c r="C64" s="369"/>
      <c r="D64" s="369"/>
      <c r="E64" s="369"/>
      <c r="F64" s="369"/>
      <c r="G64" s="369"/>
    </row>
    <row r="65" spans="1:7" ht="96" customHeight="1" x14ac:dyDescent="0.3">
      <c r="A65" s="373" t="str">
        <f ca="1">TranslationsTB!$G$50</f>
        <v>Country target:
Refers to NSP or any other latest agreed country target.
1) "#" refers to the number of people with TB (all forms) i.e. bacteriologically confirmed plus clinically diagnosed referred by the community to a health facility for diagnosis.
2) "%" refers to the proportion of the total number of notified people with TB (all forms) that were referred by the community in the reporting period.</v>
      </c>
      <c r="B65" s="373"/>
      <c r="C65" s="373"/>
      <c r="D65" s="373"/>
      <c r="E65" s="373"/>
      <c r="F65" s="373"/>
      <c r="G65" s="373"/>
    </row>
    <row r="66" spans="1:7" ht="112.5" customHeight="1" x14ac:dyDescent="0.3">
      <c r="A66" s="369" t="str">
        <f ca="1">TranslationsTB!$G$14</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66" s="369"/>
      <c r="C66" s="369"/>
      <c r="D66" s="369"/>
      <c r="E66" s="369"/>
      <c r="F66" s="369"/>
      <c r="G66" s="369"/>
    </row>
    <row r="67" spans="1:7" ht="70.5" customHeight="1" x14ac:dyDescent="0.3">
      <c r="A67" s="369" t="str">
        <f ca="1">TranslationsTB!$G$15</f>
        <v>Programmatic gap:
The programmatic gap is calculated based on total need (line A).</v>
      </c>
      <c r="B67" s="369"/>
      <c r="C67" s="369"/>
      <c r="D67" s="369"/>
      <c r="E67" s="369"/>
      <c r="F67" s="369"/>
      <c r="G67" s="369"/>
    </row>
    <row r="68" spans="1:7" ht="78" customHeight="1" x14ac:dyDescent="0.3">
      <c r="A68" s="369" t="str">
        <f ca="1">TranslationsTB!G52</f>
        <v>Comments/Assumptions:
1) Specify the target geographic area.
2) Specify who are the other sources of funding.</v>
      </c>
      <c r="B68" s="369"/>
      <c r="C68" s="369"/>
      <c r="D68" s="369"/>
      <c r="E68" s="369"/>
      <c r="F68" s="369"/>
      <c r="G68" s="369"/>
    </row>
    <row r="69" spans="1:7" s="17" customFormat="1" ht="30" customHeight="1" x14ac:dyDescent="0.3">
      <c r="A69" s="378" t="str">
        <f ca="1">TranslationsHIV!G3</f>
        <v xml:space="preserve">Instructions - HIV Priority Modules </v>
      </c>
      <c r="B69" s="378"/>
      <c r="C69" s="378"/>
      <c r="D69" s="378"/>
      <c r="E69" s="378"/>
      <c r="F69" s="378"/>
      <c r="G69" s="378"/>
    </row>
    <row r="70" spans="1:7" ht="297.75" customHeight="1" x14ac:dyDescent="0.3">
      <c r="A70" s="365" t="str">
        <f ca="1">TranslationsHIV!$G5</f>
        <v>Please complete separate programmatic gap tables for 4-6 priority modules in the HIV funding request. The following list specifies possible modules and relevant interventions. Complete tables only for the interventions for which funding is being requested.
For guidance when completing these programmatic gap tables, please refer to the Modular Framework handbook and the Global Fund HIV Information Note, which includes reference to relevant technical guidance documents. 
Priority Modules/Interventions, as per the Modular Framework Handbook:
1. Treatment, care and support    
2. Differentiated HIV Testing Services*
3. TB/HIV **
4. Elimination of vertical transmission of HIV, syphilis and hepatitis B ***
5. Prevention package for key populations and AGYW ****
6.  PrEP *****
7. Condoms *****</v>
      </c>
      <c r="B70" s="365"/>
      <c r="C70" s="365"/>
      <c r="D70" s="365"/>
      <c r="E70" s="365"/>
      <c r="F70" s="365"/>
      <c r="G70" s="365"/>
    </row>
    <row r="71" spans="1:7" ht="380.5" customHeight="1" x14ac:dyDescent="0.3">
      <c r="A71" s="380" t="str">
        <f ca="1">TranslationsHIV!$G$6</f>
        <v xml:space="preserve">*Differentiated HIV Testing Services
         -&gt; The HIV Testing gap table should be completed for the two priority key population groups in terms of incidence or number of new infections: men who have sex with men; sex workers; transgender people; people who inject drugs. In addition, the Global Fund AGYW priority countries should complete the gap table for adolescent girls and young women in high incidence settings. 
**TB/HIV
         -&gt; If submitting separate TB and HIV funding requests, gap analysis tables for TB/HIV interventions should be included in both the TB and HIV requests. In the case of a joint TB/HIV request, please complete the tables provided in the joint TB/HIV programmatic gap Excel file.
         -&gt; If the applicant is part of the WHO’s 30 highest TB/HIV burden countries they must complete the tables linked to this module.  The WHO’s 30 highest TB/HIV burden countries are Botswana, Brazil, Cameroon, Central African Republic, China, Congo, Democratic Republic of the Congo, Eswatini, Ethiopia, Gabon, Guinea, Guinea-Bissau, India, Indonesia, Kenya,  Lesotho, Liberia, Malawi, Mozambique, Myanmar, Namibia, Nigeria, Philippines, Russian Federation, South Africa, Thailand, Uganda, United Republic of Tanzania, Zambia, and Zimbabwe.
***Elimination of vertical transmission of HIV, syphilis and hepatitis B 
         -&gt;  If the applicant is among of the countries that have joined the Global Alliance to end Pediatric AIDS by 2030, they must complete the gap tables linked to this module. The 12 countries are Angola, Cameroon, Cote-D'Ivoire, DRC, Kenya, Mozambique, Nigeria, South Africa, Uganda, the United Republic of Tanzania, Zambia and Zimbabwe.
****Prevention package for key populations and AGYW 
         -&gt; If funding is requested for these modules, the following applies:
         -&gt; These modules refer to the following key and vulnerable populations: men who have sex with men; sex workers; transgender people; people who inject drugs; adolescent girls and young women in high incidence settings; and other vulnerable populations.
        -&gt; Gap tables must be completed for the prevention packages of two priority key population groups  in terms of incidence or number of new infections: men who have sex with men, sex workers, transgender people, people who inject drugs, other vulnerable populations.Note that 3 tables are provided in the 'Prevention' tab.
         -&gt; In addition, all the Global Fund AGYW priority countries need to complete the gap table for the prevention package for adolescent girls and young women in high incidence settings. 
*****PrEP and Condoms (3 tables provided in each tab)
         -&gt; If funding is requested for these modules, the following applies:
         -&gt; For the Global Fund incidence reduction strategy delivery priority countries, the PrEP gap table and the Condom gap table should be completed for the two priority key population groups in terms of incidence or number of new infections: men who have sex with men; sex workers; transgender people;and people who inject drugs. Rest of countries: condom and PrEP tables are negotiated with HIV advisor as needed.
         -&gt; For the Global Fund AGYW priority countries, these tables should be completed for adolescent girls and young women in high incidence settings.          </v>
      </c>
      <c r="B71" s="380"/>
      <c r="C71" s="380"/>
      <c r="D71" s="380"/>
      <c r="E71" s="380"/>
      <c r="F71" s="380"/>
      <c r="G71" s="380"/>
    </row>
    <row r="72" spans="1:7" ht="89.5" customHeight="1" x14ac:dyDescent="0.3">
      <c r="A72" s="365" t="str">
        <f ca="1">TranslationsHIV!$G7</f>
        <v>To begin completing each table, specify the desired priority module/intervention by selecting from the drop-down list provided next to the "Priority Module" line [note that this is pre-filled for some tables]. Then, select the corresponding coverage indicator from the drop-down list [unless pre-filled]. Blank cells highlighted in white require input. Cells highlighted in purple and gray will then be filled automatically.
The following instructions provide detailed information on how to complete the gap table for each module. Note that the TB/HIV collaborative intervention has several coverage indicators and therefore separate tables are to be completed. Remember, complete tables for only 4-6 priority modules.</v>
      </c>
      <c r="B72" s="365"/>
      <c r="C72" s="365"/>
      <c r="D72" s="365"/>
      <c r="E72" s="365"/>
      <c r="F72" s="365"/>
      <c r="G72" s="365"/>
    </row>
    <row r="73" spans="1:7" ht="66" customHeight="1" x14ac:dyDescent="0.3">
      <c r="A73" s="365" t="str">
        <f ca="1">TranslationsHIV!G8</f>
        <v>In cases where the indicators used by the country are worded differently than what is included in the programmatic gap tables (but the measurement is the same), please include the country definition in the comments box. A blank table can be found on the "Blank table" tab in the case where the number of tables provided in the workbook is not sufficient, or if the applicant wishes to submit a table for a module/intervention/indicator that is not specified in the instructions below.</v>
      </c>
      <c r="B73" s="365"/>
      <c r="C73" s="365"/>
      <c r="D73" s="365"/>
      <c r="E73" s="365"/>
      <c r="F73" s="365"/>
      <c r="G73" s="365"/>
    </row>
    <row r="74" spans="1:7" ht="66" customHeight="1" x14ac:dyDescent="0.3">
      <c r="A74" s="365" t="str">
        <f ca="1">TranslationsHIV!G84</f>
        <v xml:space="preserve">Note: Throughout the instructions, the term “high incidence settings” is used to indicate “high-risk AGYW”. High HIV incidence settings are sub-national locations with an HIV incidence of 1% or more among AGYW 15-24 years as per UNAIDS criteria. AGYW residing in these areas are considered high-risk. However, those residing within areas with moderate HIV incidence of 0.3% to &lt;1% can also be considered high-risk AGYW based on their reported behaviour (AGYW with non-regular sexual partner(s) and young women from key populations). [UNAIDS (2021). Global AIDS Strategy 2021-2026 — End Inequalities. End AIDS.]  </v>
      </c>
      <c r="B74" s="365"/>
      <c r="C74" s="365"/>
      <c r="D74" s="365"/>
      <c r="E74" s="365"/>
      <c r="F74" s="365"/>
      <c r="G74" s="365"/>
    </row>
    <row r="75" spans="1:7" ht="30" customHeight="1" x14ac:dyDescent="0.3">
      <c r="A75" s="364" t="str">
        <f ca="1">TranslationsHIV!G82</f>
        <v>The Modular Framework -  https://www.theglobalfund.org/media/4309/fundingmodel_modularframework_handbook_en.pdf</v>
      </c>
      <c r="B75" s="364"/>
      <c r="C75" s="364"/>
      <c r="D75" s="364"/>
      <c r="E75" s="364"/>
      <c r="F75" s="364"/>
      <c r="G75" s="364"/>
    </row>
    <row r="76" spans="1:7" ht="30" customHeight="1" x14ac:dyDescent="0.3">
      <c r="A76" s="364" t="str">
        <f ca="1">TranslationsHIV!G83</f>
        <v>Global Fund HIV Information Note - https://www.theglobalfund.org/media/4759/core_resilientsustainablesystemsforhealth_infonote_en.pdf</v>
      </c>
      <c r="B76" s="364"/>
      <c r="C76" s="364"/>
      <c r="D76" s="364"/>
      <c r="E76" s="364"/>
      <c r="F76" s="364"/>
      <c r="G76" s="364"/>
    </row>
    <row r="77" spans="1:7" ht="30" customHeight="1" x14ac:dyDescent="0.3">
      <c r="A77" s="371" t="str">
        <f ca="1">TranslationsHIV!$G$9</f>
        <v xml:space="preserve">"HIV-Treatment" Tab </v>
      </c>
      <c r="B77" s="371"/>
      <c r="C77" s="371"/>
      <c r="D77" s="371"/>
      <c r="E77" s="371"/>
      <c r="F77" s="371"/>
      <c r="G77" s="371"/>
    </row>
    <row r="78" spans="1:7" ht="30" customHeight="1" x14ac:dyDescent="0.3">
      <c r="A78" s="371" t="str">
        <f ca="1">TranslationsHIV!$G10</f>
        <v xml:space="preserve">Treatment, care and support </v>
      </c>
      <c r="B78" s="371"/>
      <c r="C78" s="371"/>
      <c r="D78" s="371"/>
      <c r="E78" s="371"/>
      <c r="F78" s="371"/>
      <c r="G78" s="371"/>
    </row>
    <row r="79" spans="1:7" ht="30" customHeight="1" x14ac:dyDescent="0.3">
      <c r="A79" s="372" t="str">
        <f ca="1">TranslationsHIV!$G11</f>
        <v>For ART, it is encouraged to complete separate tables for adults and for children, however the option to complete in aggregate is also provided.</v>
      </c>
      <c r="B79" s="372"/>
      <c r="C79" s="372"/>
      <c r="D79" s="372"/>
      <c r="E79" s="372"/>
      <c r="F79" s="372"/>
      <c r="G79" s="372"/>
    </row>
    <row r="80" spans="1:7" s="17" customFormat="1" ht="60" customHeight="1" x14ac:dyDescent="0.3">
      <c r="A80" s="367" t="str">
        <f ca="1">TranslationsHIV!$G12</f>
        <v>Coverage indicator: [select the relevant indicator from the drop-down list]
Percentage of people on ART among all people living with HIV at the end of the reporting period.</v>
      </c>
      <c r="B80" s="367"/>
      <c r="C80" s="367"/>
      <c r="D80" s="367"/>
      <c r="E80" s="367"/>
      <c r="F80" s="367"/>
      <c r="G80" s="367"/>
    </row>
    <row r="81" spans="1:8" ht="42.75" customHeight="1" x14ac:dyDescent="0.3">
      <c r="A81" s="367" t="str">
        <f ca="1">TranslationsHIV!G13</f>
        <v>Estimated population in need/at risk:
This refers to all adults and/or children living with HIV.</v>
      </c>
      <c r="B81" s="367"/>
      <c r="C81" s="367"/>
      <c r="D81" s="367"/>
      <c r="E81" s="367"/>
      <c r="F81" s="367"/>
      <c r="G81" s="367"/>
    </row>
    <row r="82" spans="1:8" ht="75.75" customHeight="1" x14ac:dyDescent="0.3">
      <c r="A82" s="367" t="str">
        <f ca="1">TranslationsHIV!G14</f>
        <v>Country target:
Refers to National Strategic Plan (NSP) or any other latest agreed country target.
1) "#" refers to the total number of people to be on antiretroviral therapy.
2) "%" refers to the number of adults and/or children expected to be on antiretroviral therapy among all adults and children living with HIV.</v>
      </c>
      <c r="B82" s="367"/>
      <c r="C82" s="367"/>
      <c r="D82" s="367"/>
      <c r="E82" s="367"/>
      <c r="F82" s="367"/>
      <c r="G82" s="367"/>
    </row>
    <row r="83" spans="1:8" ht="141" customHeight="1" x14ac:dyDescent="0.3">
      <c r="A83" s="373" t="str">
        <f ca="1">TranslationsHIV!$G$15</f>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83" s="373"/>
      <c r="C83" s="373"/>
      <c r="D83" s="373"/>
      <c r="E83" s="373"/>
      <c r="F83" s="373"/>
      <c r="G83" s="373"/>
    </row>
    <row r="84" spans="1:8" ht="56.25" customHeight="1" x14ac:dyDescent="0.3">
      <c r="A84" s="367" t="str">
        <f ca="1">TranslationsHIV!G16</f>
        <v>Programmatic gap:
The programmatic gap is calculated based on B1 Global targets as per the Global AIDS Strategy 2021-2026.</v>
      </c>
      <c r="B84" s="367"/>
      <c r="C84" s="367"/>
      <c r="D84" s="367"/>
      <c r="E84" s="367"/>
      <c r="F84" s="367"/>
      <c r="G84" s="367"/>
    </row>
    <row r="85" spans="1:8" ht="88.5" customHeight="1" x14ac:dyDescent="0.3">
      <c r="A85" s="367" t="str">
        <f ca="1">TranslationsHIV!G17</f>
        <v xml:space="preserve">Comments/Assumptions:
1) Specify the target geographic area.
2) Specify who are the other sources of funding.
3) Specify the amount of the programmatic gap that is in the within-allocation request, and the amount included in the above-allocation (PAAR). Clarify to what extent this request will cover needs in the highest incidence geographic areas.
4) Indicate the difference between the Country target and the Global target. </v>
      </c>
      <c r="B85" s="367"/>
      <c r="C85" s="367"/>
      <c r="D85" s="367"/>
      <c r="E85" s="367"/>
      <c r="F85" s="367"/>
      <c r="G85" s="367"/>
    </row>
    <row r="86" spans="1:8" ht="30" customHeight="1" x14ac:dyDescent="0.3">
      <c r="A86" s="371" t="str">
        <f ca="1">TranslationsHIV!G18</f>
        <v>Elimination of vertical transmission of HIV, syphilis and hepatitis B - "HIV-EMTCT" tab</v>
      </c>
      <c r="B86" s="371"/>
      <c r="C86" s="371"/>
      <c r="D86" s="371"/>
      <c r="E86" s="371"/>
      <c r="F86" s="371"/>
      <c r="G86" s="371"/>
    </row>
    <row r="87" spans="1:8" s="17" customFormat="1" ht="59.25" customHeight="1" x14ac:dyDescent="0.3">
      <c r="A87" s="367" t="str">
        <f ca="1">TranslationsHIV!G19</f>
        <v>Coverage indicator: [select the relevant coverage indicator from the drop-down list]
Percentage of pregnant women living with HIV who received antiretroviral medicine to reduce the risk of vertical transmission of HIV.</v>
      </c>
      <c r="B87" s="367"/>
      <c r="C87" s="367"/>
      <c r="D87" s="367"/>
      <c r="E87" s="367"/>
      <c r="F87" s="367"/>
      <c r="G87" s="367"/>
    </row>
    <row r="88" spans="1:8" ht="53.25" customHeight="1" x14ac:dyDescent="0.3">
      <c r="A88" s="367" t="str">
        <f ca="1">TranslationsHIV!G20</f>
        <v>Estimated population in need/at risk:
It refers to the estimated number of HIV-positive pregnant women.</v>
      </c>
      <c r="B88" s="367"/>
      <c r="C88" s="367"/>
      <c r="D88" s="367"/>
      <c r="E88" s="367"/>
      <c r="F88" s="367"/>
      <c r="G88" s="367"/>
    </row>
    <row r="89" spans="1:8" ht="85.5" customHeight="1" x14ac:dyDescent="0.3">
      <c r="A89" s="367" t="str">
        <f ca="1">TranslationsHIV!G21</f>
        <v>Country target:
Refers to NSP or any other latest agreed country target.
1) "#" refers to the number of HIV-positive pregnant women who are expected to receive antiretroviral drugs to reduce the risk of mother-to-child transmission during pregnancy and delivery.
2) "%" refers to the percentage of HIV-positive pregnant women who receive antiretrovirals to reduce the risk of mother-to-child transmission among the total estimated HIV-positive pregnant women.</v>
      </c>
      <c r="B89" s="367"/>
      <c r="C89" s="367"/>
      <c r="D89" s="367"/>
      <c r="E89" s="367"/>
      <c r="F89" s="367"/>
      <c r="G89" s="367"/>
    </row>
    <row r="90" spans="1:8" ht="121" customHeight="1" x14ac:dyDescent="0.3">
      <c r="A90" s="373" t="str">
        <f ca="1">TranslationsHIV!$G$15</f>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90" s="373"/>
      <c r="C90" s="373"/>
      <c r="D90" s="373"/>
      <c r="E90" s="373"/>
      <c r="F90" s="373"/>
      <c r="G90" s="373"/>
    </row>
    <row r="91" spans="1:8" ht="64.5" customHeight="1" x14ac:dyDescent="0.3">
      <c r="A91" s="367" t="str">
        <f ca="1">TranslationsHIV!G23</f>
        <v>Programmatic gap:
The programmatic gap is calculated based on B1 Global targets as per the Global AIDS Strategy 2021-2026.</v>
      </c>
      <c r="B91" s="367"/>
      <c r="C91" s="367"/>
      <c r="D91" s="367"/>
      <c r="E91" s="367"/>
      <c r="F91" s="367"/>
      <c r="G91" s="367"/>
      <c r="H91" s="22"/>
    </row>
    <row r="92" spans="1:8" ht="96" customHeight="1" x14ac:dyDescent="0.3">
      <c r="A92" s="367" t="str">
        <f ca="1">TranslationsHIV!G24</f>
        <v xml:space="preserve">Comments/Assumptions:
1) Specify the target geographic area.
2) Specify who are the other sources of funding.
3) Specify the amount of the programmatic gap that is in the within-allocation request, and the amount included in the above-allocation (PAAR). Clarify to what extent this request will cover needs in the highest incidence mother-to-child transmission geographic areas. 
4) Indicate the difference between the Country target and the Global target. </v>
      </c>
      <c r="B92" s="367"/>
      <c r="C92" s="367"/>
      <c r="D92" s="367"/>
      <c r="E92" s="367"/>
      <c r="F92" s="367"/>
      <c r="G92" s="367"/>
      <c r="H92" s="23"/>
    </row>
    <row r="93" spans="1:8" ht="30" customHeight="1" x14ac:dyDescent="0.3">
      <c r="A93" s="371" t="str">
        <f ca="1">TranslationsHIV!$A$121</f>
        <v>"HIV Testing" tab</v>
      </c>
      <c r="B93" s="371"/>
      <c r="C93" s="371"/>
      <c r="D93" s="371"/>
      <c r="E93" s="371"/>
      <c r="F93" s="371"/>
      <c r="G93" s="371"/>
      <c r="H93" s="23"/>
    </row>
    <row r="94" spans="1:8" ht="30" customHeight="1" x14ac:dyDescent="0.3">
      <c r="A94" s="372" t="str">
        <f ca="1">TranslationsHIV!G25</f>
        <v>Differentiated HIV Testing Services - "HIV-Testing" tab</v>
      </c>
      <c r="B94" s="372"/>
      <c r="C94" s="372"/>
      <c r="D94" s="372"/>
      <c r="E94" s="372"/>
      <c r="F94" s="372"/>
      <c r="G94" s="372"/>
      <c r="H94" s="22"/>
    </row>
    <row r="95" spans="1:8" ht="51.75" customHeight="1" x14ac:dyDescent="0.3">
      <c r="A95" s="367" t="str">
        <f ca="1">TranslationsHIV!G26</f>
        <v xml:space="preserve">Coverage indicator: [select the relevant coverage indicator from the drop down list]
Percentage of key populations that have received an HIV test during the reporting period in key population specific programs and know their results. </v>
      </c>
      <c r="B95" s="367"/>
      <c r="C95" s="367"/>
      <c r="D95" s="367"/>
      <c r="E95" s="367"/>
      <c r="F95" s="367"/>
      <c r="G95" s="367"/>
      <c r="H95" s="22"/>
    </row>
    <row r="96" spans="1:8" s="17" customFormat="1" ht="49" customHeight="1" x14ac:dyDescent="0.3">
      <c r="A96" s="367" t="str">
        <f ca="1">TranslationsHIV!G27</f>
        <v>Estimated population in need/at risk:
Refers to total estimated key and vulnerable populations in need of HIV testing.</v>
      </c>
      <c r="B96" s="367"/>
      <c r="C96" s="367"/>
      <c r="D96" s="367"/>
      <c r="E96" s="367"/>
      <c r="F96" s="367"/>
      <c r="G96" s="367"/>
      <c r="H96" s="67"/>
    </row>
    <row r="97" spans="1:8" ht="86.25" customHeight="1" x14ac:dyDescent="0.3">
      <c r="A97" s="367" t="str">
        <f ca="1">TranslationsHIV!G28</f>
        <v>Country target:
Refers to NSP or any other latest agreed country target.
1) "#" refers to the number of people in the specified key population expected to be tested for HIV in the specified year.
2) "%" refers to the percentage of people to be tested for HIV among the estimated number of people in the specified key population in the specified year.</v>
      </c>
      <c r="B97" s="367"/>
      <c r="C97" s="367"/>
      <c r="D97" s="367"/>
      <c r="E97" s="367"/>
      <c r="F97" s="367"/>
      <c r="G97" s="367"/>
      <c r="H97" s="22"/>
    </row>
    <row r="98" spans="1:8" ht="135" customHeight="1" x14ac:dyDescent="0.3">
      <c r="A98" s="373" t="str">
        <f ca="1">TranslationsHIV!$G$15</f>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98" s="373"/>
      <c r="C98" s="373"/>
      <c r="D98" s="373"/>
      <c r="E98" s="373"/>
      <c r="F98" s="373"/>
      <c r="G98" s="373"/>
      <c r="H98" s="22"/>
    </row>
    <row r="99" spans="1:8" ht="50.5" customHeight="1" x14ac:dyDescent="0.3">
      <c r="A99" s="367" t="str">
        <f ca="1">TranslationsHIV!G29</f>
        <v>Programmatic gap:
The programmatic gap is calculated based on B1 Global targets as per the Global AIDS Strategy 2021-2026.</v>
      </c>
      <c r="B99" s="367"/>
      <c r="C99" s="367"/>
      <c r="D99" s="367"/>
      <c r="E99" s="367"/>
      <c r="F99" s="367"/>
      <c r="G99" s="367"/>
    </row>
    <row r="100" spans="1:8" ht="92.25" customHeight="1" x14ac:dyDescent="0.3">
      <c r="A100" s="367" t="str">
        <f ca="1">TranslationsHIV!G30</f>
        <v xml:space="preserve">Comments/Assumptions:
1) Specify the target geographic area.
2) Specify who are the other sources of funding.
3) Specify the amount of the programmatic gap that is in the within-allocation request, and the amount included in the above-allocation (PAAR). Clarify to what extent this request will cover needs in the highest incidence geographic areas.
4) Indicate the difference between the Country target and the Global target. </v>
      </c>
      <c r="B100" s="367"/>
      <c r="C100" s="367"/>
      <c r="D100" s="367"/>
      <c r="E100" s="367"/>
      <c r="F100" s="367"/>
      <c r="G100" s="367"/>
    </row>
    <row r="101" spans="1:8" ht="30" customHeight="1" x14ac:dyDescent="0.3">
      <c r="A101" s="371" t="str">
        <f ca="1">TranslationsHIV!G31</f>
        <v>HIV Prevention programs gap table - "HIV-Prevention" tab</v>
      </c>
      <c r="B101" s="371"/>
      <c r="C101" s="371"/>
      <c r="D101" s="371"/>
      <c r="E101" s="371"/>
      <c r="F101" s="371"/>
      <c r="G101" s="371"/>
    </row>
    <row r="102" spans="1:8" ht="49" customHeight="1" x14ac:dyDescent="0.3">
      <c r="A102" s="372" t="str">
        <f ca="1">TranslationsHIV!G32</f>
        <v>There are 3 tables in the "HIV-Prevention" tab. Please complete separate tables for each of the key and vulnerable populations as relevant to the funding request. Reminder: Gap tables must be completed for the two priority key population groups in terms of incidence or number of new infections: men who have sex with men; sex workers, transgender people, people who inject drugs, other vulnerable popluations. In addition, all Global Fund AGYW priority countries need to complete the gap table for adolescent girls and young women in high incidence settings.</v>
      </c>
      <c r="B102" s="372"/>
      <c r="C102" s="372"/>
      <c r="D102" s="372"/>
      <c r="E102" s="372"/>
      <c r="F102" s="372"/>
      <c r="G102" s="372"/>
    </row>
    <row r="103" spans="1:8" ht="51" customHeight="1" x14ac:dyDescent="0.3">
      <c r="A103" s="367" t="str">
        <f ca="1">TranslationsHIV!G33</f>
        <v xml:space="preserve">Coverage Indicator:
Select the relevant coverage indicator from the drop-down list. </v>
      </c>
      <c r="B103" s="367"/>
      <c r="C103" s="367"/>
      <c r="D103" s="367"/>
      <c r="E103" s="367"/>
      <c r="F103" s="367"/>
      <c r="G103" s="367"/>
    </row>
    <row r="104" spans="1:8" ht="46" customHeight="1" x14ac:dyDescent="0.3">
      <c r="A104" s="367" t="str">
        <f ca="1">TranslationsHIV!G34</f>
        <v>Estimated population in need/at risk:
Refers to estimated number of people in the specified key or vulnerable population in need of prevention.</v>
      </c>
      <c r="B104" s="367"/>
      <c r="C104" s="367"/>
      <c r="D104" s="367"/>
      <c r="E104" s="367"/>
      <c r="F104" s="367"/>
      <c r="G104" s="367"/>
    </row>
    <row r="105" spans="1:8" ht="46" customHeight="1" x14ac:dyDescent="0.3">
      <c r="A105" s="374" t="str">
        <f ca="1">TranslationsHIV!$G$35</f>
        <v xml:space="preserve">Global target: 
Refers to the global targets as per the Global AIDS Strategy 2021-2026 (https://www.unaids.org/en/resources/documents/2021/2021-2026-global-AIDS-strategy) and hence set at 95% of the PSE. </v>
      </c>
      <c r="B105" s="374"/>
      <c r="C105" s="374"/>
      <c r="D105" s="374"/>
      <c r="E105" s="374"/>
      <c r="F105" s="374"/>
      <c r="G105" s="374"/>
    </row>
    <row r="106" spans="1:8" s="17" customFormat="1" ht="46.5" customHeight="1" x14ac:dyDescent="0.3">
      <c r="A106" s="367" t="str">
        <f ca="1">TranslationsHIV!G36</f>
        <v>Country target:
Refers to NSP or any other latest agreed country target.</v>
      </c>
      <c r="B106" s="367"/>
      <c r="C106" s="367"/>
      <c r="D106" s="367"/>
      <c r="E106" s="367"/>
      <c r="F106" s="367"/>
      <c r="G106" s="367"/>
    </row>
    <row r="107" spans="1:8" s="17" customFormat="1" ht="96" customHeight="1" x14ac:dyDescent="0.3">
      <c r="A107" s="367" t="str">
        <f ca="1">TranslationsHIV!G15</f>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107" s="367"/>
      <c r="C107" s="367"/>
      <c r="D107" s="367"/>
      <c r="E107" s="367"/>
      <c r="F107" s="367"/>
      <c r="G107" s="367"/>
    </row>
    <row r="108" spans="1:8" ht="63.75" customHeight="1" x14ac:dyDescent="0.3">
      <c r="A108" s="367" t="str">
        <f ca="1">TranslationsHIV!$G$37</f>
        <v>Programmatic gap:
The programmatic gap is calculated based on the Global targets as per the Global AIDS Strategy 2021-2026 (line B1).</v>
      </c>
      <c r="B108" s="367"/>
      <c r="C108" s="367"/>
      <c r="D108" s="367"/>
      <c r="E108" s="367"/>
      <c r="F108" s="367"/>
      <c r="G108" s="367"/>
    </row>
    <row r="109" spans="1:8" ht="115" customHeight="1" x14ac:dyDescent="0.3">
      <c r="A109" s="365" t="str">
        <f ca="1">TranslationsHIV!$G38</f>
        <v>Comments/Assumptions:
1)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2) If "other vulnerable populations", please describe this population in the comments section.
3) Indicate the difference between the Country target and the Global target.
4) Specify who are the other sources of funding.
5) Specify the amount of the programmatic gap that is in the within-allocation request, and the amount included in the above-allocation (PAAR). Clarify to what extent this request will cover needs in the highest incidence geographic areas.</v>
      </c>
      <c r="B109" s="365"/>
      <c r="C109" s="365"/>
      <c r="D109" s="365"/>
      <c r="E109" s="365"/>
      <c r="F109" s="365"/>
      <c r="G109" s="365"/>
    </row>
    <row r="110" spans="1:8" s="17" customFormat="1" ht="30" customHeight="1" x14ac:dyDescent="0.3">
      <c r="A110" s="371" t="str">
        <f ca="1">TranslationsHIV!G39</f>
        <v>Pre-exposure prophylaxis (PrEP) gap table - "HIV-PrEP" tab</v>
      </c>
      <c r="B110" s="371"/>
      <c r="C110" s="371"/>
      <c r="D110" s="371"/>
      <c r="E110" s="371"/>
      <c r="F110" s="371"/>
      <c r="G110" s="371"/>
    </row>
    <row r="111" spans="1:8" ht="30" customHeight="1" x14ac:dyDescent="0.3">
      <c r="A111" s="372" t="str">
        <f ca="1">TranslationsHIV!G40</f>
        <v xml:space="preserve">There are 3 tables in the “HIV-PrEP” tab. The Global Fund incidence reduction strategy delivery priority countries need to complete a PrEP gap table for the two priority key population groups in terms of incidence or number of new infections: men who have sex with men, sex workers, transgender people, people who inject drugs. In addition, all Global Fund AGYW priority countries need to complete the gap table for adolescent girls and young women in high incidence settings.  </v>
      </c>
      <c r="B111" s="372"/>
      <c r="C111" s="372"/>
      <c r="D111" s="372"/>
      <c r="E111" s="372"/>
      <c r="F111" s="372"/>
      <c r="G111" s="372"/>
    </row>
    <row r="112" spans="1:8" ht="51" customHeight="1" x14ac:dyDescent="0.3">
      <c r="A112" s="367" t="str">
        <f ca="1">TranslationsHIV!G41</f>
        <v>Coverage indicator: selection the relevant coverage indicator from the drop-down list]
Number of key populations or AGYW who received any PrEP product at least once during the reporting period.</v>
      </c>
      <c r="B112" s="367"/>
      <c r="C112" s="367"/>
      <c r="D112" s="367"/>
      <c r="E112" s="367"/>
      <c r="F112" s="367"/>
      <c r="G112" s="367"/>
    </row>
    <row r="113" spans="1:8" s="12" customFormat="1" ht="58.5" customHeight="1" x14ac:dyDescent="0.3">
      <c r="A113" s="375" t="str">
        <f ca="1">TranslationsHIV!$G42</f>
        <v xml:space="preserve">Estimated population in need/at risk:
This refers to the estimated number at risk who should receive PrEP. This should be calculated using the UNAIDS PrEP target setting tools: https://jointsiwg.unaids.org/publications/. There is a different tool available for each key or vulnerable population, as well as instruction guides. Please attach the completed tools as an annex to the concept note submission. </v>
      </c>
      <c r="B113" s="375"/>
      <c r="C113" s="375"/>
      <c r="D113" s="375"/>
      <c r="E113" s="375"/>
      <c r="F113" s="375"/>
      <c r="G113" s="375"/>
    </row>
    <row r="114" spans="1:8" s="12" customFormat="1" ht="43.5" customHeight="1" x14ac:dyDescent="0.3">
      <c r="A114" s="367" t="str">
        <f ca="1">TranslationsHIV!G43</f>
        <v>Country target:
Refers to NSP or any other latest agreed country target.</v>
      </c>
      <c r="B114" s="367"/>
      <c r="C114" s="367"/>
      <c r="D114" s="367"/>
      <c r="E114" s="367"/>
      <c r="F114" s="367"/>
      <c r="G114" s="367"/>
    </row>
    <row r="115" spans="1:8" s="12" customFormat="1" ht="99.65" customHeight="1" x14ac:dyDescent="0.3">
      <c r="A115" s="367" t="str">
        <f ca="1">TranslationsHIV!$G$15</f>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115" s="367"/>
      <c r="C115" s="367"/>
      <c r="D115" s="367"/>
      <c r="E115" s="367"/>
      <c r="F115" s="367"/>
      <c r="G115" s="367"/>
    </row>
    <row r="116" spans="1:8" s="12" customFormat="1" ht="40.5" customHeight="1" x14ac:dyDescent="0.3">
      <c r="A116" s="365" t="str">
        <f ca="1">TranslationsHIV!$G44</f>
        <v>Programmatic gap:
The programmatic gap is calculated based on the estimated number at risk who should receive PrEP based on the UNAIDS PrEP target setting tools (line A).</v>
      </c>
      <c r="B116" s="365"/>
      <c r="C116" s="365"/>
      <c r="D116" s="365"/>
      <c r="E116" s="365"/>
      <c r="F116" s="365"/>
      <c r="G116" s="365"/>
    </row>
    <row r="117" spans="1:8" s="17" customFormat="1" ht="84.65" customHeight="1" x14ac:dyDescent="0.3">
      <c r="A117" s="367" t="str">
        <f ca="1">TranslationsHIV!$G45</f>
        <v>Comments/Assumptions:
1) Indicate the difference between the Country Target and Estimated number at risk who should receive PrEP.
2) Specify who are the other sources of funding.
3) Specify the amount of the programmatic gap that is in the within-allocation request, and the amount included in the above-allocation (PAAR). Clarify to what extent this request will cover needs in the highest incidence geographic areas.</v>
      </c>
      <c r="B117" s="367"/>
      <c r="C117" s="367"/>
      <c r="D117" s="367"/>
      <c r="E117" s="367"/>
      <c r="F117" s="367"/>
      <c r="G117" s="367"/>
    </row>
    <row r="118" spans="1:8" s="12" customFormat="1" ht="30" customHeight="1" x14ac:dyDescent="0.3">
      <c r="A118" s="371" t="str">
        <f ca="1">TranslationsHIV!$G46</f>
        <v>Condom gap table - "HIV-Condoms" tab</v>
      </c>
      <c r="B118" s="371"/>
      <c r="C118" s="371"/>
      <c r="D118" s="371"/>
      <c r="E118" s="371"/>
      <c r="F118" s="371"/>
      <c r="G118" s="371"/>
    </row>
    <row r="119" spans="1:8" s="12" customFormat="1" ht="30" customHeight="1" x14ac:dyDescent="0.3">
      <c r="A119" s="372" t="str">
        <f ca="1">TranslationsHIV!$G47</f>
        <v>There are 3 tables in the "HIV-Condom" tab. The Global Fund incidence reduction strategy delivery priority countries need to complete a condom gap table for the two priority key population groups (in terms of number of new infections or incidence): men who have sex with men; sex workers; transgender people; people who inject drugs. In addition, all Global Fund AGYW priority countries need to complete the gap table for adolescent girls and young women in high incidence settings.</v>
      </c>
      <c r="B119" s="372"/>
      <c r="C119" s="372"/>
      <c r="D119" s="372"/>
      <c r="E119" s="372"/>
      <c r="F119" s="372"/>
      <c r="G119" s="372"/>
    </row>
    <row r="120" spans="1:8" ht="51" customHeight="1" x14ac:dyDescent="0.3">
      <c r="A120" s="367" t="str">
        <f ca="1">TranslationsHIV!$G48</f>
        <v>Coverage Indicator:[selecte the relevant coverage indicator from the drop-down list]
Number of condoms (male and female) distributed by the program for (key population or AGYW).</v>
      </c>
      <c r="B120" s="367"/>
      <c r="C120" s="367"/>
      <c r="D120" s="367"/>
      <c r="E120" s="367"/>
      <c r="F120" s="367"/>
      <c r="G120" s="367"/>
      <c r="H120" s="22"/>
    </row>
    <row r="121" spans="1:8" ht="62.25" customHeight="1" x14ac:dyDescent="0.3">
      <c r="A121" s="375" t="str">
        <f ca="1">TranslationsHIV!$G49</f>
        <v>Estimated population in need/at risk (A):
Please use the UNAIDS condom needs estimation and resource requirements tool (C-NET) to retrieve the population in need - https://hivpreventioncoalition.unaids.org/resource/condom-needs-and-resource-requirement-estimation-tool/</v>
      </c>
      <c r="B121" s="375"/>
      <c r="C121" s="375"/>
      <c r="D121" s="375"/>
      <c r="E121" s="375"/>
      <c r="F121" s="375"/>
      <c r="G121" s="375"/>
      <c r="H121" s="22"/>
    </row>
    <row r="122" spans="1:8" ht="64" customHeight="1" x14ac:dyDescent="0.3">
      <c r="A122" s="365" t="str">
        <f ca="1">TranslationsHIV!$G50</f>
        <v>Total number of condoms needed (A1 - A3): 
This refers to the estimated number of condoms needed (male and female) to meet global coverage targets. Use the total condoms required for the relevant key or vulnerable population (A) and insert the total number of male condoms into A1. The number of female condoms will automatically calculate into A2. 
Please attach the completed tool as an annex to the concept note submission.</v>
      </c>
      <c r="B122" s="365"/>
      <c r="C122" s="365"/>
      <c r="D122" s="365"/>
      <c r="E122" s="365"/>
      <c r="F122" s="365"/>
      <c r="G122" s="365"/>
      <c r="H122" s="22"/>
    </row>
    <row r="123" spans="1:8" ht="40.5" customHeight="1" x14ac:dyDescent="0.3">
      <c r="A123" s="367" t="str">
        <f ca="1">TranslationsHIV!G51</f>
        <v xml:space="preserve">Country target:
Refers to NSP or any other latest agreed country target. </v>
      </c>
      <c r="B123" s="367"/>
      <c r="C123" s="367"/>
      <c r="D123" s="367"/>
      <c r="E123" s="367"/>
      <c r="F123" s="367"/>
      <c r="G123" s="367"/>
      <c r="H123" s="22"/>
    </row>
    <row r="124" spans="1:8" ht="118.5" customHeight="1" x14ac:dyDescent="0.3">
      <c r="A124" s="367" t="str">
        <f ca="1">TranslationsHIV!G52</f>
        <v xml:space="preserve">Country target already covered: 
1) Country target already covered is broken down first by funding resource type, followed by type of condom.
2) Resource type: Country target already covered is broken down into the target planned to be covered by domestic resources (line C1), and external resources (C2). 
3) National private sector investments are to be included under domestic sources. Please specify under 'Comments/Assumptions' wherever private sector resources are available as well as specify the external sources. 
4) In cases where part of the target during the year is covered by a current Global Fund grant (that ends prior to the start of the new implementation period), it can be included in the external resources category. The total of these two is automatically generated in line C3. 
5) Condom type: Country target already covered is broken down by male condoms (C4), and female condoms (C5). The total of these two is automatically generated in line C6. Please note that the result in C3 and C6 should be the same.
6) If information for lines C1 and C2 are not available, fill only lines C4 and C5. </v>
      </c>
      <c r="B124" s="367"/>
      <c r="C124" s="367"/>
      <c r="D124" s="367"/>
      <c r="E124" s="367"/>
      <c r="F124" s="367"/>
      <c r="G124" s="367"/>
      <c r="H124" s="22"/>
    </row>
    <row r="125" spans="1:8" ht="52.5" customHeight="1" x14ac:dyDescent="0.3">
      <c r="A125" s="367" t="str">
        <f ca="1">TranslationsHIV!G53</f>
        <v>Programmatic Gap:
The programmatic gap is calculated based on estimated need as per the C-NET tool (line A1 for male condoms, line A2 for female condoms).</v>
      </c>
      <c r="B125" s="367"/>
      <c r="C125" s="367"/>
      <c r="D125" s="367"/>
      <c r="E125" s="367"/>
      <c r="F125" s="367"/>
      <c r="G125" s="367"/>
      <c r="H125" s="22"/>
    </row>
    <row r="126" spans="1:8" ht="70.5" customHeight="1" x14ac:dyDescent="0.3">
      <c r="A126" s="367" t="str">
        <f ca="1">TranslationsHIV!G54</f>
        <v>Comments/Assumptions:
1) Indicate the difference between the Country target and number estimated by C-NET. 
2) Specify who are the other sources of funding.
3) Specify the amount of the programmatic gap that is in the within-allocation request, and the amount included in the above-allocation (PAAR). Clarify to what extent this request will cover needs in the highest incidence geographic areas.</v>
      </c>
      <c r="B126" s="367"/>
      <c r="C126" s="367"/>
      <c r="D126" s="367"/>
      <c r="E126" s="367"/>
      <c r="F126" s="367"/>
      <c r="G126" s="367"/>
      <c r="H126" s="22"/>
    </row>
    <row r="127" spans="1:8" ht="30" customHeight="1" x14ac:dyDescent="0.3">
      <c r="A127" s="371" t="str">
        <f ca="1">TranslationsHIV!G55</f>
        <v>"TB-HIV" tab</v>
      </c>
      <c r="B127" s="371"/>
      <c r="C127" s="371"/>
      <c r="D127" s="371"/>
      <c r="E127" s="371"/>
      <c r="F127" s="371"/>
      <c r="G127" s="371"/>
      <c r="H127" s="22"/>
    </row>
    <row r="128" spans="1:8" ht="20.149999999999999" customHeight="1" x14ac:dyDescent="0.3">
      <c r="A128" s="372" t="str">
        <f ca="1">TranslationsHIV!G56</f>
        <v>TB/HIV - TB screening, testing and diagnosis among HIV patients</v>
      </c>
      <c r="B128" s="372"/>
      <c r="C128" s="372"/>
      <c r="D128" s="372"/>
      <c r="E128" s="372"/>
      <c r="F128" s="372"/>
      <c r="G128" s="372"/>
      <c r="H128" s="22"/>
    </row>
    <row r="129" spans="1:8" ht="53.25" customHeight="1" x14ac:dyDescent="0.3">
      <c r="A129" s="365" t="str">
        <f ca="1">TranslationsHIV!G57</f>
        <v>Coverage indicator: 
Percentage of people living with HIV newly initiated on ART who were screened for TB.</v>
      </c>
      <c r="B129" s="365"/>
      <c r="C129" s="365"/>
      <c r="D129" s="365"/>
      <c r="E129" s="365"/>
      <c r="F129" s="365"/>
      <c r="G129" s="365"/>
      <c r="H129" s="22"/>
    </row>
    <row r="130" spans="1:8" ht="55.5" customHeight="1" x14ac:dyDescent="0.3">
      <c r="A130" s="367" t="str">
        <f ca="1">TranslationsHIV!G58</f>
        <v>Estimated population in need/at risk: 
Refers to all people living with HIV newly initiated on ART.</v>
      </c>
      <c r="B130" s="367"/>
      <c r="C130" s="367"/>
      <c r="D130" s="367"/>
      <c r="E130" s="367"/>
      <c r="F130" s="367"/>
      <c r="G130" s="367"/>
    </row>
    <row r="131" spans="1:8" ht="75" customHeight="1" x14ac:dyDescent="0.3">
      <c r="A131" s="367" t="str">
        <f ca="1">TranslationsHIV!G59</f>
        <v>Country target:
Refers to NSP or any other latest agreed country target.
1) “#” refers to the number of people living with HIV newly initiated on ART who were screened for TB.
2) “%” refers to the percentage of people living with HIV newly initiated on ART who had TB status assessed and recorded among all people living with HIV newly initiated on ART.</v>
      </c>
      <c r="B131" s="367"/>
      <c r="C131" s="367"/>
      <c r="D131" s="367"/>
      <c r="E131" s="367"/>
      <c r="F131" s="367"/>
      <c r="G131" s="367"/>
    </row>
    <row r="132" spans="1:8" ht="131.25" customHeight="1" x14ac:dyDescent="0.3">
      <c r="A132" s="367" t="str">
        <f ca="1">TranslationsHIV!G60</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132" s="367"/>
      <c r="C132" s="367"/>
      <c r="D132" s="367"/>
      <c r="E132" s="367"/>
      <c r="F132" s="367"/>
      <c r="G132" s="367"/>
    </row>
    <row r="133" spans="1:8" ht="62.25" customHeight="1" x14ac:dyDescent="0.3">
      <c r="A133" s="367" t="str">
        <f ca="1">TranslationsHIV!G61</f>
        <v>Programmatic gap: 
The programmatic gap is calculated based on total need (row A).</v>
      </c>
      <c r="B133" s="367"/>
      <c r="C133" s="367"/>
      <c r="D133" s="367"/>
      <c r="E133" s="367"/>
      <c r="F133" s="367"/>
      <c r="G133" s="367"/>
    </row>
    <row r="134" spans="1:8" ht="58.5" customHeight="1" x14ac:dyDescent="0.3">
      <c r="A134" s="365" t="str">
        <f ca="1">TranslationsHIV!$G62</f>
        <v>Comments/Assumptions:
1) Specify the target geographic area.
2) Specify who are the other sources of funding.</v>
      </c>
      <c r="B134" s="365"/>
      <c r="C134" s="365"/>
      <c r="D134" s="365"/>
      <c r="E134" s="365"/>
      <c r="F134" s="365"/>
      <c r="G134" s="365"/>
    </row>
    <row r="135" spans="1:8" ht="30" customHeight="1" x14ac:dyDescent="0.3">
      <c r="A135" s="372" t="str">
        <f ca="1">TranslationsHIV!G63</f>
        <v>TB/HIV - TB patients with known HIV status</v>
      </c>
      <c r="B135" s="372"/>
      <c r="C135" s="372"/>
      <c r="D135" s="372"/>
      <c r="E135" s="372"/>
      <c r="F135" s="372"/>
      <c r="G135" s="372"/>
    </row>
    <row r="136" spans="1:8" ht="46" customHeight="1" x14ac:dyDescent="0.3">
      <c r="A136" s="365" t="str">
        <f ca="1">TranslationsHIV!G64</f>
        <v xml:space="preserve">Coverage indicator: 
Percentage of registered new and relapse TB patients with documented HIV status. </v>
      </c>
      <c r="B136" s="365"/>
      <c r="C136" s="365"/>
      <c r="D136" s="365"/>
      <c r="E136" s="365"/>
      <c r="F136" s="365"/>
      <c r="G136" s="365"/>
    </row>
    <row r="137" spans="1:8" ht="54" customHeight="1" x14ac:dyDescent="0.3">
      <c r="A137" s="365" t="str">
        <f ca="1">TranslationsHIV!G65</f>
        <v>Estimated population in need/at risk: 
Refers to the total number of new and relapse TB patients registered.</v>
      </c>
      <c r="B137" s="365"/>
      <c r="C137" s="365"/>
      <c r="D137" s="365"/>
      <c r="E137" s="365"/>
      <c r="F137" s="365"/>
      <c r="G137" s="365"/>
    </row>
    <row r="138" spans="1:8" ht="72.75" customHeight="1" x14ac:dyDescent="0.3">
      <c r="A138" s="365" t="str">
        <f ca="1">TranslationsHIV!G66</f>
        <v>Country target:
Refers to NSP or any other latest agreed country target.
1) "#" refers to the number of registered new and relapses TB patients with documented HIV status.
2) "%" refers to the percentage of registered new and relapses TB patients with documented HIV status among the total number of registered new and relapse TB patients.</v>
      </c>
      <c r="B138" s="365"/>
      <c r="C138" s="365"/>
      <c r="D138" s="365"/>
      <c r="E138" s="365"/>
      <c r="F138" s="365"/>
      <c r="G138" s="365"/>
    </row>
    <row r="139" spans="1:8" ht="123" customHeight="1" x14ac:dyDescent="0.3">
      <c r="A139" s="365" t="str">
        <f ca="1">TranslationsHIV!$G$15</f>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139" s="365"/>
      <c r="C139" s="365"/>
      <c r="D139" s="365"/>
      <c r="E139" s="365"/>
      <c r="F139" s="365"/>
      <c r="G139" s="365"/>
    </row>
    <row r="140" spans="1:8" ht="54.75" customHeight="1" x14ac:dyDescent="0.3">
      <c r="A140" s="365" t="str">
        <f ca="1">TranslationsHIV!$G$67</f>
        <v>Programmatic gap: 
The programmatic gap is calculated based on total need (row A).</v>
      </c>
      <c r="B140" s="365"/>
      <c r="C140" s="365"/>
      <c r="D140" s="365"/>
      <c r="E140" s="365"/>
      <c r="F140" s="365"/>
      <c r="G140" s="365"/>
    </row>
    <row r="141" spans="1:8" ht="72.75" customHeight="1" x14ac:dyDescent="0.3">
      <c r="A141" s="373" t="str">
        <f ca="1">TranslationsHIV!$G$68</f>
        <v>Comments/Assumptions:
1) Specify the target geographic area.
2) Specify who are the other sources of funding.</v>
      </c>
      <c r="B141" s="373"/>
      <c r="C141" s="373"/>
      <c r="D141" s="373"/>
      <c r="E141" s="373"/>
      <c r="F141" s="373"/>
      <c r="G141" s="373"/>
    </row>
    <row r="142" spans="1:8" ht="30" customHeight="1" x14ac:dyDescent="0.3">
      <c r="A142" s="372" t="str">
        <f ca="1">TranslationsHIV!G69</f>
        <v xml:space="preserve">TB/HIV - TB/HIV Treatment and care </v>
      </c>
      <c r="B142" s="372"/>
      <c r="C142" s="372"/>
      <c r="D142" s="372"/>
      <c r="E142" s="372"/>
      <c r="F142" s="372"/>
      <c r="G142" s="372"/>
    </row>
    <row r="143" spans="1:8" ht="65.5" customHeight="1" x14ac:dyDescent="0.3">
      <c r="A143" s="365" t="str">
        <f ca="1">TranslationsHIV!G70</f>
        <v>Coverage indicator: 
Proportion of HIV-positive TB patients (new and relapse) on ART during TB treatment.</v>
      </c>
      <c r="B143" s="365"/>
      <c r="C143" s="365"/>
      <c r="D143" s="365"/>
      <c r="E143" s="365"/>
      <c r="F143" s="365"/>
      <c r="G143" s="365"/>
    </row>
    <row r="144" spans="1:8" s="58" customFormat="1" ht="55.5" customHeight="1" x14ac:dyDescent="0.3">
      <c r="A144" s="365" t="str">
        <f ca="1">TranslationsHIV!G71</f>
        <v>Estimated population in need/at risk: 
Refers to the total number of expected HIV positive new and relapse TB patients registered in the period.</v>
      </c>
      <c r="B144" s="365"/>
      <c r="C144" s="365"/>
      <c r="D144" s="365"/>
      <c r="E144" s="365"/>
      <c r="F144" s="365"/>
      <c r="G144" s="365"/>
    </row>
    <row r="145" spans="1:7" s="58" customFormat="1" ht="89.25" customHeight="1" x14ac:dyDescent="0.3">
      <c r="A145" s="368" t="str">
        <f ca="1">TranslationsHIV!G72</f>
        <v>Country target:
Refers to NSP or any other latest agreed country target.
1) “#” refers to the number of HIV positive TB patients (new and relapse) who receive ART.
2) “%” refers to the percentage of HIV positive new and relapse TB patients who receive ART among the total of HIV positive new and relapse TB patients registered.</v>
      </c>
      <c r="B145" s="368"/>
      <c r="C145" s="368"/>
      <c r="D145" s="368"/>
      <c r="E145" s="368"/>
      <c r="F145" s="368"/>
      <c r="G145" s="368"/>
    </row>
    <row r="146" spans="1:7" s="58" customFormat="1" ht="130.5" customHeight="1" x14ac:dyDescent="0.3">
      <c r="A146" s="368" t="str">
        <f ca="1">TranslationsHIV!$G$15</f>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146" s="368"/>
      <c r="C146" s="368"/>
      <c r="D146" s="368"/>
      <c r="E146" s="368"/>
      <c r="F146" s="368"/>
      <c r="G146" s="368"/>
    </row>
    <row r="147" spans="1:7" ht="52" customHeight="1" x14ac:dyDescent="0.3">
      <c r="A147" s="365" t="str">
        <f ca="1">TranslationsHIV!G73</f>
        <v>Programmatic gap: 
The programmatic gap is calculated based on total need (row A).</v>
      </c>
      <c r="B147" s="365"/>
      <c r="C147" s="365"/>
      <c r="D147" s="365"/>
      <c r="E147" s="365"/>
      <c r="F147" s="365"/>
      <c r="G147" s="365"/>
    </row>
    <row r="148" spans="1:7" ht="69.75" customHeight="1" x14ac:dyDescent="0.3">
      <c r="A148" s="365" t="str">
        <f ca="1">TranslationsHIV!G74</f>
        <v>Comments/Assumptions:
1) Specify the target geographic area.
2) Specify who are the other sources of funding.</v>
      </c>
      <c r="B148" s="365"/>
      <c r="C148" s="365"/>
      <c r="D148" s="365"/>
      <c r="E148" s="365"/>
      <c r="F148" s="365"/>
      <c r="G148" s="365"/>
    </row>
    <row r="149" spans="1:7" ht="30" customHeight="1" x14ac:dyDescent="0.3">
      <c r="A149" s="372" t="str">
        <f ca="1">TranslationsHIV!G75</f>
        <v>TB/HIV - TB/HIV prevention (only for PLHIVs)</v>
      </c>
      <c r="B149" s="372"/>
      <c r="C149" s="372"/>
      <c r="D149" s="372"/>
      <c r="E149" s="372"/>
      <c r="F149" s="372"/>
      <c r="G149" s="372"/>
    </row>
    <row r="150" spans="1:7" ht="51.75" customHeight="1" x14ac:dyDescent="0.3">
      <c r="A150" s="365" t="str">
        <f ca="1">TranslationsHIV!G76</f>
        <v>Coverage indicator: 
Percentage of PLHIV currently enrolled on ART who started TB preventive therapy during the reporting period.</v>
      </c>
      <c r="B150" s="365"/>
      <c r="C150" s="365"/>
      <c r="D150" s="365"/>
      <c r="E150" s="365"/>
      <c r="F150" s="365"/>
      <c r="G150" s="365"/>
    </row>
    <row r="151" spans="1:7" ht="130" customHeight="1" x14ac:dyDescent="0.3">
      <c r="A151" s="365" t="str">
        <f ca="1">TranslationsHIV!G77</f>
        <v>Estimated population in need/at risk:
Refers to the estimated number of people living with HIV (PLHIV) enrolled on ART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v>
      </c>
      <c r="B151" s="365"/>
      <c r="C151" s="365"/>
      <c r="D151" s="365"/>
      <c r="E151" s="365"/>
      <c r="F151" s="365"/>
      <c r="G151" s="365"/>
    </row>
    <row r="152" spans="1:7" ht="67" customHeight="1" x14ac:dyDescent="0.3">
      <c r="A152" s="365" t="str">
        <f ca="1">TranslationsHIV!G78</f>
        <v>Country target:
Refers to NSP or any other latest agreed country target.
1) “#” refers to the number of PLHIV currently enrolled on ART who started TB preventive treatment (TPT during the reporting period
2) “%” refers to the percentage of PLHIV currently enrolled on ART who started TB preventive treatment among the total number of PLHIV currently enrolled on ART.</v>
      </c>
      <c r="B152" s="365"/>
      <c r="C152" s="365"/>
      <c r="D152" s="365"/>
      <c r="E152" s="365"/>
      <c r="F152" s="365"/>
      <c r="G152" s="365"/>
    </row>
    <row r="153" spans="1:7" ht="125.25" customHeight="1" x14ac:dyDescent="0.3">
      <c r="A153" s="365" t="str">
        <f ca="1">TranslationsHIV!$G$15</f>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153" s="365"/>
      <c r="C153" s="365"/>
      <c r="D153" s="365"/>
      <c r="E153" s="365"/>
      <c r="F153" s="365"/>
      <c r="G153" s="365"/>
    </row>
    <row r="154" spans="1:7" ht="66.75" customHeight="1" x14ac:dyDescent="0.3">
      <c r="A154" s="365" t="str">
        <f ca="1">TranslationsHIV!G79</f>
        <v>Programmatic gap: 
The programmatic gap is calculated based on total need (line A).</v>
      </c>
      <c r="B154" s="365"/>
      <c r="C154" s="365"/>
      <c r="D154" s="365"/>
      <c r="E154" s="365"/>
      <c r="F154" s="365"/>
      <c r="G154" s="365"/>
    </row>
    <row r="155" spans="1:7" ht="55.5" customHeight="1" x14ac:dyDescent="0.3">
      <c r="A155" s="365" t="str">
        <f ca="1">TranslationsHIV!G80</f>
        <v>Comments/Assumptions:
1) Specify the target geographic area.
2) Specify who are the other sources of funding.</v>
      </c>
      <c r="B155" s="365"/>
      <c r="C155" s="365"/>
      <c r="D155" s="365"/>
      <c r="E155" s="365"/>
      <c r="F155" s="365"/>
      <c r="G155" s="365"/>
    </row>
    <row r="156" spans="1:7" x14ac:dyDescent="0.3">
      <c r="A156" s="366"/>
      <c r="B156" s="366"/>
      <c r="C156" s="366"/>
      <c r="D156" s="366"/>
      <c r="E156" s="366"/>
      <c r="F156" s="366"/>
      <c r="G156" s="366"/>
    </row>
  </sheetData>
  <sheetProtection algorithmName="SHA-512" hashValue="WsUQg/QcDVwhm4Wrmangj2m9ZenLo6s3vFSwDn2lUCnFbWIKGgHXcgWGE6MgaE8TgpS/xU++6/5oR9lcyjQPZw==" saltValue="eb2BJDiMV6bkcMZqbwY6Qw==" spinCount="100000" sheet="1" formatColumns="0" formatRows="0"/>
  <mergeCells count="155">
    <mergeCell ref="A75:G75"/>
    <mergeCell ref="A74:G74"/>
    <mergeCell ref="A79:G79"/>
    <mergeCell ref="A54:G54"/>
    <mergeCell ref="A55:G55"/>
    <mergeCell ref="A39:G39"/>
    <mergeCell ref="A40:G40"/>
    <mergeCell ref="A41:G41"/>
    <mergeCell ref="A42:G42"/>
    <mergeCell ref="A43:G43"/>
    <mergeCell ref="A44:G44"/>
    <mergeCell ref="A46:G46"/>
    <mergeCell ref="A47:G47"/>
    <mergeCell ref="A48:G48"/>
    <mergeCell ref="A49:G49"/>
    <mergeCell ref="A50:G50"/>
    <mergeCell ref="A51:G51"/>
    <mergeCell ref="A53:G53"/>
    <mergeCell ref="A45:G45"/>
    <mergeCell ref="A52:G52"/>
    <mergeCell ref="A56:G56"/>
    <mergeCell ref="A57:G57"/>
    <mergeCell ref="A58:G58"/>
    <mergeCell ref="A59:G59"/>
    <mergeCell ref="A66:G66"/>
    <mergeCell ref="A67:G67"/>
    <mergeCell ref="A60:G60"/>
    <mergeCell ref="A61:G61"/>
    <mergeCell ref="A62:G62"/>
    <mergeCell ref="A63:G63"/>
    <mergeCell ref="A64:G64"/>
    <mergeCell ref="A65:G65"/>
    <mergeCell ref="A35:G35"/>
    <mergeCell ref="A36:G36"/>
    <mergeCell ref="A37:G37"/>
    <mergeCell ref="A38:G38"/>
    <mergeCell ref="A8:G8"/>
    <mergeCell ref="A25:G25"/>
    <mergeCell ref="A26:G26"/>
    <mergeCell ref="A27:G27"/>
    <mergeCell ref="A28:G28"/>
    <mergeCell ref="A29:G29"/>
    <mergeCell ref="A30:G30"/>
    <mergeCell ref="A31:G31"/>
    <mergeCell ref="A32:G32"/>
    <mergeCell ref="A13:G13"/>
    <mergeCell ref="A17:G17"/>
    <mergeCell ref="A18:G18"/>
    <mergeCell ref="A19:G19"/>
    <mergeCell ref="A20:G20"/>
    <mergeCell ref="A21:G21"/>
    <mergeCell ref="A22:G22"/>
    <mergeCell ref="A23:G23"/>
    <mergeCell ref="A24:G24"/>
    <mergeCell ref="A15:G15"/>
    <mergeCell ref="A16:G16"/>
    <mergeCell ref="A141:G141"/>
    <mergeCell ref="A140:G140"/>
    <mergeCell ref="A150:G150"/>
    <mergeCell ref="A154:G154"/>
    <mergeCell ref="A151:G151"/>
    <mergeCell ref="A142:G142"/>
    <mergeCell ref="A143:G143"/>
    <mergeCell ref="A144:G144"/>
    <mergeCell ref="A145:G145"/>
    <mergeCell ref="A147:G147"/>
    <mergeCell ref="A148:G148"/>
    <mergeCell ref="A149:G149"/>
    <mergeCell ref="A152:G152"/>
    <mergeCell ref="A33:G33"/>
    <mergeCell ref="A139:G139"/>
    <mergeCell ref="A96:G96"/>
    <mergeCell ref="A124:G124"/>
    <mergeCell ref="A112:G112"/>
    <mergeCell ref="A113:G113"/>
    <mergeCell ref="A114:G114"/>
    <mergeCell ref="A111:G111"/>
    <mergeCell ref="A97:G97"/>
    <mergeCell ref="A99:G99"/>
    <mergeCell ref="A100:G100"/>
    <mergeCell ref="A101:G101"/>
    <mergeCell ref="A102:G102"/>
    <mergeCell ref="A103:G103"/>
    <mergeCell ref="A122:G122"/>
    <mergeCell ref="A123:G123"/>
    <mergeCell ref="A132:G132"/>
    <mergeCell ref="A136:G136"/>
    <mergeCell ref="A134:G134"/>
    <mergeCell ref="A135:G135"/>
    <mergeCell ref="A106:G106"/>
    <mergeCell ref="A108:G108"/>
    <mergeCell ref="A109:G109"/>
    <mergeCell ref="A110:G110"/>
    <mergeCell ref="A131:G131"/>
    <mergeCell ref="A104:G104"/>
    <mergeCell ref="A1:F1"/>
    <mergeCell ref="A2:F2"/>
    <mergeCell ref="A3:F3"/>
    <mergeCell ref="B6:D6"/>
    <mergeCell ref="A69:G69"/>
    <mergeCell ref="A82:G82"/>
    <mergeCell ref="A84:G84"/>
    <mergeCell ref="A85:G85"/>
    <mergeCell ref="A87:G87"/>
    <mergeCell ref="A86:G86"/>
    <mergeCell ref="A83:G83"/>
    <mergeCell ref="A81:G81"/>
    <mergeCell ref="A10:G10"/>
    <mergeCell ref="A78:G78"/>
    <mergeCell ref="A80:G80"/>
    <mergeCell ref="A71:G71"/>
    <mergeCell ref="G1:G3"/>
    <mergeCell ref="A9:G9"/>
    <mergeCell ref="A11:G11"/>
    <mergeCell ref="A12:G12"/>
    <mergeCell ref="A14:G14"/>
    <mergeCell ref="A34:G34"/>
    <mergeCell ref="A126:G126"/>
    <mergeCell ref="A127:G127"/>
    <mergeCell ref="A128:G128"/>
    <mergeCell ref="A90:G90"/>
    <mergeCell ref="A98:G98"/>
    <mergeCell ref="A105:G105"/>
    <mergeCell ref="A119:G119"/>
    <mergeCell ref="A116:G116"/>
    <mergeCell ref="A117:G117"/>
    <mergeCell ref="A118:G118"/>
    <mergeCell ref="A120:G120"/>
    <mergeCell ref="A121:G121"/>
    <mergeCell ref="A125:G125"/>
    <mergeCell ref="A93:G93"/>
    <mergeCell ref="A76:G76"/>
    <mergeCell ref="A155:G155"/>
    <mergeCell ref="A156:G156"/>
    <mergeCell ref="A107:G107"/>
    <mergeCell ref="A115:G115"/>
    <mergeCell ref="A146:G146"/>
    <mergeCell ref="A153:G153"/>
    <mergeCell ref="A68:G68"/>
    <mergeCell ref="E6:G6"/>
    <mergeCell ref="A138:G138"/>
    <mergeCell ref="A70:G70"/>
    <mergeCell ref="A77:G77"/>
    <mergeCell ref="A72:G72"/>
    <mergeCell ref="A73:G73"/>
    <mergeCell ref="A89:G89"/>
    <mergeCell ref="A129:G129"/>
    <mergeCell ref="A130:G130"/>
    <mergeCell ref="A94:G94"/>
    <mergeCell ref="A95:G95"/>
    <mergeCell ref="A88:G88"/>
    <mergeCell ref="A137:G137"/>
    <mergeCell ref="A133:G133"/>
    <mergeCell ref="A91:G91"/>
    <mergeCell ref="A92:G92"/>
  </mergeCells>
  <dataValidations count="1">
    <dataValidation type="list" allowBlank="1" showInputMessage="1" showErrorMessage="1" sqref="B6:D6" xr:uid="{A8446129-E626-4778-BB5D-BA3EAB49BCFB}">
      <formula1>"English,French,Spanish"</formula1>
    </dataValidation>
  </dataValidations>
  <hyperlinks>
    <hyperlink ref="A14:G14" r:id="rId1" display="https://www.who.int/publications/i/item/WHO-UCN-TB-2021.8" xr:uid="{4159BB92-161F-455C-BB86-84188FFE6D88}"/>
    <hyperlink ref="A105:G105" r:id="rId2" display="https://www.unaids.org/en/resources/documents/2021/2021-2026-global-AIDS-strategy" xr:uid="{CE09F2E0-390D-4C55-B3C3-826571A1B137}"/>
    <hyperlink ref="A113:G113" r:id="rId3" display="https://jointsiwg.unaids.org/publications/" xr:uid="{BEF6ABDB-89FB-49BB-9972-9FB003B8615B}"/>
    <hyperlink ref="A121:G121" r:id="rId4" display="https://hivpreventioncoalition.unaids.org/resource/condom-needs-and-resource-requirement-estimation-tool/" xr:uid="{40FA4CDA-A83C-4647-B302-2FA1578FB321}"/>
    <hyperlink ref="A16:G16" r:id="rId5" display="https://www.theglobalfund.org/media/4762/core_tuberculosis_infonote_en.pdf" xr:uid="{0F871B6F-558C-490E-817A-3DB237747B1D}"/>
    <hyperlink ref="A15:G15" r:id="rId6" display="https://www.theglobalfund.org/media/4309/fundingmodel_modularframework_handbook_en.pdf" xr:uid="{E72A1279-801F-4AF0-9F0C-2ACA158868E5}"/>
    <hyperlink ref="A76:G76" r:id="rId7" display="https://www.theglobalfund.org/media/4765/core_hiv_infonote_en.pdf" xr:uid="{1E05065C-86CF-4D81-8C35-E605A8220D81}"/>
    <hyperlink ref="A75:G75" r:id="rId8" display="https://www.theglobalfund.org/media/4765/core_hiv_infonote_en.pdf" xr:uid="{D750FEFF-BB4D-474E-9463-80D492BB31CD}"/>
  </hyperlinks>
  <pageMargins left="0.70866141732283505" right="0.70866141732283505" top="0.74803149606299202" bottom="0.74803149606299202" header="0.31496062992126" footer="0.31496062992126"/>
  <pageSetup paperSize="8" scale="43" fitToHeight="5" orientation="portrait" r:id="rId9"/>
  <rowBreaks count="3" manualBreakCount="3">
    <brk id="68" max="6" man="1"/>
    <brk id="93" max="6" man="1"/>
    <brk id="127"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3DADC-B90D-4F7B-8641-C34349A5C4DE}">
  <sheetPr codeName="Sheet5">
    <tabColor theme="3" tint="0.39997558519241921"/>
  </sheetPr>
  <dimension ref="A1:T354"/>
  <sheetViews>
    <sheetView view="pageBreakPreview" zoomScale="80" zoomScaleNormal="85" zoomScaleSheetLayoutView="80" workbookViewId="0">
      <selection activeCell="F121" sqref="F121:F122"/>
    </sheetView>
  </sheetViews>
  <sheetFormatPr defaultColWidth="9" defaultRowHeight="14" x14ac:dyDescent="0.3"/>
  <cols>
    <col min="1" max="1" width="30.5" style="12" customWidth="1"/>
    <col min="2" max="2" width="11.5" style="12" customWidth="1"/>
    <col min="3" max="5" width="11.5" style="167" customWidth="1"/>
    <col min="6" max="6" width="68.33203125" style="12" customWidth="1"/>
    <col min="7" max="7" width="21.5" style="12" customWidth="1"/>
    <col min="8" max="8" width="9" style="12"/>
    <col min="9" max="9" width="10" style="12" customWidth="1"/>
    <col min="10" max="10" width="10.5" style="12" customWidth="1"/>
    <col min="11" max="11" width="12" style="12" customWidth="1"/>
    <col min="12" max="16384" width="9" style="12"/>
  </cols>
  <sheetData>
    <row r="1" spans="1:20" ht="22" customHeight="1" x14ac:dyDescent="0.3">
      <c r="A1" s="421" t="s">
        <v>3</v>
      </c>
      <c r="B1" s="421"/>
      <c r="C1" s="421"/>
      <c r="D1" s="421"/>
      <c r="E1" s="421"/>
      <c r="F1" s="381" t="str">
        <f ca="1">TranslationsHIV!$G$118</f>
        <v>Latest version updated: 31 March 2023</v>
      </c>
      <c r="G1" s="122"/>
      <c r="H1" s="122"/>
      <c r="I1" s="122"/>
      <c r="J1" s="122"/>
      <c r="K1" s="122"/>
      <c r="L1" s="122"/>
      <c r="M1" s="123"/>
      <c r="N1" s="123"/>
      <c r="O1" s="123"/>
      <c r="P1" s="123"/>
      <c r="Q1" s="123"/>
      <c r="R1" s="123"/>
      <c r="S1" s="123"/>
      <c r="T1" s="123"/>
    </row>
    <row r="2" spans="1:20" ht="22" customHeight="1" x14ac:dyDescent="0.3">
      <c r="A2" s="421" t="s">
        <v>8</v>
      </c>
      <c r="B2" s="421"/>
      <c r="C2" s="421"/>
      <c r="D2" s="421"/>
      <c r="E2" s="421"/>
      <c r="F2" s="381"/>
      <c r="G2" s="122"/>
      <c r="H2" s="122"/>
      <c r="I2" s="122"/>
      <c r="J2" s="122"/>
      <c r="K2" s="122"/>
      <c r="L2" s="122"/>
      <c r="M2" s="123"/>
      <c r="N2" s="123"/>
      <c r="O2" s="123"/>
      <c r="P2" s="123"/>
      <c r="Q2" s="123"/>
      <c r="R2" s="123"/>
      <c r="S2" s="123"/>
      <c r="T2" s="123"/>
    </row>
    <row r="3" spans="1:20" ht="22" customHeight="1" x14ac:dyDescent="0.3">
      <c r="A3" s="421" t="s">
        <v>5</v>
      </c>
      <c r="B3" s="421"/>
      <c r="C3" s="421"/>
      <c r="D3" s="421"/>
      <c r="E3" s="421"/>
      <c r="F3" s="381"/>
      <c r="G3" s="122"/>
      <c r="H3" s="122"/>
      <c r="I3" s="122"/>
      <c r="J3" s="122"/>
      <c r="K3" s="122"/>
      <c r="L3" s="122"/>
      <c r="M3" s="123"/>
      <c r="N3" s="123"/>
      <c r="O3" s="123"/>
      <c r="P3" s="123"/>
      <c r="Q3" s="123"/>
      <c r="R3" s="123"/>
      <c r="S3" s="123"/>
      <c r="T3" s="123"/>
    </row>
    <row r="4" spans="1:20" ht="57.75" customHeight="1" x14ac:dyDescent="0.3">
      <c r="A4" s="422" t="str">
        <f ca="1">TranslationsHIV!$G$116</f>
        <v xml:space="preserve">Carefully read the instructions in the "Instructions" tab before completing the programmatic gap analysis table. 
The instructions have been tailored to each specific module/intervention. </v>
      </c>
      <c r="B4" s="422"/>
      <c r="C4" s="422"/>
      <c r="D4" s="422"/>
      <c r="E4" s="422"/>
      <c r="F4" s="422"/>
    </row>
    <row r="5" spans="1:20" s="125" customFormat="1" ht="30" customHeight="1" x14ac:dyDescent="0.8">
      <c r="A5" s="388" t="str">
        <f ca="1">TranslationsTB!$A$4</f>
        <v xml:space="preserve">TB Programmatic Gap Table 1 </v>
      </c>
      <c r="B5" s="389"/>
      <c r="C5" s="389"/>
      <c r="D5" s="389"/>
      <c r="E5" s="389"/>
      <c r="F5" s="390"/>
    </row>
    <row r="6" spans="1:20" ht="45" customHeight="1" x14ac:dyDescent="0.3">
      <c r="A6" s="128" t="str">
        <f ca="1">TranslationsHIV!$A$21</f>
        <v>Priority Module</v>
      </c>
      <c r="B6" s="397" t="s">
        <v>9</v>
      </c>
      <c r="C6" s="397"/>
      <c r="D6" s="397"/>
      <c r="E6" s="397"/>
      <c r="F6" s="397"/>
    </row>
    <row r="7" spans="1:20" ht="45" customHeight="1" x14ac:dyDescent="0.3">
      <c r="A7" s="128" t="str">
        <f ca="1">TranslationsHIV!$A$22</f>
        <v>Selected coverage indicator</v>
      </c>
      <c r="B7" s="416" t="str">
        <f ca="1">VLOOKUP(B6,TBModulesIndicators,2,FALSE)</f>
        <v>Number of patients with of all forms of TB notified (i.e.,
bacteriologically confirmed + clinically diagnosed); *includes only those with new and relapse TB</v>
      </c>
      <c r="C7" s="417"/>
      <c r="D7" s="417"/>
      <c r="E7" s="417"/>
      <c r="F7" s="418"/>
    </row>
    <row r="8" spans="1:20" ht="17.5" customHeight="1" x14ac:dyDescent="0.3">
      <c r="A8" s="411" t="str">
        <f ca="1">TranslationsHIV!$A$24</f>
        <v>Current national coverage</v>
      </c>
      <c r="B8" s="412"/>
      <c r="C8" s="412"/>
      <c r="D8" s="412"/>
      <c r="E8" s="412"/>
      <c r="F8" s="413"/>
    </row>
    <row r="9" spans="1:20" ht="45" customHeight="1" x14ac:dyDescent="0.3">
      <c r="A9" s="130" t="str">
        <f ca="1">TranslationsHIV!$A$25</f>
        <v>Insert latest results</v>
      </c>
      <c r="B9" s="24">
        <v>110674</v>
      </c>
      <c r="C9" s="131" t="str">
        <f ca="1">TranslationsHIV!$A$26</f>
        <v>Year</v>
      </c>
      <c r="D9" s="203">
        <v>2022</v>
      </c>
      <c r="E9" s="131" t="str">
        <f ca="1">TranslationsHIV!$A$27</f>
        <v>Data source</v>
      </c>
      <c r="F9" s="18" t="s">
        <v>10</v>
      </c>
    </row>
    <row r="10" spans="1:20" ht="45" customHeight="1" x14ac:dyDescent="0.3">
      <c r="A10" s="132" t="str">
        <f ca="1">TranslationsHIV!$A$28</f>
        <v>Comments</v>
      </c>
      <c r="B10" s="398"/>
      <c r="C10" s="399"/>
      <c r="D10" s="399"/>
      <c r="E10" s="399"/>
      <c r="F10" s="399"/>
    </row>
    <row r="11" spans="1:20" ht="45" customHeight="1" x14ac:dyDescent="0.3">
      <c r="A11" s="181"/>
      <c r="B11" s="206"/>
      <c r="C11" s="179" t="str">
        <f ca="1">TranslationsHIV!$A$29</f>
        <v>Year 1</v>
      </c>
      <c r="D11" s="129" t="str">
        <f ca="1">TranslationsHIV!$A$30</f>
        <v>Year 2</v>
      </c>
      <c r="E11" s="129" t="str">
        <f ca="1">TranslationsHIV!$A$31</f>
        <v>Year 3</v>
      </c>
      <c r="F11" s="400" t="str">
        <f ca="1">TranslationsHIV!$A$34</f>
        <v>Comments / Assumptions</v>
      </c>
    </row>
    <row r="12" spans="1:20" ht="45" customHeight="1" x14ac:dyDescent="0.3">
      <c r="A12" s="182"/>
      <c r="B12" s="207"/>
      <c r="C12" s="180">
        <v>2024</v>
      </c>
      <c r="D12" s="19">
        <v>2025</v>
      </c>
      <c r="E12" s="19">
        <v>2026</v>
      </c>
      <c r="F12" s="400"/>
    </row>
    <row r="13" spans="1:20" ht="17.5" customHeight="1" x14ac:dyDescent="0.3">
      <c r="A13" s="414" t="str">
        <f ca="1">TranslationsHIV!$A$35</f>
        <v>Current estimated country need</v>
      </c>
      <c r="B13" s="415"/>
      <c r="C13" s="412"/>
      <c r="D13" s="412"/>
      <c r="E13" s="412"/>
      <c r="F13" s="413"/>
    </row>
    <row r="14" spans="1:20" ht="58" customHeight="1" x14ac:dyDescent="0.3">
      <c r="A14" s="130" t="str">
        <f ca="1">TranslationsTB!$A$25</f>
        <v>A. Total estimated population in need/at risk</v>
      </c>
      <c r="B14" s="183" t="s">
        <v>11</v>
      </c>
      <c r="C14" s="162">
        <v>127000</v>
      </c>
      <c r="D14" s="162">
        <v>133000</v>
      </c>
      <c r="E14" s="162">
        <v>140000</v>
      </c>
      <c r="F14" s="18" t="s">
        <v>12</v>
      </c>
    </row>
    <row r="15" spans="1:20" ht="45" customHeight="1" x14ac:dyDescent="0.3">
      <c r="A15" s="401" t="str">
        <f ca="1">TranslationsTB!$A$26</f>
        <v>B. Country targets 
(from National Strategic Plan)</v>
      </c>
      <c r="B15" s="183" t="s">
        <v>11</v>
      </c>
      <c r="C15" s="280">
        <v>121741</v>
      </c>
      <c r="D15" s="162">
        <v>127828</v>
      </c>
      <c r="E15" s="162">
        <v>134220</v>
      </c>
      <c r="F15" s="18" t="s">
        <v>13</v>
      </c>
    </row>
    <row r="16" spans="1:20" ht="45" customHeight="1" x14ac:dyDescent="0.3">
      <c r="A16" s="401"/>
      <c r="B16" s="183" t="s">
        <v>14</v>
      </c>
      <c r="C16" s="163">
        <f>IF(C15=0,"",+C15/C14)</f>
        <v>0.95859055118110237</v>
      </c>
      <c r="D16" s="163">
        <f t="shared" ref="D16:E16" si="0">IF(D15=0,"",+D15/D14)</f>
        <v>0.96111278195488725</v>
      </c>
      <c r="E16" s="163">
        <f t="shared" si="0"/>
        <v>0.95871428571428574</v>
      </c>
      <c r="F16" s="18"/>
    </row>
    <row r="17" spans="1:6" ht="17.5" customHeight="1" x14ac:dyDescent="0.3">
      <c r="A17" s="310" t="str">
        <f ca="1">TranslationsHIV!$A$54</f>
        <v>Country target already covered</v>
      </c>
      <c r="B17" s="311"/>
      <c r="C17" s="311"/>
      <c r="D17" s="311"/>
      <c r="E17" s="311"/>
      <c r="F17" s="312"/>
    </row>
    <row r="18" spans="1:6" ht="45" customHeight="1" x14ac:dyDescent="0.3">
      <c r="A18" s="405" t="str">
        <f ca="1">TranslationsHIV!$A$55</f>
        <v>C1. Country need planned to be covered by domestic resources</v>
      </c>
      <c r="B18" s="183" t="s">
        <v>11</v>
      </c>
      <c r="C18" s="158">
        <v>0</v>
      </c>
      <c r="D18" s="158">
        <v>0</v>
      </c>
      <c r="E18" s="158">
        <v>0</v>
      </c>
      <c r="F18" s="204" t="s">
        <v>15</v>
      </c>
    </row>
    <row r="19" spans="1:6" ht="45" customHeight="1" x14ac:dyDescent="0.3">
      <c r="A19" s="405"/>
      <c r="B19" s="183" t="s">
        <v>14</v>
      </c>
      <c r="C19" s="163" t="str">
        <f>IF(C18=0,"",(C18/C14))</f>
        <v/>
      </c>
      <c r="D19" s="163" t="str">
        <f t="shared" ref="D19:E19" si="1">IF(D18=0,"",(D18/D14))</f>
        <v/>
      </c>
      <c r="E19" s="163" t="str">
        <f t="shared" si="1"/>
        <v/>
      </c>
      <c r="F19" s="204"/>
    </row>
    <row r="20" spans="1:6" ht="45" customHeight="1" x14ac:dyDescent="0.3">
      <c r="A20" s="405" t="str">
        <f ca="1">TranslationsHIV!$A$56</f>
        <v>C2. Country need planned to be covered by external resources</v>
      </c>
      <c r="B20" s="183" t="s">
        <v>11</v>
      </c>
      <c r="C20" s="158">
        <v>23134</v>
      </c>
      <c r="D20" s="164">
        <v>24291</v>
      </c>
      <c r="E20" s="164">
        <v>25506</v>
      </c>
      <c r="F20" s="203" t="s">
        <v>16</v>
      </c>
    </row>
    <row r="21" spans="1:6" ht="45" customHeight="1" x14ac:dyDescent="0.3">
      <c r="A21" s="405"/>
      <c r="B21" s="183" t="s">
        <v>14</v>
      </c>
      <c r="C21" s="163">
        <f>IF(C20=0,"",+C20/C14)</f>
        <v>0.18215748031496062</v>
      </c>
      <c r="D21" s="163">
        <f t="shared" ref="D21:E21" si="2">IF(D20=0,"",+D20/D14)</f>
        <v>0.18263909774436091</v>
      </c>
      <c r="E21" s="163">
        <f t="shared" si="2"/>
        <v>0.18218571428571428</v>
      </c>
      <c r="F21" s="203"/>
    </row>
    <row r="22" spans="1:6" ht="45" customHeight="1" x14ac:dyDescent="0.3">
      <c r="A22" s="405" t="str">
        <f ca="1">TranslationsHIV!$A$57</f>
        <v>C3. Total country need already covered</v>
      </c>
      <c r="B22" s="183" t="s">
        <v>11</v>
      </c>
      <c r="C22" s="165">
        <f>C18+(C20)</f>
        <v>23134</v>
      </c>
      <c r="D22" s="165">
        <f>D18+(D20)</f>
        <v>24291</v>
      </c>
      <c r="E22" s="165">
        <f>E18+(E20)</f>
        <v>25506</v>
      </c>
      <c r="F22" s="203" t="s">
        <v>17</v>
      </c>
    </row>
    <row r="23" spans="1:6" ht="45" customHeight="1" x14ac:dyDescent="0.3">
      <c r="A23" s="405"/>
      <c r="B23" s="183" t="s">
        <v>14</v>
      </c>
      <c r="C23" s="163">
        <f>IF(C22=0,"",C22/C14)</f>
        <v>0.18215748031496062</v>
      </c>
      <c r="D23" s="163">
        <f t="shared" ref="D23:E23" si="3">IF(D22=0,"",D22/D14)</f>
        <v>0.18263909774436091</v>
      </c>
      <c r="E23" s="163">
        <f t="shared" si="3"/>
        <v>0.18218571428571428</v>
      </c>
      <c r="F23" s="203"/>
    </row>
    <row r="24" spans="1:6" ht="17.5" customHeight="1" x14ac:dyDescent="0.3">
      <c r="A24" s="310" t="str">
        <f ca="1">TranslationsHIV!$A$42</f>
        <v>Programmatic gap</v>
      </c>
      <c r="B24" s="311"/>
      <c r="C24" s="311"/>
      <c r="D24" s="311"/>
      <c r="E24" s="311"/>
      <c r="F24" s="312"/>
    </row>
    <row r="25" spans="1:6" ht="45" customHeight="1" x14ac:dyDescent="0.3">
      <c r="A25" s="403" t="str">
        <f ca="1">TranslationsTB!$A$32</f>
        <v>D. Expected annual gap in meeting the need: A - C3</v>
      </c>
      <c r="B25" s="183" t="s">
        <v>11</v>
      </c>
      <c r="C25" s="166">
        <f>C14-C22</f>
        <v>103866</v>
      </c>
      <c r="D25" s="166">
        <f t="shared" ref="D25:E25" si="4">D14-D22</f>
        <v>108709</v>
      </c>
      <c r="E25" s="166">
        <f t="shared" si="4"/>
        <v>114494</v>
      </c>
      <c r="F25" s="402" t="s">
        <v>18</v>
      </c>
    </row>
    <row r="26" spans="1:6" ht="45" customHeight="1" x14ac:dyDescent="0.3">
      <c r="A26" s="403"/>
      <c r="B26" s="183" t="s">
        <v>14</v>
      </c>
      <c r="C26" s="163">
        <f>IF(C25=0,"",+C25/C14)</f>
        <v>0.8178425196850394</v>
      </c>
      <c r="D26" s="163">
        <f t="shared" ref="D26:E26" si="5">IF(D25=0,"",+D25/D14)</f>
        <v>0.81736090225563907</v>
      </c>
      <c r="E26" s="163">
        <f t="shared" si="5"/>
        <v>0.81781428571428572</v>
      </c>
      <c r="F26" s="402"/>
    </row>
    <row r="27" spans="1:6" ht="17.5" customHeight="1" x14ac:dyDescent="0.3">
      <c r="A27" s="310" t="str">
        <f ca="1">TranslationsHIV!$A$59</f>
        <v>Country target covered with the allocation amount</v>
      </c>
      <c r="B27" s="311"/>
      <c r="C27" s="311"/>
      <c r="D27" s="311"/>
      <c r="E27" s="311"/>
      <c r="F27" s="312"/>
    </row>
    <row r="28" spans="1:6" ht="45" customHeight="1" x14ac:dyDescent="0.3">
      <c r="A28" s="403" t="str">
        <f ca="1">TranslationsTB!$A$34</f>
        <v>E. Targets to be financed by funding request allocation amount</v>
      </c>
      <c r="B28" s="183" t="s">
        <v>11</v>
      </c>
      <c r="C28" s="158">
        <v>103866</v>
      </c>
      <c r="D28" s="158">
        <v>108709</v>
      </c>
      <c r="E28" s="158">
        <v>114494</v>
      </c>
      <c r="F28" s="404" t="s">
        <v>19</v>
      </c>
    </row>
    <row r="29" spans="1:6" ht="45" customHeight="1" x14ac:dyDescent="0.3">
      <c r="A29" s="403"/>
      <c r="B29" s="183" t="s">
        <v>14</v>
      </c>
      <c r="C29" s="163">
        <f>IF(C28=0,"",+C28/C14)</f>
        <v>0.8178425196850394</v>
      </c>
      <c r="D29" s="163">
        <f t="shared" ref="D29:E29" si="6">IF(D28=0,"",+D28/D14)</f>
        <v>0.81736090225563907</v>
      </c>
      <c r="E29" s="163">
        <f t="shared" si="6"/>
        <v>0.81781428571428572</v>
      </c>
      <c r="F29" s="404"/>
    </row>
    <row r="30" spans="1:6" ht="45" customHeight="1" x14ac:dyDescent="0.3">
      <c r="A30" s="403" t="str">
        <f ca="1">TranslationsTB!$A$35</f>
        <v>F. Total coverage from allocation amount and other resources: E + C3</v>
      </c>
      <c r="B30" s="183" t="s">
        <v>11</v>
      </c>
      <c r="C30" s="166">
        <f>IF(C28="",C22,C28+C22)</f>
        <v>127000</v>
      </c>
      <c r="D30" s="166">
        <f t="shared" ref="D30:E30" si="7">IF(D28="",D22,D28+D22)</f>
        <v>133000</v>
      </c>
      <c r="E30" s="166">
        <f t="shared" si="7"/>
        <v>140000</v>
      </c>
      <c r="F30" s="402"/>
    </row>
    <row r="31" spans="1:6" ht="45" customHeight="1" x14ac:dyDescent="0.3">
      <c r="A31" s="403"/>
      <c r="B31" s="183" t="s">
        <v>14</v>
      </c>
      <c r="C31" s="163">
        <f>IF(C30=0,"",+C30/C14)</f>
        <v>1</v>
      </c>
      <c r="D31" s="163">
        <f t="shared" ref="D31:E31" si="8">IF(D30=0,"",+D30/D14)</f>
        <v>1</v>
      </c>
      <c r="E31" s="163">
        <f t="shared" si="8"/>
        <v>1</v>
      </c>
      <c r="F31" s="402"/>
    </row>
    <row r="32" spans="1:6" ht="45" customHeight="1" x14ac:dyDescent="0.3">
      <c r="A32" s="401" t="str">
        <f ca="1">TranslationsTB!$A$36</f>
        <v xml:space="preserve">G. Remaining gap: A - F </v>
      </c>
      <c r="B32" s="183" t="s">
        <v>11</v>
      </c>
      <c r="C32" s="159">
        <f>IF(C30="",C14,C14-C30)</f>
        <v>0</v>
      </c>
      <c r="D32" s="159">
        <f t="shared" ref="D32:E32" si="9">IF(D30="",D14,D14-D30)</f>
        <v>0</v>
      </c>
      <c r="E32" s="159">
        <f t="shared" si="9"/>
        <v>0</v>
      </c>
      <c r="F32" s="402"/>
    </row>
    <row r="33" spans="1:20" ht="45" customHeight="1" x14ac:dyDescent="0.3">
      <c r="A33" s="401"/>
      <c r="B33" s="183" t="s">
        <v>14</v>
      </c>
      <c r="C33" s="163" t="str">
        <f>IF(C32=0,"",+C32/C14)</f>
        <v/>
      </c>
      <c r="D33" s="163" t="str">
        <f t="shared" ref="D33:E33" si="10">IF(D32=0,"",+D32/D14)</f>
        <v/>
      </c>
      <c r="E33" s="163" t="str">
        <f t="shared" si="10"/>
        <v/>
      </c>
      <c r="F33" s="402"/>
    </row>
    <row r="34" spans="1:20" x14ac:dyDescent="0.3">
      <c r="A34" s="119"/>
      <c r="B34" s="119"/>
      <c r="C34" s="168"/>
      <c r="D34" s="168"/>
      <c r="E34" s="168"/>
      <c r="F34" s="119"/>
    </row>
    <row r="35" spans="1:20" x14ac:dyDescent="0.3">
      <c r="A35" s="119"/>
      <c r="B35" s="119"/>
      <c r="C35" s="168"/>
      <c r="D35" s="168"/>
      <c r="E35" s="168"/>
      <c r="F35" s="119"/>
    </row>
    <row r="36" spans="1:20" s="125" customFormat="1" ht="30" customHeight="1" x14ac:dyDescent="0.8">
      <c r="A36" s="388" t="str">
        <f ca="1">TranslationsTB!$A$5</f>
        <v xml:space="preserve">TB Programmatic Gap Table 2 </v>
      </c>
      <c r="B36" s="389"/>
      <c r="C36" s="389"/>
      <c r="D36" s="389"/>
      <c r="E36" s="389"/>
      <c r="F36" s="390"/>
    </row>
    <row r="37" spans="1:20" ht="45" customHeight="1" x14ac:dyDescent="0.3">
      <c r="A37" s="128" t="str">
        <f ca="1">TranslationsHIV!$A$21</f>
        <v>Priority Module</v>
      </c>
      <c r="B37" s="397" t="s">
        <v>20</v>
      </c>
      <c r="C37" s="397"/>
      <c r="D37" s="397"/>
      <c r="E37" s="397"/>
      <c r="F37" s="397"/>
    </row>
    <row r="38" spans="1:20" ht="45" customHeight="1" x14ac:dyDescent="0.3">
      <c r="A38" s="128" t="str">
        <f ca="1">TranslationsHIV!$A$22</f>
        <v>Selected coverage indicator</v>
      </c>
      <c r="B38" s="372" t="str">
        <f ca="1">VLOOKUP(B37,TBModulesIndicators,2,FALSE)</f>
        <v>Number of people with confirmed RR-TB and/or MDR-TB notified</v>
      </c>
      <c r="C38" s="372"/>
      <c r="D38" s="372"/>
      <c r="E38" s="372"/>
      <c r="F38" s="372"/>
    </row>
    <row r="39" spans="1:20" ht="17.5" customHeight="1" x14ac:dyDescent="0.3">
      <c r="A39" s="310" t="str">
        <f ca="1">TranslationsHIV!$A$24</f>
        <v>Current national coverage</v>
      </c>
      <c r="B39" s="311"/>
      <c r="C39" s="311"/>
      <c r="D39" s="311"/>
      <c r="E39" s="311"/>
      <c r="F39" s="312"/>
    </row>
    <row r="40" spans="1:20" ht="45" customHeight="1" x14ac:dyDescent="0.3">
      <c r="A40" s="130" t="str">
        <f ca="1">TranslationsHIV!$A$25</f>
        <v>Insert latest results</v>
      </c>
      <c r="B40" s="24">
        <v>1296</v>
      </c>
      <c r="C40" s="154" t="str">
        <f ca="1">TranslationsHIV!$A$26</f>
        <v>Year</v>
      </c>
      <c r="D40" s="203">
        <v>2022</v>
      </c>
      <c r="E40" s="154" t="str">
        <f ca="1">TranslationsHIV!$A$27</f>
        <v>Data source</v>
      </c>
      <c r="F40" s="18" t="s">
        <v>21</v>
      </c>
    </row>
    <row r="41" spans="1:20" ht="45" customHeight="1" x14ac:dyDescent="0.3">
      <c r="A41" s="132" t="str">
        <f ca="1">TranslationsHIV!$A$28</f>
        <v>Comments</v>
      </c>
      <c r="B41" s="398"/>
      <c r="C41" s="399"/>
      <c r="D41" s="399"/>
      <c r="E41" s="399"/>
      <c r="F41" s="399"/>
    </row>
    <row r="42" spans="1:20" ht="40" customHeight="1" x14ac:dyDescent="0.3">
      <c r="A42" s="181"/>
      <c r="B42" s="206"/>
      <c r="C42" s="179" t="str">
        <f ca="1">TranslationsHIV!$A$29</f>
        <v>Year 1</v>
      </c>
      <c r="D42" s="129" t="str">
        <f ca="1">TranslationsHIV!$A$30</f>
        <v>Year 2</v>
      </c>
      <c r="E42" s="129" t="str">
        <f ca="1">TranslationsHIV!$A$31</f>
        <v>Year 3</v>
      </c>
      <c r="F42" s="400" t="str">
        <f ca="1">TranslationsHIV!$A$34</f>
        <v>Comments / Assumptions</v>
      </c>
    </row>
    <row r="43" spans="1:20" s="88" customFormat="1" ht="40" customHeight="1" x14ac:dyDescent="0.3">
      <c r="A43" s="182"/>
      <c r="B43" s="207"/>
      <c r="C43" s="180">
        <v>2024</v>
      </c>
      <c r="D43" s="19">
        <v>2025</v>
      </c>
      <c r="E43" s="19">
        <v>2026</v>
      </c>
      <c r="F43" s="400"/>
      <c r="G43" s="12"/>
      <c r="H43" s="12"/>
      <c r="I43" s="12"/>
      <c r="J43" s="12"/>
      <c r="K43" s="12"/>
      <c r="L43" s="12"/>
      <c r="M43" s="12"/>
      <c r="N43" s="12"/>
      <c r="O43" s="12"/>
      <c r="P43" s="12"/>
      <c r="Q43" s="12"/>
      <c r="R43" s="12"/>
      <c r="S43" s="12"/>
      <c r="T43" s="12"/>
    </row>
    <row r="44" spans="1:20" ht="17.5" customHeight="1" x14ac:dyDescent="0.3">
      <c r="A44" s="313" t="str">
        <f ca="1">TranslationsHIV!$A$35</f>
        <v>Current estimated country need</v>
      </c>
      <c r="B44" s="314"/>
      <c r="C44" s="311"/>
      <c r="D44" s="311"/>
      <c r="E44" s="311"/>
      <c r="F44" s="312"/>
    </row>
    <row r="45" spans="1:20" ht="45" customHeight="1" x14ac:dyDescent="0.3">
      <c r="A45" s="130" t="str">
        <f ca="1">TranslationsTB!$A$25</f>
        <v>A. Total estimated population in need/at risk</v>
      </c>
      <c r="B45" s="183" t="s">
        <v>11</v>
      </c>
      <c r="C45" s="162">
        <v>4900</v>
      </c>
      <c r="D45" s="162">
        <v>5000</v>
      </c>
      <c r="E45" s="162">
        <v>5100</v>
      </c>
      <c r="F45" s="18" t="s">
        <v>22</v>
      </c>
    </row>
    <row r="46" spans="1:20" ht="45" customHeight="1" x14ac:dyDescent="0.3">
      <c r="A46" s="401" t="str">
        <f ca="1">TranslationsTB!$A$26</f>
        <v>B. Country targets 
(from National Strategic Plan)</v>
      </c>
      <c r="B46" s="183" t="s">
        <v>11</v>
      </c>
      <c r="C46" s="280">
        <v>2075</v>
      </c>
      <c r="D46" s="162">
        <v>2490</v>
      </c>
      <c r="E46" s="162">
        <v>2988</v>
      </c>
      <c r="F46" s="18" t="s">
        <v>23</v>
      </c>
    </row>
    <row r="47" spans="1:20" ht="45" customHeight="1" x14ac:dyDescent="0.3">
      <c r="A47" s="401"/>
      <c r="B47" s="183" t="s">
        <v>14</v>
      </c>
      <c r="C47" s="163">
        <f>IF(C46=0,"",+C46/C45)</f>
        <v>0.42346938775510207</v>
      </c>
      <c r="D47" s="163">
        <f t="shared" ref="D47:E47" si="11">IF(D46=0,"",+D46/D45)</f>
        <v>0.498</v>
      </c>
      <c r="E47" s="163">
        <f t="shared" si="11"/>
        <v>0.58588235294117652</v>
      </c>
      <c r="F47" s="18"/>
    </row>
    <row r="48" spans="1:20" ht="17.5" customHeight="1" x14ac:dyDescent="0.3">
      <c r="A48" s="310" t="str">
        <f ca="1">TranslationsHIV!$A$54</f>
        <v>Country target already covered</v>
      </c>
      <c r="B48" s="311"/>
      <c r="C48" s="311"/>
      <c r="D48" s="311"/>
      <c r="E48" s="311"/>
      <c r="F48" s="312"/>
    </row>
    <row r="49" spans="1:6" ht="45" customHeight="1" x14ac:dyDescent="0.3">
      <c r="A49" s="405" t="str">
        <f ca="1">TranslationsHIV!$A$55</f>
        <v>C1. Country need planned to be covered by domestic resources</v>
      </c>
      <c r="B49" s="183" t="s">
        <v>11</v>
      </c>
      <c r="C49" s="158">
        <v>0</v>
      </c>
      <c r="D49" s="158">
        <v>0</v>
      </c>
      <c r="E49" s="158">
        <v>0</v>
      </c>
      <c r="F49" s="204" t="s">
        <v>24</v>
      </c>
    </row>
    <row r="50" spans="1:6" ht="45" customHeight="1" x14ac:dyDescent="0.3">
      <c r="A50" s="405"/>
      <c r="B50" s="183" t="s">
        <v>14</v>
      </c>
      <c r="C50" s="163" t="str">
        <f>IF(C49=0,"",(C49/C45))</f>
        <v/>
      </c>
      <c r="D50" s="163" t="str">
        <f t="shared" ref="D50:E50" si="12">IF(D49=0,"",(D49/D45))</f>
        <v/>
      </c>
      <c r="E50" s="163" t="str">
        <f t="shared" si="12"/>
        <v/>
      </c>
      <c r="F50" s="204"/>
    </row>
    <row r="51" spans="1:6" ht="45" customHeight="1" x14ac:dyDescent="0.3">
      <c r="A51" s="405" t="str">
        <f ca="1">TranslationsHIV!$A$56</f>
        <v>C2. Country need planned to be covered by external resources</v>
      </c>
      <c r="B51" s="183" t="s">
        <v>11</v>
      </c>
      <c r="C51" s="158">
        <v>415</v>
      </c>
      <c r="D51" s="164">
        <v>498</v>
      </c>
      <c r="E51" s="164">
        <v>598</v>
      </c>
      <c r="F51" s="203" t="s">
        <v>25</v>
      </c>
    </row>
    <row r="52" spans="1:6" ht="45" customHeight="1" x14ac:dyDescent="0.3">
      <c r="A52" s="405"/>
      <c r="B52" s="183" t="s">
        <v>14</v>
      </c>
      <c r="C52" s="163">
        <f>IF(C51=0,"",+C51/C45)</f>
        <v>8.4693877551020411E-2</v>
      </c>
      <c r="D52" s="163">
        <f t="shared" ref="D52:E52" si="13">IF(D51=0,"",+D51/D45)</f>
        <v>9.9599999999999994E-2</v>
      </c>
      <c r="E52" s="163">
        <f t="shared" si="13"/>
        <v>0.11725490196078431</v>
      </c>
      <c r="F52" s="203"/>
    </row>
    <row r="53" spans="1:6" ht="45" customHeight="1" x14ac:dyDescent="0.3">
      <c r="A53" s="405" t="str">
        <f ca="1">TranslationsHIV!$A$57</f>
        <v>C3. Total country need already covered</v>
      </c>
      <c r="B53" s="183" t="s">
        <v>11</v>
      </c>
      <c r="C53" s="165">
        <f>C49+(C51)</f>
        <v>415</v>
      </c>
      <c r="D53" s="165">
        <f>D49+(D51)</f>
        <v>498</v>
      </c>
      <c r="E53" s="165">
        <f>E49+(E51)</f>
        <v>598</v>
      </c>
      <c r="F53" s="203" t="s">
        <v>26</v>
      </c>
    </row>
    <row r="54" spans="1:6" ht="45" customHeight="1" x14ac:dyDescent="0.3">
      <c r="A54" s="405"/>
      <c r="B54" s="183" t="s">
        <v>14</v>
      </c>
      <c r="C54" s="163">
        <f>IF(C53=0,"",C53/C45)</f>
        <v>8.4693877551020411E-2</v>
      </c>
      <c r="D54" s="163">
        <f t="shared" ref="D54:E54" si="14">IF(D53=0,"",D53/D45)</f>
        <v>9.9599999999999994E-2</v>
      </c>
      <c r="E54" s="163">
        <f t="shared" si="14"/>
        <v>0.11725490196078431</v>
      </c>
      <c r="F54" s="203"/>
    </row>
    <row r="55" spans="1:6" ht="17.5" customHeight="1" x14ac:dyDescent="0.3">
      <c r="A55" s="310" t="str">
        <f ca="1">TranslationsHIV!$A$42</f>
        <v>Programmatic gap</v>
      </c>
      <c r="B55" s="311"/>
      <c r="C55" s="311"/>
      <c r="D55" s="311"/>
      <c r="E55" s="311"/>
      <c r="F55" s="312"/>
    </row>
    <row r="56" spans="1:6" ht="45" customHeight="1" x14ac:dyDescent="0.3">
      <c r="A56" s="403" t="str">
        <f ca="1">TranslationsTB!$A$32</f>
        <v>D. Expected annual gap in meeting the need: A - C3</v>
      </c>
      <c r="B56" s="183" t="s">
        <v>11</v>
      </c>
      <c r="C56" s="166">
        <f>C45-C53</f>
        <v>4485</v>
      </c>
      <c r="D56" s="166">
        <f t="shared" ref="D56:E56" si="15">D45-D53</f>
        <v>4502</v>
      </c>
      <c r="E56" s="166">
        <f t="shared" si="15"/>
        <v>4502</v>
      </c>
      <c r="F56" s="402" t="s">
        <v>27</v>
      </c>
    </row>
    <row r="57" spans="1:6" ht="45" customHeight="1" x14ac:dyDescent="0.3">
      <c r="A57" s="403"/>
      <c r="B57" s="183" t="s">
        <v>14</v>
      </c>
      <c r="C57" s="163">
        <f>IF(C56=0,"",+C56/C45)</f>
        <v>0.91530612244897958</v>
      </c>
      <c r="D57" s="163">
        <f t="shared" ref="D57:E57" si="16">IF(D56=0,"",+D56/D45)</f>
        <v>0.90039999999999998</v>
      </c>
      <c r="E57" s="163">
        <f t="shared" si="16"/>
        <v>0.88274509803921564</v>
      </c>
      <c r="F57" s="402"/>
    </row>
    <row r="58" spans="1:6" ht="17.5" customHeight="1" x14ac:dyDescent="0.3">
      <c r="A58" s="310" t="str">
        <f ca="1">TranslationsHIV!$A$59</f>
        <v>Country target covered with the allocation amount</v>
      </c>
      <c r="B58" s="311"/>
      <c r="C58" s="311"/>
      <c r="D58" s="311"/>
      <c r="E58" s="311"/>
      <c r="F58" s="312"/>
    </row>
    <row r="59" spans="1:6" ht="45" customHeight="1" x14ac:dyDescent="0.3">
      <c r="A59" s="403" t="str">
        <f ca="1">TranslationsTB!$A$34</f>
        <v>E. Targets to be financed by funding request allocation amount</v>
      </c>
      <c r="B59" s="183" t="s">
        <v>11</v>
      </c>
      <c r="C59" s="158">
        <v>4485</v>
      </c>
      <c r="D59" s="158">
        <v>4502</v>
      </c>
      <c r="E59" s="158">
        <v>4502</v>
      </c>
      <c r="F59" s="404" t="s">
        <v>28</v>
      </c>
    </row>
    <row r="60" spans="1:6" ht="45" customHeight="1" x14ac:dyDescent="0.3">
      <c r="A60" s="403"/>
      <c r="B60" s="183" t="s">
        <v>14</v>
      </c>
      <c r="C60" s="163">
        <f>IF(C59=0,"",+C59/C45)</f>
        <v>0.91530612244897958</v>
      </c>
      <c r="D60" s="163">
        <f t="shared" ref="D60:E60" si="17">IF(D59=0,"",+D59/D45)</f>
        <v>0.90039999999999998</v>
      </c>
      <c r="E60" s="163">
        <f t="shared" si="17"/>
        <v>0.88274509803921564</v>
      </c>
      <c r="F60" s="404"/>
    </row>
    <row r="61" spans="1:6" ht="45" customHeight="1" x14ac:dyDescent="0.3">
      <c r="A61" s="403" t="str">
        <f ca="1">TranslationsTB!$A$35</f>
        <v>F. Total coverage from allocation amount and other resources: E + C3</v>
      </c>
      <c r="B61" s="183" t="s">
        <v>11</v>
      </c>
      <c r="C61" s="166">
        <f>IF(C59="",C53,C59+C53)</f>
        <v>4900</v>
      </c>
      <c r="D61" s="166">
        <f t="shared" ref="D61:E61" si="18">IF(D59="",D53,D59+D53)</f>
        <v>5000</v>
      </c>
      <c r="E61" s="166">
        <f t="shared" si="18"/>
        <v>5100</v>
      </c>
      <c r="F61" s="402"/>
    </row>
    <row r="62" spans="1:6" ht="45" customHeight="1" x14ac:dyDescent="0.3">
      <c r="A62" s="403"/>
      <c r="B62" s="183" t="s">
        <v>14</v>
      </c>
      <c r="C62" s="163">
        <f>IF(C61=0,"",+C61/C45)</f>
        <v>1</v>
      </c>
      <c r="D62" s="163">
        <f t="shared" ref="D62" si="19">IF(D61=0,"",+D61/D45)</f>
        <v>1</v>
      </c>
      <c r="E62" s="163">
        <f t="shared" ref="E62" si="20">IF(E61=0,"",+E61/E45)</f>
        <v>1</v>
      </c>
      <c r="F62" s="402"/>
    </row>
    <row r="63" spans="1:6" ht="45" customHeight="1" x14ac:dyDescent="0.3">
      <c r="A63" s="401" t="str">
        <f ca="1">TranslationsTB!$A$36</f>
        <v xml:space="preserve">G. Remaining gap: A - F </v>
      </c>
      <c r="B63" s="183" t="s">
        <v>11</v>
      </c>
      <c r="C63" s="159">
        <f>IF(C61="",C45,C45-C61)</f>
        <v>0</v>
      </c>
      <c r="D63" s="159">
        <f t="shared" ref="D63:E63" si="21">IF(D61="",D45,D45-D61)</f>
        <v>0</v>
      </c>
      <c r="E63" s="159">
        <f t="shared" si="21"/>
        <v>0</v>
      </c>
      <c r="F63" s="402"/>
    </row>
    <row r="64" spans="1:6" ht="45" customHeight="1" x14ac:dyDescent="0.3">
      <c r="A64" s="401"/>
      <c r="B64" s="183" t="s">
        <v>14</v>
      </c>
      <c r="C64" s="163" t="str">
        <f>IF(C63=0,"",+C63/C45)</f>
        <v/>
      </c>
      <c r="D64" s="163" t="str">
        <f t="shared" ref="D64" si="22">IF(D63=0,"",+D63/D45)</f>
        <v/>
      </c>
      <c r="E64" s="163" t="str">
        <f t="shared" ref="E64" si="23">IF(E63=0,"",+E63/E45)</f>
        <v/>
      </c>
      <c r="F64" s="402"/>
    </row>
    <row r="65" spans="1:6" x14ac:dyDescent="0.3">
      <c r="A65" s="124"/>
      <c r="B65" s="124"/>
      <c r="C65" s="169"/>
      <c r="D65" s="169"/>
      <c r="E65" s="169"/>
      <c r="F65" s="124"/>
    </row>
    <row r="66" spans="1:6" x14ac:dyDescent="0.3">
      <c r="A66" s="124"/>
      <c r="B66" s="124"/>
      <c r="C66" s="169"/>
      <c r="D66" s="169"/>
      <c r="E66" s="169"/>
      <c r="F66" s="124"/>
    </row>
    <row r="67" spans="1:6" s="125" customFormat="1" ht="30" customHeight="1" x14ac:dyDescent="0.8">
      <c r="A67" s="388" t="str">
        <f ca="1">TranslationsTB!$A$6</f>
        <v xml:space="preserve">TB Programmatic Gap Table 3 </v>
      </c>
      <c r="B67" s="389"/>
      <c r="C67" s="389"/>
      <c r="D67" s="389"/>
      <c r="E67" s="389"/>
      <c r="F67" s="390"/>
    </row>
    <row r="68" spans="1:6" ht="45" customHeight="1" x14ac:dyDescent="0.3">
      <c r="A68" s="128" t="str">
        <f ca="1">TranslationsHIV!$A$21</f>
        <v>Priority Module</v>
      </c>
      <c r="B68" s="397" t="s">
        <v>20</v>
      </c>
      <c r="C68" s="397"/>
      <c r="D68" s="397"/>
      <c r="E68" s="397"/>
      <c r="F68" s="397"/>
    </row>
    <row r="69" spans="1:6" ht="45" customHeight="1" x14ac:dyDescent="0.3">
      <c r="A69" s="128" t="str">
        <f ca="1">TranslationsHIV!$A$22</f>
        <v>Selected coverage indicator</v>
      </c>
      <c r="B69" s="372" t="str">
        <f ca="1">VLOOKUP(B68,TBModulesIndicators,2,FALSE)</f>
        <v>Number of people with confirmed RR-TB and/or MDR-TB notified</v>
      </c>
      <c r="C69" s="372"/>
      <c r="D69" s="372"/>
      <c r="E69" s="372"/>
      <c r="F69" s="372"/>
    </row>
    <row r="70" spans="1:6" ht="17.5" customHeight="1" x14ac:dyDescent="0.3">
      <c r="A70" s="411" t="str">
        <f ca="1">TranslationsHIV!$A$24</f>
        <v>Current national coverage</v>
      </c>
      <c r="B70" s="412"/>
      <c r="C70" s="412"/>
      <c r="D70" s="412"/>
      <c r="E70" s="412"/>
      <c r="F70" s="413"/>
    </row>
    <row r="71" spans="1:6" ht="45" customHeight="1" x14ac:dyDescent="0.3">
      <c r="A71" s="130" t="str">
        <f ca="1">TranslationsHIV!$A$25</f>
        <v>Insert latest results</v>
      </c>
      <c r="B71" s="24">
        <v>90753</v>
      </c>
      <c r="C71" s="154" t="str">
        <f ca="1">TranslationsHIV!$A$26</f>
        <v>Year</v>
      </c>
      <c r="D71" s="203">
        <v>2022</v>
      </c>
      <c r="E71" s="154" t="str">
        <f ca="1">TranslationsHIV!$A$27</f>
        <v>Data source</v>
      </c>
      <c r="F71" s="18" t="s">
        <v>29</v>
      </c>
    </row>
    <row r="72" spans="1:6" ht="45" customHeight="1" x14ac:dyDescent="0.3">
      <c r="A72" s="132" t="str">
        <f ca="1">TranslationsHIV!$A$28</f>
        <v>Comments</v>
      </c>
      <c r="B72" s="398"/>
      <c r="C72" s="399"/>
      <c r="D72" s="399"/>
      <c r="E72" s="399"/>
      <c r="F72" s="399"/>
    </row>
    <row r="73" spans="1:6" ht="40" customHeight="1" x14ac:dyDescent="0.3">
      <c r="A73" s="181"/>
      <c r="B73" s="206"/>
      <c r="C73" s="179" t="str">
        <f ca="1">TranslationsHIV!$A$29</f>
        <v>Year 1</v>
      </c>
      <c r="D73" s="129" t="str">
        <f ca="1">TranslationsHIV!$A$30</f>
        <v>Year 2</v>
      </c>
      <c r="E73" s="129" t="str">
        <f ca="1">TranslationsHIV!$A$31</f>
        <v>Year 3</v>
      </c>
      <c r="F73" s="400" t="str">
        <f ca="1">TranslationsHIV!$A$34</f>
        <v>Comments / Assumptions</v>
      </c>
    </row>
    <row r="74" spans="1:6" ht="40" customHeight="1" x14ac:dyDescent="0.3">
      <c r="A74" s="182"/>
      <c r="B74" s="207"/>
      <c r="C74" s="180">
        <v>2024</v>
      </c>
      <c r="D74" s="19">
        <v>2025</v>
      </c>
      <c r="E74" s="19">
        <v>2026</v>
      </c>
      <c r="F74" s="400"/>
    </row>
    <row r="75" spans="1:6" ht="17.5" customHeight="1" x14ac:dyDescent="0.3">
      <c r="A75" s="313" t="str">
        <f ca="1">TranslationsHIV!$A$35</f>
        <v>Current estimated country need</v>
      </c>
      <c r="B75" s="314"/>
      <c r="C75" s="311"/>
      <c r="D75" s="311"/>
      <c r="E75" s="311"/>
      <c r="F75" s="312"/>
    </row>
    <row r="76" spans="1:6" ht="72" customHeight="1" x14ac:dyDescent="0.3">
      <c r="A76" s="130" t="str">
        <f ca="1">TranslationsTB!$A$25</f>
        <v>A. Total estimated population in need/at risk</v>
      </c>
      <c r="B76" s="183" t="s">
        <v>11</v>
      </c>
      <c r="C76" s="162">
        <v>109939</v>
      </c>
      <c r="D76" s="162">
        <v>122724</v>
      </c>
      <c r="E76" s="162">
        <v>136513</v>
      </c>
      <c r="F76" s="18" t="s">
        <v>30</v>
      </c>
    </row>
    <row r="77" spans="1:6" ht="45" customHeight="1" x14ac:dyDescent="0.3">
      <c r="A77" s="401" t="str">
        <f ca="1">TranslationsTB!$A$26</f>
        <v>B. Country targets 
(from National Strategic Plan)</v>
      </c>
      <c r="B77" s="183" t="s">
        <v>11</v>
      </c>
      <c r="C77" s="280">
        <v>97296</v>
      </c>
      <c r="D77" s="162">
        <v>112599</v>
      </c>
      <c r="E77" s="162">
        <v>129687</v>
      </c>
      <c r="F77" s="18" t="s">
        <v>31</v>
      </c>
    </row>
    <row r="78" spans="1:6" ht="45" customHeight="1" x14ac:dyDescent="0.3">
      <c r="A78" s="401"/>
      <c r="B78" s="183" t="s">
        <v>14</v>
      </c>
      <c r="C78" s="163">
        <f>IF(C77=0,"",+C77/C76)</f>
        <v>0.88499986356070182</v>
      </c>
      <c r="D78" s="163">
        <f t="shared" ref="D78:E78" si="24">IF(D77=0,"",+D77/D76)</f>
        <v>0.91749779994133174</v>
      </c>
      <c r="E78" s="163">
        <f t="shared" si="24"/>
        <v>0.94999743614161292</v>
      </c>
      <c r="F78" s="18"/>
    </row>
    <row r="79" spans="1:6" ht="17.5" customHeight="1" x14ac:dyDescent="0.3">
      <c r="A79" s="310" t="str">
        <f ca="1">TranslationsHIV!$A$54</f>
        <v>Country target already covered</v>
      </c>
      <c r="B79" s="311"/>
      <c r="C79" s="311"/>
      <c r="D79" s="311"/>
      <c r="E79" s="311"/>
      <c r="F79" s="312"/>
    </row>
    <row r="80" spans="1:6" ht="45" customHeight="1" x14ac:dyDescent="0.3">
      <c r="A80" s="405" t="str">
        <f ca="1">TranslationsHIV!$A$55</f>
        <v>C1. Country need planned to be covered by domestic resources</v>
      </c>
      <c r="B80" s="183" t="s">
        <v>11</v>
      </c>
      <c r="C80" s="158">
        <v>0</v>
      </c>
      <c r="D80" s="158">
        <v>0</v>
      </c>
      <c r="E80" s="158">
        <v>0</v>
      </c>
      <c r="F80" s="204" t="s">
        <v>24</v>
      </c>
    </row>
    <row r="81" spans="1:6" ht="45" customHeight="1" x14ac:dyDescent="0.3">
      <c r="A81" s="405"/>
      <c r="B81" s="183" t="s">
        <v>14</v>
      </c>
      <c r="C81" s="163" t="str">
        <f>IF(C80=0,"",(C80/C76))</f>
        <v/>
      </c>
      <c r="D81" s="163" t="str">
        <f t="shared" ref="D81:E81" si="25">IF(D80=0,"",(D80/D76))</f>
        <v/>
      </c>
      <c r="E81" s="163" t="str">
        <f t="shared" si="25"/>
        <v/>
      </c>
      <c r="F81" s="204"/>
    </row>
    <row r="82" spans="1:6" ht="45" customHeight="1" x14ac:dyDescent="0.3">
      <c r="A82" s="405" t="str">
        <f ca="1">TranslationsHIV!$A$56</f>
        <v>C2. Country need planned to be covered by external resources</v>
      </c>
      <c r="B82" s="183" t="s">
        <v>11</v>
      </c>
      <c r="C82" s="158">
        <v>0</v>
      </c>
      <c r="D82" s="164">
        <v>0</v>
      </c>
      <c r="E82" s="164">
        <v>0</v>
      </c>
      <c r="F82" s="203" t="s">
        <v>32</v>
      </c>
    </row>
    <row r="83" spans="1:6" ht="45" customHeight="1" x14ac:dyDescent="0.3">
      <c r="A83" s="405"/>
      <c r="B83" s="183" t="s">
        <v>14</v>
      </c>
      <c r="C83" s="163" t="str">
        <f>IF(C82=0,"",+C82/C76)</f>
        <v/>
      </c>
      <c r="D83" s="163" t="str">
        <f t="shared" ref="D83:E83" si="26">IF(D82=0,"",+D82/D76)</f>
        <v/>
      </c>
      <c r="E83" s="163" t="str">
        <f t="shared" si="26"/>
        <v/>
      </c>
      <c r="F83" s="203"/>
    </row>
    <row r="84" spans="1:6" ht="45" customHeight="1" x14ac:dyDescent="0.3">
      <c r="A84" s="405" t="str">
        <f ca="1">TranslationsHIV!$A$57</f>
        <v>C3. Total country need already covered</v>
      </c>
      <c r="B84" s="183" t="s">
        <v>11</v>
      </c>
      <c r="C84" s="165">
        <f>C80+(C82)</f>
        <v>0</v>
      </c>
      <c r="D84" s="165">
        <f>D80+(D82)</f>
        <v>0</v>
      </c>
      <c r="E84" s="165">
        <f>E80+(E82)</f>
        <v>0</v>
      </c>
      <c r="F84" s="203"/>
    </row>
    <row r="85" spans="1:6" ht="45" customHeight="1" x14ac:dyDescent="0.3">
      <c r="A85" s="405"/>
      <c r="B85" s="183" t="s">
        <v>14</v>
      </c>
      <c r="C85" s="163" t="str">
        <f>IF(C84=0,"",C84/C76)</f>
        <v/>
      </c>
      <c r="D85" s="163" t="str">
        <f t="shared" ref="D85:E85" si="27">IF(D84=0,"",D84/D76)</f>
        <v/>
      </c>
      <c r="E85" s="163" t="str">
        <f t="shared" si="27"/>
        <v/>
      </c>
      <c r="F85" s="203"/>
    </row>
    <row r="86" spans="1:6" ht="17.5" customHeight="1" x14ac:dyDescent="0.3">
      <c r="A86" s="310" t="str">
        <f ca="1">TranslationsHIV!$A$42</f>
        <v>Programmatic gap</v>
      </c>
      <c r="B86" s="311"/>
      <c r="C86" s="311"/>
      <c r="D86" s="311"/>
      <c r="E86" s="311"/>
      <c r="F86" s="312"/>
    </row>
    <row r="87" spans="1:6" ht="45" customHeight="1" x14ac:dyDescent="0.3">
      <c r="A87" s="403" t="str">
        <f ca="1">TranslationsTB!$A$32</f>
        <v>D. Expected annual gap in meeting the need: A - C3</v>
      </c>
      <c r="B87" s="183" t="s">
        <v>11</v>
      </c>
      <c r="C87" s="166">
        <f>C76-C84</f>
        <v>109939</v>
      </c>
      <c r="D87" s="166">
        <f t="shared" ref="D87:E87" si="28">D76-D84</f>
        <v>122724</v>
      </c>
      <c r="E87" s="166">
        <f t="shared" si="28"/>
        <v>136513</v>
      </c>
      <c r="F87" s="402"/>
    </row>
    <row r="88" spans="1:6" ht="45" customHeight="1" x14ac:dyDescent="0.3">
      <c r="A88" s="403"/>
      <c r="B88" s="183" t="s">
        <v>14</v>
      </c>
      <c r="C88" s="163">
        <f>IF(C87=0,"",+C87/C76)</f>
        <v>1</v>
      </c>
      <c r="D88" s="163">
        <f t="shared" ref="D88:E88" si="29">IF(D87=0,"",+D87/D76)</f>
        <v>1</v>
      </c>
      <c r="E88" s="163">
        <f t="shared" si="29"/>
        <v>1</v>
      </c>
      <c r="F88" s="402"/>
    </row>
    <row r="89" spans="1:6" ht="17.5" customHeight="1" x14ac:dyDescent="0.3">
      <c r="A89" s="310" t="str">
        <f ca="1">TranslationsHIV!$A$59</f>
        <v>Country target covered with the allocation amount</v>
      </c>
      <c r="B89" s="311"/>
      <c r="C89" s="311"/>
      <c r="D89" s="311"/>
      <c r="E89" s="311"/>
      <c r="F89" s="312"/>
    </row>
    <row r="90" spans="1:6" ht="45" customHeight="1" x14ac:dyDescent="0.3">
      <c r="A90" s="403" t="str">
        <f ca="1">TranslationsTB!$A$34</f>
        <v>E. Targets to be financed by funding request allocation amount</v>
      </c>
      <c r="B90" s="183" t="s">
        <v>11</v>
      </c>
      <c r="C90" s="158">
        <v>109939</v>
      </c>
      <c r="D90" s="158">
        <v>122724</v>
      </c>
      <c r="E90" s="158">
        <v>136513</v>
      </c>
      <c r="F90" s="404" t="s">
        <v>33</v>
      </c>
    </row>
    <row r="91" spans="1:6" ht="45" customHeight="1" x14ac:dyDescent="0.3">
      <c r="A91" s="403"/>
      <c r="B91" s="183" t="s">
        <v>14</v>
      </c>
      <c r="C91" s="163">
        <f>IF(C90=0,"",+C90/C76)</f>
        <v>1</v>
      </c>
      <c r="D91" s="163">
        <f t="shared" ref="D91:E91" si="30">IF(D90=0,"",+D90/D76)</f>
        <v>1</v>
      </c>
      <c r="E91" s="163">
        <f t="shared" si="30"/>
        <v>1</v>
      </c>
      <c r="F91" s="404"/>
    </row>
    <row r="92" spans="1:6" ht="45" customHeight="1" x14ac:dyDescent="0.3">
      <c r="A92" s="403" t="str">
        <f ca="1">TranslationsTB!$A$35</f>
        <v>F. Total coverage from allocation amount and other resources: E + C3</v>
      </c>
      <c r="B92" s="183" t="s">
        <v>11</v>
      </c>
      <c r="C92" s="166">
        <f>IF(C90="",C84,C90+C84)</f>
        <v>109939</v>
      </c>
      <c r="D92" s="166">
        <f t="shared" ref="D92:E92" si="31">IF(D90="",D84,D90+D84)</f>
        <v>122724</v>
      </c>
      <c r="E92" s="166">
        <f t="shared" si="31"/>
        <v>136513</v>
      </c>
      <c r="F92" s="402"/>
    </row>
    <row r="93" spans="1:6" ht="45" customHeight="1" x14ac:dyDescent="0.3">
      <c r="A93" s="403"/>
      <c r="B93" s="183" t="s">
        <v>14</v>
      </c>
      <c r="C93" s="163">
        <f>IF(C92=0,"",+C92/C76)</f>
        <v>1</v>
      </c>
      <c r="D93" s="163">
        <f t="shared" ref="D93" si="32">IF(D92=0,"",+D92/D76)</f>
        <v>1</v>
      </c>
      <c r="E93" s="163">
        <f t="shared" ref="E93" si="33">IF(E92=0,"",+E92/E76)</f>
        <v>1</v>
      </c>
      <c r="F93" s="402"/>
    </row>
    <row r="94" spans="1:6" ht="45" customHeight="1" x14ac:dyDescent="0.3">
      <c r="A94" s="401" t="str">
        <f ca="1">TranslationsTB!$A$36</f>
        <v xml:space="preserve">G. Remaining gap: A - F </v>
      </c>
      <c r="B94" s="183" t="s">
        <v>11</v>
      </c>
      <c r="C94" s="159">
        <f>IF(C92="",C76,C76-C92)</f>
        <v>0</v>
      </c>
      <c r="D94" s="159">
        <f t="shared" ref="D94:E94" si="34">IF(D92="",D76,D76-D92)</f>
        <v>0</v>
      </c>
      <c r="E94" s="159">
        <f t="shared" si="34"/>
        <v>0</v>
      </c>
      <c r="F94" s="402"/>
    </row>
    <row r="95" spans="1:6" ht="45" customHeight="1" x14ac:dyDescent="0.3">
      <c r="A95" s="401"/>
      <c r="B95" s="183" t="s">
        <v>14</v>
      </c>
      <c r="C95" s="163" t="str">
        <f>IF(C94=0,"",+C94/C76)</f>
        <v/>
      </c>
      <c r="D95" s="163" t="str">
        <f t="shared" ref="D95" si="35">IF(D94=0,"",+D94/D76)</f>
        <v/>
      </c>
      <c r="E95" s="163" t="str">
        <f t="shared" ref="E95" si="36">IF(E94=0,"",+E94/E76)</f>
        <v/>
      </c>
      <c r="F95" s="402"/>
    </row>
    <row r="96" spans="1:6" x14ac:dyDescent="0.3">
      <c r="A96" s="119"/>
      <c r="B96" s="119"/>
      <c r="C96" s="168"/>
      <c r="D96" s="168"/>
      <c r="E96" s="168"/>
      <c r="F96" s="119"/>
    </row>
    <row r="97" spans="1:6" x14ac:dyDescent="0.3">
      <c r="A97" s="119"/>
      <c r="B97" s="119"/>
      <c r="C97" s="168"/>
      <c r="D97" s="168"/>
      <c r="E97" s="168"/>
      <c r="F97" s="119"/>
    </row>
    <row r="98" spans="1:6" s="125" customFormat="1" ht="30" customHeight="1" x14ac:dyDescent="0.8">
      <c r="A98" s="388" t="str">
        <f ca="1">TranslationsTB!$A$7</f>
        <v xml:space="preserve">TB Programmatic Gap Table 4 </v>
      </c>
      <c r="B98" s="389"/>
      <c r="C98" s="389"/>
      <c r="D98" s="389"/>
      <c r="E98" s="389"/>
      <c r="F98" s="390"/>
    </row>
    <row r="99" spans="1:6" ht="45" customHeight="1" x14ac:dyDescent="0.3">
      <c r="A99" s="128" t="str">
        <f ca="1">TranslationsHIV!$A$21</f>
        <v>Priority Module</v>
      </c>
      <c r="B99" s="397" t="s">
        <v>34</v>
      </c>
      <c r="C99" s="397"/>
      <c r="D99" s="397"/>
      <c r="E99" s="397"/>
      <c r="F99" s="397"/>
    </row>
    <row r="100" spans="1:6" ht="45" customHeight="1" x14ac:dyDescent="0.3">
      <c r="A100" s="132" t="str">
        <f ca="1">TranslationsHIV!$A$22</f>
        <v>Selected coverage indicator</v>
      </c>
      <c r="B100" s="423" t="str">
        <f ca="1">VLOOKUP(B99,TBModulesIndicators,2,FALSE)</f>
        <v>Please select…</v>
      </c>
      <c r="C100" s="423"/>
      <c r="D100" s="423"/>
      <c r="E100" s="423"/>
      <c r="F100" s="423"/>
    </row>
    <row r="101" spans="1:6" ht="17.5" customHeight="1" x14ac:dyDescent="0.3">
      <c r="A101" s="310" t="str">
        <f ca="1">TranslationsHIV!$A$24</f>
        <v>Current national coverage</v>
      </c>
      <c r="B101" s="311"/>
      <c r="C101" s="311"/>
      <c r="D101" s="311"/>
      <c r="E101" s="311"/>
      <c r="F101" s="312"/>
    </row>
    <row r="102" spans="1:6" ht="45" customHeight="1" x14ac:dyDescent="0.3">
      <c r="A102" s="133" t="str">
        <f ca="1">TranslationsHIV!$A$25</f>
        <v>Insert latest results</v>
      </c>
      <c r="B102" s="117"/>
      <c r="C102" s="134" t="str">
        <f ca="1">TranslationsHIV!$A$26</f>
        <v>Year</v>
      </c>
      <c r="D102" s="279">
        <v>2022</v>
      </c>
      <c r="E102" s="134" t="str">
        <f ca="1">TranslationsHIV!$A$27</f>
        <v>Data source</v>
      </c>
      <c r="F102" s="118" t="s">
        <v>35</v>
      </c>
    </row>
    <row r="103" spans="1:6" ht="45" customHeight="1" x14ac:dyDescent="0.3">
      <c r="A103" s="132" t="str">
        <f ca="1">TranslationsHIV!$A$28</f>
        <v>Comments</v>
      </c>
      <c r="B103" s="398"/>
      <c r="C103" s="398"/>
      <c r="D103" s="398"/>
      <c r="E103" s="398"/>
      <c r="F103" s="398"/>
    </row>
    <row r="104" spans="1:6" ht="40" customHeight="1" x14ac:dyDescent="0.3">
      <c r="A104" s="181"/>
      <c r="B104" s="206"/>
      <c r="C104" s="179" t="str">
        <f ca="1">TranslationsHIV!$A$29</f>
        <v>Year 1</v>
      </c>
      <c r="D104" s="129" t="str">
        <f ca="1">TranslationsHIV!$A$30</f>
        <v>Year 2</v>
      </c>
      <c r="E104" s="129" t="str">
        <f ca="1">TranslationsHIV!$A$31</f>
        <v>Year 3</v>
      </c>
      <c r="F104" s="400" t="str">
        <f ca="1">TranslationsHIV!$A$34</f>
        <v>Comments / Assumptions</v>
      </c>
    </row>
    <row r="105" spans="1:6" ht="40" customHeight="1" x14ac:dyDescent="0.3">
      <c r="A105" s="182"/>
      <c r="B105" s="207"/>
      <c r="C105" s="180">
        <v>2024</v>
      </c>
      <c r="D105" s="19">
        <v>2025</v>
      </c>
      <c r="E105" s="19">
        <v>2026</v>
      </c>
      <c r="F105" s="400"/>
    </row>
    <row r="106" spans="1:6" ht="17.5" customHeight="1" x14ac:dyDescent="0.3">
      <c r="A106" s="313" t="str">
        <f ca="1">TranslationsHIV!$A$35</f>
        <v>Current estimated country need</v>
      </c>
      <c r="B106" s="314"/>
      <c r="C106" s="314"/>
      <c r="D106" s="314"/>
      <c r="E106" s="314"/>
      <c r="F106" s="315"/>
    </row>
    <row r="107" spans="1:6" ht="45" customHeight="1" x14ac:dyDescent="0.3">
      <c r="A107" s="130" t="str">
        <f ca="1">TranslationsTB!$A$25</f>
        <v>A. Total estimated population in need/at risk</v>
      </c>
      <c r="B107" s="183" t="s">
        <v>11</v>
      </c>
      <c r="C107" s="162"/>
      <c r="D107" s="162"/>
      <c r="E107" s="162"/>
      <c r="F107" s="18"/>
    </row>
    <row r="108" spans="1:6" ht="45" customHeight="1" x14ac:dyDescent="0.3">
      <c r="A108" s="401" t="str">
        <f ca="1">TranslationsTB!$A$26</f>
        <v>B. Country targets 
(from National Strategic Plan)</v>
      </c>
      <c r="B108" s="183" t="s">
        <v>11</v>
      </c>
      <c r="C108" s="280"/>
      <c r="D108" s="162"/>
      <c r="E108" s="162"/>
      <c r="F108" s="18"/>
    </row>
    <row r="109" spans="1:6" ht="45" customHeight="1" x14ac:dyDescent="0.3">
      <c r="A109" s="401"/>
      <c r="B109" s="183" t="s">
        <v>14</v>
      </c>
      <c r="C109" s="163" t="str">
        <f>IF(C108=0,"",+C108/C107)</f>
        <v/>
      </c>
      <c r="D109" s="163" t="str">
        <f t="shared" ref="D109:E109" si="37">IF(D108=0,"",+D108/D107)</f>
        <v/>
      </c>
      <c r="E109" s="163" t="str">
        <f t="shared" si="37"/>
        <v/>
      </c>
      <c r="F109" s="18"/>
    </row>
    <row r="110" spans="1:6" ht="17.5" customHeight="1" x14ac:dyDescent="0.3">
      <c r="A110" s="310" t="str">
        <f ca="1">TranslationsHIV!$A$54</f>
        <v>Country target already covered</v>
      </c>
      <c r="B110" s="311"/>
      <c r="C110" s="311"/>
      <c r="D110" s="311"/>
      <c r="E110" s="311"/>
      <c r="F110" s="312"/>
    </row>
    <row r="111" spans="1:6" ht="45" customHeight="1" x14ac:dyDescent="0.3">
      <c r="A111" s="405" t="str">
        <f ca="1">TranslationsHIV!$A$55</f>
        <v>C1. Country need planned to be covered by domestic resources</v>
      </c>
      <c r="B111" s="183" t="s">
        <v>11</v>
      </c>
      <c r="C111" s="158"/>
      <c r="D111" s="158"/>
      <c r="E111" s="158"/>
      <c r="F111" s="204"/>
    </row>
    <row r="112" spans="1:6" ht="45" customHeight="1" x14ac:dyDescent="0.3">
      <c r="A112" s="405"/>
      <c r="B112" s="183" t="s">
        <v>14</v>
      </c>
      <c r="C112" s="163" t="str">
        <f>IF(C111=0,"",(C111/C107))</f>
        <v/>
      </c>
      <c r="D112" s="163" t="str">
        <f t="shared" ref="D112:E112" si="38">IF(D111=0,"",(D111/D107))</f>
        <v/>
      </c>
      <c r="E112" s="163" t="str">
        <f t="shared" si="38"/>
        <v/>
      </c>
      <c r="F112" s="204"/>
    </row>
    <row r="113" spans="1:6" ht="45" customHeight="1" x14ac:dyDescent="0.3">
      <c r="A113" s="405" t="str">
        <f ca="1">TranslationsHIV!$A$56</f>
        <v>C2. Country need planned to be covered by external resources</v>
      </c>
      <c r="B113" s="183" t="s">
        <v>11</v>
      </c>
      <c r="C113" s="158"/>
      <c r="D113" s="164"/>
      <c r="E113" s="164"/>
      <c r="F113" s="203"/>
    </row>
    <row r="114" spans="1:6" ht="45" customHeight="1" x14ac:dyDescent="0.3">
      <c r="A114" s="405"/>
      <c r="B114" s="183" t="s">
        <v>14</v>
      </c>
      <c r="C114" s="163" t="str">
        <f>IF(C113=0,"",+C113/C107)</f>
        <v/>
      </c>
      <c r="D114" s="163" t="str">
        <f t="shared" ref="D114:E114" si="39">IF(D113=0,"",+D113/D107)</f>
        <v/>
      </c>
      <c r="E114" s="163" t="str">
        <f t="shared" si="39"/>
        <v/>
      </c>
      <c r="F114" s="203"/>
    </row>
    <row r="115" spans="1:6" ht="45" customHeight="1" x14ac:dyDescent="0.3">
      <c r="A115" s="405" t="str">
        <f ca="1">TranslationsHIV!$A$57</f>
        <v>C3. Total country need already covered</v>
      </c>
      <c r="B115" s="183" t="s">
        <v>11</v>
      </c>
      <c r="C115" s="165">
        <f>C111+(C113)</f>
        <v>0</v>
      </c>
      <c r="D115" s="165">
        <f>D111+(D113)</f>
        <v>0</v>
      </c>
      <c r="E115" s="165">
        <f>E111+(E113)</f>
        <v>0</v>
      </c>
      <c r="F115" s="203"/>
    </row>
    <row r="116" spans="1:6" ht="45" customHeight="1" x14ac:dyDescent="0.3">
      <c r="A116" s="405"/>
      <c r="B116" s="183" t="s">
        <v>14</v>
      </c>
      <c r="C116" s="163" t="str">
        <f>IF(C115=0,"",C115/C107)</f>
        <v/>
      </c>
      <c r="D116" s="163" t="str">
        <f t="shared" ref="D116:E116" si="40">IF(D115=0,"",D115/D107)</f>
        <v/>
      </c>
      <c r="E116" s="163" t="str">
        <f t="shared" si="40"/>
        <v/>
      </c>
      <c r="F116" s="203"/>
    </row>
    <row r="117" spans="1:6" ht="17.5" customHeight="1" x14ac:dyDescent="0.3">
      <c r="A117" s="310" t="str">
        <f ca="1">TranslationsHIV!$A$42</f>
        <v>Programmatic gap</v>
      </c>
      <c r="B117" s="311"/>
      <c r="C117" s="311"/>
      <c r="D117" s="311"/>
      <c r="E117" s="311"/>
      <c r="F117" s="312"/>
    </row>
    <row r="118" spans="1:6" ht="45" customHeight="1" x14ac:dyDescent="0.3">
      <c r="A118" s="403" t="str">
        <f ca="1">TranslationsTB!$A$32</f>
        <v>D. Expected annual gap in meeting the need: A - C3</v>
      </c>
      <c r="B118" s="183" t="s">
        <v>11</v>
      </c>
      <c r="C118" s="166">
        <f>C107-C115</f>
        <v>0</v>
      </c>
      <c r="D118" s="166">
        <f t="shared" ref="D118:E118" si="41">D107-D115</f>
        <v>0</v>
      </c>
      <c r="E118" s="166">
        <f t="shared" si="41"/>
        <v>0</v>
      </c>
      <c r="F118" s="402"/>
    </row>
    <row r="119" spans="1:6" ht="45" customHeight="1" x14ac:dyDescent="0.3">
      <c r="A119" s="403"/>
      <c r="B119" s="183" t="s">
        <v>14</v>
      </c>
      <c r="C119" s="163" t="str">
        <f>IF(C118=0,"",+C118/C107)</f>
        <v/>
      </c>
      <c r="D119" s="163" t="str">
        <f t="shared" ref="D119:E119" si="42">IF(D118=0,"",+D118/D107)</f>
        <v/>
      </c>
      <c r="E119" s="163" t="str">
        <f t="shared" si="42"/>
        <v/>
      </c>
      <c r="F119" s="402"/>
    </row>
    <row r="120" spans="1:6" ht="17.5" customHeight="1" x14ac:dyDescent="0.3">
      <c r="A120" s="310" t="str">
        <f ca="1">TranslationsHIV!$A$59</f>
        <v>Country target covered with the allocation amount</v>
      </c>
      <c r="B120" s="311"/>
      <c r="C120" s="311"/>
      <c r="D120" s="311"/>
      <c r="E120" s="311"/>
      <c r="F120" s="312"/>
    </row>
    <row r="121" spans="1:6" ht="45" customHeight="1" x14ac:dyDescent="0.3">
      <c r="A121" s="403" t="str">
        <f ca="1">TranslationsTB!$A$34</f>
        <v>E. Targets to be financed by funding request allocation amount</v>
      </c>
      <c r="B121" s="183" t="s">
        <v>11</v>
      </c>
      <c r="C121" s="158"/>
      <c r="D121" s="158"/>
      <c r="E121" s="158"/>
      <c r="F121" s="404"/>
    </row>
    <row r="122" spans="1:6" ht="45" customHeight="1" x14ac:dyDescent="0.3">
      <c r="A122" s="403"/>
      <c r="B122" s="183" t="s">
        <v>14</v>
      </c>
      <c r="C122" s="163" t="str">
        <f>IF(C121=0,"",+C121/C107)</f>
        <v/>
      </c>
      <c r="D122" s="163" t="str">
        <f t="shared" ref="D122:E122" si="43">IF(D121=0,"",+D121/D107)</f>
        <v/>
      </c>
      <c r="E122" s="163" t="str">
        <f t="shared" si="43"/>
        <v/>
      </c>
      <c r="F122" s="404"/>
    </row>
    <row r="123" spans="1:6" ht="45" customHeight="1" x14ac:dyDescent="0.3">
      <c r="A123" s="403" t="str">
        <f ca="1">TranslationsTB!$A$35</f>
        <v>F. Total coverage from allocation amount and other resources: E + C3</v>
      </c>
      <c r="B123" s="183" t="s">
        <v>11</v>
      </c>
      <c r="C123" s="166">
        <f>IF(C121="",C115,C121+C115)</f>
        <v>0</v>
      </c>
      <c r="D123" s="166">
        <f t="shared" ref="D123:E123" si="44">IF(D121="",D115,D121+D115)</f>
        <v>0</v>
      </c>
      <c r="E123" s="166">
        <f t="shared" si="44"/>
        <v>0</v>
      </c>
      <c r="F123" s="402"/>
    </row>
    <row r="124" spans="1:6" ht="45" customHeight="1" x14ac:dyDescent="0.3">
      <c r="A124" s="403"/>
      <c r="B124" s="183" t="s">
        <v>14</v>
      </c>
      <c r="C124" s="163" t="str">
        <f>IF(C123=0,"",+C123/C107)</f>
        <v/>
      </c>
      <c r="D124" s="163" t="str">
        <f t="shared" ref="D124" si="45">IF(D123=0,"",+D123/D107)</f>
        <v/>
      </c>
      <c r="E124" s="163" t="str">
        <f t="shared" ref="E124" si="46">IF(E123=0,"",+E123/E107)</f>
        <v/>
      </c>
      <c r="F124" s="402"/>
    </row>
    <row r="125" spans="1:6" ht="45" customHeight="1" x14ac:dyDescent="0.3">
      <c r="A125" s="401" t="str">
        <f ca="1">TranslationsTB!$A$36</f>
        <v xml:space="preserve">G. Remaining gap: A - F </v>
      </c>
      <c r="B125" s="183" t="s">
        <v>11</v>
      </c>
      <c r="C125" s="159">
        <f>IF(C123="",C107,C107-C123)</f>
        <v>0</v>
      </c>
      <c r="D125" s="159">
        <f t="shared" ref="D125:E125" si="47">IF(D123="",D107,D107-D123)</f>
        <v>0</v>
      </c>
      <c r="E125" s="159">
        <f t="shared" si="47"/>
        <v>0</v>
      </c>
      <c r="F125" s="402"/>
    </row>
    <row r="126" spans="1:6" ht="45" customHeight="1" x14ac:dyDescent="0.3">
      <c r="A126" s="401"/>
      <c r="B126" s="183" t="s">
        <v>14</v>
      </c>
      <c r="C126" s="163" t="str">
        <f>IF(C125=0,"",+C125/C107)</f>
        <v/>
      </c>
      <c r="D126" s="163" t="str">
        <f t="shared" ref="D126" si="48">IF(D125=0,"",+D125/D107)</f>
        <v/>
      </c>
      <c r="E126" s="163" t="str">
        <f t="shared" ref="E126" si="49">IF(E125=0,"",+E125/E107)</f>
        <v/>
      </c>
      <c r="F126" s="402"/>
    </row>
    <row r="127" spans="1:6" x14ac:dyDescent="0.3">
      <c r="A127" s="119"/>
      <c r="B127" s="119"/>
      <c r="C127" s="168"/>
      <c r="D127" s="168"/>
      <c r="E127" s="168"/>
      <c r="F127" s="119"/>
    </row>
    <row r="128" spans="1:6" x14ac:dyDescent="0.3">
      <c r="A128" s="119"/>
      <c r="B128" s="119"/>
      <c r="C128" s="168"/>
      <c r="D128" s="168"/>
      <c r="E128" s="168"/>
      <c r="F128" s="119"/>
    </row>
    <row r="129" spans="1:6" s="125" customFormat="1" ht="30" customHeight="1" x14ac:dyDescent="0.8">
      <c r="A129" s="388" t="str">
        <f ca="1">TranslationsTB!$A$8</f>
        <v xml:space="preserve">TB Programmatic Gap Table 5 </v>
      </c>
      <c r="B129" s="389"/>
      <c r="C129" s="389"/>
      <c r="D129" s="389"/>
      <c r="E129" s="389"/>
      <c r="F129" s="390"/>
    </row>
    <row r="130" spans="1:6" ht="45" customHeight="1" x14ac:dyDescent="0.3">
      <c r="A130" s="128" t="str">
        <f ca="1">TranslationsHIV!$A$21</f>
        <v>Priority Module</v>
      </c>
      <c r="B130" s="397" t="s">
        <v>34</v>
      </c>
      <c r="C130" s="397"/>
      <c r="D130" s="397"/>
      <c r="E130" s="397"/>
      <c r="F130" s="397"/>
    </row>
    <row r="131" spans="1:6" ht="45" customHeight="1" x14ac:dyDescent="0.3">
      <c r="A131" s="128" t="str">
        <f ca="1">TranslationsHIV!$A$22</f>
        <v>Selected coverage indicator</v>
      </c>
      <c r="B131" s="372" t="str">
        <f ca="1">VLOOKUP(B130,TBModulesIndicators,2,FALSE)</f>
        <v>Please select…</v>
      </c>
      <c r="C131" s="372"/>
      <c r="D131" s="372"/>
      <c r="E131" s="372"/>
      <c r="F131" s="372"/>
    </row>
    <row r="132" spans="1:6" ht="17.5" customHeight="1" x14ac:dyDescent="0.3">
      <c r="A132" s="310" t="str">
        <f ca="1">TranslationsHIV!$A$24</f>
        <v>Current national coverage</v>
      </c>
      <c r="B132" s="311"/>
      <c r="C132" s="311"/>
      <c r="D132" s="311"/>
      <c r="E132" s="311"/>
      <c r="F132" s="312"/>
    </row>
    <row r="133" spans="1:6" ht="45" customHeight="1" x14ac:dyDescent="0.3">
      <c r="A133" s="130" t="str">
        <f ca="1">TranslationsHIV!$A$25</f>
        <v>Insert latest results</v>
      </c>
      <c r="B133" s="24"/>
      <c r="C133" s="154" t="str">
        <f ca="1">TranslationsHIV!$A$26</f>
        <v>Year</v>
      </c>
      <c r="D133" s="203">
        <v>2022</v>
      </c>
      <c r="E133" s="154" t="str">
        <f ca="1">TranslationsHIV!$A$27</f>
        <v>Data source</v>
      </c>
      <c r="F133" s="18" t="s">
        <v>35</v>
      </c>
    </row>
    <row r="134" spans="1:6" ht="45" customHeight="1" x14ac:dyDescent="0.3">
      <c r="A134" s="132" t="str">
        <f ca="1">TranslationsHIV!$A$28</f>
        <v>Comments</v>
      </c>
      <c r="B134" s="398"/>
      <c r="C134" s="399"/>
      <c r="D134" s="399"/>
      <c r="E134" s="399"/>
      <c r="F134" s="399"/>
    </row>
    <row r="135" spans="1:6" ht="40" customHeight="1" x14ac:dyDescent="0.3">
      <c r="A135" s="181"/>
      <c r="B135" s="206"/>
      <c r="C135" s="179" t="str">
        <f ca="1">TranslationsHIV!$A$29</f>
        <v>Year 1</v>
      </c>
      <c r="D135" s="129" t="str">
        <f ca="1">TranslationsHIV!$A$30</f>
        <v>Year 2</v>
      </c>
      <c r="E135" s="129" t="str">
        <f ca="1">TranslationsHIV!$A$31</f>
        <v>Year 3</v>
      </c>
      <c r="F135" s="400" t="str">
        <f ca="1">TranslationsHIV!$A$34</f>
        <v>Comments / Assumptions</v>
      </c>
    </row>
    <row r="136" spans="1:6" ht="40" customHeight="1" x14ac:dyDescent="0.3">
      <c r="A136" s="182"/>
      <c r="B136" s="207"/>
      <c r="C136" s="180">
        <v>2024</v>
      </c>
      <c r="D136" s="19">
        <v>2025</v>
      </c>
      <c r="E136" s="19">
        <v>2026</v>
      </c>
      <c r="F136" s="400"/>
    </row>
    <row r="137" spans="1:6" ht="17.5" customHeight="1" x14ac:dyDescent="0.3">
      <c r="A137" s="313" t="str">
        <f ca="1">TranslationsHIV!$A$35</f>
        <v>Current estimated country need</v>
      </c>
      <c r="B137" s="314"/>
      <c r="C137" s="311"/>
      <c r="D137" s="311"/>
      <c r="E137" s="311"/>
      <c r="F137" s="312"/>
    </row>
    <row r="138" spans="1:6" ht="45" customHeight="1" x14ac:dyDescent="0.3">
      <c r="A138" s="130" t="str">
        <f ca="1">TranslationsTB!$A$25</f>
        <v>A. Total estimated population in need/at risk</v>
      </c>
      <c r="B138" s="183" t="s">
        <v>11</v>
      </c>
      <c r="C138" s="162"/>
      <c r="D138" s="162"/>
      <c r="E138" s="162"/>
      <c r="F138" s="18"/>
    </row>
    <row r="139" spans="1:6" ht="45" customHeight="1" x14ac:dyDescent="0.3">
      <c r="A139" s="401" t="str">
        <f ca="1">TranslationsTB!$A$26</f>
        <v>B. Country targets 
(from National Strategic Plan)</v>
      </c>
      <c r="B139" s="183" t="s">
        <v>11</v>
      </c>
      <c r="C139" s="280"/>
      <c r="D139" s="162"/>
      <c r="E139" s="162"/>
      <c r="F139" s="18"/>
    </row>
    <row r="140" spans="1:6" ht="45" customHeight="1" x14ac:dyDescent="0.3">
      <c r="A140" s="401"/>
      <c r="B140" s="183" t="s">
        <v>14</v>
      </c>
      <c r="C140" s="163" t="str">
        <f>IF(C139=0,"",+C139/C138)</f>
        <v/>
      </c>
      <c r="D140" s="163" t="str">
        <f t="shared" ref="D140:E140" si="50">IF(D139=0,"",+D139/D138)</f>
        <v/>
      </c>
      <c r="E140" s="163" t="str">
        <f t="shared" si="50"/>
        <v/>
      </c>
      <c r="F140" s="18"/>
    </row>
    <row r="141" spans="1:6" ht="17.5" customHeight="1" x14ac:dyDescent="0.3">
      <c r="A141" s="310" t="str">
        <f ca="1">TranslationsHIV!$A$54</f>
        <v>Country target already covered</v>
      </c>
      <c r="B141" s="311"/>
      <c r="C141" s="311"/>
      <c r="D141" s="311"/>
      <c r="E141" s="311"/>
      <c r="F141" s="312"/>
    </row>
    <row r="142" spans="1:6" ht="45" customHeight="1" x14ac:dyDescent="0.3">
      <c r="A142" s="405" t="str">
        <f ca="1">TranslationsHIV!$A$55</f>
        <v>C1. Country need planned to be covered by domestic resources</v>
      </c>
      <c r="B142" s="183" t="s">
        <v>11</v>
      </c>
      <c r="C142" s="158"/>
      <c r="D142" s="158"/>
      <c r="E142" s="158"/>
      <c r="F142" s="204"/>
    </row>
    <row r="143" spans="1:6" ht="45" customHeight="1" x14ac:dyDescent="0.3">
      <c r="A143" s="405"/>
      <c r="B143" s="183" t="s">
        <v>14</v>
      </c>
      <c r="C143" s="163" t="str">
        <f>IF(C142=0,"",(C142/C138))</f>
        <v/>
      </c>
      <c r="D143" s="163" t="str">
        <f t="shared" ref="D143:E143" si="51">IF(D142=0,"",(D142/D138))</f>
        <v/>
      </c>
      <c r="E143" s="163" t="str">
        <f t="shared" si="51"/>
        <v/>
      </c>
      <c r="F143" s="204"/>
    </row>
    <row r="144" spans="1:6" ht="45" customHeight="1" x14ac:dyDescent="0.3">
      <c r="A144" s="405" t="str">
        <f ca="1">TranslationsHIV!$A$56</f>
        <v>C2. Country need planned to be covered by external resources</v>
      </c>
      <c r="B144" s="183" t="s">
        <v>11</v>
      </c>
      <c r="C144" s="158"/>
      <c r="D144" s="164"/>
      <c r="E144" s="164"/>
      <c r="F144" s="203"/>
    </row>
    <row r="145" spans="1:6" ht="45" customHeight="1" x14ac:dyDescent="0.3">
      <c r="A145" s="405"/>
      <c r="B145" s="183" t="s">
        <v>14</v>
      </c>
      <c r="C145" s="163" t="str">
        <f>IF(C144=0,"",+C144/C138)</f>
        <v/>
      </c>
      <c r="D145" s="163" t="str">
        <f t="shared" ref="D145:E145" si="52">IF(D144=0,"",+D144/D138)</f>
        <v/>
      </c>
      <c r="E145" s="163" t="str">
        <f t="shared" si="52"/>
        <v/>
      </c>
      <c r="F145" s="203"/>
    </row>
    <row r="146" spans="1:6" ht="45" customHeight="1" x14ac:dyDescent="0.3">
      <c r="A146" s="405" t="str">
        <f ca="1">TranslationsHIV!$A$57</f>
        <v>C3. Total country need already covered</v>
      </c>
      <c r="B146" s="183" t="s">
        <v>11</v>
      </c>
      <c r="C146" s="165">
        <f>C142+(C144)</f>
        <v>0</v>
      </c>
      <c r="D146" s="165">
        <f>D142+(D144)</f>
        <v>0</v>
      </c>
      <c r="E146" s="165">
        <f>E142+(E144)</f>
        <v>0</v>
      </c>
      <c r="F146" s="203"/>
    </row>
    <row r="147" spans="1:6" ht="45" customHeight="1" x14ac:dyDescent="0.3">
      <c r="A147" s="405"/>
      <c r="B147" s="183" t="s">
        <v>14</v>
      </c>
      <c r="C147" s="163" t="str">
        <f>IF(C146=0,"",C146/C138)</f>
        <v/>
      </c>
      <c r="D147" s="163" t="str">
        <f t="shared" ref="D147:E147" si="53">IF(D146=0,"",D146/D138)</f>
        <v/>
      </c>
      <c r="E147" s="163" t="str">
        <f t="shared" si="53"/>
        <v/>
      </c>
      <c r="F147" s="203"/>
    </row>
    <row r="148" spans="1:6" ht="17.5" customHeight="1" x14ac:dyDescent="0.3">
      <c r="A148" s="310" t="str">
        <f ca="1">TranslationsHIV!$A$42</f>
        <v>Programmatic gap</v>
      </c>
      <c r="B148" s="311"/>
      <c r="C148" s="311"/>
      <c r="D148" s="311"/>
      <c r="E148" s="311"/>
      <c r="F148" s="312"/>
    </row>
    <row r="149" spans="1:6" ht="45" customHeight="1" x14ac:dyDescent="0.3">
      <c r="A149" s="403" t="str">
        <f ca="1">TranslationsTB!$A$32</f>
        <v>D. Expected annual gap in meeting the need: A - C3</v>
      </c>
      <c r="B149" s="183" t="s">
        <v>11</v>
      </c>
      <c r="C149" s="166">
        <f>C138-C146</f>
        <v>0</v>
      </c>
      <c r="D149" s="166">
        <f t="shared" ref="D149:E149" si="54">D138-D146</f>
        <v>0</v>
      </c>
      <c r="E149" s="166">
        <f t="shared" si="54"/>
        <v>0</v>
      </c>
      <c r="F149" s="402"/>
    </row>
    <row r="150" spans="1:6" ht="45" customHeight="1" x14ac:dyDescent="0.3">
      <c r="A150" s="403"/>
      <c r="B150" s="183" t="s">
        <v>14</v>
      </c>
      <c r="C150" s="163" t="str">
        <f>IF(C149=0,"",+C149/C138)</f>
        <v/>
      </c>
      <c r="D150" s="163" t="str">
        <f t="shared" ref="D150:E150" si="55">IF(D149=0,"",+D149/D138)</f>
        <v/>
      </c>
      <c r="E150" s="163" t="str">
        <f t="shared" si="55"/>
        <v/>
      </c>
      <c r="F150" s="402"/>
    </row>
    <row r="151" spans="1:6" ht="17.5" customHeight="1" x14ac:dyDescent="0.3">
      <c r="A151" s="310" t="str">
        <f ca="1">TranslationsHIV!$A$59</f>
        <v>Country target covered with the allocation amount</v>
      </c>
      <c r="B151" s="311"/>
      <c r="C151" s="311"/>
      <c r="D151" s="311"/>
      <c r="E151" s="311"/>
      <c r="F151" s="312"/>
    </row>
    <row r="152" spans="1:6" ht="45" customHeight="1" x14ac:dyDescent="0.3">
      <c r="A152" s="403" t="str">
        <f ca="1">TranslationsTB!$A$34</f>
        <v>E. Targets to be financed by funding request allocation amount</v>
      </c>
      <c r="B152" s="183" t="s">
        <v>11</v>
      </c>
      <c r="C152" s="158"/>
      <c r="D152" s="158"/>
      <c r="E152" s="158"/>
      <c r="F152" s="404"/>
    </row>
    <row r="153" spans="1:6" ht="45" customHeight="1" x14ac:dyDescent="0.3">
      <c r="A153" s="403"/>
      <c r="B153" s="183" t="s">
        <v>14</v>
      </c>
      <c r="C153" s="163" t="str">
        <f>IF(C152=0,"",+C152/C138)</f>
        <v/>
      </c>
      <c r="D153" s="163" t="str">
        <f t="shared" ref="D153:E153" si="56">IF(D152=0,"",+D152/D138)</f>
        <v/>
      </c>
      <c r="E153" s="163" t="str">
        <f t="shared" si="56"/>
        <v/>
      </c>
      <c r="F153" s="404"/>
    </row>
    <row r="154" spans="1:6" ht="45" customHeight="1" x14ac:dyDescent="0.3">
      <c r="A154" s="403" t="str">
        <f ca="1">TranslationsTB!$A$35</f>
        <v>F. Total coverage from allocation amount and other resources: E + C3</v>
      </c>
      <c r="B154" s="183" t="s">
        <v>11</v>
      </c>
      <c r="C154" s="166">
        <f>IF(C152="",C146,C152+C146)</f>
        <v>0</v>
      </c>
      <c r="D154" s="166">
        <f t="shared" ref="D154:E154" si="57">IF(D152="",D146,D152+D146)</f>
        <v>0</v>
      </c>
      <c r="E154" s="166">
        <f t="shared" si="57"/>
        <v>0</v>
      </c>
      <c r="F154" s="402"/>
    </row>
    <row r="155" spans="1:6" ht="45" customHeight="1" x14ac:dyDescent="0.3">
      <c r="A155" s="403"/>
      <c r="B155" s="183" t="s">
        <v>14</v>
      </c>
      <c r="C155" s="163" t="str">
        <f>IF(C154=0,"",+C154/C138)</f>
        <v/>
      </c>
      <c r="D155" s="163" t="str">
        <f t="shared" ref="D155" si="58">IF(D154=0,"",+D154/D138)</f>
        <v/>
      </c>
      <c r="E155" s="163" t="str">
        <f t="shared" ref="E155" si="59">IF(E154=0,"",+E154/E138)</f>
        <v/>
      </c>
      <c r="F155" s="402"/>
    </row>
    <row r="156" spans="1:6" ht="45" customHeight="1" x14ac:dyDescent="0.3">
      <c r="A156" s="401" t="str">
        <f ca="1">TranslationsTB!$A$36</f>
        <v xml:space="preserve">G. Remaining gap: A - F </v>
      </c>
      <c r="B156" s="183" t="s">
        <v>11</v>
      </c>
      <c r="C156" s="159">
        <f>IF(C154="",C138,C138-C154)</f>
        <v>0</v>
      </c>
      <c r="D156" s="159">
        <f t="shared" ref="D156:E156" si="60">IF(D154="",D138,D138-D154)</f>
        <v>0</v>
      </c>
      <c r="E156" s="159">
        <f t="shared" si="60"/>
        <v>0</v>
      </c>
      <c r="F156" s="402"/>
    </row>
    <row r="157" spans="1:6" ht="45" customHeight="1" x14ac:dyDescent="0.3">
      <c r="A157" s="419"/>
      <c r="B157" s="184" t="s">
        <v>14</v>
      </c>
      <c r="C157" s="163" t="str">
        <f>IF(C156=0,"",+C156/C138)</f>
        <v/>
      </c>
      <c r="D157" s="163" t="str">
        <f t="shared" ref="D157" si="61">IF(D156=0,"",+D156/D138)</f>
        <v/>
      </c>
      <c r="E157" s="163" t="str">
        <f t="shared" ref="E157" si="62">IF(E156=0,"",+E156/E138)</f>
        <v/>
      </c>
      <c r="F157" s="420"/>
    </row>
    <row r="158" spans="1:6" x14ac:dyDescent="0.3">
      <c r="A158" s="120"/>
      <c r="B158" s="120"/>
      <c r="C158" s="170"/>
      <c r="D158" s="170"/>
      <c r="E158" s="170"/>
      <c r="F158" s="120"/>
    </row>
    <row r="159" spans="1:6" x14ac:dyDescent="0.3">
      <c r="A159" s="121"/>
      <c r="B159" s="121"/>
      <c r="C159" s="171"/>
      <c r="D159" s="171"/>
      <c r="E159" s="171"/>
      <c r="F159" s="121"/>
    </row>
    <row r="160" spans="1:6" s="125" customFormat="1" ht="30" customHeight="1" x14ac:dyDescent="0.8">
      <c r="A160" s="388" t="str">
        <f ca="1">TranslationsTB!$A$9</f>
        <v xml:space="preserve">TB Programmatic Gap Table 6 </v>
      </c>
      <c r="B160" s="389"/>
      <c r="C160" s="389"/>
      <c r="D160" s="389"/>
      <c r="E160" s="389"/>
      <c r="F160" s="390"/>
    </row>
    <row r="161" spans="1:6" ht="45" customHeight="1" x14ac:dyDescent="0.3">
      <c r="A161" s="128" t="str">
        <f ca="1">TranslationsHIV!$A$21</f>
        <v>Priority Module</v>
      </c>
      <c r="B161" s="397" t="s">
        <v>34</v>
      </c>
      <c r="C161" s="397"/>
      <c r="D161" s="397"/>
      <c r="E161" s="397"/>
      <c r="F161" s="397"/>
    </row>
    <row r="162" spans="1:6" ht="45" customHeight="1" x14ac:dyDescent="0.3">
      <c r="A162" s="128" t="str">
        <f ca="1">TranslationsHIV!$A$22</f>
        <v>Selected coverage indicator</v>
      </c>
      <c r="B162" s="372" t="str">
        <f ca="1">VLOOKUP(B161,TBModulesIndicators,2,FALSE)</f>
        <v>Please select…</v>
      </c>
      <c r="C162" s="372"/>
      <c r="D162" s="372"/>
      <c r="E162" s="372"/>
      <c r="F162" s="372"/>
    </row>
    <row r="163" spans="1:6" ht="17.5" customHeight="1" x14ac:dyDescent="0.3">
      <c r="A163" s="310" t="str">
        <f ca="1">TranslationsHIV!$A$24</f>
        <v>Current national coverage</v>
      </c>
      <c r="B163" s="311"/>
      <c r="C163" s="311"/>
      <c r="D163" s="311"/>
      <c r="E163" s="311"/>
      <c r="F163" s="312"/>
    </row>
    <row r="164" spans="1:6" ht="45" customHeight="1" x14ac:dyDescent="0.3">
      <c r="A164" s="130" t="str">
        <f ca="1">TranslationsHIV!$A$25</f>
        <v>Insert latest results</v>
      </c>
      <c r="B164" s="24"/>
      <c r="C164" s="154" t="str">
        <f ca="1">TranslationsHIV!$A$26</f>
        <v>Year</v>
      </c>
      <c r="D164" s="203"/>
      <c r="E164" s="154" t="str">
        <f ca="1">TranslationsHIV!$A$27</f>
        <v>Data source</v>
      </c>
      <c r="F164" s="18"/>
    </row>
    <row r="165" spans="1:6" ht="45" customHeight="1" x14ac:dyDescent="0.3">
      <c r="A165" s="132" t="str">
        <f ca="1">TranslationsHIV!$A$28</f>
        <v>Comments</v>
      </c>
      <c r="B165" s="398"/>
      <c r="C165" s="399"/>
      <c r="D165" s="399"/>
      <c r="E165" s="399"/>
      <c r="F165" s="399"/>
    </row>
    <row r="166" spans="1:6" ht="40" customHeight="1" x14ac:dyDescent="0.3">
      <c r="A166" s="181"/>
      <c r="B166" s="206"/>
      <c r="C166" s="179" t="str">
        <f ca="1">TranslationsHIV!$A$29</f>
        <v>Year 1</v>
      </c>
      <c r="D166" s="129" t="str">
        <f ca="1">TranslationsHIV!$A$30</f>
        <v>Year 2</v>
      </c>
      <c r="E166" s="129" t="str">
        <f ca="1">TranslationsHIV!$A$31</f>
        <v>Year 3</v>
      </c>
      <c r="F166" s="400" t="str">
        <f ca="1">TranslationsHIV!$A$34</f>
        <v>Comments / Assumptions</v>
      </c>
    </row>
    <row r="167" spans="1:6" ht="40" customHeight="1" x14ac:dyDescent="0.3">
      <c r="A167" s="182"/>
      <c r="B167" s="207"/>
      <c r="C167" s="180" t="str">
        <f ca="1">TranslationsTB!$A$22</f>
        <v>Insert year</v>
      </c>
      <c r="D167" s="19" t="str">
        <f ca="1">TranslationsTB!$A$22</f>
        <v>Insert year</v>
      </c>
      <c r="E167" s="19" t="str">
        <f ca="1">TranslationsTB!$A$22</f>
        <v>Insert year</v>
      </c>
      <c r="F167" s="400"/>
    </row>
    <row r="168" spans="1:6" ht="17.5" customHeight="1" x14ac:dyDescent="0.3">
      <c r="A168" s="313" t="str">
        <f ca="1">TranslationsHIV!$A$35</f>
        <v>Current estimated country need</v>
      </c>
      <c r="B168" s="314"/>
      <c r="C168" s="311"/>
      <c r="D168" s="311"/>
      <c r="E168" s="311"/>
      <c r="F168" s="312"/>
    </row>
    <row r="169" spans="1:6" ht="45" customHeight="1" x14ac:dyDescent="0.3">
      <c r="A169" s="130" t="str">
        <f ca="1">TranslationsTB!$A$25</f>
        <v>A. Total estimated population in need/at risk</v>
      </c>
      <c r="B169" s="183" t="s">
        <v>11</v>
      </c>
      <c r="C169" s="162"/>
      <c r="D169" s="162"/>
      <c r="E169" s="162"/>
      <c r="F169" s="18"/>
    </row>
    <row r="170" spans="1:6" ht="45" customHeight="1" x14ac:dyDescent="0.3">
      <c r="A170" s="401" t="str">
        <f ca="1">TranslationsTB!$A$26</f>
        <v>B. Country targets 
(from National Strategic Plan)</v>
      </c>
      <c r="B170" s="183" t="s">
        <v>11</v>
      </c>
      <c r="C170" s="280"/>
      <c r="D170" s="162"/>
      <c r="E170" s="162"/>
      <c r="F170" s="18"/>
    </row>
    <row r="171" spans="1:6" ht="45" customHeight="1" x14ac:dyDescent="0.3">
      <c r="A171" s="401"/>
      <c r="B171" s="183" t="s">
        <v>14</v>
      </c>
      <c r="C171" s="163" t="str">
        <f>IF(C170=0,"",+C170/C169)</f>
        <v/>
      </c>
      <c r="D171" s="163" t="str">
        <f t="shared" ref="D171:E171" si="63">IF(D170=0,"",+D170/D169)</f>
        <v/>
      </c>
      <c r="E171" s="163" t="str">
        <f t="shared" si="63"/>
        <v/>
      </c>
      <c r="F171" s="18"/>
    </row>
    <row r="172" spans="1:6" ht="17.5" customHeight="1" x14ac:dyDescent="0.3">
      <c r="A172" s="310" t="str">
        <f ca="1">TranslationsHIV!$A$54</f>
        <v>Country target already covered</v>
      </c>
      <c r="B172" s="311"/>
      <c r="C172" s="311"/>
      <c r="D172" s="311"/>
      <c r="E172" s="311"/>
      <c r="F172" s="312"/>
    </row>
    <row r="173" spans="1:6" ht="45" customHeight="1" x14ac:dyDescent="0.3">
      <c r="A173" s="405" t="str">
        <f ca="1">TranslationsHIV!$A$55</f>
        <v>C1. Country need planned to be covered by domestic resources</v>
      </c>
      <c r="B173" s="183" t="s">
        <v>11</v>
      </c>
      <c r="C173" s="158"/>
      <c r="D173" s="158"/>
      <c r="E173" s="158"/>
      <c r="F173" s="204"/>
    </row>
    <row r="174" spans="1:6" ht="45" customHeight="1" x14ac:dyDescent="0.3">
      <c r="A174" s="405"/>
      <c r="B174" s="183" t="s">
        <v>14</v>
      </c>
      <c r="C174" s="163" t="str">
        <f>IF(C173=0,"",(C173/C169))</f>
        <v/>
      </c>
      <c r="D174" s="163" t="str">
        <f t="shared" ref="D174:E174" si="64">IF(D173=0,"",(D173/D169))</f>
        <v/>
      </c>
      <c r="E174" s="163" t="str">
        <f t="shared" si="64"/>
        <v/>
      </c>
      <c r="F174" s="204"/>
    </row>
    <row r="175" spans="1:6" ht="45" customHeight="1" x14ac:dyDescent="0.3">
      <c r="A175" s="405" t="str">
        <f ca="1">TranslationsHIV!$A$56</f>
        <v>C2. Country need planned to be covered by external resources</v>
      </c>
      <c r="B175" s="183" t="s">
        <v>11</v>
      </c>
      <c r="C175" s="158"/>
      <c r="D175" s="164"/>
      <c r="E175" s="164"/>
      <c r="F175" s="203"/>
    </row>
    <row r="176" spans="1:6" ht="45" customHeight="1" x14ac:dyDescent="0.3">
      <c r="A176" s="405"/>
      <c r="B176" s="183" t="s">
        <v>14</v>
      </c>
      <c r="C176" s="163" t="str">
        <f>IF(C175=0,"",+C175/C169)</f>
        <v/>
      </c>
      <c r="D176" s="163" t="str">
        <f t="shared" ref="D176:E176" si="65">IF(D175=0,"",+D175/D169)</f>
        <v/>
      </c>
      <c r="E176" s="163" t="str">
        <f t="shared" si="65"/>
        <v/>
      </c>
      <c r="F176" s="203"/>
    </row>
    <row r="177" spans="1:6" ht="45" customHeight="1" x14ac:dyDescent="0.3">
      <c r="A177" s="405" t="str">
        <f ca="1">TranslationsHIV!$A$57</f>
        <v>C3. Total country need already covered</v>
      </c>
      <c r="B177" s="183" t="s">
        <v>11</v>
      </c>
      <c r="C177" s="165">
        <f>C173+(C175)</f>
        <v>0</v>
      </c>
      <c r="D177" s="165">
        <f>D173+(D175)</f>
        <v>0</v>
      </c>
      <c r="E177" s="165">
        <f>E173+(E175)</f>
        <v>0</v>
      </c>
      <c r="F177" s="203"/>
    </row>
    <row r="178" spans="1:6" ht="45" customHeight="1" x14ac:dyDescent="0.3">
      <c r="A178" s="405"/>
      <c r="B178" s="183" t="s">
        <v>14</v>
      </c>
      <c r="C178" s="163" t="str">
        <f>IF(C177=0,"",C177/C169)</f>
        <v/>
      </c>
      <c r="D178" s="163" t="str">
        <f t="shared" ref="D178:E178" si="66">IF(D177=0,"",D177/D169)</f>
        <v/>
      </c>
      <c r="E178" s="163" t="str">
        <f t="shared" si="66"/>
        <v/>
      </c>
      <c r="F178" s="203"/>
    </row>
    <row r="179" spans="1:6" ht="17.5" customHeight="1" x14ac:dyDescent="0.3">
      <c r="A179" s="310" t="str">
        <f ca="1">TranslationsHIV!$A$42</f>
        <v>Programmatic gap</v>
      </c>
      <c r="B179" s="311"/>
      <c r="C179" s="311"/>
      <c r="D179" s="311"/>
      <c r="E179" s="311"/>
      <c r="F179" s="312"/>
    </row>
    <row r="180" spans="1:6" ht="45" customHeight="1" x14ac:dyDescent="0.3">
      <c r="A180" s="403" t="str">
        <f ca="1">TranslationsTB!$A$32</f>
        <v>D. Expected annual gap in meeting the need: A - C3</v>
      </c>
      <c r="B180" s="183" t="s">
        <v>11</v>
      </c>
      <c r="C180" s="166">
        <f>C169-C177</f>
        <v>0</v>
      </c>
      <c r="D180" s="166">
        <f t="shared" ref="D180:E180" si="67">D169-D177</f>
        <v>0</v>
      </c>
      <c r="E180" s="166">
        <f t="shared" si="67"/>
        <v>0</v>
      </c>
      <c r="F180" s="402"/>
    </row>
    <row r="181" spans="1:6" ht="45" customHeight="1" x14ac:dyDescent="0.3">
      <c r="A181" s="403"/>
      <c r="B181" s="183" t="s">
        <v>14</v>
      </c>
      <c r="C181" s="163" t="str">
        <f>IF(C180=0,"",+C180/C169)</f>
        <v/>
      </c>
      <c r="D181" s="163" t="str">
        <f t="shared" ref="D181:E181" si="68">IF(D180=0,"",+D180/D169)</f>
        <v/>
      </c>
      <c r="E181" s="163" t="str">
        <f t="shared" si="68"/>
        <v/>
      </c>
      <c r="F181" s="402"/>
    </row>
    <row r="182" spans="1:6" ht="17.5" customHeight="1" x14ac:dyDescent="0.3">
      <c r="A182" s="310" t="str">
        <f ca="1">TranslationsHIV!$A$59</f>
        <v>Country target covered with the allocation amount</v>
      </c>
      <c r="B182" s="311"/>
      <c r="C182" s="311"/>
      <c r="D182" s="311"/>
      <c r="E182" s="311"/>
      <c r="F182" s="312"/>
    </row>
    <row r="183" spans="1:6" ht="45" customHeight="1" x14ac:dyDescent="0.3">
      <c r="A183" s="403" t="str">
        <f ca="1">TranslationsTB!$A$34</f>
        <v>E. Targets to be financed by funding request allocation amount</v>
      </c>
      <c r="B183" s="183" t="s">
        <v>11</v>
      </c>
      <c r="C183" s="158"/>
      <c r="D183" s="158"/>
      <c r="E183" s="158"/>
      <c r="F183" s="404"/>
    </row>
    <row r="184" spans="1:6" ht="45" customHeight="1" x14ac:dyDescent="0.3">
      <c r="A184" s="403"/>
      <c r="B184" s="183" t="s">
        <v>14</v>
      </c>
      <c r="C184" s="163" t="str">
        <f>IF(C183=0,"",+C183/C169)</f>
        <v/>
      </c>
      <c r="D184" s="163" t="str">
        <f t="shared" ref="D184:E184" si="69">IF(D183=0,"",+D183/D169)</f>
        <v/>
      </c>
      <c r="E184" s="163" t="str">
        <f t="shared" si="69"/>
        <v/>
      </c>
      <c r="F184" s="404"/>
    </row>
    <row r="185" spans="1:6" ht="45" customHeight="1" x14ac:dyDescent="0.3">
      <c r="A185" s="403" t="str">
        <f ca="1">TranslationsTB!$A$35</f>
        <v>F. Total coverage from allocation amount and other resources: E + C3</v>
      </c>
      <c r="B185" s="183" t="s">
        <v>11</v>
      </c>
      <c r="C185" s="166">
        <f>IF(C183="",C177,C183+C177)</f>
        <v>0</v>
      </c>
      <c r="D185" s="166">
        <f t="shared" ref="D185:E185" si="70">IF(D183="",D177,D183+D177)</f>
        <v>0</v>
      </c>
      <c r="E185" s="166">
        <f t="shared" si="70"/>
        <v>0</v>
      </c>
      <c r="F185" s="402"/>
    </row>
    <row r="186" spans="1:6" ht="45" customHeight="1" x14ac:dyDescent="0.3">
      <c r="A186" s="403"/>
      <c r="B186" s="183" t="s">
        <v>14</v>
      </c>
      <c r="C186" s="163" t="str">
        <f>IF(C185=0,"",+C185/C169)</f>
        <v/>
      </c>
      <c r="D186" s="163" t="str">
        <f t="shared" ref="D186" si="71">IF(D185=0,"",+D185/D169)</f>
        <v/>
      </c>
      <c r="E186" s="163" t="str">
        <f t="shared" ref="E186" si="72">IF(E185=0,"",+E185/E169)</f>
        <v/>
      </c>
      <c r="F186" s="402"/>
    </row>
    <row r="187" spans="1:6" ht="45" customHeight="1" x14ac:dyDescent="0.3">
      <c r="A187" s="401" t="str">
        <f ca="1">TranslationsTB!$A$36</f>
        <v xml:space="preserve">G. Remaining gap: A - F </v>
      </c>
      <c r="B187" s="183" t="s">
        <v>11</v>
      </c>
      <c r="C187" s="159">
        <f>IF(C185="",C169,C169-C185)</f>
        <v>0</v>
      </c>
      <c r="D187" s="159">
        <f t="shared" ref="D187:E187" si="73">IF(D185="",D169,D169-D185)</f>
        <v>0</v>
      </c>
      <c r="E187" s="159">
        <f t="shared" si="73"/>
        <v>0</v>
      </c>
      <c r="F187" s="402"/>
    </row>
    <row r="188" spans="1:6" ht="45" customHeight="1" x14ac:dyDescent="0.3">
      <c r="A188" s="419"/>
      <c r="B188" s="184" t="s">
        <v>14</v>
      </c>
      <c r="C188" s="163" t="str">
        <f>IF(C187=0,"",+C187/C169)</f>
        <v/>
      </c>
      <c r="D188" s="163" t="str">
        <f t="shared" ref="D188" si="74">IF(D187=0,"",+D187/D169)</f>
        <v/>
      </c>
      <c r="E188" s="163" t="str">
        <f t="shared" ref="E188" si="75">IF(E187=0,"",+E187/E169)</f>
        <v/>
      </c>
      <c r="F188" s="420"/>
    </row>
    <row r="189" spans="1:6" x14ac:dyDescent="0.3">
      <c r="A189" s="120"/>
      <c r="B189" s="120"/>
      <c r="C189" s="170"/>
      <c r="D189" s="170"/>
      <c r="E189" s="170"/>
      <c r="F189" s="120"/>
    </row>
    <row r="190" spans="1:6" x14ac:dyDescent="0.3">
      <c r="A190" s="121"/>
      <c r="B190" s="121"/>
      <c r="C190" s="171"/>
      <c r="D190" s="171"/>
      <c r="E190" s="171"/>
      <c r="F190" s="121"/>
    </row>
    <row r="191" spans="1:6" s="125" customFormat="1" ht="30" customHeight="1" x14ac:dyDescent="0.8">
      <c r="A191" s="408" t="str">
        <f ca="1">TranslationsTB!$A$10</f>
        <v xml:space="preserve">TB Programmatic Gap Table 7 </v>
      </c>
      <c r="B191" s="409"/>
      <c r="C191" s="409"/>
      <c r="D191" s="409"/>
      <c r="E191" s="409"/>
      <c r="F191" s="410"/>
    </row>
    <row r="192" spans="1:6" ht="45" customHeight="1" x14ac:dyDescent="0.3">
      <c r="A192" s="128" t="str">
        <f ca="1">TranslationsHIV!$A$21</f>
        <v>Priority Module</v>
      </c>
      <c r="B192" s="397" t="s">
        <v>34</v>
      </c>
      <c r="C192" s="397"/>
      <c r="D192" s="397"/>
      <c r="E192" s="397"/>
      <c r="F192" s="397"/>
    </row>
    <row r="193" spans="1:6" ht="45" customHeight="1" x14ac:dyDescent="0.3">
      <c r="A193" s="128" t="str">
        <f ca="1">TranslationsHIV!$A$22</f>
        <v>Selected coverage indicator</v>
      </c>
      <c r="B193" s="372" t="str">
        <f ca="1">VLOOKUP(B192,TBModulesIndicators,2,FALSE)</f>
        <v>Please select…</v>
      </c>
      <c r="C193" s="372"/>
      <c r="D193" s="372"/>
      <c r="E193" s="372"/>
      <c r="F193" s="372"/>
    </row>
    <row r="194" spans="1:6" ht="17.5" customHeight="1" x14ac:dyDescent="0.3">
      <c r="A194" s="310" t="str">
        <f ca="1">TranslationsHIV!$A$24</f>
        <v>Current national coverage</v>
      </c>
      <c r="B194" s="311"/>
      <c r="C194" s="311"/>
      <c r="D194" s="311"/>
      <c r="E194" s="311"/>
      <c r="F194" s="312"/>
    </row>
    <row r="195" spans="1:6" ht="45" customHeight="1" x14ac:dyDescent="0.3">
      <c r="A195" s="137" t="str">
        <f ca="1">TranslationsHIV!$A$25</f>
        <v>Insert latest results</v>
      </c>
      <c r="B195" s="24"/>
      <c r="C195" s="154" t="str">
        <f ca="1">TranslationsHIV!$A$26</f>
        <v>Year</v>
      </c>
      <c r="D195" s="203"/>
      <c r="E195" s="154" t="str">
        <f ca="1">TranslationsHIV!$A$27</f>
        <v>Data source</v>
      </c>
      <c r="F195" s="18"/>
    </row>
    <row r="196" spans="1:6" ht="45" customHeight="1" x14ac:dyDescent="0.3">
      <c r="A196" s="132" t="str">
        <f ca="1">TranslationsHIV!$A$28</f>
        <v>Comments</v>
      </c>
      <c r="B196" s="398"/>
      <c r="C196" s="399"/>
      <c r="D196" s="399"/>
      <c r="E196" s="399"/>
      <c r="F196" s="399"/>
    </row>
    <row r="197" spans="1:6" ht="40" customHeight="1" x14ac:dyDescent="0.3">
      <c r="A197" s="181"/>
      <c r="B197" s="206"/>
      <c r="C197" s="179" t="str">
        <f ca="1">TranslationsHIV!$A$29</f>
        <v>Year 1</v>
      </c>
      <c r="D197" s="129" t="str">
        <f ca="1">TranslationsHIV!$A$30</f>
        <v>Year 2</v>
      </c>
      <c r="E197" s="129" t="str">
        <f ca="1">TranslationsHIV!$A$31</f>
        <v>Year 3</v>
      </c>
      <c r="F197" s="400" t="str">
        <f ca="1">TranslationsHIV!$A$34</f>
        <v>Comments / Assumptions</v>
      </c>
    </row>
    <row r="198" spans="1:6" ht="40" customHeight="1" x14ac:dyDescent="0.3">
      <c r="A198" s="182"/>
      <c r="B198" s="207"/>
      <c r="C198" s="180" t="str">
        <f ca="1">TranslationsTB!$A$22</f>
        <v>Insert year</v>
      </c>
      <c r="D198" s="19" t="str">
        <f ca="1">TranslationsTB!$A$22</f>
        <v>Insert year</v>
      </c>
      <c r="E198" s="19" t="str">
        <f ca="1">TranslationsTB!$A$22</f>
        <v>Insert year</v>
      </c>
      <c r="F198" s="400"/>
    </row>
    <row r="199" spans="1:6" ht="17.5" customHeight="1" x14ac:dyDescent="0.3">
      <c r="A199" s="313" t="str">
        <f ca="1">TranslationsHIV!$A$35</f>
        <v>Current estimated country need</v>
      </c>
      <c r="B199" s="314"/>
      <c r="C199" s="311"/>
      <c r="D199" s="311"/>
      <c r="E199" s="311"/>
      <c r="F199" s="312"/>
    </row>
    <row r="200" spans="1:6" ht="45" customHeight="1" x14ac:dyDescent="0.3">
      <c r="A200" s="130" t="str">
        <f ca="1">TranslationsTB!$A$25</f>
        <v>A. Total estimated population in need/at risk</v>
      </c>
      <c r="B200" s="183" t="s">
        <v>11</v>
      </c>
      <c r="C200" s="162"/>
      <c r="D200" s="162"/>
      <c r="E200" s="162"/>
      <c r="F200" s="18"/>
    </row>
    <row r="201" spans="1:6" ht="45" customHeight="1" x14ac:dyDescent="0.3">
      <c r="A201" s="401" t="str">
        <f ca="1">TranslationsTB!$A$26</f>
        <v>B. Country targets 
(from National Strategic Plan)</v>
      </c>
      <c r="B201" s="183" t="s">
        <v>11</v>
      </c>
      <c r="C201" s="280"/>
      <c r="D201" s="162"/>
      <c r="E201" s="162"/>
      <c r="F201" s="18"/>
    </row>
    <row r="202" spans="1:6" ht="45" customHeight="1" x14ac:dyDescent="0.3">
      <c r="A202" s="401"/>
      <c r="B202" s="183" t="s">
        <v>14</v>
      </c>
      <c r="C202" s="163" t="str">
        <f>IF(C201=0,"",+C201/C200)</f>
        <v/>
      </c>
      <c r="D202" s="163" t="str">
        <f t="shared" ref="D202:E202" si="76">IF(D201=0,"",+D201/D200)</f>
        <v/>
      </c>
      <c r="E202" s="163" t="str">
        <f t="shared" si="76"/>
        <v/>
      </c>
      <c r="F202" s="18"/>
    </row>
    <row r="203" spans="1:6" ht="17.5" customHeight="1" x14ac:dyDescent="0.3">
      <c r="A203" s="310" t="str">
        <f ca="1">TranslationsHIV!$A$54</f>
        <v>Country target already covered</v>
      </c>
      <c r="B203" s="311"/>
      <c r="C203" s="311"/>
      <c r="D203" s="311"/>
      <c r="E203" s="311"/>
      <c r="F203" s="312"/>
    </row>
    <row r="204" spans="1:6" ht="45" customHeight="1" x14ac:dyDescent="0.3">
      <c r="A204" s="405" t="str">
        <f ca="1">TranslationsHIV!$A$55</f>
        <v>C1. Country need planned to be covered by domestic resources</v>
      </c>
      <c r="B204" s="183" t="s">
        <v>11</v>
      </c>
      <c r="C204" s="158"/>
      <c r="D204" s="158"/>
      <c r="E204" s="158"/>
      <c r="F204" s="204"/>
    </row>
    <row r="205" spans="1:6" ht="45" customHeight="1" x14ac:dyDescent="0.3">
      <c r="A205" s="405"/>
      <c r="B205" s="183" t="s">
        <v>14</v>
      </c>
      <c r="C205" s="163" t="str">
        <f>IF(C204=0,"",(C204/C200))</f>
        <v/>
      </c>
      <c r="D205" s="163" t="str">
        <f t="shared" ref="D205:E205" si="77">IF(D204=0,"",(D204/D200))</f>
        <v/>
      </c>
      <c r="E205" s="163" t="str">
        <f t="shared" si="77"/>
        <v/>
      </c>
      <c r="F205" s="204"/>
    </row>
    <row r="206" spans="1:6" ht="45" customHeight="1" x14ac:dyDescent="0.3">
      <c r="A206" s="405" t="str">
        <f ca="1">TranslationsHIV!$A$56</f>
        <v>C2. Country need planned to be covered by external resources</v>
      </c>
      <c r="B206" s="183" t="s">
        <v>11</v>
      </c>
      <c r="C206" s="158"/>
      <c r="D206" s="164"/>
      <c r="E206" s="164"/>
      <c r="F206" s="203"/>
    </row>
    <row r="207" spans="1:6" ht="45" customHeight="1" x14ac:dyDescent="0.3">
      <c r="A207" s="405"/>
      <c r="B207" s="183" t="s">
        <v>14</v>
      </c>
      <c r="C207" s="163" t="str">
        <f>IF(C206=0,"",+C206/C200)</f>
        <v/>
      </c>
      <c r="D207" s="163" t="str">
        <f t="shared" ref="D207:E207" si="78">IF(D206=0,"",+D206/D200)</f>
        <v/>
      </c>
      <c r="E207" s="163" t="str">
        <f t="shared" si="78"/>
        <v/>
      </c>
      <c r="F207" s="203"/>
    </row>
    <row r="208" spans="1:6" ht="45" customHeight="1" x14ac:dyDescent="0.3">
      <c r="A208" s="405" t="str">
        <f ca="1">TranslationsHIV!$A$57</f>
        <v>C3. Total country need already covered</v>
      </c>
      <c r="B208" s="183" t="s">
        <v>11</v>
      </c>
      <c r="C208" s="165">
        <f>C204+(C206)</f>
        <v>0</v>
      </c>
      <c r="D208" s="165">
        <f>D204+(D206)</f>
        <v>0</v>
      </c>
      <c r="E208" s="165">
        <f>E204+(E206)</f>
        <v>0</v>
      </c>
      <c r="F208" s="203"/>
    </row>
    <row r="209" spans="1:6" ht="45" customHeight="1" x14ac:dyDescent="0.3">
      <c r="A209" s="405"/>
      <c r="B209" s="183" t="s">
        <v>14</v>
      </c>
      <c r="C209" s="163" t="str">
        <f>IF(C208=0,"",C208/C200)</f>
        <v/>
      </c>
      <c r="D209" s="163" t="str">
        <f t="shared" ref="D209:E209" si="79">IF(D208=0,"",D208/D200)</f>
        <v/>
      </c>
      <c r="E209" s="163" t="str">
        <f t="shared" si="79"/>
        <v/>
      </c>
      <c r="F209" s="203"/>
    </row>
    <row r="210" spans="1:6" ht="17.5" customHeight="1" x14ac:dyDescent="0.3">
      <c r="A210" s="310" t="str">
        <f ca="1">TranslationsHIV!$A$42</f>
        <v>Programmatic gap</v>
      </c>
      <c r="B210" s="311"/>
      <c r="C210" s="311"/>
      <c r="D210" s="311"/>
      <c r="E210" s="311"/>
      <c r="F210" s="312"/>
    </row>
    <row r="211" spans="1:6" ht="45" customHeight="1" x14ac:dyDescent="0.3">
      <c r="A211" s="403" t="str">
        <f ca="1">TranslationsTB!$A$32</f>
        <v>D. Expected annual gap in meeting the need: A - C3</v>
      </c>
      <c r="B211" s="183" t="s">
        <v>11</v>
      </c>
      <c r="C211" s="166">
        <f>C200-C208</f>
        <v>0</v>
      </c>
      <c r="D211" s="166">
        <f t="shared" ref="D211:E211" si="80">D200-D208</f>
        <v>0</v>
      </c>
      <c r="E211" s="166">
        <f t="shared" si="80"/>
        <v>0</v>
      </c>
      <c r="F211" s="402"/>
    </row>
    <row r="212" spans="1:6" ht="45" customHeight="1" x14ac:dyDescent="0.3">
      <c r="A212" s="403"/>
      <c r="B212" s="183" t="s">
        <v>14</v>
      </c>
      <c r="C212" s="163" t="str">
        <f>IF(C211=0,"",+C211/C200)</f>
        <v/>
      </c>
      <c r="D212" s="163" t="str">
        <f t="shared" ref="D212:E212" si="81">IF(D211=0,"",+D211/D200)</f>
        <v/>
      </c>
      <c r="E212" s="163" t="str">
        <f t="shared" si="81"/>
        <v/>
      </c>
      <c r="F212" s="402"/>
    </row>
    <row r="213" spans="1:6" ht="17.5" customHeight="1" x14ac:dyDescent="0.3">
      <c r="A213" s="310" t="str">
        <f ca="1">TranslationsHIV!$A$59</f>
        <v>Country target covered with the allocation amount</v>
      </c>
      <c r="B213" s="311"/>
      <c r="C213" s="311"/>
      <c r="D213" s="311"/>
      <c r="E213" s="311"/>
      <c r="F213" s="312"/>
    </row>
    <row r="214" spans="1:6" ht="45" customHeight="1" x14ac:dyDescent="0.3">
      <c r="A214" s="403" t="str">
        <f ca="1">TranslationsTB!$A$34</f>
        <v>E. Targets to be financed by funding request allocation amount</v>
      </c>
      <c r="B214" s="183" t="s">
        <v>11</v>
      </c>
      <c r="C214" s="158"/>
      <c r="D214" s="158"/>
      <c r="E214" s="158"/>
      <c r="F214" s="404"/>
    </row>
    <row r="215" spans="1:6" ht="45" customHeight="1" x14ac:dyDescent="0.3">
      <c r="A215" s="403"/>
      <c r="B215" s="183" t="s">
        <v>14</v>
      </c>
      <c r="C215" s="163" t="str">
        <f>IF(C214=0,"",+C214/C200)</f>
        <v/>
      </c>
      <c r="D215" s="163" t="str">
        <f t="shared" ref="D215:E215" si="82">IF(D214=0,"",+D214/D200)</f>
        <v/>
      </c>
      <c r="E215" s="163" t="str">
        <f t="shared" si="82"/>
        <v/>
      </c>
      <c r="F215" s="404"/>
    </row>
    <row r="216" spans="1:6" ht="45" customHeight="1" x14ac:dyDescent="0.3">
      <c r="A216" s="403" t="str">
        <f ca="1">TranslationsTB!$A$35</f>
        <v>F. Total coverage from allocation amount and other resources: E + C3</v>
      </c>
      <c r="B216" s="183" t="s">
        <v>11</v>
      </c>
      <c r="C216" s="166">
        <f>IF(C214="",C208,C214+C208)</f>
        <v>0</v>
      </c>
      <c r="D216" s="166">
        <f t="shared" ref="D216:E216" si="83">IF(D214="",D208,D214+D208)</f>
        <v>0</v>
      </c>
      <c r="E216" s="166">
        <f t="shared" si="83"/>
        <v>0</v>
      </c>
      <c r="F216" s="402"/>
    </row>
    <row r="217" spans="1:6" ht="45" customHeight="1" x14ac:dyDescent="0.3">
      <c r="A217" s="403"/>
      <c r="B217" s="183" t="s">
        <v>14</v>
      </c>
      <c r="C217" s="163" t="str">
        <f>IF(C216=0,"",+C216/C200)</f>
        <v/>
      </c>
      <c r="D217" s="163" t="str">
        <f t="shared" ref="D217" si="84">IF(D216=0,"",+D216/D200)</f>
        <v/>
      </c>
      <c r="E217" s="163" t="str">
        <f t="shared" ref="E217" si="85">IF(E216=0,"",+E216/E200)</f>
        <v/>
      </c>
      <c r="F217" s="402"/>
    </row>
    <row r="218" spans="1:6" ht="45" customHeight="1" x14ac:dyDescent="0.3">
      <c r="A218" s="401" t="str">
        <f ca="1">TranslationsTB!$A$36</f>
        <v xml:space="preserve">G. Remaining gap: A - F </v>
      </c>
      <c r="B218" s="183" t="s">
        <v>11</v>
      </c>
      <c r="C218" s="159">
        <f>IF(C216="",C200,C200-C216)</f>
        <v>0</v>
      </c>
      <c r="D218" s="159">
        <f t="shared" ref="D218:E218" si="86">IF(D216="",D200,D200-D216)</f>
        <v>0</v>
      </c>
      <c r="E218" s="159">
        <f t="shared" si="86"/>
        <v>0</v>
      </c>
      <c r="F218" s="402"/>
    </row>
    <row r="219" spans="1:6" ht="45" customHeight="1" x14ac:dyDescent="0.3">
      <c r="A219" s="419"/>
      <c r="B219" s="184" t="s">
        <v>14</v>
      </c>
      <c r="C219" s="163" t="str">
        <f>IF(C218=0,"",+C218/C200)</f>
        <v/>
      </c>
      <c r="D219" s="163" t="str">
        <f t="shared" ref="D219" si="87">IF(D218=0,"",+D218/D200)</f>
        <v/>
      </c>
      <c r="E219" s="163" t="str">
        <f t="shared" ref="E219" si="88">IF(E218=0,"",+E218/E200)</f>
        <v/>
      </c>
      <c r="F219" s="420"/>
    </row>
    <row r="220" spans="1:6" x14ac:dyDescent="0.3">
      <c r="A220" s="120"/>
      <c r="B220" s="120"/>
      <c r="C220" s="170"/>
      <c r="D220" s="170"/>
      <c r="E220" s="170"/>
      <c r="F220" s="120"/>
    </row>
    <row r="221" spans="1:6" x14ac:dyDescent="0.3">
      <c r="A221" s="121"/>
      <c r="B221" s="121"/>
      <c r="C221" s="171"/>
      <c r="D221" s="171"/>
      <c r="E221" s="171"/>
      <c r="F221" s="121"/>
    </row>
    <row r="222" spans="1:6" s="125" customFormat="1" ht="30" customHeight="1" x14ac:dyDescent="0.8">
      <c r="A222" s="388" t="str">
        <f ca="1">TranslationsTB!$A$44</f>
        <v xml:space="preserve">TB Programmatic Gap Table 8 </v>
      </c>
      <c r="B222" s="389"/>
      <c r="C222" s="389"/>
      <c r="D222" s="389"/>
      <c r="E222" s="389"/>
      <c r="F222" s="390"/>
    </row>
    <row r="223" spans="1:6" ht="45" customHeight="1" x14ac:dyDescent="0.3">
      <c r="A223" s="128" t="str">
        <f ca="1">TranslationsHIV!$A$21</f>
        <v>Priority Module</v>
      </c>
      <c r="B223" s="397" t="s">
        <v>34</v>
      </c>
      <c r="C223" s="397"/>
      <c r="D223" s="397"/>
      <c r="E223" s="397"/>
      <c r="F223" s="397"/>
    </row>
    <row r="224" spans="1:6" ht="45" customHeight="1" x14ac:dyDescent="0.3">
      <c r="A224" s="128" t="str">
        <f ca="1">TranslationsHIV!$A$22</f>
        <v>Selected coverage indicator</v>
      </c>
      <c r="B224" s="372" t="str">
        <f ca="1">VLOOKUP(B223,TBModulesIndicators,2,FALSE)</f>
        <v>Please select…</v>
      </c>
      <c r="C224" s="372"/>
      <c r="D224" s="372"/>
      <c r="E224" s="372"/>
      <c r="F224" s="372"/>
    </row>
    <row r="225" spans="1:6" ht="17.5" customHeight="1" x14ac:dyDescent="0.3">
      <c r="A225" s="310" t="str">
        <f ca="1">TranslationsHIV!$A$24</f>
        <v>Current national coverage</v>
      </c>
      <c r="B225" s="311"/>
      <c r="C225" s="311"/>
      <c r="D225" s="311"/>
      <c r="E225" s="311"/>
      <c r="F225" s="312"/>
    </row>
    <row r="226" spans="1:6" ht="45" customHeight="1" x14ac:dyDescent="0.3">
      <c r="A226" s="130" t="str">
        <f ca="1">TranslationsHIV!$A$25</f>
        <v>Insert latest results</v>
      </c>
      <c r="B226" s="24"/>
      <c r="C226" s="154" t="str">
        <f ca="1">TranslationsHIV!$A$26</f>
        <v>Year</v>
      </c>
      <c r="D226" s="203"/>
      <c r="E226" s="154" t="str">
        <f ca="1">TranslationsHIV!$A$27</f>
        <v>Data source</v>
      </c>
      <c r="F226" s="18"/>
    </row>
    <row r="227" spans="1:6" ht="45" customHeight="1" x14ac:dyDescent="0.3">
      <c r="A227" s="132" t="str">
        <f ca="1">TranslationsHIV!$A$28</f>
        <v>Comments</v>
      </c>
      <c r="B227" s="398"/>
      <c r="C227" s="399"/>
      <c r="D227" s="399"/>
      <c r="E227" s="399"/>
      <c r="F227" s="399"/>
    </row>
    <row r="228" spans="1:6" ht="40" customHeight="1" x14ac:dyDescent="0.3">
      <c r="A228" s="181"/>
      <c r="B228" s="206"/>
      <c r="C228" s="179" t="str">
        <f ca="1">TranslationsHIV!$A$29</f>
        <v>Year 1</v>
      </c>
      <c r="D228" s="129" t="str">
        <f ca="1">TranslationsHIV!$A$30</f>
        <v>Year 2</v>
      </c>
      <c r="E228" s="129" t="str">
        <f ca="1">TranslationsHIV!$A$31</f>
        <v>Year 3</v>
      </c>
      <c r="F228" s="400" t="str">
        <f ca="1">TranslationsHIV!$A$34</f>
        <v>Comments / Assumptions</v>
      </c>
    </row>
    <row r="229" spans="1:6" ht="40" customHeight="1" x14ac:dyDescent="0.3">
      <c r="A229" s="182"/>
      <c r="B229" s="207"/>
      <c r="C229" s="180" t="str">
        <f ca="1">TranslationsTB!$A$22</f>
        <v>Insert year</v>
      </c>
      <c r="D229" s="19" t="str">
        <f ca="1">TranslationsTB!$A$22</f>
        <v>Insert year</v>
      </c>
      <c r="E229" s="19" t="str">
        <f ca="1">TranslationsTB!$A$22</f>
        <v>Insert year</v>
      </c>
      <c r="F229" s="400"/>
    </row>
    <row r="230" spans="1:6" ht="17.5" customHeight="1" x14ac:dyDescent="0.3">
      <c r="A230" s="313" t="str">
        <f ca="1">TranslationsHIV!$A$35</f>
        <v>Current estimated country need</v>
      </c>
      <c r="B230" s="314"/>
      <c r="C230" s="311"/>
      <c r="D230" s="311"/>
      <c r="E230" s="311"/>
      <c r="F230" s="312"/>
    </row>
    <row r="231" spans="1:6" ht="45" customHeight="1" x14ac:dyDescent="0.3">
      <c r="A231" s="130" t="str">
        <f ca="1">TranslationsTB!$A$25</f>
        <v>A. Total estimated population in need/at risk</v>
      </c>
      <c r="B231" s="183" t="s">
        <v>11</v>
      </c>
      <c r="C231" s="162"/>
      <c r="D231" s="162"/>
      <c r="E231" s="162"/>
      <c r="F231" s="18"/>
    </row>
    <row r="232" spans="1:6" ht="45" customHeight="1" x14ac:dyDescent="0.3">
      <c r="A232" s="401" t="str">
        <f ca="1">TranslationsTB!$A$26</f>
        <v>B. Country targets 
(from National Strategic Plan)</v>
      </c>
      <c r="B232" s="183" t="s">
        <v>11</v>
      </c>
      <c r="C232" s="280"/>
      <c r="D232" s="162"/>
      <c r="E232" s="162"/>
      <c r="F232" s="18"/>
    </row>
    <row r="233" spans="1:6" ht="45" customHeight="1" x14ac:dyDescent="0.3">
      <c r="A233" s="401"/>
      <c r="B233" s="183" t="s">
        <v>14</v>
      </c>
      <c r="C233" s="163" t="str">
        <f>IF(C232=0,"",+C232/C231)</f>
        <v/>
      </c>
      <c r="D233" s="163" t="str">
        <f t="shared" ref="D233:E233" si="89">IF(D232=0,"",+D232/D231)</f>
        <v/>
      </c>
      <c r="E233" s="163" t="str">
        <f t="shared" si="89"/>
        <v/>
      </c>
      <c r="F233" s="18"/>
    </row>
    <row r="234" spans="1:6" ht="17.5" customHeight="1" x14ac:dyDescent="0.3">
      <c r="A234" s="310" t="str">
        <f ca="1">TranslationsHIV!$A$54</f>
        <v>Country target already covered</v>
      </c>
      <c r="B234" s="311"/>
      <c r="C234" s="311"/>
      <c r="D234" s="311"/>
      <c r="E234" s="311"/>
      <c r="F234" s="312"/>
    </row>
    <row r="235" spans="1:6" ht="45" customHeight="1" x14ac:dyDescent="0.3">
      <c r="A235" s="405" t="str">
        <f ca="1">TranslationsHIV!$A$55</f>
        <v>C1. Country need planned to be covered by domestic resources</v>
      </c>
      <c r="B235" s="183" t="s">
        <v>11</v>
      </c>
      <c r="C235" s="158"/>
      <c r="D235" s="158"/>
      <c r="E235" s="158"/>
      <c r="F235" s="204"/>
    </row>
    <row r="236" spans="1:6" ht="45" customHeight="1" x14ac:dyDescent="0.3">
      <c r="A236" s="405"/>
      <c r="B236" s="183" t="s">
        <v>14</v>
      </c>
      <c r="C236" s="163" t="str">
        <f>IF(C235=0,"",(C235/C231))</f>
        <v/>
      </c>
      <c r="D236" s="163" t="str">
        <f t="shared" ref="D236:E236" si="90">IF(D235=0,"",(D235/D231))</f>
        <v/>
      </c>
      <c r="E236" s="163" t="str">
        <f t="shared" si="90"/>
        <v/>
      </c>
      <c r="F236" s="204"/>
    </row>
    <row r="237" spans="1:6" ht="45" customHeight="1" x14ac:dyDescent="0.3">
      <c r="A237" s="405" t="str">
        <f ca="1">TranslationsHIV!$A$56</f>
        <v>C2. Country need planned to be covered by external resources</v>
      </c>
      <c r="B237" s="183" t="s">
        <v>11</v>
      </c>
      <c r="C237" s="158"/>
      <c r="D237" s="164"/>
      <c r="E237" s="164"/>
      <c r="F237" s="203"/>
    </row>
    <row r="238" spans="1:6" ht="45" customHeight="1" x14ac:dyDescent="0.3">
      <c r="A238" s="405"/>
      <c r="B238" s="183" t="s">
        <v>14</v>
      </c>
      <c r="C238" s="163" t="str">
        <f>IF(C237=0,"",+C237/C231)</f>
        <v/>
      </c>
      <c r="D238" s="163" t="str">
        <f t="shared" ref="D238:E238" si="91">IF(D237=0,"",+D237/D231)</f>
        <v/>
      </c>
      <c r="E238" s="163" t="str">
        <f t="shared" si="91"/>
        <v/>
      </c>
      <c r="F238" s="203"/>
    </row>
    <row r="239" spans="1:6" ht="45" customHeight="1" x14ac:dyDescent="0.3">
      <c r="A239" s="405" t="str">
        <f ca="1">TranslationsHIV!$A$57</f>
        <v>C3. Total country need already covered</v>
      </c>
      <c r="B239" s="183" t="s">
        <v>11</v>
      </c>
      <c r="C239" s="165">
        <f>C235+(C237)</f>
        <v>0</v>
      </c>
      <c r="D239" s="165">
        <f>D235+(D237)</f>
        <v>0</v>
      </c>
      <c r="E239" s="165">
        <f>E235+(E237)</f>
        <v>0</v>
      </c>
      <c r="F239" s="203"/>
    </row>
    <row r="240" spans="1:6" ht="45" customHeight="1" x14ac:dyDescent="0.3">
      <c r="A240" s="405"/>
      <c r="B240" s="183" t="s">
        <v>14</v>
      </c>
      <c r="C240" s="163" t="str">
        <f>IF(C239=0,"",C239/C231)</f>
        <v/>
      </c>
      <c r="D240" s="163" t="str">
        <f t="shared" ref="D240:E240" si="92">IF(D239=0,"",D239/D231)</f>
        <v/>
      </c>
      <c r="E240" s="163" t="str">
        <f t="shared" si="92"/>
        <v/>
      </c>
      <c r="F240" s="203"/>
    </row>
    <row r="241" spans="1:6" ht="17.5" customHeight="1" x14ac:dyDescent="0.3">
      <c r="A241" s="310" t="str">
        <f ca="1">TranslationsHIV!$A$42</f>
        <v>Programmatic gap</v>
      </c>
      <c r="B241" s="311"/>
      <c r="C241" s="311"/>
      <c r="D241" s="311"/>
      <c r="E241" s="311"/>
      <c r="F241" s="312"/>
    </row>
    <row r="242" spans="1:6" ht="45" customHeight="1" x14ac:dyDescent="0.3">
      <c r="A242" s="403" t="str">
        <f ca="1">TranslationsTB!$A$32</f>
        <v>D. Expected annual gap in meeting the need: A - C3</v>
      </c>
      <c r="B242" s="183" t="s">
        <v>11</v>
      </c>
      <c r="C242" s="166">
        <f>C231-C239</f>
        <v>0</v>
      </c>
      <c r="D242" s="166">
        <f t="shared" ref="D242:E242" si="93">D231-D239</f>
        <v>0</v>
      </c>
      <c r="E242" s="166">
        <f t="shared" si="93"/>
        <v>0</v>
      </c>
      <c r="F242" s="402"/>
    </row>
    <row r="243" spans="1:6" ht="45" customHeight="1" x14ac:dyDescent="0.3">
      <c r="A243" s="403"/>
      <c r="B243" s="183" t="s">
        <v>14</v>
      </c>
      <c r="C243" s="163" t="str">
        <f>IF(C242=0,"",+C242/C231)</f>
        <v/>
      </c>
      <c r="D243" s="163" t="str">
        <f t="shared" ref="D243:E243" si="94">IF(D242=0,"",+D242/D231)</f>
        <v/>
      </c>
      <c r="E243" s="163" t="str">
        <f t="shared" si="94"/>
        <v/>
      </c>
      <c r="F243" s="402"/>
    </row>
    <row r="244" spans="1:6" ht="17.5" customHeight="1" x14ac:dyDescent="0.3">
      <c r="A244" s="310" t="str">
        <f ca="1">TranslationsHIV!$A$59</f>
        <v>Country target covered with the allocation amount</v>
      </c>
      <c r="B244" s="311"/>
      <c r="C244" s="311"/>
      <c r="D244" s="311"/>
      <c r="E244" s="311"/>
      <c r="F244" s="312"/>
    </row>
    <row r="245" spans="1:6" ht="45" customHeight="1" x14ac:dyDescent="0.3">
      <c r="A245" s="403" t="str">
        <f ca="1">TranslationsTB!$A$34</f>
        <v>E. Targets to be financed by funding request allocation amount</v>
      </c>
      <c r="B245" s="183" t="s">
        <v>11</v>
      </c>
      <c r="C245" s="158"/>
      <c r="D245" s="158"/>
      <c r="E245" s="158"/>
      <c r="F245" s="404"/>
    </row>
    <row r="246" spans="1:6" ht="45" customHeight="1" x14ac:dyDescent="0.3">
      <c r="A246" s="403"/>
      <c r="B246" s="183" t="s">
        <v>14</v>
      </c>
      <c r="C246" s="163" t="str">
        <f>IF(C245=0,"",+C245/C231)</f>
        <v/>
      </c>
      <c r="D246" s="163" t="str">
        <f t="shared" ref="D246:E246" si="95">IF(D245=0,"",+D245/D231)</f>
        <v/>
      </c>
      <c r="E246" s="163" t="str">
        <f t="shared" si="95"/>
        <v/>
      </c>
      <c r="F246" s="404"/>
    </row>
    <row r="247" spans="1:6" ht="45" customHeight="1" x14ac:dyDescent="0.3">
      <c r="A247" s="403" t="str">
        <f ca="1">TranslationsTB!$A$35</f>
        <v>F. Total coverage from allocation amount and other resources: E + C3</v>
      </c>
      <c r="B247" s="183" t="s">
        <v>11</v>
      </c>
      <c r="C247" s="166">
        <f>IF(C245="",C239,C245+C239)</f>
        <v>0</v>
      </c>
      <c r="D247" s="166">
        <f t="shared" ref="D247:E247" si="96">IF(D245="",D239,D245+D239)</f>
        <v>0</v>
      </c>
      <c r="E247" s="166">
        <f t="shared" si="96"/>
        <v>0</v>
      </c>
      <c r="F247" s="402"/>
    </row>
    <row r="248" spans="1:6" ht="45" customHeight="1" x14ac:dyDescent="0.3">
      <c r="A248" s="403"/>
      <c r="B248" s="183" t="s">
        <v>14</v>
      </c>
      <c r="C248" s="163" t="str">
        <f>IF(C247=0,"",+C247/C231)</f>
        <v/>
      </c>
      <c r="D248" s="163" t="str">
        <f t="shared" ref="D248" si="97">IF(D247=0,"",+D247/D231)</f>
        <v/>
      </c>
      <c r="E248" s="163" t="str">
        <f t="shared" ref="E248" si="98">IF(E247=0,"",+E247/E231)</f>
        <v/>
      </c>
      <c r="F248" s="402"/>
    </row>
    <row r="249" spans="1:6" ht="45" customHeight="1" x14ac:dyDescent="0.3">
      <c r="A249" s="401" t="str">
        <f ca="1">TranslationsTB!$A$36</f>
        <v xml:space="preserve">G. Remaining gap: A - F </v>
      </c>
      <c r="B249" s="183" t="s">
        <v>11</v>
      </c>
      <c r="C249" s="159">
        <f>IF(C247="",C231,C231-C247)</f>
        <v>0</v>
      </c>
      <c r="D249" s="159">
        <f t="shared" ref="D249:E249" si="99">IF(D247="",D231,D231-D247)</f>
        <v>0</v>
      </c>
      <c r="E249" s="159">
        <f t="shared" si="99"/>
        <v>0</v>
      </c>
      <c r="F249" s="402"/>
    </row>
    <row r="250" spans="1:6" ht="45" customHeight="1" x14ac:dyDescent="0.3">
      <c r="A250" s="419"/>
      <c r="B250" s="184" t="s">
        <v>14</v>
      </c>
      <c r="C250" s="163" t="str">
        <f>IF(C249=0,"",+C249/C231)</f>
        <v/>
      </c>
      <c r="D250" s="163" t="str">
        <f t="shared" ref="D250" si="100">IF(D249=0,"",+D249/D231)</f>
        <v/>
      </c>
      <c r="E250" s="163" t="str">
        <f t="shared" ref="E250" si="101">IF(E249=0,"",+E249/E231)</f>
        <v/>
      </c>
      <c r="F250" s="420"/>
    </row>
    <row r="251" spans="1:6" x14ac:dyDescent="0.3">
      <c r="A251" s="120"/>
      <c r="B251" s="120"/>
      <c r="C251" s="170"/>
      <c r="D251" s="170"/>
      <c r="E251" s="170"/>
      <c r="F251" s="120"/>
    </row>
    <row r="252" spans="1:6" x14ac:dyDescent="0.3">
      <c r="A252" s="121"/>
      <c r="B252" s="121"/>
      <c r="C252" s="171"/>
      <c r="D252" s="171"/>
      <c r="E252" s="171"/>
      <c r="F252" s="121"/>
    </row>
    <row r="253" spans="1:6" s="125" customFormat="1" ht="30" customHeight="1" x14ac:dyDescent="0.8">
      <c r="A253" s="388" t="str">
        <f ca="1">TranslationsTB!$A$45</f>
        <v xml:space="preserve">TB Programmatic Gap Table 9 </v>
      </c>
      <c r="B253" s="389"/>
      <c r="C253" s="389"/>
      <c r="D253" s="389"/>
      <c r="E253" s="389"/>
      <c r="F253" s="390"/>
    </row>
    <row r="254" spans="1:6" ht="45" customHeight="1" x14ac:dyDescent="0.3">
      <c r="A254" s="128" t="str">
        <f ca="1">TranslationsHIV!$A$21</f>
        <v>Priority Module</v>
      </c>
      <c r="B254" s="397" t="s">
        <v>34</v>
      </c>
      <c r="C254" s="397"/>
      <c r="D254" s="397"/>
      <c r="E254" s="397"/>
      <c r="F254" s="397"/>
    </row>
    <row r="255" spans="1:6" ht="45" customHeight="1" x14ac:dyDescent="0.3">
      <c r="A255" s="128" t="str">
        <f ca="1">TranslationsHIV!$A$22</f>
        <v>Selected coverage indicator</v>
      </c>
      <c r="B255" s="372" t="str">
        <f ca="1">VLOOKUP(B254,TBModulesIndicators,2,FALSE)</f>
        <v>Please select…</v>
      </c>
      <c r="C255" s="372"/>
      <c r="D255" s="372"/>
      <c r="E255" s="372"/>
      <c r="F255" s="372"/>
    </row>
    <row r="256" spans="1:6" ht="17.5" customHeight="1" x14ac:dyDescent="0.3">
      <c r="A256" s="310" t="str">
        <f ca="1">TranslationsHIV!$A$24</f>
        <v>Current national coverage</v>
      </c>
      <c r="B256" s="311"/>
      <c r="C256" s="311"/>
      <c r="D256" s="311"/>
      <c r="E256" s="311"/>
      <c r="F256" s="312"/>
    </row>
    <row r="257" spans="1:6" ht="45" customHeight="1" x14ac:dyDescent="0.3">
      <c r="A257" s="130" t="str">
        <f ca="1">TranslationsHIV!$A$25</f>
        <v>Insert latest results</v>
      </c>
      <c r="B257" s="24"/>
      <c r="C257" s="154" t="str">
        <f ca="1">TranslationsHIV!$A$26</f>
        <v>Year</v>
      </c>
      <c r="D257" s="203"/>
      <c r="E257" s="154" t="str">
        <f ca="1">TranslationsHIV!$A$27</f>
        <v>Data source</v>
      </c>
      <c r="F257" s="18"/>
    </row>
    <row r="258" spans="1:6" ht="45" customHeight="1" x14ac:dyDescent="0.3">
      <c r="A258" s="132" t="str">
        <f ca="1">TranslationsHIV!$A$28</f>
        <v>Comments</v>
      </c>
      <c r="B258" s="398"/>
      <c r="C258" s="399"/>
      <c r="D258" s="399"/>
      <c r="E258" s="399"/>
      <c r="F258" s="399"/>
    </row>
    <row r="259" spans="1:6" ht="40" customHeight="1" x14ac:dyDescent="0.3">
      <c r="A259" s="181"/>
      <c r="B259" s="406"/>
      <c r="C259" s="179" t="str">
        <f ca="1">TranslationsHIV!$A$29</f>
        <v>Year 1</v>
      </c>
      <c r="D259" s="129" t="str">
        <f ca="1">TranslationsHIV!$A$30</f>
        <v>Year 2</v>
      </c>
      <c r="E259" s="129" t="str">
        <f ca="1">TranslationsHIV!$A$31</f>
        <v>Year 3</v>
      </c>
      <c r="F259" s="400" t="str">
        <f ca="1">TranslationsHIV!$A$34</f>
        <v>Comments / Assumptions</v>
      </c>
    </row>
    <row r="260" spans="1:6" ht="40" customHeight="1" x14ac:dyDescent="0.3">
      <c r="A260" s="182"/>
      <c r="B260" s="407"/>
      <c r="C260" s="180" t="str">
        <f ca="1">TranslationsTB!$A$22</f>
        <v>Insert year</v>
      </c>
      <c r="D260" s="19" t="str">
        <f ca="1">TranslationsTB!$A$22</f>
        <v>Insert year</v>
      </c>
      <c r="E260" s="19" t="str">
        <f ca="1">TranslationsTB!$A$22</f>
        <v>Insert year</v>
      </c>
      <c r="F260" s="400"/>
    </row>
    <row r="261" spans="1:6" ht="17.5" customHeight="1" x14ac:dyDescent="0.3">
      <c r="A261" s="313" t="str">
        <f ca="1">TranslationsHIV!$A$35</f>
        <v>Current estimated country need</v>
      </c>
      <c r="B261" s="314"/>
      <c r="C261" s="311"/>
      <c r="D261" s="311"/>
      <c r="E261" s="311"/>
      <c r="F261" s="312"/>
    </row>
    <row r="262" spans="1:6" ht="45" customHeight="1" x14ac:dyDescent="0.3">
      <c r="A262" s="130" t="str">
        <f ca="1">TranslationsTB!$A$25</f>
        <v>A. Total estimated population in need/at risk</v>
      </c>
      <c r="B262" s="183" t="s">
        <v>11</v>
      </c>
      <c r="C262" s="162"/>
      <c r="D262" s="162"/>
      <c r="E262" s="162"/>
      <c r="F262" s="18"/>
    </row>
    <row r="263" spans="1:6" ht="45" customHeight="1" x14ac:dyDescent="0.3">
      <c r="A263" s="401" t="str">
        <f ca="1">TranslationsTB!$A$26</f>
        <v>B. Country targets 
(from National Strategic Plan)</v>
      </c>
      <c r="B263" s="183" t="s">
        <v>11</v>
      </c>
      <c r="C263" s="280"/>
      <c r="D263" s="162"/>
      <c r="E263" s="162"/>
      <c r="F263" s="18"/>
    </row>
    <row r="264" spans="1:6" ht="45" customHeight="1" x14ac:dyDescent="0.3">
      <c r="A264" s="401"/>
      <c r="B264" s="183" t="s">
        <v>14</v>
      </c>
      <c r="C264" s="163" t="str">
        <f>IF(C263=0,"",+C263/C262)</f>
        <v/>
      </c>
      <c r="D264" s="163" t="str">
        <f t="shared" ref="D264:E264" si="102">IF(D263=0,"",+D263/D262)</f>
        <v/>
      </c>
      <c r="E264" s="163" t="str">
        <f t="shared" si="102"/>
        <v/>
      </c>
      <c r="F264" s="18"/>
    </row>
    <row r="265" spans="1:6" ht="17.5" customHeight="1" x14ac:dyDescent="0.3">
      <c r="A265" s="310" t="str">
        <f ca="1">TranslationsHIV!$A$54</f>
        <v>Country target already covered</v>
      </c>
      <c r="B265" s="311"/>
      <c r="C265" s="311"/>
      <c r="D265" s="311"/>
      <c r="E265" s="311"/>
      <c r="F265" s="312"/>
    </row>
    <row r="266" spans="1:6" ht="45" customHeight="1" x14ac:dyDescent="0.3">
      <c r="A266" s="405" t="str">
        <f ca="1">TranslationsHIV!$A$55</f>
        <v>C1. Country need planned to be covered by domestic resources</v>
      </c>
      <c r="B266" s="183" t="s">
        <v>11</v>
      </c>
      <c r="C266" s="158"/>
      <c r="D266" s="158"/>
      <c r="E266" s="158"/>
      <c r="F266" s="204"/>
    </row>
    <row r="267" spans="1:6" ht="45" customHeight="1" x14ac:dyDescent="0.3">
      <c r="A267" s="405"/>
      <c r="B267" s="183" t="s">
        <v>14</v>
      </c>
      <c r="C267" s="163" t="str">
        <f>IF(C266=0,"",(C266/C262))</f>
        <v/>
      </c>
      <c r="D267" s="163" t="str">
        <f t="shared" ref="D267:E267" si="103">IF(D266=0,"",(D266/D262))</f>
        <v/>
      </c>
      <c r="E267" s="163" t="str">
        <f t="shared" si="103"/>
        <v/>
      </c>
      <c r="F267" s="204"/>
    </row>
    <row r="268" spans="1:6" ht="45" customHeight="1" x14ac:dyDescent="0.3">
      <c r="A268" s="405" t="str">
        <f ca="1">TranslationsHIV!$A$56</f>
        <v>C2. Country need planned to be covered by external resources</v>
      </c>
      <c r="B268" s="183" t="s">
        <v>11</v>
      </c>
      <c r="C268" s="158"/>
      <c r="D268" s="164"/>
      <c r="E268" s="164"/>
      <c r="F268" s="203"/>
    </row>
    <row r="269" spans="1:6" ht="45" customHeight="1" x14ac:dyDescent="0.3">
      <c r="A269" s="405"/>
      <c r="B269" s="183" t="s">
        <v>14</v>
      </c>
      <c r="C269" s="163" t="str">
        <f>IF(C268=0,"",+C268/C262)</f>
        <v/>
      </c>
      <c r="D269" s="163" t="str">
        <f t="shared" ref="D269:E269" si="104">IF(D268=0,"",+D268/D262)</f>
        <v/>
      </c>
      <c r="E269" s="163" t="str">
        <f t="shared" si="104"/>
        <v/>
      </c>
      <c r="F269" s="203"/>
    </row>
    <row r="270" spans="1:6" ht="45" customHeight="1" x14ac:dyDescent="0.3">
      <c r="A270" s="405" t="str">
        <f ca="1">TranslationsHIV!$A$57</f>
        <v>C3. Total country need already covered</v>
      </c>
      <c r="B270" s="183" t="s">
        <v>11</v>
      </c>
      <c r="C270" s="165">
        <f>C266+(C268)</f>
        <v>0</v>
      </c>
      <c r="D270" s="165">
        <f>D266+(D268)</f>
        <v>0</v>
      </c>
      <c r="E270" s="165">
        <f>E266+(E268)</f>
        <v>0</v>
      </c>
      <c r="F270" s="203"/>
    </row>
    <row r="271" spans="1:6" ht="45" customHeight="1" x14ac:dyDescent="0.3">
      <c r="A271" s="405"/>
      <c r="B271" s="183" t="s">
        <v>14</v>
      </c>
      <c r="C271" s="163" t="str">
        <f>IF(C270=0,"",C270/C262)</f>
        <v/>
      </c>
      <c r="D271" s="163" t="str">
        <f t="shared" ref="D271:E271" si="105">IF(D270=0,"",D270/D262)</f>
        <v/>
      </c>
      <c r="E271" s="163" t="str">
        <f t="shared" si="105"/>
        <v/>
      </c>
      <c r="F271" s="203"/>
    </row>
    <row r="272" spans="1:6" ht="17.5" customHeight="1" x14ac:dyDescent="0.3">
      <c r="A272" s="310" t="str">
        <f ca="1">TranslationsHIV!$A$42</f>
        <v>Programmatic gap</v>
      </c>
      <c r="B272" s="311"/>
      <c r="C272" s="311"/>
      <c r="D272" s="311"/>
      <c r="E272" s="311"/>
      <c r="F272" s="312"/>
    </row>
    <row r="273" spans="1:6" ht="45" customHeight="1" x14ac:dyDescent="0.3">
      <c r="A273" s="403" t="str">
        <f ca="1">TranslationsTB!$A$32</f>
        <v>D. Expected annual gap in meeting the need: A - C3</v>
      </c>
      <c r="B273" s="183" t="s">
        <v>11</v>
      </c>
      <c r="C273" s="166">
        <f>C262-C270</f>
        <v>0</v>
      </c>
      <c r="D273" s="166">
        <f t="shared" ref="D273:E273" si="106">D262-D270</f>
        <v>0</v>
      </c>
      <c r="E273" s="166">
        <f t="shared" si="106"/>
        <v>0</v>
      </c>
      <c r="F273" s="402"/>
    </row>
    <row r="274" spans="1:6" ht="45" customHeight="1" x14ac:dyDescent="0.3">
      <c r="A274" s="403"/>
      <c r="B274" s="183" t="s">
        <v>14</v>
      </c>
      <c r="C274" s="163" t="str">
        <f>IF(C273=0,"",+C273/C262)</f>
        <v/>
      </c>
      <c r="D274" s="163" t="str">
        <f t="shared" ref="D274:E274" si="107">IF(D273=0,"",+D273/D262)</f>
        <v/>
      </c>
      <c r="E274" s="163" t="str">
        <f t="shared" si="107"/>
        <v/>
      </c>
      <c r="F274" s="402"/>
    </row>
    <row r="275" spans="1:6" ht="17.5" customHeight="1" x14ac:dyDescent="0.3">
      <c r="A275" s="310" t="str">
        <f ca="1">TranslationsHIV!$A$59</f>
        <v>Country target covered with the allocation amount</v>
      </c>
      <c r="B275" s="311"/>
      <c r="C275" s="311"/>
      <c r="D275" s="311"/>
      <c r="E275" s="311"/>
      <c r="F275" s="312"/>
    </row>
    <row r="276" spans="1:6" ht="45" customHeight="1" x14ac:dyDescent="0.3">
      <c r="A276" s="403" t="str">
        <f ca="1">TranslationsTB!$A$34</f>
        <v>E. Targets to be financed by funding request allocation amount</v>
      </c>
      <c r="B276" s="183" t="s">
        <v>11</v>
      </c>
      <c r="C276" s="158"/>
      <c r="D276" s="158"/>
      <c r="E276" s="158"/>
      <c r="F276" s="404"/>
    </row>
    <row r="277" spans="1:6" ht="45" customHeight="1" x14ac:dyDescent="0.3">
      <c r="A277" s="403"/>
      <c r="B277" s="183" t="s">
        <v>14</v>
      </c>
      <c r="C277" s="163" t="str">
        <f>IF(C276=0,"",+C276/C262)</f>
        <v/>
      </c>
      <c r="D277" s="163" t="str">
        <f t="shared" ref="D277:E277" si="108">IF(D276=0,"",+D276/D262)</f>
        <v/>
      </c>
      <c r="E277" s="163" t="str">
        <f t="shared" si="108"/>
        <v/>
      </c>
      <c r="F277" s="404"/>
    </row>
    <row r="278" spans="1:6" ht="45" customHeight="1" x14ac:dyDescent="0.3">
      <c r="A278" s="403" t="str">
        <f ca="1">TranslationsTB!$A$35</f>
        <v>F. Total coverage from allocation amount and other resources: E + C3</v>
      </c>
      <c r="B278" s="183" t="s">
        <v>11</v>
      </c>
      <c r="C278" s="166">
        <f>IF(C276="",C270,C276+C270)</f>
        <v>0</v>
      </c>
      <c r="D278" s="166">
        <f t="shared" ref="D278:E278" si="109">IF(D276="",D270,D276+D270)</f>
        <v>0</v>
      </c>
      <c r="E278" s="166">
        <f t="shared" si="109"/>
        <v>0</v>
      </c>
      <c r="F278" s="402"/>
    </row>
    <row r="279" spans="1:6" ht="45" customHeight="1" x14ac:dyDescent="0.3">
      <c r="A279" s="403"/>
      <c r="B279" s="183" t="s">
        <v>14</v>
      </c>
      <c r="C279" s="163" t="str">
        <f>IF(C278=0,"",+C278/C262)</f>
        <v/>
      </c>
      <c r="D279" s="163" t="str">
        <f t="shared" ref="D279" si="110">IF(D278=0,"",+D278/D262)</f>
        <v/>
      </c>
      <c r="E279" s="163" t="str">
        <f t="shared" ref="E279" si="111">IF(E278=0,"",+E278/E262)</f>
        <v/>
      </c>
      <c r="F279" s="402"/>
    </row>
    <row r="280" spans="1:6" ht="45" customHeight="1" x14ac:dyDescent="0.3">
      <c r="A280" s="401" t="str">
        <f ca="1">TranslationsTB!$A$36</f>
        <v xml:space="preserve">G. Remaining gap: A - F </v>
      </c>
      <c r="B280" s="183" t="s">
        <v>11</v>
      </c>
      <c r="C280" s="159">
        <f>IF(C278="",C262,C262-C278)</f>
        <v>0</v>
      </c>
      <c r="D280" s="159">
        <f t="shared" ref="D280:E280" si="112">IF(D278="",D262,D262-D278)</f>
        <v>0</v>
      </c>
      <c r="E280" s="159">
        <f t="shared" si="112"/>
        <v>0</v>
      </c>
      <c r="F280" s="402"/>
    </row>
    <row r="281" spans="1:6" ht="45" customHeight="1" x14ac:dyDescent="0.3">
      <c r="A281" s="401"/>
      <c r="B281" s="183" t="s">
        <v>14</v>
      </c>
      <c r="C281" s="163" t="str">
        <f>IF(C280=0,"",+C280/C262)</f>
        <v/>
      </c>
      <c r="D281" s="163" t="str">
        <f t="shared" ref="D281" si="113">IF(D280=0,"",+D280/D262)</f>
        <v/>
      </c>
      <c r="E281" s="163" t="str">
        <f t="shared" ref="E281" si="114">IF(E280=0,"",+E280/E262)</f>
        <v/>
      </c>
      <c r="F281" s="402"/>
    </row>
    <row r="282" spans="1:6" x14ac:dyDescent="0.3">
      <c r="A282" s="391"/>
      <c r="B282" s="392"/>
      <c r="C282" s="392"/>
      <c r="D282" s="392"/>
      <c r="E282" s="392"/>
      <c r="F282" s="393"/>
    </row>
    <row r="283" spans="1:6" x14ac:dyDescent="0.3">
      <c r="A283" s="394"/>
      <c r="B283" s="395"/>
      <c r="C283" s="395"/>
      <c r="D283" s="395"/>
      <c r="E283" s="395"/>
      <c r="F283" s="396"/>
    </row>
    <row r="284" spans="1:6" s="125" customFormat="1" ht="30" customHeight="1" x14ac:dyDescent="0.8">
      <c r="A284" s="126" t="str">
        <f ca="1">TranslationsTB!$A$46</f>
        <v xml:space="preserve">TB Programmatic Gap Table 10 </v>
      </c>
      <c r="B284" s="127"/>
      <c r="C284" s="172"/>
      <c r="D284" s="172"/>
      <c r="E284" s="172"/>
      <c r="F284" s="127"/>
    </row>
    <row r="285" spans="1:6" ht="45" customHeight="1" x14ac:dyDescent="0.3">
      <c r="A285" s="128" t="str">
        <f ca="1">TranslationsHIV!$A$21</f>
        <v>Priority Module</v>
      </c>
      <c r="B285" s="397" t="s">
        <v>34</v>
      </c>
      <c r="C285" s="397"/>
      <c r="D285" s="397"/>
      <c r="E285" s="397"/>
      <c r="F285" s="397"/>
    </row>
    <row r="286" spans="1:6" ht="45" customHeight="1" x14ac:dyDescent="0.3">
      <c r="A286" s="128" t="str">
        <f ca="1">TranslationsHIV!$A$22</f>
        <v>Selected coverage indicator</v>
      </c>
      <c r="B286" s="372" t="str">
        <f ca="1">VLOOKUP(B285,TBModulesIndicators,2,FALSE)</f>
        <v>Please select…</v>
      </c>
      <c r="C286" s="372"/>
      <c r="D286" s="372"/>
      <c r="E286" s="372"/>
      <c r="F286" s="372"/>
    </row>
    <row r="287" spans="1:6" ht="17.5" customHeight="1" x14ac:dyDescent="0.3">
      <c r="A287" s="310" t="str">
        <f ca="1">TranslationsHIV!$A$24</f>
        <v>Current national coverage</v>
      </c>
      <c r="B287" s="311"/>
      <c r="C287" s="311"/>
      <c r="D287" s="311"/>
      <c r="E287" s="311"/>
      <c r="F287" s="312"/>
    </row>
    <row r="288" spans="1:6" ht="45" customHeight="1" x14ac:dyDescent="0.3">
      <c r="A288" s="130" t="str">
        <f ca="1">TranslationsHIV!$A$25</f>
        <v>Insert latest results</v>
      </c>
      <c r="B288" s="24"/>
      <c r="C288" s="154" t="str">
        <f ca="1">TranslationsHIV!$A$26</f>
        <v>Year</v>
      </c>
      <c r="D288" s="203"/>
      <c r="E288" s="154" t="str">
        <f ca="1">TranslationsHIV!$A$27</f>
        <v>Data source</v>
      </c>
      <c r="F288" s="18"/>
    </row>
    <row r="289" spans="1:6" ht="45" customHeight="1" x14ac:dyDescent="0.3">
      <c r="A289" s="132" t="str">
        <f ca="1">TranslationsHIV!$A$28</f>
        <v>Comments</v>
      </c>
      <c r="B289" s="398"/>
      <c r="C289" s="399"/>
      <c r="D289" s="399"/>
      <c r="E289" s="399"/>
      <c r="F289" s="399"/>
    </row>
    <row r="290" spans="1:6" ht="40" customHeight="1" x14ac:dyDescent="0.3">
      <c r="A290" s="181"/>
      <c r="B290" s="206"/>
      <c r="C290" s="179" t="str">
        <f ca="1">TranslationsHIV!$A$29</f>
        <v>Year 1</v>
      </c>
      <c r="D290" s="129" t="str">
        <f ca="1">TranslationsHIV!$A$30</f>
        <v>Year 2</v>
      </c>
      <c r="E290" s="129" t="str">
        <f ca="1">TranslationsHIV!$A$31</f>
        <v>Year 3</v>
      </c>
      <c r="F290" s="400" t="str">
        <f ca="1">TranslationsHIV!$A$34</f>
        <v>Comments / Assumptions</v>
      </c>
    </row>
    <row r="291" spans="1:6" ht="40" customHeight="1" x14ac:dyDescent="0.3">
      <c r="A291" s="182"/>
      <c r="B291" s="207"/>
      <c r="C291" s="180" t="str">
        <f ca="1">TranslationsTB!$A$22</f>
        <v>Insert year</v>
      </c>
      <c r="D291" s="19" t="str">
        <f ca="1">TranslationsTB!$A$22</f>
        <v>Insert year</v>
      </c>
      <c r="E291" s="19" t="str">
        <f ca="1">TranslationsTB!$A$22</f>
        <v>Insert year</v>
      </c>
      <c r="F291" s="400"/>
    </row>
    <row r="292" spans="1:6" ht="17.5" customHeight="1" x14ac:dyDescent="0.3">
      <c r="A292" s="313" t="str">
        <f ca="1">TranslationsHIV!$A$35</f>
        <v>Current estimated country need</v>
      </c>
      <c r="B292" s="314"/>
      <c r="C292" s="311"/>
      <c r="D292" s="311"/>
      <c r="E292" s="311"/>
      <c r="F292" s="312"/>
    </row>
    <row r="293" spans="1:6" ht="45" customHeight="1" x14ac:dyDescent="0.3">
      <c r="A293" s="130" t="str">
        <f ca="1">TranslationsTB!$A$25</f>
        <v>A. Total estimated population in need/at risk</v>
      </c>
      <c r="B293" s="183" t="s">
        <v>11</v>
      </c>
      <c r="C293" s="162"/>
      <c r="D293" s="162"/>
      <c r="E293" s="162"/>
      <c r="F293" s="18"/>
    </row>
    <row r="294" spans="1:6" ht="45" customHeight="1" x14ac:dyDescent="0.3">
      <c r="A294" s="401" t="str">
        <f ca="1">TranslationsTB!$A$26</f>
        <v>B. Country targets 
(from National Strategic Plan)</v>
      </c>
      <c r="B294" s="183" t="s">
        <v>11</v>
      </c>
      <c r="C294" s="280"/>
      <c r="D294" s="162"/>
      <c r="E294" s="162"/>
      <c r="F294" s="18"/>
    </row>
    <row r="295" spans="1:6" ht="45" customHeight="1" x14ac:dyDescent="0.3">
      <c r="A295" s="401"/>
      <c r="B295" s="183" t="s">
        <v>14</v>
      </c>
      <c r="C295" s="163" t="str">
        <f>IF(C294=0,"",+C294/C293)</f>
        <v/>
      </c>
      <c r="D295" s="163" t="str">
        <f t="shared" ref="D295:E295" si="115">IF(D294=0,"",+D294/D293)</f>
        <v/>
      </c>
      <c r="E295" s="163" t="str">
        <f t="shared" si="115"/>
        <v/>
      </c>
      <c r="F295" s="18"/>
    </row>
    <row r="296" spans="1:6" ht="17.5" customHeight="1" x14ac:dyDescent="0.3">
      <c r="A296" s="310" t="str">
        <f ca="1">TranslationsHIV!$A$54</f>
        <v>Country target already covered</v>
      </c>
      <c r="B296" s="311"/>
      <c r="C296" s="311"/>
      <c r="D296" s="311"/>
      <c r="E296" s="311"/>
      <c r="F296" s="312"/>
    </row>
    <row r="297" spans="1:6" ht="45" customHeight="1" x14ac:dyDescent="0.3">
      <c r="A297" s="405" t="str">
        <f ca="1">TranslationsHIV!$A$55</f>
        <v>C1. Country need planned to be covered by domestic resources</v>
      </c>
      <c r="B297" s="183" t="s">
        <v>11</v>
      </c>
      <c r="C297" s="158"/>
      <c r="D297" s="158"/>
      <c r="E297" s="158"/>
      <c r="F297" s="204"/>
    </row>
    <row r="298" spans="1:6" ht="45" customHeight="1" x14ac:dyDescent="0.3">
      <c r="A298" s="405"/>
      <c r="B298" s="183" t="s">
        <v>14</v>
      </c>
      <c r="C298" s="163" t="str">
        <f>IF(C297=0,"",(C297/C293))</f>
        <v/>
      </c>
      <c r="D298" s="163" t="str">
        <f t="shared" ref="D298:E298" si="116">IF(D297=0,"",(D297/D293))</f>
        <v/>
      </c>
      <c r="E298" s="163" t="str">
        <f t="shared" si="116"/>
        <v/>
      </c>
      <c r="F298" s="204"/>
    </row>
    <row r="299" spans="1:6" ht="45" customHeight="1" x14ac:dyDescent="0.3">
      <c r="A299" s="405" t="str">
        <f ca="1">TranslationsHIV!$A$56</f>
        <v>C2. Country need planned to be covered by external resources</v>
      </c>
      <c r="B299" s="183" t="s">
        <v>11</v>
      </c>
      <c r="C299" s="158"/>
      <c r="D299" s="164"/>
      <c r="E299" s="164"/>
      <c r="F299" s="203"/>
    </row>
    <row r="300" spans="1:6" ht="45" customHeight="1" x14ac:dyDescent="0.3">
      <c r="A300" s="405"/>
      <c r="B300" s="183" t="s">
        <v>14</v>
      </c>
      <c r="C300" s="163" t="str">
        <f>IF(C299=0,"",+C299/C293)</f>
        <v/>
      </c>
      <c r="D300" s="163" t="str">
        <f t="shared" ref="D300:E300" si="117">IF(D299=0,"",+D299/D293)</f>
        <v/>
      </c>
      <c r="E300" s="163" t="str">
        <f t="shared" si="117"/>
        <v/>
      </c>
      <c r="F300" s="203"/>
    </row>
    <row r="301" spans="1:6" ht="45" customHeight="1" x14ac:dyDescent="0.3">
      <c r="A301" s="405" t="str">
        <f ca="1">TranslationsHIV!$A$57</f>
        <v>C3. Total country need already covered</v>
      </c>
      <c r="B301" s="183" t="s">
        <v>11</v>
      </c>
      <c r="C301" s="165">
        <f>C297+(C299)</f>
        <v>0</v>
      </c>
      <c r="D301" s="165">
        <f>D297+(D299)</f>
        <v>0</v>
      </c>
      <c r="E301" s="165">
        <f>E297+(E299)</f>
        <v>0</v>
      </c>
      <c r="F301" s="203"/>
    </row>
    <row r="302" spans="1:6" ht="45" customHeight="1" x14ac:dyDescent="0.3">
      <c r="A302" s="405"/>
      <c r="B302" s="183" t="s">
        <v>14</v>
      </c>
      <c r="C302" s="163" t="str">
        <f>IF(C301=0,"",C301/C293)</f>
        <v/>
      </c>
      <c r="D302" s="163" t="str">
        <f t="shared" ref="D302:E302" si="118">IF(D301=0,"",D301/D293)</f>
        <v/>
      </c>
      <c r="E302" s="163" t="str">
        <f t="shared" si="118"/>
        <v/>
      </c>
      <c r="F302" s="203"/>
    </row>
    <row r="303" spans="1:6" ht="17.5" customHeight="1" x14ac:dyDescent="0.3">
      <c r="A303" s="310" t="str">
        <f ca="1">TranslationsHIV!$A$42</f>
        <v>Programmatic gap</v>
      </c>
      <c r="B303" s="311"/>
      <c r="C303" s="311"/>
      <c r="D303" s="311"/>
      <c r="E303" s="311"/>
      <c r="F303" s="312"/>
    </row>
    <row r="304" spans="1:6" ht="45" customHeight="1" x14ac:dyDescent="0.3">
      <c r="A304" s="403" t="str">
        <f ca="1">TranslationsTB!$A$32</f>
        <v>D. Expected annual gap in meeting the need: A - C3</v>
      </c>
      <c r="B304" s="183" t="s">
        <v>11</v>
      </c>
      <c r="C304" s="166">
        <f>C293-C301</f>
        <v>0</v>
      </c>
      <c r="D304" s="166">
        <f t="shared" ref="D304:E304" si="119">D293-D301</f>
        <v>0</v>
      </c>
      <c r="E304" s="166">
        <f t="shared" si="119"/>
        <v>0</v>
      </c>
      <c r="F304" s="402"/>
    </row>
    <row r="305" spans="1:6" ht="45" customHeight="1" x14ac:dyDescent="0.3">
      <c r="A305" s="403"/>
      <c r="B305" s="183" t="s">
        <v>14</v>
      </c>
      <c r="C305" s="163" t="str">
        <f>IF(C304=0,"",+C304/C293)</f>
        <v/>
      </c>
      <c r="D305" s="163" t="str">
        <f t="shared" ref="D305:E305" si="120">IF(D304=0,"",+D304/D293)</f>
        <v/>
      </c>
      <c r="E305" s="163" t="str">
        <f t="shared" si="120"/>
        <v/>
      </c>
      <c r="F305" s="402"/>
    </row>
    <row r="306" spans="1:6" ht="17.5" customHeight="1" x14ac:dyDescent="0.3">
      <c r="A306" s="310" t="str">
        <f ca="1">TranslationsHIV!$A$59</f>
        <v>Country target covered with the allocation amount</v>
      </c>
      <c r="B306" s="311"/>
      <c r="C306" s="311"/>
      <c r="D306" s="311"/>
      <c r="E306" s="311"/>
      <c r="F306" s="312"/>
    </row>
    <row r="307" spans="1:6" ht="45" customHeight="1" x14ac:dyDescent="0.3">
      <c r="A307" s="403" t="str">
        <f ca="1">TranslationsTB!$A$34</f>
        <v>E. Targets to be financed by funding request allocation amount</v>
      </c>
      <c r="B307" s="183" t="s">
        <v>11</v>
      </c>
      <c r="C307" s="158"/>
      <c r="D307" s="158"/>
      <c r="E307" s="158"/>
      <c r="F307" s="404"/>
    </row>
    <row r="308" spans="1:6" ht="45" customHeight="1" x14ac:dyDescent="0.3">
      <c r="A308" s="403"/>
      <c r="B308" s="183" t="s">
        <v>14</v>
      </c>
      <c r="C308" s="163" t="str">
        <f>IF(C307=0,"",+C307/C293)</f>
        <v/>
      </c>
      <c r="D308" s="163" t="str">
        <f t="shared" ref="D308:E308" si="121">IF(D307=0,"",+D307/D293)</f>
        <v/>
      </c>
      <c r="E308" s="163" t="str">
        <f t="shared" si="121"/>
        <v/>
      </c>
      <c r="F308" s="404"/>
    </row>
    <row r="309" spans="1:6" ht="45" customHeight="1" x14ac:dyDescent="0.3">
      <c r="A309" s="403" t="str">
        <f ca="1">TranslationsTB!$A$35</f>
        <v>F. Total coverage from allocation amount and other resources: E + C3</v>
      </c>
      <c r="B309" s="183" t="s">
        <v>11</v>
      </c>
      <c r="C309" s="166">
        <f>IF(C307="",C301,C307+C301)</f>
        <v>0</v>
      </c>
      <c r="D309" s="166">
        <f t="shared" ref="D309:E309" si="122">IF(D307="",D301,D307+D301)</f>
        <v>0</v>
      </c>
      <c r="E309" s="166">
        <f t="shared" si="122"/>
        <v>0</v>
      </c>
      <c r="F309" s="402"/>
    </row>
    <row r="310" spans="1:6" ht="45" customHeight="1" x14ac:dyDescent="0.3">
      <c r="A310" s="403"/>
      <c r="B310" s="183" t="s">
        <v>14</v>
      </c>
      <c r="C310" s="163" t="str">
        <f>IF(C309=0,"",+C309/C293)</f>
        <v/>
      </c>
      <c r="D310" s="163" t="str">
        <f t="shared" ref="D310" si="123">IF(D309=0,"",+D309/D293)</f>
        <v/>
      </c>
      <c r="E310" s="163" t="str">
        <f t="shared" ref="E310" si="124">IF(E309=0,"",+E309/E293)</f>
        <v/>
      </c>
      <c r="F310" s="402"/>
    </row>
    <row r="311" spans="1:6" ht="45" customHeight="1" x14ac:dyDescent="0.3">
      <c r="A311" s="401" t="str">
        <f ca="1">TranslationsTB!$A$36</f>
        <v xml:space="preserve">G. Remaining gap: A - F </v>
      </c>
      <c r="B311" s="183" t="s">
        <v>11</v>
      </c>
      <c r="C311" s="159">
        <f>IF(C309="",C293,C293-C309)</f>
        <v>0</v>
      </c>
      <c r="D311" s="159">
        <f t="shared" ref="D311:E311" si="125">IF(D309="",D293,D293-D309)</f>
        <v>0</v>
      </c>
      <c r="E311" s="159">
        <f t="shared" si="125"/>
        <v>0</v>
      </c>
      <c r="F311" s="402"/>
    </row>
    <row r="312" spans="1:6" ht="45" customHeight="1" x14ac:dyDescent="0.3">
      <c r="A312" s="401"/>
      <c r="B312" s="183" t="s">
        <v>14</v>
      </c>
      <c r="C312" s="163" t="str">
        <f>IF(C311=0,"",+C311/C293)</f>
        <v/>
      </c>
      <c r="D312" s="163" t="str">
        <f t="shared" ref="D312" si="126">IF(D311=0,"",+D311/D293)</f>
        <v/>
      </c>
      <c r="E312" s="163" t="str">
        <f t="shared" ref="E312" si="127">IF(E311=0,"",+E311/E293)</f>
        <v/>
      </c>
      <c r="F312" s="402"/>
    </row>
    <row r="313" spans="1:6" x14ac:dyDescent="0.3">
      <c r="A313" s="391"/>
      <c r="B313" s="392"/>
      <c r="C313" s="392"/>
      <c r="D313" s="392"/>
      <c r="E313" s="392"/>
      <c r="F313" s="393"/>
    </row>
    <row r="314" spans="1:6" x14ac:dyDescent="0.3">
      <c r="A314" s="394"/>
      <c r="B314" s="395"/>
      <c r="C314" s="395"/>
      <c r="D314" s="395"/>
      <c r="E314" s="395"/>
      <c r="F314" s="396"/>
    </row>
    <row r="315" spans="1:6" s="125" customFormat="1" ht="30" customHeight="1" x14ac:dyDescent="0.8">
      <c r="A315" s="126" t="str">
        <f ca="1">TranslationsTB!$A$47</f>
        <v xml:space="preserve">TB Programmatic Gap Table 11 </v>
      </c>
      <c r="B315" s="127"/>
      <c r="C315" s="172"/>
      <c r="D315" s="172"/>
      <c r="E315" s="172"/>
      <c r="F315" s="127"/>
    </row>
    <row r="316" spans="1:6" ht="45" customHeight="1" x14ac:dyDescent="0.3">
      <c r="A316" s="128" t="str">
        <f ca="1">TranslationsHIV!$A$21</f>
        <v>Priority Module</v>
      </c>
      <c r="B316" s="397" t="s">
        <v>34</v>
      </c>
      <c r="C316" s="397"/>
      <c r="D316" s="397"/>
      <c r="E316" s="397"/>
      <c r="F316" s="397"/>
    </row>
    <row r="317" spans="1:6" ht="45" customHeight="1" x14ac:dyDescent="0.3">
      <c r="A317" s="128" t="str">
        <f ca="1">TranslationsHIV!$A$22</f>
        <v>Selected coverage indicator</v>
      </c>
      <c r="B317" s="372" t="str">
        <f ca="1">VLOOKUP(B316,TBModulesIndicators,2,FALSE)</f>
        <v>Please select…</v>
      </c>
      <c r="C317" s="372"/>
      <c r="D317" s="372"/>
      <c r="E317" s="372"/>
      <c r="F317" s="372"/>
    </row>
    <row r="318" spans="1:6" ht="17.5" customHeight="1" x14ac:dyDescent="0.3">
      <c r="A318" s="135" t="str">
        <f ca="1">TranslationsHIV!$A$24</f>
        <v>Current national coverage</v>
      </c>
      <c r="B318" s="136"/>
      <c r="C318" s="173"/>
      <c r="D318" s="173"/>
      <c r="E318" s="173"/>
      <c r="F318" s="136"/>
    </row>
    <row r="319" spans="1:6" ht="45" customHeight="1" x14ac:dyDescent="0.3">
      <c r="A319" s="130" t="str">
        <f ca="1">TranslationsHIV!$A$25</f>
        <v>Insert latest results</v>
      </c>
      <c r="B319" s="24"/>
      <c r="C319" s="154" t="str">
        <f ca="1">TranslationsHIV!$A$26</f>
        <v>Year</v>
      </c>
      <c r="D319" s="203"/>
      <c r="E319" s="154" t="str">
        <f ca="1">TranslationsHIV!$A$27</f>
        <v>Data source</v>
      </c>
      <c r="F319" s="18"/>
    </row>
    <row r="320" spans="1:6" ht="45" customHeight="1" x14ac:dyDescent="0.3">
      <c r="A320" s="132" t="str">
        <f ca="1">TranslationsHIV!$A$28</f>
        <v>Comments</v>
      </c>
      <c r="B320" s="398"/>
      <c r="C320" s="399"/>
      <c r="D320" s="399"/>
      <c r="E320" s="399"/>
      <c r="F320" s="399"/>
    </row>
    <row r="321" spans="1:6" ht="45" customHeight="1" x14ac:dyDescent="0.3">
      <c r="A321" s="181"/>
      <c r="B321" s="206"/>
      <c r="C321" s="179" t="str">
        <f ca="1">TranslationsHIV!$A$29</f>
        <v>Year 1</v>
      </c>
      <c r="D321" s="129" t="str">
        <f ca="1">TranslationsHIV!$A$30</f>
        <v>Year 2</v>
      </c>
      <c r="E321" s="129" t="str">
        <f ca="1">TranslationsHIV!$A$31</f>
        <v>Year 3</v>
      </c>
      <c r="F321" s="400" t="str">
        <f ca="1">TranslationsHIV!$A$34</f>
        <v>Comments / Assumptions</v>
      </c>
    </row>
    <row r="322" spans="1:6" ht="45" customHeight="1" x14ac:dyDescent="0.3">
      <c r="A322" s="182"/>
      <c r="B322" s="207"/>
      <c r="C322" s="180" t="str">
        <f ca="1">TranslationsTB!$A$22</f>
        <v>Insert year</v>
      </c>
      <c r="D322" s="19" t="str">
        <f ca="1">TranslationsTB!$A$22</f>
        <v>Insert year</v>
      </c>
      <c r="E322" s="19" t="str">
        <f ca="1">TranslationsTB!$A$22</f>
        <v>Insert year</v>
      </c>
      <c r="F322" s="400"/>
    </row>
    <row r="323" spans="1:6" ht="17.5" customHeight="1" x14ac:dyDescent="0.3">
      <c r="A323" s="313" t="str">
        <f ca="1">TranslationsHIV!$A$35</f>
        <v>Current estimated country need</v>
      </c>
      <c r="B323" s="314"/>
      <c r="C323" s="311"/>
      <c r="D323" s="311"/>
      <c r="E323" s="311"/>
      <c r="F323" s="312"/>
    </row>
    <row r="324" spans="1:6" ht="45" customHeight="1" x14ac:dyDescent="0.3">
      <c r="A324" s="130" t="str">
        <f ca="1">TranslationsTB!$A$25</f>
        <v>A. Total estimated population in need/at risk</v>
      </c>
      <c r="B324" s="183" t="s">
        <v>11</v>
      </c>
      <c r="C324" s="162"/>
      <c r="D324" s="162"/>
      <c r="E324" s="162"/>
      <c r="F324" s="18"/>
    </row>
    <row r="325" spans="1:6" ht="45" customHeight="1" x14ac:dyDescent="0.3">
      <c r="A325" s="401" t="str">
        <f ca="1">TranslationsTB!$A$26</f>
        <v>B. Country targets 
(from National Strategic Plan)</v>
      </c>
      <c r="B325" s="183" t="s">
        <v>11</v>
      </c>
      <c r="C325" s="280"/>
      <c r="D325" s="162"/>
      <c r="E325" s="162"/>
      <c r="F325" s="18"/>
    </row>
    <row r="326" spans="1:6" ht="45" customHeight="1" x14ac:dyDescent="0.3">
      <c r="A326" s="401"/>
      <c r="B326" s="183" t="s">
        <v>14</v>
      </c>
      <c r="C326" s="163" t="str">
        <f>IF(C325=0,"",+C325/C324)</f>
        <v/>
      </c>
      <c r="D326" s="163" t="str">
        <f t="shared" ref="D326:E326" si="128">IF(D325=0,"",+D325/D324)</f>
        <v/>
      </c>
      <c r="E326" s="163" t="str">
        <f t="shared" si="128"/>
        <v/>
      </c>
      <c r="F326" s="18"/>
    </row>
    <row r="327" spans="1:6" ht="17.5" customHeight="1" x14ac:dyDescent="0.3">
      <c r="A327" s="310" t="str">
        <f ca="1">TranslationsHIV!$A$54</f>
        <v>Country target already covered</v>
      </c>
      <c r="B327" s="311"/>
      <c r="C327" s="311"/>
      <c r="D327" s="311"/>
      <c r="E327" s="311"/>
      <c r="F327" s="312"/>
    </row>
    <row r="328" spans="1:6" ht="45" customHeight="1" x14ac:dyDescent="0.3">
      <c r="A328" s="405" t="str">
        <f ca="1">TranslationsHIV!$A$55</f>
        <v>C1. Country need planned to be covered by domestic resources</v>
      </c>
      <c r="B328" s="183" t="s">
        <v>11</v>
      </c>
      <c r="C328" s="158"/>
      <c r="D328" s="158"/>
      <c r="E328" s="158"/>
      <c r="F328" s="204"/>
    </row>
    <row r="329" spans="1:6" ht="45" customHeight="1" x14ac:dyDescent="0.3">
      <c r="A329" s="405"/>
      <c r="B329" s="183" t="s">
        <v>14</v>
      </c>
      <c r="C329" s="163" t="str">
        <f>IF(C328=0,"",(C328/C324))</f>
        <v/>
      </c>
      <c r="D329" s="163" t="str">
        <f t="shared" ref="D329:E329" si="129">IF(D328=0,"",(D328/D324))</f>
        <v/>
      </c>
      <c r="E329" s="163" t="str">
        <f t="shared" si="129"/>
        <v/>
      </c>
      <c r="F329" s="204"/>
    </row>
    <row r="330" spans="1:6" ht="45" customHeight="1" x14ac:dyDescent="0.3">
      <c r="A330" s="405" t="str">
        <f ca="1">TranslationsHIV!$A$56</f>
        <v>C2. Country need planned to be covered by external resources</v>
      </c>
      <c r="B330" s="183" t="s">
        <v>11</v>
      </c>
      <c r="C330" s="158"/>
      <c r="D330" s="164"/>
      <c r="E330" s="164"/>
      <c r="F330" s="203"/>
    </row>
    <row r="331" spans="1:6" ht="45" customHeight="1" x14ac:dyDescent="0.3">
      <c r="A331" s="405"/>
      <c r="B331" s="183" t="s">
        <v>14</v>
      </c>
      <c r="C331" s="163" t="str">
        <f>IF(C330=0,"",+C330/C324)</f>
        <v/>
      </c>
      <c r="D331" s="163" t="str">
        <f t="shared" ref="D331:E331" si="130">IF(D330=0,"",+D330/D324)</f>
        <v/>
      </c>
      <c r="E331" s="163" t="str">
        <f t="shared" si="130"/>
        <v/>
      </c>
      <c r="F331" s="203"/>
    </row>
    <row r="332" spans="1:6" ht="45" customHeight="1" x14ac:dyDescent="0.3">
      <c r="A332" s="405" t="str">
        <f ca="1">TranslationsHIV!$A$57</f>
        <v>C3. Total country need already covered</v>
      </c>
      <c r="B332" s="183" t="s">
        <v>11</v>
      </c>
      <c r="C332" s="165">
        <f>C328+(C330)</f>
        <v>0</v>
      </c>
      <c r="D332" s="165">
        <f>D328+(D330)</f>
        <v>0</v>
      </c>
      <c r="E332" s="165">
        <f>E328+(E330)</f>
        <v>0</v>
      </c>
      <c r="F332" s="203"/>
    </row>
    <row r="333" spans="1:6" ht="45" customHeight="1" x14ac:dyDescent="0.3">
      <c r="A333" s="405"/>
      <c r="B333" s="183" t="s">
        <v>14</v>
      </c>
      <c r="C333" s="163" t="str">
        <f>IF(C332=0,"",C332/C324)</f>
        <v/>
      </c>
      <c r="D333" s="163" t="str">
        <f t="shared" ref="D333:E333" si="131">IF(D332=0,"",D332/D324)</f>
        <v/>
      </c>
      <c r="E333" s="163" t="str">
        <f t="shared" si="131"/>
        <v/>
      </c>
      <c r="F333" s="203"/>
    </row>
    <row r="334" spans="1:6" ht="17.5" customHeight="1" x14ac:dyDescent="0.3">
      <c r="A334" s="310" t="str">
        <f ca="1">TranslationsHIV!$A$42</f>
        <v>Programmatic gap</v>
      </c>
      <c r="B334" s="311"/>
      <c r="C334" s="311"/>
      <c r="D334" s="311"/>
      <c r="E334" s="311"/>
      <c r="F334" s="312"/>
    </row>
    <row r="335" spans="1:6" ht="45" customHeight="1" x14ac:dyDescent="0.3">
      <c r="A335" s="403" t="str">
        <f ca="1">TranslationsTB!$A$32</f>
        <v>D. Expected annual gap in meeting the need: A - C3</v>
      </c>
      <c r="B335" s="183" t="s">
        <v>11</v>
      </c>
      <c r="C335" s="166">
        <f>C324-C332</f>
        <v>0</v>
      </c>
      <c r="D335" s="166">
        <f t="shared" ref="D335:E335" si="132">D324-D332</f>
        <v>0</v>
      </c>
      <c r="E335" s="166">
        <f t="shared" si="132"/>
        <v>0</v>
      </c>
      <c r="F335" s="402"/>
    </row>
    <row r="336" spans="1:6" ht="45" customHeight="1" x14ac:dyDescent="0.3">
      <c r="A336" s="403"/>
      <c r="B336" s="183" t="s">
        <v>14</v>
      </c>
      <c r="C336" s="163" t="str">
        <f>IF(C335=0,"",+C335/C324)</f>
        <v/>
      </c>
      <c r="D336" s="163" t="str">
        <f t="shared" ref="D336:E336" si="133">IF(D335=0,"",+D335/D324)</f>
        <v/>
      </c>
      <c r="E336" s="163" t="str">
        <f t="shared" si="133"/>
        <v/>
      </c>
      <c r="F336" s="402"/>
    </row>
    <row r="337" spans="1:6" ht="17.5" customHeight="1" x14ac:dyDescent="0.3">
      <c r="A337" s="310" t="str">
        <f ca="1">TranslationsHIV!$A$59</f>
        <v>Country target covered with the allocation amount</v>
      </c>
      <c r="B337" s="311"/>
      <c r="C337" s="311"/>
      <c r="D337" s="311"/>
      <c r="E337" s="311"/>
      <c r="F337" s="312"/>
    </row>
    <row r="338" spans="1:6" ht="45" customHeight="1" x14ac:dyDescent="0.3">
      <c r="A338" s="403" t="str">
        <f ca="1">TranslationsTB!$A$34</f>
        <v>E. Targets to be financed by funding request allocation amount</v>
      </c>
      <c r="B338" s="183" t="s">
        <v>11</v>
      </c>
      <c r="C338" s="158"/>
      <c r="D338" s="158"/>
      <c r="E338" s="158"/>
      <c r="F338" s="404"/>
    </row>
    <row r="339" spans="1:6" ht="45" customHeight="1" x14ac:dyDescent="0.3">
      <c r="A339" s="403"/>
      <c r="B339" s="183" t="s">
        <v>14</v>
      </c>
      <c r="C339" s="163" t="str">
        <f>IF(C338=0,"",+C338/C324)</f>
        <v/>
      </c>
      <c r="D339" s="163" t="str">
        <f t="shared" ref="D339:E339" si="134">IF(D338=0,"",+D338/D324)</f>
        <v/>
      </c>
      <c r="E339" s="163" t="str">
        <f t="shared" si="134"/>
        <v/>
      </c>
      <c r="F339" s="404"/>
    </row>
    <row r="340" spans="1:6" ht="45" customHeight="1" x14ac:dyDescent="0.3">
      <c r="A340" s="403" t="str">
        <f ca="1">TranslationsTB!$A$35</f>
        <v>F. Total coverage from allocation amount and other resources: E + C3</v>
      </c>
      <c r="B340" s="183" t="s">
        <v>11</v>
      </c>
      <c r="C340" s="166">
        <f>IF(C338="",C332,C338+C332)</f>
        <v>0</v>
      </c>
      <c r="D340" s="166">
        <f t="shared" ref="D340:E340" si="135">IF(D338="",D332,D338+D332)</f>
        <v>0</v>
      </c>
      <c r="E340" s="166">
        <f t="shared" si="135"/>
        <v>0</v>
      </c>
      <c r="F340" s="402"/>
    </row>
    <row r="341" spans="1:6" ht="45" customHeight="1" x14ac:dyDescent="0.3">
      <c r="A341" s="403"/>
      <c r="B341" s="183" t="s">
        <v>14</v>
      </c>
      <c r="C341" s="163" t="str">
        <f>IF(C340=0,"",+C340/C324)</f>
        <v/>
      </c>
      <c r="D341" s="163" t="str">
        <f t="shared" ref="D341" si="136">IF(D340=0,"",+D340/D324)</f>
        <v/>
      </c>
      <c r="E341" s="163" t="str">
        <f t="shared" ref="E341" si="137">IF(E340=0,"",+E340/E324)</f>
        <v/>
      </c>
      <c r="F341" s="402"/>
    </row>
    <row r="342" spans="1:6" ht="45" customHeight="1" x14ac:dyDescent="0.3">
      <c r="A342" s="401" t="str">
        <f ca="1">TranslationsTB!$A$36</f>
        <v xml:space="preserve">G. Remaining gap: A - F </v>
      </c>
      <c r="B342" s="183" t="s">
        <v>11</v>
      </c>
      <c r="C342" s="159">
        <f>IF(C340="",C324,C324-C340)</f>
        <v>0</v>
      </c>
      <c r="D342" s="159">
        <f t="shared" ref="D342:E342" si="138">IF(D340="",D324,D324-D340)</f>
        <v>0</v>
      </c>
      <c r="E342" s="159">
        <f t="shared" si="138"/>
        <v>0</v>
      </c>
      <c r="F342" s="402"/>
    </row>
    <row r="343" spans="1:6" ht="45" customHeight="1" x14ac:dyDescent="0.3">
      <c r="A343" s="401"/>
      <c r="B343" s="183" t="s">
        <v>14</v>
      </c>
      <c r="C343" s="163" t="str">
        <f>IF(C342=0,"",+C342/C324)</f>
        <v/>
      </c>
      <c r="D343" s="163" t="str">
        <f t="shared" ref="D343" si="139">IF(D342=0,"",+D342/D324)</f>
        <v/>
      </c>
      <c r="E343" s="163" t="str">
        <f t="shared" ref="E343" si="140">IF(E342=0,"",+E342/E324)</f>
        <v/>
      </c>
      <c r="F343" s="402"/>
    </row>
    <row r="344" spans="1:6" x14ac:dyDescent="0.3">
      <c r="A344" s="424" t="s">
        <v>36</v>
      </c>
      <c r="B344" s="424"/>
      <c r="C344" s="424"/>
      <c r="D344" s="424"/>
      <c r="E344" s="424"/>
      <c r="F344" s="424"/>
    </row>
    <row r="345" spans="1:6" x14ac:dyDescent="0.3">
      <c r="A345" s="424"/>
      <c r="B345" s="424"/>
      <c r="C345" s="424"/>
      <c r="D345" s="424"/>
      <c r="E345" s="424"/>
      <c r="F345" s="424"/>
    </row>
    <row r="346" spans="1:6" x14ac:dyDescent="0.3">
      <c r="A346" s="424"/>
      <c r="B346" s="424"/>
      <c r="C346" s="424"/>
      <c r="D346" s="424"/>
      <c r="E346" s="424"/>
      <c r="F346" s="424"/>
    </row>
    <row r="347" spans="1:6" x14ac:dyDescent="0.3">
      <c r="A347" s="424"/>
      <c r="B347" s="424"/>
      <c r="C347" s="424"/>
      <c r="D347" s="424"/>
      <c r="E347" s="424"/>
      <c r="F347" s="424"/>
    </row>
    <row r="348" spans="1:6" x14ac:dyDescent="0.3">
      <c r="A348" s="424"/>
      <c r="B348" s="424"/>
      <c r="C348" s="424"/>
      <c r="D348" s="424"/>
      <c r="E348" s="424"/>
      <c r="F348" s="424"/>
    </row>
    <row r="349" spans="1:6" x14ac:dyDescent="0.3">
      <c r="A349" s="424"/>
      <c r="B349" s="424"/>
      <c r="C349" s="424"/>
      <c r="D349" s="424"/>
      <c r="E349" s="424"/>
      <c r="F349" s="424"/>
    </row>
    <row r="350" spans="1:6" x14ac:dyDescent="0.3">
      <c r="A350" s="424"/>
      <c r="B350" s="424"/>
      <c r="C350" s="424"/>
      <c r="D350" s="424"/>
      <c r="E350" s="424"/>
      <c r="F350" s="424"/>
    </row>
    <row r="351" spans="1:6" x14ac:dyDescent="0.3">
      <c r="A351" s="424"/>
      <c r="B351" s="424"/>
      <c r="C351" s="424"/>
      <c r="D351" s="424"/>
      <c r="E351" s="424"/>
      <c r="F351" s="424"/>
    </row>
    <row r="352" spans="1:6" x14ac:dyDescent="0.3">
      <c r="A352" s="424"/>
      <c r="B352" s="424"/>
      <c r="C352" s="424"/>
      <c r="D352" s="424"/>
      <c r="E352" s="424"/>
      <c r="F352" s="424"/>
    </row>
    <row r="353" spans="1:6" x14ac:dyDescent="0.3">
      <c r="A353" s="424"/>
      <c r="B353" s="424"/>
      <c r="C353" s="424"/>
      <c r="D353" s="424"/>
      <c r="E353" s="424"/>
      <c r="F353" s="424"/>
    </row>
    <row r="354" spans="1:6" x14ac:dyDescent="0.3">
      <c r="A354" s="424"/>
      <c r="B354" s="424"/>
      <c r="C354" s="424"/>
      <c r="D354" s="424"/>
      <c r="E354" s="424"/>
      <c r="F354" s="424"/>
    </row>
  </sheetData>
  <sheetProtection algorithmName="SHA-512" hashValue="ZKj5fNHumDckC4RoCw8JjUmyNeFIH/B/4vwvh8wD51e4tW7Iyt7f0da4BRV+7CB8kL5odJH/hclLHKzBDSExNQ==" saltValue="86DF6Jj/0dZAJbO7kp5j4Q==" spinCount="100000" sheet="1" formatColumns="0" formatRows="0"/>
  <mergeCells count="197">
    <mergeCell ref="A344:F354"/>
    <mergeCell ref="A22:A23"/>
    <mergeCell ref="A25:A26"/>
    <mergeCell ref="F25:F26"/>
    <mergeCell ref="A28:A29"/>
    <mergeCell ref="F28:F29"/>
    <mergeCell ref="A30:A31"/>
    <mergeCell ref="F30:F31"/>
    <mergeCell ref="A92:A93"/>
    <mergeCell ref="F92:F93"/>
    <mergeCell ref="A82:A83"/>
    <mergeCell ref="A84:A85"/>
    <mergeCell ref="B72:F72"/>
    <mergeCell ref="F73:F74"/>
    <mergeCell ref="A56:A57"/>
    <mergeCell ref="F56:F57"/>
    <mergeCell ref="B68:F68"/>
    <mergeCell ref="B69:F69"/>
    <mergeCell ref="A49:A50"/>
    <mergeCell ref="A51:A52"/>
    <mergeCell ref="A53:A54"/>
    <mergeCell ref="A121:A122"/>
    <mergeCell ref="F121:F122"/>
    <mergeCell ref="F90:F91"/>
    <mergeCell ref="A1:E1"/>
    <mergeCell ref="F1:F3"/>
    <mergeCell ref="A2:E2"/>
    <mergeCell ref="A3:E3"/>
    <mergeCell ref="A4:F4"/>
    <mergeCell ref="B6:F6"/>
    <mergeCell ref="A15:A16"/>
    <mergeCell ref="A118:A119"/>
    <mergeCell ref="F118:F119"/>
    <mergeCell ref="A59:A60"/>
    <mergeCell ref="F59:F60"/>
    <mergeCell ref="A115:A116"/>
    <mergeCell ref="A111:A112"/>
    <mergeCell ref="F104:F105"/>
    <mergeCell ref="A108:A109"/>
    <mergeCell ref="A113:A114"/>
    <mergeCell ref="A94:A95"/>
    <mergeCell ref="F94:F95"/>
    <mergeCell ref="B103:F103"/>
    <mergeCell ref="B99:F99"/>
    <mergeCell ref="B100:F100"/>
    <mergeCell ref="A87:A88"/>
    <mergeCell ref="F87:F88"/>
    <mergeCell ref="A90:A91"/>
    <mergeCell ref="A61:A62"/>
    <mergeCell ref="F61:F62"/>
    <mergeCell ref="A63:A64"/>
    <mergeCell ref="F63:F64"/>
    <mergeCell ref="A154:A155"/>
    <mergeCell ref="F154:F155"/>
    <mergeCell ref="A156:A157"/>
    <mergeCell ref="F156:F157"/>
    <mergeCell ref="A160:F160"/>
    <mergeCell ref="A123:A124"/>
    <mergeCell ref="F123:F124"/>
    <mergeCell ref="A125:A126"/>
    <mergeCell ref="F125:F126"/>
    <mergeCell ref="F135:F136"/>
    <mergeCell ref="A139:A140"/>
    <mergeCell ref="A142:A143"/>
    <mergeCell ref="A144:A145"/>
    <mergeCell ref="A146:A147"/>
    <mergeCell ref="A149:A150"/>
    <mergeCell ref="F149:F150"/>
    <mergeCell ref="A152:A153"/>
    <mergeCell ref="F152:F153"/>
    <mergeCell ref="A77:A78"/>
    <mergeCell ref="A80:A81"/>
    <mergeCell ref="A247:A248"/>
    <mergeCell ref="F247:F248"/>
    <mergeCell ref="A249:A250"/>
    <mergeCell ref="F249:F250"/>
    <mergeCell ref="B227:F227"/>
    <mergeCell ref="F228:F229"/>
    <mergeCell ref="A232:A233"/>
    <mergeCell ref="A218:A219"/>
    <mergeCell ref="F218:F219"/>
    <mergeCell ref="B223:F223"/>
    <mergeCell ref="B224:F224"/>
    <mergeCell ref="A235:A236"/>
    <mergeCell ref="A237:A238"/>
    <mergeCell ref="A239:A240"/>
    <mergeCell ref="A242:A243"/>
    <mergeCell ref="F242:F243"/>
    <mergeCell ref="A245:A246"/>
    <mergeCell ref="F245:F246"/>
    <mergeCell ref="A222:F222"/>
    <mergeCell ref="B130:F130"/>
    <mergeCell ref="B131:F131"/>
    <mergeCell ref="B134:F134"/>
    <mergeCell ref="A216:A217"/>
    <mergeCell ref="F216:F217"/>
    <mergeCell ref="A211:A212"/>
    <mergeCell ref="F211:F212"/>
    <mergeCell ref="A208:A209"/>
    <mergeCell ref="A342:A343"/>
    <mergeCell ref="F342:F343"/>
    <mergeCell ref="F321:F322"/>
    <mergeCell ref="A325:A326"/>
    <mergeCell ref="A328:A329"/>
    <mergeCell ref="A330:A331"/>
    <mergeCell ref="A332:A333"/>
    <mergeCell ref="A335:A336"/>
    <mergeCell ref="F335:F336"/>
    <mergeCell ref="A338:A339"/>
    <mergeCell ref="F338:F339"/>
    <mergeCell ref="A340:A341"/>
    <mergeCell ref="F340:F341"/>
    <mergeCell ref="B192:F192"/>
    <mergeCell ref="B193:F193"/>
    <mergeCell ref="B196:F196"/>
    <mergeCell ref="F197:F198"/>
    <mergeCell ref="A201:A202"/>
    <mergeCell ref="A204:A205"/>
    <mergeCell ref="A206:A207"/>
    <mergeCell ref="A214:A215"/>
    <mergeCell ref="F214:F215"/>
    <mergeCell ref="B161:F161"/>
    <mergeCell ref="B162:F162"/>
    <mergeCell ref="B165:F165"/>
    <mergeCell ref="A187:A188"/>
    <mergeCell ref="F187:F188"/>
    <mergeCell ref="A185:A186"/>
    <mergeCell ref="F185:F186"/>
    <mergeCell ref="A177:A178"/>
    <mergeCell ref="A180:A181"/>
    <mergeCell ref="F180:F181"/>
    <mergeCell ref="F166:F167"/>
    <mergeCell ref="A170:A171"/>
    <mergeCell ref="A173:A174"/>
    <mergeCell ref="A175:A176"/>
    <mergeCell ref="A183:A184"/>
    <mergeCell ref="F183:F184"/>
    <mergeCell ref="F307:F308"/>
    <mergeCell ref="A309:A310"/>
    <mergeCell ref="F309:F310"/>
    <mergeCell ref="A311:A312"/>
    <mergeCell ref="F311:F312"/>
    <mergeCell ref="B316:F316"/>
    <mergeCell ref="B317:F317"/>
    <mergeCell ref="B285:F285"/>
    <mergeCell ref="B286:F286"/>
    <mergeCell ref="B289:F289"/>
    <mergeCell ref="F290:F291"/>
    <mergeCell ref="A294:A295"/>
    <mergeCell ref="A297:A298"/>
    <mergeCell ref="A299:A300"/>
    <mergeCell ref="A301:A302"/>
    <mergeCell ref="A304:A305"/>
    <mergeCell ref="A313:F314"/>
    <mergeCell ref="A20:A21"/>
    <mergeCell ref="A191:F191"/>
    <mergeCell ref="A67:F67"/>
    <mergeCell ref="A98:F98"/>
    <mergeCell ref="A129:F129"/>
    <mergeCell ref="A70:F70"/>
    <mergeCell ref="B320:F320"/>
    <mergeCell ref="A36:F36"/>
    <mergeCell ref="A5:F5"/>
    <mergeCell ref="A8:F8"/>
    <mergeCell ref="A13:F13"/>
    <mergeCell ref="B37:F37"/>
    <mergeCell ref="B41:F41"/>
    <mergeCell ref="F42:F43"/>
    <mergeCell ref="B38:F38"/>
    <mergeCell ref="A46:A47"/>
    <mergeCell ref="A32:A33"/>
    <mergeCell ref="F32:F33"/>
    <mergeCell ref="B7:F7"/>
    <mergeCell ref="B10:F10"/>
    <mergeCell ref="F11:F12"/>
    <mergeCell ref="A18:A19"/>
    <mergeCell ref="F304:F305"/>
    <mergeCell ref="A307:A308"/>
    <mergeCell ref="A253:F253"/>
    <mergeCell ref="A282:F283"/>
    <mergeCell ref="B254:F254"/>
    <mergeCell ref="B255:F255"/>
    <mergeCell ref="B258:F258"/>
    <mergeCell ref="F259:F260"/>
    <mergeCell ref="A263:A264"/>
    <mergeCell ref="A280:A281"/>
    <mergeCell ref="F280:F281"/>
    <mergeCell ref="A273:A274"/>
    <mergeCell ref="F273:F274"/>
    <mergeCell ref="A276:A277"/>
    <mergeCell ref="F276:F277"/>
    <mergeCell ref="A266:A267"/>
    <mergeCell ref="A268:A269"/>
    <mergeCell ref="A270:A271"/>
    <mergeCell ref="A278:A279"/>
    <mergeCell ref="F278:F279"/>
    <mergeCell ref="B259:B260"/>
  </mergeCells>
  <pageMargins left="0.7" right="0.7" top="0.75" bottom="0.75" header="0.3" footer="0.3"/>
  <pageSetup paperSize="9" scale="55" orientation="portrait" r:id="rId1"/>
  <rowBreaks count="5" manualBreakCount="5">
    <brk id="183" max="5" man="1"/>
    <brk id="219" max="5" man="1"/>
    <brk id="259" max="5" man="1"/>
    <brk id="283" max="5" man="1"/>
    <brk id="312" max="5" man="1"/>
  </rowBreaks>
  <ignoredErrors>
    <ignoredError sqref="C322:E322 C167:E167 C198:E198 C229:E229 C260:E260 C291:E291" unlocked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D7ABEB5C-F042-4AA2-8F09-52D438C72E10}">
          <x14:formula1>
            <xm:f>'TB drop-down'!$A$3:$A$10</xm:f>
          </x14:formula1>
          <xm:sqref>B316:F316 B37:F37 B68:F68 B99:F99 B130:F130 B161:F161 B192:F192 B223:F223 B254:F254 B285:F285 B6:F6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tabColor theme="9" tint="-0.249977111117893"/>
  </sheetPr>
  <dimension ref="A1:L531"/>
  <sheetViews>
    <sheetView topLeftCell="A113" zoomScale="60" zoomScaleNormal="60" workbookViewId="0">
      <selection activeCell="D124" sqref="D124"/>
    </sheetView>
  </sheetViews>
  <sheetFormatPr defaultColWidth="9" defaultRowHeight="14" x14ac:dyDescent="0.3"/>
  <cols>
    <col min="1" max="1" width="19.5" style="4" customWidth="1"/>
    <col min="2" max="4" width="50.5" style="4" customWidth="1"/>
    <col min="5" max="5" width="46.5" style="4" customWidth="1"/>
    <col min="6" max="6" width="16" style="10" customWidth="1"/>
    <col min="7" max="7" width="54.83203125" style="4" customWidth="1"/>
    <col min="8" max="10" width="110" style="4" customWidth="1"/>
    <col min="11" max="11" width="19.5" style="4" customWidth="1"/>
    <col min="12" max="16384" width="9" style="4"/>
  </cols>
  <sheetData>
    <row r="1" spans="1:11" x14ac:dyDescent="0.3">
      <c r="A1" s="5" t="s">
        <v>6</v>
      </c>
      <c r="B1" s="6"/>
      <c r="C1" s="6">
        <f>IF(Language="English",0,IF(Language="French",1,IF(Language="Spanish",2,IF(Language="Russian",3))))</f>
        <v>0</v>
      </c>
      <c r="D1" s="6"/>
      <c r="E1" s="6"/>
      <c r="F1" s="9"/>
      <c r="G1" s="4" t="s">
        <v>37</v>
      </c>
      <c r="H1" s="7"/>
      <c r="I1" s="7"/>
      <c r="J1" s="7"/>
      <c r="K1" s="7"/>
    </row>
    <row r="2" spans="1:11" x14ac:dyDescent="0.3">
      <c r="A2" s="5" t="s">
        <v>38</v>
      </c>
      <c r="B2" s="5" t="s">
        <v>7</v>
      </c>
      <c r="C2" s="25" t="s">
        <v>39</v>
      </c>
      <c r="D2" s="25" t="s">
        <v>40</v>
      </c>
      <c r="E2" s="26"/>
      <c r="F2" s="9"/>
      <c r="G2" s="8" t="s">
        <v>38</v>
      </c>
      <c r="H2" s="5" t="s">
        <v>7</v>
      </c>
      <c r="I2" s="25" t="s">
        <v>39</v>
      </c>
      <c r="J2" s="25" t="s">
        <v>40</v>
      </c>
      <c r="K2" s="25"/>
    </row>
    <row r="3" spans="1:11" ht="14.5" x14ac:dyDescent="0.3">
      <c r="A3" s="4" t="str">
        <f t="shared" ref="A3:A35" ca="1" si="0">OFFSET($B3,0,LangOffset,1,1)</f>
        <v>TB/HIV</v>
      </c>
      <c r="B3" s="4" t="s">
        <v>41</v>
      </c>
      <c r="C3" s="4" t="s">
        <v>42</v>
      </c>
      <c r="D3" s="4" t="s">
        <v>43</v>
      </c>
      <c r="E3" s="54"/>
      <c r="G3" s="4" t="str">
        <f t="shared" ref="G3:G114" ca="1" si="1">OFFSET($H3,0,LangOffset,1,1)</f>
        <v xml:space="preserve">Instructions - HIV Priority Modules </v>
      </c>
      <c r="H3" s="4" t="s">
        <v>44</v>
      </c>
      <c r="I3" s="55" t="s">
        <v>45</v>
      </c>
      <c r="J3" s="54" t="s">
        <v>46</v>
      </c>
      <c r="K3" s="54"/>
    </row>
    <row r="4" spans="1:11" x14ac:dyDescent="0.3">
      <c r="A4" s="4" t="str">
        <f t="shared" ca="1" si="0"/>
        <v xml:space="preserve">HIV/AIDS Programmatic Gap Table 1 </v>
      </c>
      <c r="B4" s="4" t="s">
        <v>47</v>
      </c>
      <c r="C4" s="54" t="s">
        <v>48</v>
      </c>
      <c r="D4" s="54" t="s">
        <v>49</v>
      </c>
      <c r="E4" s="54"/>
      <c r="G4" s="4">
        <f t="shared" ca="1" si="1"/>
        <v>0</v>
      </c>
      <c r="I4" s="54"/>
      <c r="J4" s="54"/>
      <c r="K4" s="54"/>
    </row>
    <row r="5" spans="1:11" ht="353.15" customHeight="1" x14ac:dyDescent="0.3">
      <c r="A5" s="4" t="str">
        <f t="shared" ca="1" si="0"/>
        <v xml:space="preserve">HIV/AIDS Programmatic Gap Table 2 </v>
      </c>
      <c r="B5" s="4" t="s">
        <v>50</v>
      </c>
      <c r="C5" s="54" t="s">
        <v>51</v>
      </c>
      <c r="D5" s="54" t="s">
        <v>52</v>
      </c>
      <c r="E5" s="54"/>
      <c r="G5" s="4" t="str">
        <f t="shared" ca="1" si="1"/>
        <v>Please complete separate programmatic gap tables for 4-6 priority modules in the HIV funding request. The following list specifies possible modules and relevant interventions. Complete tables only for the interventions for which funding is being requested.
For guidance when completing these programmatic gap tables, please refer to the Modular Framework handbook and the Global Fund HIV Information Note, which includes reference to relevant technical guidance documents. 
Priority Modules/Interventions, as per the Modular Framework Handbook:
1. Treatment, care and support    
2. Differentiated HIV Testing Services*
3. TB/HIV **
4. Elimination of vertical transmission of HIV, syphilis and hepatitis B ***
5. Prevention package for key populations and AGYW ****
6.  PrEP *****
7. Condoms *****</v>
      </c>
      <c r="H5" s="53" t="s">
        <v>53</v>
      </c>
      <c r="I5" s="247" t="s">
        <v>54</v>
      </c>
      <c r="J5" s="248" t="s">
        <v>55</v>
      </c>
      <c r="K5" s="54"/>
    </row>
    <row r="6" spans="1:11" ht="409.5" x14ac:dyDescent="0.3">
      <c r="A6" s="4" t="str">
        <f t="shared" ca="1" si="0"/>
        <v xml:space="preserve">HIV/AIDS Programmatic Gap Table 3 </v>
      </c>
      <c r="B6" s="4" t="s">
        <v>56</v>
      </c>
      <c r="C6" s="54" t="s">
        <v>57</v>
      </c>
      <c r="D6" s="54" t="s">
        <v>58</v>
      </c>
      <c r="E6" s="54"/>
      <c r="G6" s="4" t="str">
        <f ca="1">OFFSET($H6,0,LangOffset,1,1)</f>
        <v xml:space="preserve">*Differentiated HIV Testing Services
         -&gt; The HIV Testing gap table should be completed for the two priority key population groups in terms of incidence or number of new infections: men who have sex with men; sex workers; transgender people; people who inject drugs. In addition, the Global Fund AGYW priority countries should complete the gap table for adolescent girls and young women in high incidence settings. 
**TB/HIV
         -&gt; If submitting separate TB and HIV funding requests, gap analysis tables for TB/HIV interventions should be included in both the TB and HIV requests. In the case of a joint TB/HIV request, please complete the tables provided in the joint TB/HIV programmatic gap Excel file.
         -&gt; If the applicant is part of the WHO’s 30 highest TB/HIV burden countries they must complete the tables linked to this module.  The WHO’s 30 highest TB/HIV burden countries are Botswana, Brazil, Cameroon, Central African Republic, China, Congo, Democratic Republic of the Congo, Eswatini, Ethiopia, Gabon, Guinea, Guinea-Bissau, India, Indonesia, Kenya,  Lesotho, Liberia, Malawi, Mozambique, Myanmar, Namibia, Nigeria, Philippines, Russian Federation, South Africa, Thailand, Uganda, United Republic of Tanzania, Zambia, and Zimbabwe.
***Elimination of vertical transmission of HIV, syphilis and hepatitis B 
         -&gt;  If the applicant is among of the countries that have joined the Global Alliance to end Pediatric AIDS by 2030, they must complete the gap tables linked to this module. The 12 countries are Angola, Cameroon, Cote-D'Ivoire, DRC, Kenya, Mozambique, Nigeria, South Africa, Uganda, the United Republic of Tanzania, Zambia and Zimbabwe.
****Prevention package for key populations and AGYW 
         -&gt; If funding is requested for these modules, the following applies:
         -&gt; These modules refer to the following key and vulnerable populations: men who have sex with men; sex workers; transgender people; people who inject drugs; adolescent girls and young women in high incidence settings; and other vulnerable populations.
        -&gt; Gap tables must be completed for the prevention packages of two priority key population groups  in terms of incidence or number of new infections: men who have sex with men, sex workers, transgender people, people who inject drugs, other vulnerable populations.Note that 3 tables are provided in the 'Prevention' tab.
         -&gt; In addition, all the Global Fund AGYW priority countries need to complete the gap table for the prevention package for adolescent girls and young women in high incidence settings. 
*****PrEP and Condoms (3 tables provided in each tab)
         -&gt; If funding is requested for these modules, the following applies:
         -&gt; For the Global Fund incidence reduction strategy delivery priority countries, the PrEP gap table and the Condom gap table should be completed for the two priority key population groups in terms of incidence or number of new infections: men who have sex with men; sex workers; transgender people;and people who inject drugs. Rest of countries: condom and PrEP tables are negotiated with HIV advisor as needed.
         -&gt; For the Global Fund AGYW priority countries, these tables should be completed for adolescent girls and young women in high incidence settings.          </v>
      </c>
      <c r="H6" s="53" t="s">
        <v>59</v>
      </c>
      <c r="I6" s="247" t="s">
        <v>60</v>
      </c>
      <c r="J6" s="53" t="s">
        <v>61</v>
      </c>
      <c r="K6" s="54"/>
    </row>
    <row r="7" spans="1:11" ht="156.75" customHeight="1" x14ac:dyDescent="0.3">
      <c r="A7" s="4" t="str">
        <f t="shared" ca="1" si="0"/>
        <v xml:space="preserve">HIV/AIDS Programmatic Gap Table 4 </v>
      </c>
      <c r="B7" s="4" t="s">
        <v>62</v>
      </c>
      <c r="C7" s="54" t="s">
        <v>63</v>
      </c>
      <c r="D7" s="54" t="s">
        <v>64</v>
      </c>
      <c r="E7" s="54"/>
      <c r="G7" s="4" t="str">
        <f t="shared" ca="1" si="1"/>
        <v>To begin completing each table, specify the desired priority module/intervention by selecting from the drop-down list provided next to the "Priority Module" line [note that this is pre-filled for some tables]. Then, select the corresponding coverage indicator from the drop-down list [unless pre-filled]. Blank cells highlighted in white require input. Cells highlighted in purple and gray will then be filled automatically.
The following instructions provide detailed information on how to complete the gap table for each module. Note that the TB/HIV collaborative intervention has several coverage indicators and therefore separate tables are to be completed. Remember, complete tables for only 4-6 priority modules.</v>
      </c>
      <c r="H7" s="53" t="s">
        <v>65</v>
      </c>
      <c r="I7" s="249" t="s">
        <v>66</v>
      </c>
      <c r="J7" s="250" t="s">
        <v>67</v>
      </c>
      <c r="K7" s="54"/>
    </row>
    <row r="8" spans="1:11" ht="70" x14ac:dyDescent="0.3">
      <c r="A8" s="4" t="str">
        <f t="shared" ca="1" si="0"/>
        <v xml:space="preserve">HIV/AIDS Programmatic Gap Table 5 </v>
      </c>
      <c r="B8" s="4" t="s">
        <v>68</v>
      </c>
      <c r="C8" s="54" t="s">
        <v>69</v>
      </c>
      <c r="D8" s="54" t="s">
        <v>70</v>
      </c>
      <c r="E8" s="54"/>
      <c r="G8" s="4" t="str">
        <f t="shared" ca="1" si="1"/>
        <v>In cases where the indicators used by the country are worded differently than what is included in the programmatic gap tables (but the measurement is the same), please include the country definition in the comments box. A blank table can be found on the "Blank table" tab in the case where the number of tables provided in the workbook is not sufficient, or if the applicant wishes to submit a table for a module/intervention/indicator that is not specified in the instructions below.</v>
      </c>
      <c r="H8" s="64" t="s">
        <v>71</v>
      </c>
      <c r="I8" s="104" t="s">
        <v>72</v>
      </c>
      <c r="J8" s="64" t="s">
        <v>73</v>
      </c>
      <c r="K8" s="54"/>
    </row>
    <row r="9" spans="1:11" ht="14.5" x14ac:dyDescent="0.3">
      <c r="A9" s="4" t="str">
        <f t="shared" ca="1" si="0"/>
        <v xml:space="preserve">HIV/AIDS Programmatic Gap Table 6 </v>
      </c>
      <c r="B9" s="4" t="s">
        <v>74</v>
      </c>
      <c r="C9" s="54" t="s">
        <v>75</v>
      </c>
      <c r="D9" s="54" t="s">
        <v>76</v>
      </c>
      <c r="E9" s="54"/>
      <c r="G9" s="4" t="str">
        <f t="shared" ca="1" si="1"/>
        <v xml:space="preserve">"HIV-Treatment" Tab </v>
      </c>
      <c r="H9" s="251" t="s">
        <v>77</v>
      </c>
      <c r="I9" s="252" t="s">
        <v>78</v>
      </c>
      <c r="J9" s="253" t="s">
        <v>79</v>
      </c>
      <c r="K9" s="54"/>
    </row>
    <row r="10" spans="1:11" ht="14.5" x14ac:dyDescent="0.3">
      <c r="A10" s="4" t="str">
        <f t="shared" ca="1" si="0"/>
        <v xml:space="preserve">HIV/AIDS Programmatic Gap Table 7 </v>
      </c>
      <c r="B10" s="4" t="s">
        <v>80</v>
      </c>
      <c r="C10" s="55" t="s">
        <v>81</v>
      </c>
      <c r="D10" s="54" t="s">
        <v>82</v>
      </c>
      <c r="E10" s="54"/>
      <c r="G10" s="4" t="str">
        <f t="shared" ca="1" si="1"/>
        <v xml:space="preserve">Treatment, care and support </v>
      </c>
      <c r="H10" s="253" t="s">
        <v>83</v>
      </c>
      <c r="I10" s="254" t="s">
        <v>84</v>
      </c>
      <c r="J10" s="255" t="s">
        <v>85</v>
      </c>
      <c r="K10" s="54"/>
    </row>
    <row r="11" spans="1:11" ht="28" x14ac:dyDescent="0.3">
      <c r="C11" s="55"/>
      <c r="D11" s="54"/>
      <c r="E11" s="54"/>
      <c r="G11" s="4" t="str">
        <f t="shared" ca="1" si="1"/>
        <v>For ART, it is encouraged to complete separate tables for adults and for children, however the option to complete in aggregate is also provided.</v>
      </c>
      <c r="H11" s="106" t="s">
        <v>86</v>
      </c>
      <c r="I11" s="22" t="s">
        <v>87</v>
      </c>
      <c r="J11" s="64" t="s">
        <v>88</v>
      </c>
      <c r="K11" s="54"/>
    </row>
    <row r="12" spans="1:11" ht="42" x14ac:dyDescent="0.3">
      <c r="A12" s="4" t="str">
        <f t="shared" ca="1" si="0"/>
        <v xml:space="preserve">HIV/AIDS Programmatic Gap Table 8 </v>
      </c>
      <c r="B12" s="4" t="s">
        <v>89</v>
      </c>
      <c r="C12" s="55" t="s">
        <v>90</v>
      </c>
      <c r="D12" s="54" t="s">
        <v>91</v>
      </c>
      <c r="E12" s="54"/>
      <c r="G12" s="4" t="str">
        <f t="shared" ca="1" si="1"/>
        <v>Coverage indicator: [select the relevant indicator from the drop-down list]
Percentage of people on ART among all people living with HIV at the end of the reporting period.</v>
      </c>
      <c r="H12" s="53" t="s">
        <v>92</v>
      </c>
      <c r="I12" s="248" t="s">
        <v>93</v>
      </c>
      <c r="J12" s="248" t="s">
        <v>94</v>
      </c>
      <c r="K12" s="54"/>
    </row>
    <row r="13" spans="1:11" ht="28" x14ac:dyDescent="0.3">
      <c r="A13" s="4" t="str">
        <f t="shared" ca="1" si="0"/>
        <v xml:space="preserve">HIV/AIDS Programmatic Gap Table 9 </v>
      </c>
      <c r="B13" s="4" t="s">
        <v>95</v>
      </c>
      <c r="C13" s="55" t="s">
        <v>96</v>
      </c>
      <c r="D13" s="54" t="s">
        <v>97</v>
      </c>
      <c r="E13" s="54"/>
      <c r="G13" s="4" t="str">
        <f t="shared" ca="1" si="1"/>
        <v>Estimated population in need/at risk:
This refers to all adults and/or children living with HIV.</v>
      </c>
      <c r="H13" s="106" t="s">
        <v>98</v>
      </c>
      <c r="I13" s="105" t="s">
        <v>99</v>
      </c>
      <c r="J13" s="64" t="s">
        <v>100</v>
      </c>
      <c r="K13" s="54"/>
    </row>
    <row r="14" spans="1:11" ht="67.5" customHeight="1" x14ac:dyDescent="0.3">
      <c r="A14" s="4" t="str">
        <f t="shared" ca="1" si="0"/>
        <v xml:space="preserve">HIV/AIDS Programmatic Gap Table 10 </v>
      </c>
      <c r="B14" s="4" t="s">
        <v>101</v>
      </c>
      <c r="C14" s="55" t="s">
        <v>102</v>
      </c>
      <c r="D14" s="54" t="s">
        <v>103</v>
      </c>
      <c r="E14" s="54"/>
      <c r="G14" s="4" t="str">
        <f t="shared" ca="1" si="1"/>
        <v>Country target:
Refers to National Strategic Plan (NSP) or any other latest agreed country target.
1) "#" refers to the total number of people to be on antiretroviral therapy.
2) "%" refers to the number of adults and/or children expected to be on antiretroviral therapy among all adults and children living with HIV.</v>
      </c>
      <c r="H14" s="99" t="s">
        <v>104</v>
      </c>
      <c r="I14" s="64" t="s">
        <v>105</v>
      </c>
      <c r="J14" s="64" t="s">
        <v>106</v>
      </c>
      <c r="K14" s="54"/>
    </row>
    <row r="15" spans="1:11" ht="154" x14ac:dyDescent="0.3">
      <c r="A15" s="4" t="str">
        <f t="shared" ca="1" si="0"/>
        <v xml:space="preserve">HIV/AIDS Programmatic Gap Table 11 </v>
      </c>
      <c r="B15" s="4" t="s">
        <v>107</v>
      </c>
      <c r="C15" s="55" t="s">
        <v>108</v>
      </c>
      <c r="D15" s="54" t="s">
        <v>109</v>
      </c>
      <c r="E15" s="54"/>
      <c r="G15" s="28" t="str">
        <f t="shared" ca="1" si="1"/>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H15" s="99" t="s">
        <v>110</v>
      </c>
      <c r="I15" s="64" t="s">
        <v>111</v>
      </c>
      <c r="J15" s="64" t="s">
        <v>112</v>
      </c>
      <c r="K15" s="54"/>
    </row>
    <row r="16" spans="1:11" ht="42" x14ac:dyDescent="0.3">
      <c r="A16" s="4" t="str">
        <f t="shared" ca="1" si="0"/>
        <v xml:space="preserve">HIV/AIDS Programmatic Gap Table 12 </v>
      </c>
      <c r="B16" s="4" t="s">
        <v>113</v>
      </c>
      <c r="C16" s="55" t="s">
        <v>114</v>
      </c>
      <c r="D16" s="54" t="s">
        <v>115</v>
      </c>
      <c r="E16" s="54"/>
      <c r="G16" s="4" t="str">
        <f t="shared" ca="1" si="1"/>
        <v>Programmatic gap:
The programmatic gap is calculated based on B1 Global targets as per the Global AIDS Strategy 2021-2026.</v>
      </c>
      <c r="H16" s="99" t="s">
        <v>116</v>
      </c>
      <c r="I16" s="64" t="s">
        <v>117</v>
      </c>
      <c r="J16" s="64" t="s">
        <v>118</v>
      </c>
      <c r="K16" s="54"/>
    </row>
    <row r="17" spans="1:11" ht="98" x14ac:dyDescent="0.3">
      <c r="A17" s="4" t="str">
        <f t="shared" ca="1" si="0"/>
        <v xml:space="preserve">HIV/AIDS Programmatic Gap Table 13 </v>
      </c>
      <c r="B17" s="4" t="s">
        <v>119</v>
      </c>
      <c r="C17" s="55" t="s">
        <v>120</v>
      </c>
      <c r="D17" s="54" t="s">
        <v>121</v>
      </c>
      <c r="E17" s="54"/>
      <c r="G17" s="4" t="str">
        <f t="shared" ca="1" si="1"/>
        <v xml:space="preserve">Comments/Assumptions:
1) Specify the target geographic area.
2) Specify who are the other sources of funding.
3) Specify the amount of the programmatic gap that is in the within-allocation request, and the amount included in the above-allocation (PAAR). Clarify to what extent this request will cover needs in the highest incidence geographic areas.
4) Indicate the difference between the Country target and the Global target. </v>
      </c>
      <c r="H17" s="248" t="s">
        <v>122</v>
      </c>
      <c r="I17" s="248" t="s">
        <v>123</v>
      </c>
      <c r="J17" s="248" t="s">
        <v>124</v>
      </c>
      <c r="K17" s="54"/>
    </row>
    <row r="18" spans="1:11" ht="14.5" x14ac:dyDescent="0.3">
      <c r="A18" s="4" t="str">
        <f t="shared" ca="1" si="0"/>
        <v xml:space="preserve">HIV/AIDS Programmatic Gap Table 14 </v>
      </c>
      <c r="B18" s="4" t="s">
        <v>125</v>
      </c>
      <c r="C18" s="55" t="s">
        <v>126</v>
      </c>
      <c r="D18" s="54" t="s">
        <v>127</v>
      </c>
      <c r="E18" s="54"/>
      <c r="G18" s="4" t="str">
        <f t="shared" ca="1" si="1"/>
        <v>Elimination of vertical transmission of HIV, syphilis and hepatitis B - "HIV-EMTCT" tab</v>
      </c>
      <c r="H18" s="256" t="s">
        <v>128</v>
      </c>
      <c r="I18" s="254" t="s">
        <v>129</v>
      </c>
      <c r="J18" s="254" t="s">
        <v>130</v>
      </c>
      <c r="K18" s="54"/>
    </row>
    <row r="19" spans="1:11" ht="42" x14ac:dyDescent="0.3">
      <c r="A19" s="4" t="str">
        <f t="shared" ca="1" si="0"/>
        <v xml:space="preserve">HIV/AIDS Programmatic Gap Table 15 </v>
      </c>
      <c r="B19" s="4" t="s">
        <v>131</v>
      </c>
      <c r="C19" s="55" t="s">
        <v>132</v>
      </c>
      <c r="D19" s="54" t="s">
        <v>133</v>
      </c>
      <c r="E19" s="54"/>
      <c r="G19" s="4" t="str">
        <f t="shared" ca="1" si="1"/>
        <v>Coverage indicator: [select the relevant coverage indicator from the drop-down list]
Percentage of pregnant women living with HIV who received antiretroviral medicine to reduce the risk of vertical transmission of HIV.</v>
      </c>
      <c r="H19" s="53" t="s">
        <v>134</v>
      </c>
      <c r="I19" s="248" t="s">
        <v>135</v>
      </c>
      <c r="J19" s="248" t="s">
        <v>136</v>
      </c>
      <c r="K19" s="54"/>
    </row>
    <row r="20" spans="1:11" ht="28" x14ac:dyDescent="0.3">
      <c r="A20" s="4" t="str">
        <f t="shared" ca="1" si="0"/>
        <v xml:space="preserve">HIV/AIDS Programmatic Gap Table 16 </v>
      </c>
      <c r="B20" s="4" t="s">
        <v>137</v>
      </c>
      <c r="C20" s="55" t="s">
        <v>138</v>
      </c>
      <c r="D20" s="54" t="s">
        <v>139</v>
      </c>
      <c r="E20" s="54"/>
      <c r="G20" s="4" t="str">
        <f t="shared" ca="1" si="1"/>
        <v>Estimated population in need/at risk:
It refers to the estimated number of HIV-positive pregnant women.</v>
      </c>
      <c r="H20" s="22" t="s">
        <v>140</v>
      </c>
      <c r="I20" s="64" t="s">
        <v>141</v>
      </c>
      <c r="J20" s="64" t="s">
        <v>142</v>
      </c>
      <c r="K20" s="54"/>
    </row>
    <row r="21" spans="1:11" ht="84" x14ac:dyDescent="0.3">
      <c r="A21" s="4" t="str">
        <f t="shared" ca="1" si="0"/>
        <v>Priority Module</v>
      </c>
      <c r="B21" s="4" t="s">
        <v>143</v>
      </c>
      <c r="C21" s="54" t="s">
        <v>144</v>
      </c>
      <c r="D21" s="54" t="s">
        <v>145</v>
      </c>
      <c r="E21" s="54"/>
      <c r="G21" s="4" t="str">
        <f t="shared" ca="1" si="1"/>
        <v>Country target:
Refers to NSP or any other latest agreed country target.
1) "#" refers to the number of HIV-positive pregnant women who are expected to receive antiretroviral drugs to reduce the risk of mother-to-child transmission during pregnancy and delivery.
2) "%" refers to the percentage of HIV-positive pregnant women who receive antiretrovirals to reduce the risk of mother-to-child transmission among the total estimated HIV-positive pregnant women.</v>
      </c>
      <c r="H21" s="64" t="s">
        <v>146</v>
      </c>
      <c r="I21" s="105" t="s">
        <v>147</v>
      </c>
      <c r="J21" s="64" t="s">
        <v>148</v>
      </c>
      <c r="K21" s="54"/>
    </row>
    <row r="22" spans="1:11" ht="84" x14ac:dyDescent="0.3">
      <c r="A22" s="4" t="str">
        <f t="shared" ca="1" si="0"/>
        <v>Selected coverage indicator</v>
      </c>
      <c r="B22" s="4" t="s">
        <v>149</v>
      </c>
      <c r="C22" s="54" t="s">
        <v>150</v>
      </c>
      <c r="D22" s="54" t="s">
        <v>151</v>
      </c>
      <c r="E22" s="54"/>
      <c r="H22" s="64" t="s">
        <v>146</v>
      </c>
      <c r="I22" s="105" t="s">
        <v>147</v>
      </c>
      <c r="J22" s="64" t="s">
        <v>148</v>
      </c>
      <c r="K22" s="54"/>
    </row>
    <row r="23" spans="1:11" ht="42" x14ac:dyDescent="0.3">
      <c r="A23" s="4" t="str">
        <f t="shared" ca="1" si="0"/>
        <v>Target Population</v>
      </c>
      <c r="B23" s="4" t="s">
        <v>152</v>
      </c>
      <c r="C23" s="54" t="s">
        <v>153</v>
      </c>
      <c r="D23" s="57" t="s">
        <v>154</v>
      </c>
      <c r="E23" s="54"/>
      <c r="G23" s="4" t="str">
        <f t="shared" ca="1" si="1"/>
        <v>Programmatic gap:
The programmatic gap is calculated based on B1 Global targets as per the Global AIDS Strategy 2021-2026.</v>
      </c>
      <c r="H23" s="22" t="s">
        <v>116</v>
      </c>
      <c r="I23" s="64" t="s">
        <v>117</v>
      </c>
      <c r="J23" s="64" t="s">
        <v>155</v>
      </c>
      <c r="K23" s="54"/>
    </row>
    <row r="24" spans="1:11" ht="98" x14ac:dyDescent="0.3">
      <c r="A24" s="4" t="str">
        <f t="shared" ca="1" si="0"/>
        <v>Current national coverage</v>
      </c>
      <c r="B24" s="4" t="s">
        <v>156</v>
      </c>
      <c r="C24" s="54" t="s">
        <v>157</v>
      </c>
      <c r="D24" s="54" t="s">
        <v>158</v>
      </c>
      <c r="E24" s="54"/>
      <c r="G24" s="4" t="str">
        <f t="shared" ca="1" si="1"/>
        <v xml:space="preserve">Comments/Assumptions:
1) Specify the target geographic area.
2) Specify who are the other sources of funding.
3) Specify the amount of the programmatic gap that is in the within-allocation request, and the amount included in the above-allocation (PAAR). Clarify to what extent this request will cover needs in the highest incidence mother-to-child transmission geographic areas. 
4) Indicate the difference between the Country target and the Global target. </v>
      </c>
      <c r="H24" s="53" t="s">
        <v>159</v>
      </c>
      <c r="I24" s="248" t="s">
        <v>160</v>
      </c>
      <c r="J24" s="248" t="s">
        <v>161</v>
      </c>
      <c r="K24" s="54"/>
    </row>
    <row r="25" spans="1:11" ht="14.5" x14ac:dyDescent="0.3">
      <c r="A25" s="4" t="str">
        <f t="shared" ca="1" si="0"/>
        <v>Insert latest results</v>
      </c>
      <c r="B25" s="4" t="s">
        <v>162</v>
      </c>
      <c r="C25" s="54" t="s">
        <v>163</v>
      </c>
      <c r="D25" s="54" t="s">
        <v>164</v>
      </c>
      <c r="E25" s="54"/>
      <c r="G25" s="4" t="str">
        <f t="shared" ca="1" si="1"/>
        <v>Differentiated HIV Testing Services - "HIV-Testing" tab</v>
      </c>
      <c r="H25" s="256" t="s">
        <v>165</v>
      </c>
      <c r="I25" s="254" t="s">
        <v>166</v>
      </c>
      <c r="J25" s="254" t="s">
        <v>167</v>
      </c>
      <c r="K25" s="54"/>
    </row>
    <row r="26" spans="1:11" ht="42" x14ac:dyDescent="0.3">
      <c r="A26" s="4" t="str">
        <f t="shared" ca="1" si="0"/>
        <v>Year</v>
      </c>
      <c r="B26" s="4" t="s">
        <v>168</v>
      </c>
      <c r="C26" s="54" t="s">
        <v>169</v>
      </c>
      <c r="D26" s="54" t="s">
        <v>170</v>
      </c>
      <c r="E26" s="54"/>
      <c r="G26" s="4" t="str">
        <f t="shared" ca="1" si="1"/>
        <v xml:space="preserve">Coverage indicator: [select the relevant coverage indicator from the drop down list]
Percentage of key populations that have received an HIV test during the reporting period in key population specific programs and know their results. </v>
      </c>
      <c r="H26" s="53" t="s">
        <v>171</v>
      </c>
      <c r="I26" s="53" t="s">
        <v>172</v>
      </c>
      <c r="J26" s="53" t="s">
        <v>173</v>
      </c>
      <c r="K26" s="54"/>
    </row>
    <row r="27" spans="1:11" ht="28" x14ac:dyDescent="0.3">
      <c r="A27" s="4" t="str">
        <f t="shared" ca="1" si="0"/>
        <v>Data source</v>
      </c>
      <c r="B27" s="4" t="s">
        <v>174</v>
      </c>
      <c r="C27" s="54" t="s">
        <v>175</v>
      </c>
      <c r="D27" s="54" t="s">
        <v>176</v>
      </c>
      <c r="E27" s="54"/>
      <c r="G27" s="4" t="str">
        <f t="shared" ca="1" si="1"/>
        <v>Estimated population in need/at risk:
Refers to total estimated key and vulnerable populations in need of HIV testing.</v>
      </c>
      <c r="H27" s="53" t="s">
        <v>177</v>
      </c>
      <c r="I27" s="53" t="s">
        <v>178</v>
      </c>
      <c r="J27" s="53" t="s">
        <v>179</v>
      </c>
      <c r="K27" s="54"/>
    </row>
    <row r="28" spans="1:11" ht="84" x14ac:dyDescent="0.3">
      <c r="A28" s="4" t="str">
        <f t="shared" ca="1" si="0"/>
        <v>Comments</v>
      </c>
      <c r="B28" s="4" t="s">
        <v>180</v>
      </c>
      <c r="C28" s="54" t="s">
        <v>181</v>
      </c>
      <c r="D28" s="54" t="s">
        <v>182</v>
      </c>
      <c r="E28" s="54"/>
      <c r="G28" s="4" t="str">
        <f t="shared" ca="1" si="1"/>
        <v>Country target:
Refers to NSP or any other latest agreed country target.
1) "#" refers to the number of people in the specified key population expected to be tested for HIV in the specified year.
2) "%" refers to the percentage of people to be tested for HIV among the estimated number of people in the specified key population in the specified year.</v>
      </c>
      <c r="H28" s="22" t="s">
        <v>183</v>
      </c>
      <c r="I28" s="22" t="s">
        <v>184</v>
      </c>
      <c r="J28" s="22" t="s">
        <v>185</v>
      </c>
      <c r="K28" s="54"/>
    </row>
    <row r="29" spans="1:11" ht="42" x14ac:dyDescent="0.3">
      <c r="A29" s="4" t="str">
        <f t="shared" ca="1" si="0"/>
        <v>Year 1</v>
      </c>
      <c r="B29" s="4" t="s">
        <v>186</v>
      </c>
      <c r="C29" s="54" t="s">
        <v>187</v>
      </c>
      <c r="D29" s="54" t="s">
        <v>188</v>
      </c>
      <c r="E29" s="54"/>
      <c r="G29" s="4" t="str">
        <f t="shared" ca="1" si="1"/>
        <v>Programmatic gap:
The programmatic gap is calculated based on B1 Global targets as per the Global AIDS Strategy 2021-2026.</v>
      </c>
      <c r="H29" s="22" t="s">
        <v>116</v>
      </c>
      <c r="I29" s="64" t="s">
        <v>189</v>
      </c>
      <c r="J29" s="64" t="s">
        <v>155</v>
      </c>
      <c r="K29" s="54"/>
    </row>
    <row r="30" spans="1:11" ht="98" x14ac:dyDescent="0.3">
      <c r="A30" s="4" t="str">
        <f t="shared" ca="1" si="0"/>
        <v>Year 2</v>
      </c>
      <c r="B30" s="4" t="s">
        <v>190</v>
      </c>
      <c r="C30" s="54" t="s">
        <v>191</v>
      </c>
      <c r="D30" s="54" t="s">
        <v>192</v>
      </c>
      <c r="E30" s="54"/>
      <c r="G30" s="4" t="str">
        <f t="shared" ca="1" si="1"/>
        <v xml:space="preserve">Comments/Assumptions:
1) Specify the target geographic area.
2) Specify who are the other sources of funding.
3) Specify the amount of the programmatic gap that is in the within-allocation request, and the amount included in the above-allocation (PAAR). Clarify to what extent this request will cover needs in the highest incidence geographic areas.
4) Indicate the difference between the Country target and the Global target. </v>
      </c>
      <c r="H30" s="53" t="s">
        <v>193</v>
      </c>
      <c r="I30" s="248" t="s">
        <v>194</v>
      </c>
      <c r="J30" s="248" t="s">
        <v>195</v>
      </c>
      <c r="K30" s="54"/>
    </row>
    <row r="31" spans="1:11" ht="14.5" x14ac:dyDescent="0.3">
      <c r="A31" s="4" t="str">
        <f t="shared" ca="1" si="0"/>
        <v>Year 3</v>
      </c>
      <c r="B31" s="4" t="s">
        <v>196</v>
      </c>
      <c r="C31" s="54" t="s">
        <v>197</v>
      </c>
      <c r="D31" s="54" t="s">
        <v>198</v>
      </c>
      <c r="E31" s="54"/>
      <c r="G31" s="4" t="str">
        <f t="shared" ca="1" si="1"/>
        <v>HIV Prevention programs gap table - "HIV-Prevention" tab</v>
      </c>
      <c r="H31" s="256" t="s">
        <v>199</v>
      </c>
      <c r="I31" s="254" t="s">
        <v>200</v>
      </c>
      <c r="J31" s="254" t="s">
        <v>201</v>
      </c>
      <c r="K31" s="54"/>
    </row>
    <row r="32" spans="1:11" ht="84" x14ac:dyDescent="0.3">
      <c r="A32" s="4" t="str">
        <f t="shared" ca="1" si="0"/>
        <v>Year 4</v>
      </c>
      <c r="B32" s="4" t="s">
        <v>202</v>
      </c>
      <c r="C32" s="55" t="s">
        <v>203</v>
      </c>
      <c r="D32" s="54" t="s">
        <v>204</v>
      </c>
      <c r="E32" s="54"/>
      <c r="G32" s="4" t="str">
        <f t="shared" ca="1" si="1"/>
        <v>There are 3 tables in the "HIV-Prevention" tab. Please complete separate tables for each of the key and vulnerable populations as relevant to the funding request. Reminder: Gap tables must be completed for the two priority key population groups in terms of incidence or number of new infections: men who have sex with men; sex workers, transgender people, people who inject drugs, other vulnerable popluations. In addition, all Global Fund AGYW priority countries need to complete the gap table for adolescent girls and young women in high incidence settings.</v>
      </c>
      <c r="H32" s="53" t="s">
        <v>205</v>
      </c>
      <c r="I32" s="248" t="s">
        <v>206</v>
      </c>
      <c r="J32" s="248" t="s">
        <v>207</v>
      </c>
      <c r="K32" s="54"/>
    </row>
    <row r="33" spans="1:12" ht="28" x14ac:dyDescent="0.3">
      <c r="A33" s="4" t="str">
        <f t="shared" ca="1" si="0"/>
        <v>Insert year</v>
      </c>
      <c r="B33" s="4" t="s">
        <v>208</v>
      </c>
      <c r="C33" s="54" t="s">
        <v>209</v>
      </c>
      <c r="D33" s="54" t="s">
        <v>210</v>
      </c>
      <c r="E33" s="54"/>
      <c r="G33" s="4" t="str">
        <f t="shared" ca="1" si="1"/>
        <v xml:space="preserve">Coverage Indicator:
Select the relevant coverage indicator from the drop-down list. </v>
      </c>
      <c r="H33" s="248" t="s">
        <v>211</v>
      </c>
      <c r="I33" s="257" t="s">
        <v>212</v>
      </c>
      <c r="J33" s="248" t="s">
        <v>213</v>
      </c>
      <c r="K33" s="54"/>
    </row>
    <row r="34" spans="1:12" ht="28" x14ac:dyDescent="0.3">
      <c r="A34" s="4" t="str">
        <f t="shared" ca="1" si="0"/>
        <v>Comments / Assumptions</v>
      </c>
      <c r="B34" s="4" t="s">
        <v>214</v>
      </c>
      <c r="C34" s="54" t="s">
        <v>215</v>
      </c>
      <c r="D34" s="54" t="s">
        <v>216</v>
      </c>
      <c r="E34" s="54"/>
      <c r="G34" s="4" t="str">
        <f t="shared" ca="1" si="1"/>
        <v>Estimated population in need/at risk:
Refers to estimated number of people in the specified key or vulnerable population in need of prevention.</v>
      </c>
      <c r="H34" s="22" t="s">
        <v>217</v>
      </c>
      <c r="I34" s="64" t="s">
        <v>218</v>
      </c>
      <c r="J34" s="64" t="s">
        <v>219</v>
      </c>
      <c r="K34" s="54"/>
    </row>
    <row r="35" spans="1:12" ht="56" x14ac:dyDescent="0.3">
      <c r="A35" s="4" t="str">
        <f t="shared" ca="1" si="0"/>
        <v>Current estimated country need</v>
      </c>
      <c r="B35" s="4" t="s">
        <v>220</v>
      </c>
      <c r="C35" s="54" t="s">
        <v>221</v>
      </c>
      <c r="D35" s="54" t="s">
        <v>222</v>
      </c>
      <c r="E35" s="54"/>
      <c r="G35" s="4" t="str">
        <f t="shared" ca="1" si="1"/>
        <v xml:space="preserve">Global target: 
Refers to the global targets as per the Global AIDS Strategy 2021-2026 (https://www.unaids.org/en/resources/documents/2021/2021-2026-global-AIDS-strategy) and hence set at 95% of the PSE. </v>
      </c>
      <c r="H35" s="22" t="s">
        <v>223</v>
      </c>
      <c r="I35" s="64" t="s">
        <v>224</v>
      </c>
      <c r="J35" s="64" t="s">
        <v>225</v>
      </c>
      <c r="K35" s="54"/>
    </row>
    <row r="36" spans="1:12" ht="28" x14ac:dyDescent="0.3">
      <c r="A36" s="4" t="str">
        <f t="shared" ref="A36:A49" ca="1" si="2">OFFSET($B36,0,LangOffset,1,1)</f>
        <v>A. Total estimated key and vulnerable populations in need (HIV prevention)</v>
      </c>
      <c r="B36" s="95" t="s">
        <v>226</v>
      </c>
      <c r="C36" s="82" t="s">
        <v>227</v>
      </c>
      <c r="D36" s="54" t="s">
        <v>228</v>
      </c>
      <c r="E36" s="54"/>
      <c r="G36" s="4" t="str">
        <f t="shared" ca="1" si="1"/>
        <v>Country target:
Refers to NSP or any other latest agreed country target.</v>
      </c>
      <c r="H36" s="22" t="s">
        <v>229</v>
      </c>
      <c r="I36" s="64" t="s">
        <v>230</v>
      </c>
      <c r="J36" s="64" t="s">
        <v>231</v>
      </c>
      <c r="K36" s="54"/>
    </row>
    <row r="37" spans="1:12" ht="42" x14ac:dyDescent="0.3">
      <c r="A37" s="4" t="str">
        <f t="shared" ca="1" si="2"/>
        <v>B2. Country targets 
(from National Strategic Plan)</v>
      </c>
      <c r="B37" s="22" t="s">
        <v>232</v>
      </c>
      <c r="C37" s="68" t="s">
        <v>233</v>
      </c>
      <c r="D37" s="54" t="s">
        <v>234</v>
      </c>
      <c r="E37" s="54"/>
      <c r="G37" s="4" t="str">
        <f t="shared" ca="1" si="1"/>
        <v>Programmatic gap:
The programmatic gap is calculated based on the Global targets as per the Global AIDS Strategy 2021-2026 (line B1).</v>
      </c>
      <c r="H37" s="22" t="s">
        <v>235</v>
      </c>
      <c r="I37" s="64" t="s">
        <v>117</v>
      </c>
      <c r="J37" s="64" t="s">
        <v>155</v>
      </c>
      <c r="K37" s="54"/>
    </row>
    <row r="38" spans="1:12" ht="140" x14ac:dyDescent="0.3">
      <c r="A38" s="4" t="str">
        <f t="shared" ca="1" si="2"/>
        <v>Country need to meet global targets already covered</v>
      </c>
      <c r="B38" s="93" t="s">
        <v>236</v>
      </c>
      <c r="C38" s="64" t="s">
        <v>237</v>
      </c>
      <c r="D38" s="64" t="s">
        <v>238</v>
      </c>
      <c r="E38" s="54"/>
      <c r="G38" s="4" t="str">
        <f t="shared" ca="1" si="1"/>
        <v>Comments/Assumptions:
1)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2) If "other vulnerable populations", please describe this population in the comments section.
3) Indicate the difference between the Country target and the Global target.
4) Specify who are the other sources of funding.
5) Specify the amount of the programmatic gap that is in the within-allocation request, and the amount included in the above-allocation (PAAR). Clarify to what extent this request will cover needs in the highest incidence geographic areas.</v>
      </c>
      <c r="H38" s="53" t="s">
        <v>239</v>
      </c>
      <c r="I38" s="248" t="s">
        <v>240</v>
      </c>
      <c r="J38" s="248" t="s">
        <v>241</v>
      </c>
      <c r="K38" s="54"/>
    </row>
    <row r="39" spans="1:12" s="11" customFormat="1" x14ac:dyDescent="0.3">
      <c r="A39" s="4" t="str">
        <f t="shared" ca="1" si="2"/>
        <v>C1. Global target planned to be covered by domestic resources</v>
      </c>
      <c r="B39" s="93" t="s">
        <v>242</v>
      </c>
      <c r="C39" s="54" t="s">
        <v>243</v>
      </c>
      <c r="D39" s="54" t="s">
        <v>244</v>
      </c>
      <c r="E39" s="54"/>
      <c r="F39" s="10"/>
      <c r="G39" s="4" t="str">
        <f t="shared" ca="1" si="1"/>
        <v>Pre-exposure prophylaxis (PrEP) gap table - "HIV-PrEP" tab</v>
      </c>
      <c r="H39" s="256" t="s">
        <v>245</v>
      </c>
      <c r="I39" s="254" t="s">
        <v>246</v>
      </c>
      <c r="J39" s="254" t="s">
        <v>247</v>
      </c>
      <c r="K39" s="54"/>
      <c r="L39" s="4"/>
    </row>
    <row r="40" spans="1:12" ht="84" x14ac:dyDescent="0.3">
      <c r="A40" s="4" t="str">
        <f t="shared" ca="1" si="2"/>
        <v>C2. Global target planned to be covered by external resources</v>
      </c>
      <c r="B40" s="93" t="s">
        <v>248</v>
      </c>
      <c r="C40" s="54" t="s">
        <v>249</v>
      </c>
      <c r="D40" s="54" t="s">
        <v>250</v>
      </c>
      <c r="E40" s="10"/>
      <c r="G40" s="4" t="str">
        <f t="shared" ca="1" si="1"/>
        <v xml:space="preserve">There are 3 tables in the “HIV-PrEP” tab. The Global Fund incidence reduction strategy delivery priority countries need to complete a PrEP gap table for the two priority key population groups in terms of incidence or number of new infections: men who have sex with men, sex workers, transgender people, people who inject drugs. In addition, all Global Fund AGYW priority countries need to complete the gap table for adolescent girls and young women in high incidence settings.  </v>
      </c>
      <c r="H40" s="258" t="s">
        <v>251</v>
      </c>
      <c r="I40" s="248" t="s">
        <v>252</v>
      </c>
      <c r="J40" s="248" t="s">
        <v>253</v>
      </c>
      <c r="K40" s="54"/>
    </row>
    <row r="41" spans="1:12" ht="42" x14ac:dyDescent="0.3">
      <c r="A41" s="4" t="str">
        <f t="shared" ca="1" si="2"/>
        <v>C3. Total global target already covered</v>
      </c>
      <c r="B41" s="93" t="s">
        <v>254</v>
      </c>
      <c r="C41" s="55" t="s">
        <v>255</v>
      </c>
      <c r="D41" s="54" t="s">
        <v>256</v>
      </c>
      <c r="E41" s="54"/>
      <c r="G41" s="4" t="str">
        <f t="shared" ca="1" si="1"/>
        <v>Coverage indicator: selection the relevant coverage indicator from the drop-down list]
Number of key populations or AGYW who received any PrEP product at least once during the reporting period.</v>
      </c>
      <c r="H41" s="53" t="s">
        <v>257</v>
      </c>
      <c r="I41" s="248" t="s">
        <v>258</v>
      </c>
      <c r="J41" s="248" t="s">
        <v>259</v>
      </c>
      <c r="K41" s="54"/>
    </row>
    <row r="42" spans="1:12" ht="70" x14ac:dyDescent="0.3">
      <c r="A42" s="4" t="str">
        <f t="shared" ca="1" si="2"/>
        <v>Programmatic gap</v>
      </c>
      <c r="B42" s="4" t="s">
        <v>260</v>
      </c>
      <c r="C42" s="54" t="s">
        <v>261</v>
      </c>
      <c r="D42" s="54" t="s">
        <v>262</v>
      </c>
      <c r="E42" s="54"/>
      <c r="G42" s="4" t="str">
        <f t="shared" ca="1" si="1"/>
        <v xml:space="preserve">Estimated population in need/at risk:
This refers to the estimated number at risk who should receive PrEP. This should be calculated using the UNAIDS PrEP target setting tools: https://jointsiwg.unaids.org/publications/. There is a different tool available for each key or vulnerable population, as well as instruction guides. Please attach the completed tools as an annex to the concept note submission. </v>
      </c>
      <c r="H42" s="22" t="s">
        <v>263</v>
      </c>
      <c r="I42" s="64" t="s">
        <v>264</v>
      </c>
      <c r="J42" s="64" t="s">
        <v>265</v>
      </c>
      <c r="K42" s="54"/>
    </row>
    <row r="43" spans="1:12" ht="51" customHeight="1" x14ac:dyDescent="0.3">
      <c r="A43" s="4" t="str">
        <f t="shared" ca="1" si="2"/>
        <v>D. Expected annual gap in meeting the need: B1 - C3</v>
      </c>
      <c r="B43" s="4" t="s">
        <v>266</v>
      </c>
      <c r="C43" s="55" t="s">
        <v>267</v>
      </c>
      <c r="D43" s="64" t="s">
        <v>268</v>
      </c>
      <c r="E43" s="54"/>
      <c r="G43" s="4" t="str">
        <f t="shared" ca="1" si="1"/>
        <v>Country target:
Refers to NSP or any other latest agreed country target.</v>
      </c>
      <c r="H43" s="22" t="s">
        <v>229</v>
      </c>
      <c r="I43" s="64" t="s">
        <v>269</v>
      </c>
      <c r="J43" s="64" t="s">
        <v>231</v>
      </c>
      <c r="K43" s="54"/>
      <c r="L43" s="11"/>
    </row>
    <row r="44" spans="1:12" ht="42" x14ac:dyDescent="0.3">
      <c r="A44" s="4" t="str">
        <f t="shared" ca="1" si="2"/>
        <v>Country need to meet global targets covered with the allocation amount</v>
      </c>
      <c r="B44" s="4" t="s">
        <v>270</v>
      </c>
      <c r="C44" s="54" t="s">
        <v>271</v>
      </c>
      <c r="D44" s="54" t="s">
        <v>272</v>
      </c>
      <c r="E44" s="54"/>
      <c r="G44" s="4" t="str">
        <f t="shared" ca="1" si="1"/>
        <v>Programmatic gap:
The programmatic gap is calculated based on the estimated number at risk who should receive PrEP based on the UNAIDS PrEP target setting tools (line A).</v>
      </c>
      <c r="H44" s="22" t="s">
        <v>273</v>
      </c>
      <c r="I44" s="64" t="s">
        <v>274</v>
      </c>
      <c r="J44" s="64" t="s">
        <v>275</v>
      </c>
      <c r="K44" s="54"/>
    </row>
    <row r="45" spans="1:12" ht="84" x14ac:dyDescent="0.3">
      <c r="A45" s="4" t="str">
        <f t="shared" ca="1" si="2"/>
        <v>E. Targets to be financed by allocation amount</v>
      </c>
      <c r="B45" s="4" t="s">
        <v>276</v>
      </c>
      <c r="C45" s="54" t="s">
        <v>277</v>
      </c>
      <c r="D45" s="54" t="s">
        <v>278</v>
      </c>
      <c r="E45" s="54"/>
      <c r="G45" s="4" t="str">
        <f t="shared" ca="1" si="1"/>
        <v>Comments/Assumptions:
1) Indicate the difference between the Country Target and Estimated number at risk who should receive PrEP.
2) Specify who are the other sources of funding.
3) Specify the amount of the programmatic gap that is in the within-allocation request, and the amount included in the above-allocation (PAAR). Clarify to what extent this request will cover needs in the highest incidence geographic areas.</v>
      </c>
      <c r="H45" s="53" t="s">
        <v>279</v>
      </c>
      <c r="I45" s="248" t="s">
        <v>280</v>
      </c>
      <c r="J45" s="248" t="s">
        <v>281</v>
      </c>
      <c r="K45" s="54"/>
    </row>
    <row r="46" spans="1:12" ht="14.5" x14ac:dyDescent="0.3">
      <c r="A46" s="4" t="str">
        <f t="shared" ca="1" si="2"/>
        <v>F. Coverage from allocation amount and other resources: E + C3</v>
      </c>
      <c r="B46" s="4" t="s">
        <v>282</v>
      </c>
      <c r="C46" s="55" t="s">
        <v>283</v>
      </c>
      <c r="D46" s="54" t="s">
        <v>284</v>
      </c>
      <c r="E46" s="54"/>
      <c r="G46" s="4" t="str">
        <f t="shared" ca="1" si="1"/>
        <v>Condom gap table - "HIV-Condoms" tab</v>
      </c>
      <c r="H46" s="256" t="s">
        <v>285</v>
      </c>
      <c r="I46" s="254" t="s">
        <v>286</v>
      </c>
      <c r="J46" s="254" t="s">
        <v>287</v>
      </c>
      <c r="K46" s="54"/>
    </row>
    <row r="47" spans="1:12" ht="84" x14ac:dyDescent="0.3">
      <c r="A47" s="4" t="str">
        <f t="shared" ca="1" si="2"/>
        <v xml:space="preserve">G. Remaining gap: B1 - F </v>
      </c>
      <c r="B47" s="4" t="s">
        <v>288</v>
      </c>
      <c r="C47" s="55" t="s">
        <v>289</v>
      </c>
      <c r="D47" s="54" t="s">
        <v>290</v>
      </c>
      <c r="E47" s="54"/>
      <c r="G47" s="4" t="str">
        <f t="shared" ca="1" si="1"/>
        <v>There are 3 tables in the "HIV-Condom" tab. The Global Fund incidence reduction strategy delivery priority countries need to complete a condom gap table for the two priority key population groups (in terms of number of new infections or incidence): men who have sex with men; sex workers; transgender people; people who inject drugs. In addition, all Global Fund AGYW priority countries need to complete the gap table for adolescent girls and young women in high incidence settings.</v>
      </c>
      <c r="H47" s="258" t="s">
        <v>291</v>
      </c>
      <c r="I47" s="248" t="s">
        <v>292</v>
      </c>
      <c r="J47" s="248" t="s">
        <v>293</v>
      </c>
      <c r="K47" s="54"/>
    </row>
    <row r="48" spans="1:12" ht="42" x14ac:dyDescent="0.3">
      <c r="A48" s="4" t="str">
        <f t="shared" ca="1" si="2"/>
        <v>A. Estimated number at risk who should receive PrEP</v>
      </c>
      <c r="B48" s="97" t="s">
        <v>294</v>
      </c>
      <c r="C48" s="81" t="s">
        <v>295</v>
      </c>
      <c r="D48" s="54" t="s">
        <v>296</v>
      </c>
      <c r="E48" s="54"/>
      <c r="G48" s="4" t="str">
        <f t="shared" ca="1" si="1"/>
        <v>Coverage Indicator:[selecte the relevant coverage indicator from the drop-down list]
Number of condoms (male and female) distributed by the program for (key population or AGYW).</v>
      </c>
      <c r="H48" s="53" t="s">
        <v>297</v>
      </c>
      <c r="I48" s="248" t="s">
        <v>298</v>
      </c>
      <c r="J48" s="248" t="s">
        <v>299</v>
      </c>
      <c r="K48" s="54"/>
    </row>
    <row r="49" spans="1:11" ht="70" x14ac:dyDescent="0.3">
      <c r="A49" s="4" t="str">
        <f t="shared" ca="1" si="2"/>
        <v>F. PrEP from allocation amount and other resources: E + C3</v>
      </c>
      <c r="B49" s="97" t="s">
        <v>300</v>
      </c>
      <c r="C49" s="55" t="s">
        <v>301</v>
      </c>
      <c r="D49" s="54" t="s">
        <v>302</v>
      </c>
      <c r="E49" s="54"/>
      <c r="G49" s="4" t="str">
        <f t="shared" ca="1" si="1"/>
        <v>Estimated population in need/at risk (A):
Please use the UNAIDS condom needs estimation and resource requirements tool (C-NET) to retrieve the population in need - https://hivpreventioncoalition.unaids.org/resource/condom-needs-and-resource-requirement-estimation-tool/</v>
      </c>
      <c r="H49" s="22" t="s">
        <v>303</v>
      </c>
      <c r="I49" s="64" t="s">
        <v>304</v>
      </c>
      <c r="J49" s="64" t="s">
        <v>305</v>
      </c>
      <c r="K49" s="54"/>
    </row>
    <row r="50" spans="1:11" ht="84" x14ac:dyDescent="0.3">
      <c r="A50" s="10"/>
      <c r="B50" s="10"/>
      <c r="C50" s="10"/>
      <c r="D50" s="10"/>
      <c r="E50" s="54"/>
      <c r="G50" s="4" t="str">
        <f t="shared" ca="1" si="1"/>
        <v>Total number of condoms needed (A1 - A3): 
This refers to the estimated number of condoms needed (male and female) to meet global coverage targets. Use the total condoms required for the relevant key or vulnerable population (A) and insert the total number of male condoms into A1. The number of female condoms will automatically calculate into A2. 
Please attach the completed tool as an annex to the concept note submission.</v>
      </c>
      <c r="H50" s="22" t="s">
        <v>306</v>
      </c>
      <c r="I50" s="64" t="s">
        <v>307</v>
      </c>
      <c r="J50" s="64" t="s">
        <v>308</v>
      </c>
      <c r="K50" s="54"/>
    </row>
    <row r="51" spans="1:11" ht="28" x14ac:dyDescent="0.3">
      <c r="A51" s="4" t="str">
        <f t="shared" ref="A51:A65" ca="1" si="3">OFFSET($B51,0,LangOffset,1,1)</f>
        <v>Male Circumcision</v>
      </c>
      <c r="B51" s="4" t="s">
        <v>309</v>
      </c>
      <c r="C51" s="54" t="s">
        <v>310</v>
      </c>
      <c r="D51" s="54" t="s">
        <v>311</v>
      </c>
      <c r="E51" s="54"/>
      <c r="G51" s="4" t="str">
        <f t="shared" ca="1" si="1"/>
        <v xml:space="preserve">Country target:
Refers to NSP or any other latest agreed country target. </v>
      </c>
      <c r="H51" s="22" t="s">
        <v>312</v>
      </c>
      <c r="I51" s="64" t="s">
        <v>269</v>
      </c>
      <c r="J51" s="64" t="s">
        <v>313</v>
      </c>
      <c r="K51" s="54"/>
    </row>
    <row r="52" spans="1:11" ht="196" x14ac:dyDescent="0.3">
      <c r="A52" s="4" t="str">
        <f t="shared" ca="1" si="3"/>
        <v>Prevention - voluntary male medical circumcision</v>
      </c>
      <c r="B52" s="57" t="s">
        <v>314</v>
      </c>
      <c r="C52" s="77" t="s">
        <v>315</v>
      </c>
      <c r="D52" s="54" t="s">
        <v>316</v>
      </c>
      <c r="E52" s="10"/>
      <c r="G52" s="4" t="str">
        <f t="shared" ca="1" si="1"/>
        <v xml:space="preserve">Country target already covered: 
1) Country target already covered is broken down first by funding resource type, followed by type of condom.
2) Resource type: Country target already covered is broken down into the target planned to be covered by domestic resources (line C1), and external resources (C2). 
3) National private sector investments are to be included under domestic sources. Please specify under 'Comments/Assumptions' wherever private sector resources are available as well as specify the external sources. 
4) In cases where part of the target during the year is covered by a current Global Fund grant (that ends prior to the start of the new implementation period), it can be included in the external resources category. The total of these two is automatically generated in line C3. 
5) Condom type: Country target already covered is broken down by male condoms (C4), and female condoms (C5). The total of these two is automatically generated in line C6. Please note that the result in C3 and C6 should be the same.
6) If information for lines C1 and C2 are not available, fill only lines C4 and C5. </v>
      </c>
      <c r="H52" s="22" t="s">
        <v>317</v>
      </c>
      <c r="I52" s="64" t="s">
        <v>318</v>
      </c>
      <c r="J52" s="64" t="s">
        <v>319</v>
      </c>
      <c r="K52" s="54"/>
    </row>
    <row r="53" spans="1:11" ht="42" x14ac:dyDescent="0.3">
      <c r="A53" s="4" t="str">
        <f t="shared" ca="1" si="3"/>
        <v xml:space="preserve">Number of medical male circumcisions performed </v>
      </c>
      <c r="B53" s="4" t="s">
        <v>320</v>
      </c>
      <c r="C53" s="54" t="s">
        <v>321</v>
      </c>
      <c r="D53" s="54" t="s">
        <v>322</v>
      </c>
      <c r="E53" s="54"/>
      <c r="G53" s="4" t="str">
        <f t="shared" ca="1" si="1"/>
        <v>Programmatic Gap:
The programmatic gap is calculated based on estimated need as per the C-NET tool (line A1 for male condoms, line A2 for female condoms).</v>
      </c>
      <c r="H53" s="22" t="s">
        <v>323</v>
      </c>
      <c r="I53" s="64" t="s">
        <v>324</v>
      </c>
      <c r="J53" s="64" t="s">
        <v>325</v>
      </c>
      <c r="K53" s="54"/>
    </row>
    <row r="54" spans="1:11" ht="84" x14ac:dyDescent="0.3">
      <c r="A54" s="4" t="str">
        <f t="shared" ca="1" si="3"/>
        <v>Country target already covered</v>
      </c>
      <c r="B54" s="4" t="s">
        <v>326</v>
      </c>
      <c r="C54" s="54" t="s">
        <v>327</v>
      </c>
      <c r="D54" s="54" t="s">
        <v>328</v>
      </c>
      <c r="E54" s="54"/>
      <c r="G54" s="4" t="str">
        <f t="shared" ca="1" si="1"/>
        <v>Comments/Assumptions:
1) Indicate the difference between the Country target and number estimated by C-NET. 
2) Specify who are the other sources of funding.
3) Specify the amount of the programmatic gap that is in the within-allocation request, and the amount included in the above-allocation (PAAR). Clarify to what extent this request will cover needs in the highest incidence geographic areas.</v>
      </c>
      <c r="H54" s="53" t="s">
        <v>329</v>
      </c>
      <c r="I54" s="248" t="s">
        <v>330</v>
      </c>
      <c r="J54" s="248" t="s">
        <v>331</v>
      </c>
      <c r="K54" s="54"/>
    </row>
    <row r="55" spans="1:11" ht="33.75" customHeight="1" x14ac:dyDescent="0.3">
      <c r="A55" s="4" t="str">
        <f t="shared" ca="1" si="3"/>
        <v>C1. Country need planned to be covered by domestic resources</v>
      </c>
      <c r="B55" s="98" t="s">
        <v>332</v>
      </c>
      <c r="C55" s="4" t="s">
        <v>333</v>
      </c>
      <c r="D55" s="4" t="s">
        <v>334</v>
      </c>
      <c r="E55" s="54"/>
      <c r="G55" s="4" t="str">
        <f t="shared" ca="1" si="1"/>
        <v>"TB-HIV" tab</v>
      </c>
      <c r="H55" s="254" t="s">
        <v>335</v>
      </c>
      <c r="I55" s="255" t="s">
        <v>336</v>
      </c>
      <c r="J55" s="255" t="s">
        <v>337</v>
      </c>
      <c r="K55" s="54"/>
    </row>
    <row r="56" spans="1:11" ht="32.5" customHeight="1" x14ac:dyDescent="0.35">
      <c r="A56" s="4" t="str">
        <f t="shared" ca="1" si="3"/>
        <v>C2. Country need planned to be covered by external resources</v>
      </c>
      <c r="B56" s="98" t="s">
        <v>338</v>
      </c>
      <c r="C56" s="4" t="s">
        <v>339</v>
      </c>
      <c r="D56" s="4" t="s">
        <v>340</v>
      </c>
      <c r="E56" s="10"/>
      <c r="G56" s="4" t="str">
        <f t="shared" ca="1" si="1"/>
        <v>TB/HIV - TB screening, testing and diagnosis among HIV patients</v>
      </c>
      <c r="H56" s="254" t="s">
        <v>341</v>
      </c>
      <c r="I56" s="271" t="s">
        <v>342</v>
      </c>
      <c r="J56" s="270" t="s">
        <v>343</v>
      </c>
      <c r="K56" s="54"/>
    </row>
    <row r="57" spans="1:11" ht="42" x14ac:dyDescent="0.3">
      <c r="A57" s="4" t="str">
        <f t="shared" ca="1" si="3"/>
        <v>C3. Total country need already covered</v>
      </c>
      <c r="B57" s="98" t="s">
        <v>344</v>
      </c>
      <c r="C57" s="4" t="s">
        <v>345</v>
      </c>
      <c r="D57" s="4" t="s">
        <v>346</v>
      </c>
      <c r="E57" s="54"/>
      <c r="G57" s="4" t="str">
        <f t="shared" ca="1" si="1"/>
        <v>Coverage indicator: 
Percentage of people living with HIV newly initiated on ART who were screened for TB.</v>
      </c>
      <c r="H57" s="64" t="s">
        <v>347</v>
      </c>
      <c r="I57" s="64" t="s">
        <v>348</v>
      </c>
      <c r="J57" s="274" t="s">
        <v>349</v>
      </c>
      <c r="K57" s="54"/>
    </row>
    <row r="58" spans="1:11" ht="32.5" customHeight="1" x14ac:dyDescent="0.3">
      <c r="A58" s="4" t="str">
        <f t="shared" ca="1" si="3"/>
        <v>D. Expected annual gap in meeting the country target: A - C3</v>
      </c>
      <c r="B58" s="4" t="s">
        <v>350</v>
      </c>
      <c r="C58" s="54" t="s">
        <v>351</v>
      </c>
      <c r="D58" s="54" t="s">
        <v>352</v>
      </c>
      <c r="E58" s="54"/>
      <c r="G58" s="4" t="str">
        <f t="shared" ca="1" si="1"/>
        <v>Estimated population in need/at risk: 
Refers to all people living with HIV newly initiated on ART.</v>
      </c>
      <c r="H58" s="22" t="s">
        <v>353</v>
      </c>
      <c r="I58" s="22" t="s">
        <v>354</v>
      </c>
      <c r="J58" s="22" t="s">
        <v>355</v>
      </c>
      <c r="K58" s="54"/>
    </row>
    <row r="59" spans="1:11" ht="85" customHeight="1" x14ac:dyDescent="0.3">
      <c r="A59" s="4" t="str">
        <f t="shared" ca="1" si="3"/>
        <v>Country target covered with the allocation amount</v>
      </c>
      <c r="B59" s="4" t="s">
        <v>356</v>
      </c>
      <c r="C59" s="54" t="s">
        <v>357</v>
      </c>
      <c r="D59" s="54" t="s">
        <v>358</v>
      </c>
      <c r="E59" s="54"/>
      <c r="G59" s="4" t="str">
        <f t="shared" ca="1" si="1"/>
        <v>Country target:
Refers to NSP or any other latest agreed country target.
1) “#” refers to the number of people living with HIV newly initiated on ART who were screened for TB.
2) “%” refers to the percentage of people living with HIV newly initiated on ART who had TB status assessed and recorded among all people living with HIV newly initiated on ART.</v>
      </c>
      <c r="H59" s="64" t="s">
        <v>359</v>
      </c>
      <c r="I59" s="64" t="s">
        <v>360</v>
      </c>
      <c r="J59" s="64" t="s">
        <v>361</v>
      </c>
      <c r="K59" s="54"/>
    </row>
    <row r="60" spans="1:11" ht="155.5" customHeight="1" x14ac:dyDescent="0.3">
      <c r="A60" s="4" t="str">
        <f t="shared" ca="1" si="3"/>
        <v xml:space="preserve">G. Remaining gap: A - F </v>
      </c>
      <c r="B60" s="4" t="s">
        <v>362</v>
      </c>
      <c r="C60" s="55" t="s">
        <v>363</v>
      </c>
      <c r="D60" s="54" t="s">
        <v>364</v>
      </c>
      <c r="E60" s="54"/>
      <c r="G60" s="28" t="str">
        <f t="shared" ca="1" si="1"/>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H60" s="22" t="s">
        <v>365</v>
      </c>
      <c r="I60" s="22" t="s">
        <v>366</v>
      </c>
      <c r="J60" s="22" t="s">
        <v>367</v>
      </c>
      <c r="K60" s="54"/>
    </row>
    <row r="61" spans="1:11" ht="32.5" customHeight="1" x14ac:dyDescent="0.3">
      <c r="A61" s="4" t="str">
        <f t="shared" ca="1" si="3"/>
        <v>All "%" targets from rows C3 to G are based on numerical target in row B.</v>
      </c>
      <c r="B61" s="4" t="s">
        <v>368</v>
      </c>
      <c r="C61" s="55" t="s">
        <v>369</v>
      </c>
      <c r="D61" s="54" t="s">
        <v>370</v>
      </c>
      <c r="E61" s="54"/>
      <c r="G61" s="4" t="str">
        <f t="shared" ca="1" si="1"/>
        <v>Programmatic gap: 
The programmatic gap is calculated based on total need (row A).</v>
      </c>
      <c r="H61" s="22" t="s">
        <v>371</v>
      </c>
      <c r="I61" s="22" t="s">
        <v>372</v>
      </c>
      <c r="J61" s="22" t="s">
        <v>373</v>
      </c>
      <c r="K61" s="54"/>
    </row>
    <row r="62" spans="1:11" ht="32.5" customHeight="1" x14ac:dyDescent="0.3">
      <c r="A62" s="4">
        <f t="shared" ca="1" si="3"/>
        <v>0</v>
      </c>
      <c r="B62" s="10"/>
      <c r="C62" s="10"/>
      <c r="D62" s="10"/>
      <c r="E62" s="54"/>
      <c r="G62" s="4" t="str">
        <f t="shared" ca="1" si="1"/>
        <v>Comments/Assumptions:
1) Specify the target geographic area.
2) Specify who are the other sources of funding.</v>
      </c>
      <c r="H62" s="22" t="s">
        <v>374</v>
      </c>
      <c r="I62" s="22" t="s">
        <v>375</v>
      </c>
      <c r="J62" s="22" t="s">
        <v>376</v>
      </c>
      <c r="K62" s="54"/>
    </row>
    <row r="63" spans="1:11" ht="32.5" customHeight="1" x14ac:dyDescent="0.35">
      <c r="A63" s="4" t="str">
        <f t="shared" ca="1" si="3"/>
        <v>Prevention - key populations-PrEP</v>
      </c>
      <c r="B63" s="57" t="s">
        <v>377</v>
      </c>
      <c r="C63" s="75" t="s">
        <v>378</v>
      </c>
      <c r="D63" s="73" t="s">
        <v>379</v>
      </c>
      <c r="E63" s="58"/>
      <c r="G63" s="4" t="str">
        <f t="shared" ca="1" si="1"/>
        <v>TB/HIV - TB patients with known HIV status</v>
      </c>
      <c r="H63" s="80" t="s">
        <v>380</v>
      </c>
      <c r="I63" s="80" t="s">
        <v>381</v>
      </c>
      <c r="J63" s="80" t="s">
        <v>382</v>
      </c>
      <c r="K63" s="54"/>
    </row>
    <row r="64" spans="1:11" ht="32.5" customHeight="1" x14ac:dyDescent="0.3">
      <c r="A64" s="4" t="str">
        <f t="shared" ca="1" si="3"/>
        <v>Percentage of eligible key populations who initiated oral antiretroviral PrEP in the last 12 months</v>
      </c>
      <c r="B64" s="57" t="s">
        <v>383</v>
      </c>
      <c r="C64" s="77" t="s">
        <v>384</v>
      </c>
      <c r="D64" s="54" t="s">
        <v>385</v>
      </c>
      <c r="E64" s="58"/>
      <c r="G64" s="4" t="str">
        <f t="shared" ca="1" si="1"/>
        <v xml:space="preserve">Coverage indicator: 
Percentage of registered new and relapse TB patients with documented HIV status. </v>
      </c>
      <c r="H64" s="22" t="s">
        <v>386</v>
      </c>
      <c r="I64" s="22" t="s">
        <v>387</v>
      </c>
      <c r="J64" s="22" t="s">
        <v>388</v>
      </c>
      <c r="K64" s="54"/>
    </row>
    <row r="65" spans="1:11" ht="32.5" customHeight="1" x14ac:dyDescent="0.3">
      <c r="A65" s="4" t="str">
        <f t="shared" ca="1" si="3"/>
        <v>PrEP Programmatic Gap Table 1</v>
      </c>
      <c r="B65" s="93" t="s">
        <v>389</v>
      </c>
      <c r="C65" s="54" t="s">
        <v>390</v>
      </c>
      <c r="D65" s="54" t="s">
        <v>391</v>
      </c>
      <c r="E65" s="54"/>
      <c r="G65" s="4" t="str">
        <f t="shared" ca="1" si="1"/>
        <v>Estimated population in need/at risk: 
Refers to the total number of new and relapse TB patients registered.</v>
      </c>
      <c r="H65" s="22" t="s">
        <v>392</v>
      </c>
      <c r="I65" s="22" t="s">
        <v>393</v>
      </c>
      <c r="J65" s="22" t="s">
        <v>394</v>
      </c>
      <c r="K65" s="54"/>
    </row>
    <row r="66" spans="1:11" ht="81.75" customHeight="1" x14ac:dyDescent="0.3">
      <c r="A66" s="10"/>
      <c r="B66" s="10"/>
      <c r="C66" s="10"/>
      <c r="D66" s="10"/>
      <c r="E66" s="54"/>
      <c r="G66" s="4" t="str">
        <f t="shared" ca="1" si="1"/>
        <v>Country target:
Refers to NSP or any other latest agreed country target.
1) "#" refers to the number of registered new and relapses TB patients with documented HIV status.
2) "%" refers to the percentage of registered new and relapses TB patients with documented HIV status among the total number of registered new and relapse TB patients.</v>
      </c>
      <c r="H66" s="22" t="s">
        <v>395</v>
      </c>
      <c r="I66" s="22" t="s">
        <v>396</v>
      </c>
      <c r="J66" s="22" t="s">
        <v>397</v>
      </c>
      <c r="K66" s="54"/>
    </row>
    <row r="67" spans="1:11" ht="32.5" customHeight="1" x14ac:dyDescent="0.3">
      <c r="A67" s="4" t="str">
        <f t="shared" ref="A67:A95" ca="1" si="4">OFFSET($B67,0,LangOffset,1,1)</f>
        <v>Condom Programmatic Gap Table 1</v>
      </c>
      <c r="B67" s="93" t="s">
        <v>398</v>
      </c>
      <c r="C67" s="55" t="s">
        <v>399</v>
      </c>
      <c r="D67" s="54" t="s">
        <v>400</v>
      </c>
      <c r="E67" s="54"/>
      <c r="G67" s="4" t="str">
        <f t="shared" ca="1" si="1"/>
        <v>Programmatic gap: 
The programmatic gap is calculated based on total need (row A).</v>
      </c>
      <c r="H67" s="22" t="s">
        <v>371</v>
      </c>
      <c r="I67" s="22" t="s">
        <v>372</v>
      </c>
      <c r="J67" s="22" t="s">
        <v>373</v>
      </c>
      <c r="K67" s="54"/>
    </row>
    <row r="68" spans="1:11" ht="32.5" customHeight="1" x14ac:dyDescent="0.35">
      <c r="A68" s="4" t="str">
        <f t="shared" ca="1" si="4"/>
        <v>Prevention - National condom programming and stewardship</v>
      </c>
      <c r="B68" s="57" t="s">
        <v>401</v>
      </c>
      <c r="C68" s="75" t="s">
        <v>402</v>
      </c>
      <c r="D68" s="73" t="s">
        <v>403</v>
      </c>
      <c r="E68" s="54"/>
      <c r="G68" s="4" t="str">
        <f t="shared" ca="1" si="1"/>
        <v>Comments/Assumptions:
1) Specify the target geographic area.
2) Specify who are the other sources of funding.</v>
      </c>
      <c r="H68" s="22" t="s">
        <v>374</v>
      </c>
      <c r="I68" s="22" t="s">
        <v>404</v>
      </c>
      <c r="J68" s="22" t="s">
        <v>376</v>
      </c>
      <c r="K68" s="54"/>
    </row>
    <row r="69" spans="1:11" ht="32.5" customHeight="1" x14ac:dyDescent="0.35">
      <c r="A69" s="4" t="str">
        <f t="shared" ca="1" si="4"/>
        <v>Number of condoms distributed by the program (male and female)</v>
      </c>
      <c r="B69" s="57" t="s">
        <v>405</v>
      </c>
      <c r="C69" s="75" t="s">
        <v>406</v>
      </c>
      <c r="D69" s="54" t="s">
        <v>407</v>
      </c>
      <c r="E69" s="54"/>
      <c r="G69" s="4" t="str">
        <f t="shared" ca="1" si="1"/>
        <v xml:space="preserve">TB/HIV - TB/HIV Treatment and care </v>
      </c>
      <c r="H69" s="80" t="s">
        <v>408</v>
      </c>
      <c r="I69" s="268" t="s">
        <v>409</v>
      </c>
      <c r="J69" s="59" t="s">
        <v>410</v>
      </c>
      <c r="K69" s="54"/>
    </row>
    <row r="70" spans="1:11" ht="62.25" customHeight="1" x14ac:dyDescent="0.35">
      <c r="A70" s="4" t="str">
        <f t="shared" ca="1" si="4"/>
        <v>all priority populations</v>
      </c>
      <c r="B70" s="57" t="s">
        <v>411</v>
      </c>
      <c r="C70" s="75" t="s">
        <v>412</v>
      </c>
      <c r="D70" s="73" t="s">
        <v>413</v>
      </c>
      <c r="E70" s="54"/>
      <c r="G70" s="4" t="str">
        <f t="shared" ca="1" si="1"/>
        <v>Coverage indicator: 
Proportion of HIV-positive TB patients (new and relapse) on ART during TB treatment.</v>
      </c>
      <c r="H70" s="22" t="s">
        <v>414</v>
      </c>
      <c r="I70" s="274" t="s">
        <v>415</v>
      </c>
      <c r="J70" s="274" t="s">
        <v>416</v>
      </c>
      <c r="K70" s="54"/>
    </row>
    <row r="71" spans="1:11" ht="32.5" customHeight="1" x14ac:dyDescent="0.3">
      <c r="A71" s="4" t="str">
        <f t="shared" ca="1" si="4"/>
        <v>A1. Total male condoms needed</v>
      </c>
      <c r="B71" s="4" t="s">
        <v>417</v>
      </c>
      <c r="C71" s="55" t="s">
        <v>418</v>
      </c>
      <c r="D71" s="54" t="s">
        <v>419</v>
      </c>
      <c r="E71" s="54"/>
      <c r="G71" s="4" t="str">
        <f t="shared" ca="1" si="1"/>
        <v>Estimated population in need/at risk: 
Refers to the total number of expected HIV positive new and relapse TB patients registered in the period.</v>
      </c>
      <c r="H71" s="22" t="s">
        <v>420</v>
      </c>
      <c r="I71" s="22" t="s">
        <v>421</v>
      </c>
      <c r="J71" s="22" t="s">
        <v>422</v>
      </c>
      <c r="K71" s="54"/>
    </row>
    <row r="72" spans="1:11" ht="86.25" customHeight="1" x14ac:dyDescent="0.3">
      <c r="A72" s="4" t="str">
        <f t="shared" ca="1" si="4"/>
        <v>A2. Total female condoms needed</v>
      </c>
      <c r="B72" s="4" t="s">
        <v>423</v>
      </c>
      <c r="C72" s="55" t="s">
        <v>424</v>
      </c>
      <c r="D72" s="54" t="s">
        <v>425</v>
      </c>
      <c r="E72" s="54"/>
      <c r="G72" s="4" t="str">
        <f t="shared" ca="1" si="1"/>
        <v>Country target:
Refers to NSP or any other latest agreed country target.
1) “#” refers to the number of HIV positive TB patients (new and relapse) who receive ART.
2) “%” refers to the percentage of HIV positive new and relapse TB patients who receive ART among the total of HIV positive new and relapse TB patients registered.</v>
      </c>
      <c r="H72" s="22" t="s">
        <v>426</v>
      </c>
      <c r="I72" s="22" t="s">
        <v>427</v>
      </c>
      <c r="J72" s="22" t="s">
        <v>428</v>
      </c>
      <c r="K72" s="54"/>
    </row>
    <row r="73" spans="1:11" ht="32.5" customHeight="1" x14ac:dyDescent="0.3">
      <c r="A73" s="4" t="str">
        <f t="shared" ca="1" si="4"/>
        <v>B1. Country targets- male condoms
(from National Strategic Plan)</v>
      </c>
      <c r="B73" s="4" t="s">
        <v>429</v>
      </c>
      <c r="C73" s="54" t="s">
        <v>430</v>
      </c>
      <c r="D73" s="54" t="s">
        <v>431</v>
      </c>
      <c r="E73" s="54"/>
      <c r="G73" s="4" t="str">
        <f t="shared" ca="1" si="1"/>
        <v>Programmatic gap: 
The programmatic gap is calculated based on total need (row A).</v>
      </c>
      <c r="H73" s="22" t="s">
        <v>371</v>
      </c>
      <c r="I73" s="22" t="s">
        <v>372</v>
      </c>
      <c r="J73" s="22" t="s">
        <v>373</v>
      </c>
      <c r="K73" s="54"/>
    </row>
    <row r="74" spans="1:11" ht="42" x14ac:dyDescent="0.3">
      <c r="A74" s="4" t="str">
        <f t="shared" ca="1" si="4"/>
        <v>B2. Country targets- female condoms
(from National Strategic Plan)</v>
      </c>
      <c r="B74" s="4" t="s">
        <v>432</v>
      </c>
      <c r="C74" s="54" t="s">
        <v>433</v>
      </c>
      <c r="D74" s="54" t="s">
        <v>434</v>
      </c>
      <c r="E74" s="54"/>
      <c r="G74" s="4" t="str">
        <f t="shared" ca="1" si="1"/>
        <v>Comments/Assumptions:
1) Specify the target geographic area.
2) Specify who are the other sources of funding.</v>
      </c>
      <c r="H74" s="64" t="s">
        <v>374</v>
      </c>
      <c r="I74" s="22" t="s">
        <v>404</v>
      </c>
      <c r="J74" s="22" t="s">
        <v>376</v>
      </c>
      <c r="K74" s="54"/>
    </row>
    <row r="75" spans="1:11" ht="14.5" x14ac:dyDescent="0.35">
      <c r="A75" s="4" t="str">
        <f t="shared" ca="1" si="4"/>
        <v>Country need to meet global target already covered by funding resource</v>
      </c>
      <c r="B75" s="93" t="s">
        <v>435</v>
      </c>
      <c r="C75" s="54" t="s">
        <v>436</v>
      </c>
      <c r="D75" s="54" t="s">
        <v>437</v>
      </c>
      <c r="E75" s="54"/>
      <c r="G75" s="4" t="str">
        <f t="shared" ca="1" si="1"/>
        <v>TB/HIV - TB/HIV prevention (only for PLHIVs)</v>
      </c>
      <c r="H75" s="64" t="s">
        <v>438</v>
      </c>
      <c r="I75" s="348" t="s">
        <v>439</v>
      </c>
      <c r="J75" s="348" t="s">
        <v>440</v>
      </c>
      <c r="K75" s="54"/>
    </row>
    <row r="76" spans="1:11" ht="42" x14ac:dyDescent="0.3">
      <c r="A76" s="4" t="str">
        <f t="shared" ca="1" si="4"/>
        <v>C1. Global target planned to be covered by domestic resources, including private sector where available</v>
      </c>
      <c r="B76" s="97" t="s">
        <v>441</v>
      </c>
      <c r="C76" s="81" t="s">
        <v>442</v>
      </c>
      <c r="D76" s="54" t="s">
        <v>443</v>
      </c>
      <c r="E76" s="54"/>
      <c r="G76" s="4" t="str">
        <f t="shared" ca="1" si="1"/>
        <v>Coverage indicator: 
Percentage of PLHIV currently enrolled on ART who started TB preventive therapy during the reporting period.</v>
      </c>
      <c r="H76" s="64" t="s">
        <v>444</v>
      </c>
      <c r="I76" s="275" t="s">
        <v>445</v>
      </c>
      <c r="J76" s="275" t="s">
        <v>446</v>
      </c>
      <c r="K76" s="54"/>
    </row>
    <row r="77" spans="1:11" ht="140" x14ac:dyDescent="0.3">
      <c r="A77" s="4" t="str">
        <f t="shared" ca="1" si="4"/>
        <v>C2. Global target planned to be covered by external resources</v>
      </c>
      <c r="B77" s="93" t="s">
        <v>248</v>
      </c>
      <c r="C77" s="54" t="s">
        <v>447</v>
      </c>
      <c r="D77" s="54" t="s">
        <v>448</v>
      </c>
      <c r="E77" s="54"/>
      <c r="G77" s="4" t="str">
        <f t="shared" ca="1" si="1"/>
        <v>Estimated population in need/at risk:
Refers to the estimated number of people living with HIV (PLHIV) enrolled on ART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v>
      </c>
      <c r="H77" s="64" t="s">
        <v>449</v>
      </c>
      <c r="I77" s="64" t="s">
        <v>450</v>
      </c>
      <c r="J77" s="64" t="s">
        <v>451</v>
      </c>
      <c r="K77" s="54"/>
    </row>
    <row r="78" spans="1:11" ht="98" x14ac:dyDescent="0.3">
      <c r="A78" s="4" t="str">
        <f t="shared" ca="1" si="4"/>
        <v>C3. Total global target planned to be covered: C1+C2</v>
      </c>
      <c r="B78" s="93" t="s">
        <v>452</v>
      </c>
      <c r="C78" s="55" t="s">
        <v>453</v>
      </c>
      <c r="D78" s="54" t="s">
        <v>454</v>
      </c>
      <c r="E78" s="54"/>
      <c r="G78" s="4" t="str">
        <f t="shared" ca="1" si="1"/>
        <v>Country target:
Refers to NSP or any other latest agreed country target.
1) “#” refers to the number of PLHIV currently enrolled on ART who started TB preventive treatment (TPT during the reporting period
2) “%” refers to the percentage of PLHIV currently enrolled on ART who started TB preventive treatment among the total number of PLHIV currently enrolled on ART.</v>
      </c>
      <c r="H78" s="64" t="s">
        <v>455</v>
      </c>
      <c r="I78" s="64" t="s">
        <v>456</v>
      </c>
      <c r="J78" s="64" t="s">
        <v>457</v>
      </c>
      <c r="K78" s="54"/>
    </row>
    <row r="79" spans="1:11" ht="28" x14ac:dyDescent="0.3">
      <c r="A79" s="4" t="str">
        <f t="shared" ca="1" si="4"/>
        <v>Global target already covered by type of condom</v>
      </c>
      <c r="B79" s="93" t="s">
        <v>458</v>
      </c>
      <c r="C79" s="54" t="s">
        <v>459</v>
      </c>
      <c r="D79" s="54" t="s">
        <v>460</v>
      </c>
      <c r="E79" s="54"/>
      <c r="G79" s="4" t="str">
        <f t="shared" ca="1" si="1"/>
        <v>Programmatic gap: 
The programmatic gap is calculated based on total need (line A).</v>
      </c>
      <c r="H79" s="64" t="s">
        <v>461</v>
      </c>
      <c r="I79" s="64" t="s">
        <v>372</v>
      </c>
      <c r="J79" s="64" t="s">
        <v>462</v>
      </c>
      <c r="K79" s="54"/>
    </row>
    <row r="80" spans="1:11" ht="42" x14ac:dyDescent="0.3">
      <c r="A80" s="4" t="str">
        <f t="shared" ca="1" si="4"/>
        <v>C4. Global target planned to be covered (domestic+external resources)- male condoms</v>
      </c>
      <c r="B80" s="93" t="s">
        <v>463</v>
      </c>
      <c r="C80" s="54" t="s">
        <v>464</v>
      </c>
      <c r="D80" s="54" t="s">
        <v>465</v>
      </c>
      <c r="E80" s="54"/>
      <c r="G80" s="4" t="str">
        <f t="shared" ca="1" si="1"/>
        <v>Comments/Assumptions:
1) Specify the target geographic area.
2) Specify who are the other sources of funding.</v>
      </c>
      <c r="H80" s="64" t="s">
        <v>374</v>
      </c>
      <c r="I80" s="64" t="s">
        <v>466</v>
      </c>
      <c r="J80" s="64" t="s">
        <v>376</v>
      </c>
      <c r="K80" s="54"/>
    </row>
    <row r="81" spans="1:11" x14ac:dyDescent="0.3">
      <c r="A81" s="4" t="str">
        <f t="shared" ca="1" si="4"/>
        <v>C5. Global target planned to be covered (domestic+external resources)- female condoms</v>
      </c>
      <c r="B81" s="93" t="s">
        <v>467</v>
      </c>
      <c r="C81" s="54" t="s">
        <v>468</v>
      </c>
      <c r="D81" s="54" t="s">
        <v>469</v>
      </c>
      <c r="E81" s="54"/>
      <c r="G81" s="91"/>
      <c r="H81" s="91"/>
      <c r="I81" s="196"/>
      <c r="J81" s="196"/>
      <c r="K81" s="54"/>
    </row>
    <row r="82" spans="1:11" ht="42" x14ac:dyDescent="0.3">
      <c r="A82" s="4" t="str">
        <f t="shared" ca="1" si="4"/>
        <v>C6. Total global target planned to be covered (male+female): C4+C5</v>
      </c>
      <c r="B82" s="93" t="s">
        <v>470</v>
      </c>
      <c r="C82" s="55" t="s">
        <v>471</v>
      </c>
      <c r="D82" s="54" t="s">
        <v>472</v>
      </c>
      <c r="E82" s="54"/>
      <c r="G82" s="4" t="str">
        <f t="shared" ca="1" si="1"/>
        <v>The Modular Framework -  https://www.theglobalfund.org/media/4309/fundingmodel_modularframework_handbook_en.pdf</v>
      </c>
      <c r="H82" s="194" t="s">
        <v>473</v>
      </c>
      <c r="I82" s="195" t="s">
        <v>474</v>
      </c>
      <c r="J82" s="195" t="s">
        <v>475</v>
      </c>
      <c r="K82" s="54"/>
    </row>
    <row r="83" spans="1:11" ht="28" x14ac:dyDescent="0.3">
      <c r="A83" s="4" t="str">
        <f t="shared" ca="1" si="4"/>
        <v>Programmatic gap</v>
      </c>
      <c r="B83" s="4" t="s">
        <v>260</v>
      </c>
      <c r="C83" s="54" t="s">
        <v>261</v>
      </c>
      <c r="D83" s="54" t="s">
        <v>262</v>
      </c>
      <c r="E83" s="54"/>
      <c r="G83" s="27" t="str">
        <f t="shared" ca="1" si="1"/>
        <v>Global Fund HIV Information Note - https://www.theglobalfund.org/media/4759/core_resilientsustainablesystemsforhealth_infonote_en.pdf</v>
      </c>
      <c r="H83" s="195" t="s">
        <v>476</v>
      </c>
      <c r="I83" s="195" t="s">
        <v>477</v>
      </c>
      <c r="J83" s="195" t="s">
        <v>478</v>
      </c>
      <c r="K83" s="54"/>
    </row>
    <row r="84" spans="1:11" ht="112" x14ac:dyDescent="0.3">
      <c r="A84" s="4" t="str">
        <f t="shared" ca="1" si="4"/>
        <v>D1. Expected annual gap in meeting the need- male condoms: A1 - C4</v>
      </c>
      <c r="B84" s="93" t="s">
        <v>479</v>
      </c>
      <c r="C84" s="54" t="s">
        <v>480</v>
      </c>
      <c r="D84" s="54" t="s">
        <v>481</v>
      </c>
      <c r="E84" s="54"/>
      <c r="G84" s="4" t="str">
        <f t="shared" ca="1" si="1"/>
        <v xml:space="preserve">Note: Throughout the instructions, the term “high incidence settings” is used to indicate “high-risk AGYW”. High HIV incidence settings are sub-national locations with an HIV incidence of 1% or more among AGYW 15-24 years as per UNAIDS criteria. AGYW residing in these areas are considered high-risk. However, those residing within areas with moderate HIV incidence of 0.3% to &lt;1% can also be considered high-risk AGYW based on their reported behaviour (AGYW with non-regular sexual partner(s) and young women from key populations). [UNAIDS (2021). Global AIDS Strategy 2021-2026 — End Inequalities. End AIDS.]  </v>
      </c>
      <c r="H84" s="53" t="s">
        <v>482</v>
      </c>
      <c r="I84" s="53" t="s">
        <v>483</v>
      </c>
      <c r="J84" s="53" t="s">
        <v>484</v>
      </c>
      <c r="K84" s="54"/>
    </row>
    <row r="85" spans="1:11" x14ac:dyDescent="0.3">
      <c r="A85" s="4" t="str">
        <f t="shared" ca="1" si="4"/>
        <v>D2. Expected annual gap in meeting the need- female condoms: A2 - C5</v>
      </c>
      <c r="B85" s="93" t="s">
        <v>485</v>
      </c>
      <c r="C85" s="54" t="s">
        <v>486</v>
      </c>
      <c r="D85" s="54" t="s">
        <v>487</v>
      </c>
      <c r="E85" s="54"/>
      <c r="G85" s="196"/>
      <c r="H85" s="196"/>
      <c r="I85" s="196"/>
      <c r="J85" s="197"/>
      <c r="K85" s="54"/>
    </row>
    <row r="86" spans="1:11" x14ac:dyDescent="0.3">
      <c r="A86" s="4" t="str">
        <f t="shared" ca="1" si="4"/>
        <v>Country need to meet global target covered with the allocation amount</v>
      </c>
      <c r="B86" s="93" t="s">
        <v>488</v>
      </c>
      <c r="C86" s="54" t="s">
        <v>489</v>
      </c>
      <c r="D86" s="54" t="s">
        <v>490</v>
      </c>
      <c r="E86" s="10"/>
      <c r="G86" s="4">
        <f t="shared" ca="1" si="1"/>
        <v>0</v>
      </c>
      <c r="H86" s="69"/>
      <c r="I86" s="69"/>
      <c r="J86" s="69"/>
      <c r="K86" s="54"/>
    </row>
    <row r="87" spans="1:11" ht="14.5" x14ac:dyDescent="0.3">
      <c r="A87" s="4" t="str">
        <f t="shared" ca="1" si="4"/>
        <v>E1. Targets to be financed by allocation amount- male condoms</v>
      </c>
      <c r="B87" s="4" t="s">
        <v>491</v>
      </c>
      <c r="C87" s="54" t="s">
        <v>492</v>
      </c>
      <c r="D87" s="54" t="s">
        <v>493</v>
      </c>
      <c r="E87" s="36"/>
      <c r="G87" s="4">
        <f t="shared" ca="1" si="1"/>
        <v>0</v>
      </c>
      <c r="H87" s="54"/>
      <c r="I87" s="55"/>
      <c r="J87" s="64"/>
      <c r="K87" s="54"/>
    </row>
    <row r="88" spans="1:11" ht="14.5" x14ac:dyDescent="0.35">
      <c r="A88" s="4" t="str">
        <f t="shared" ca="1" si="4"/>
        <v>E2. Targets to be financed by allocation amount - female condoms</v>
      </c>
      <c r="B88" s="4" t="s">
        <v>494</v>
      </c>
      <c r="C88" s="54" t="s">
        <v>495</v>
      </c>
      <c r="D88" s="54" t="s">
        <v>496</v>
      </c>
      <c r="E88" s="36"/>
      <c r="G88" s="4">
        <f t="shared" ca="1" si="1"/>
        <v>0</v>
      </c>
      <c r="H88" s="64"/>
      <c r="I88" s="76"/>
      <c r="J88" s="64"/>
      <c r="K88" s="54"/>
    </row>
    <row r="89" spans="1:11" ht="28" x14ac:dyDescent="0.3">
      <c r="A89" s="4" t="str">
        <f t="shared" ca="1" si="4"/>
        <v>F1. Coverage from allocation amount and other resources - male condoms: E1 + C4</v>
      </c>
      <c r="B89" s="22" t="s">
        <v>497</v>
      </c>
      <c r="C89" s="54" t="s">
        <v>498</v>
      </c>
      <c r="D89" s="54" t="s">
        <v>499</v>
      </c>
      <c r="E89" s="36"/>
      <c r="G89" s="4">
        <f t="shared" ca="1" si="1"/>
        <v>0</v>
      </c>
      <c r="H89" s="64"/>
      <c r="I89" s="80"/>
      <c r="J89" s="64"/>
      <c r="K89" s="54"/>
    </row>
    <row r="90" spans="1:11" ht="28" x14ac:dyDescent="0.3">
      <c r="A90" s="4" t="str">
        <f t="shared" ca="1" si="4"/>
        <v>F2. Coverage from allocation amount and other resources - female condoms: E2 + C5</v>
      </c>
      <c r="B90" s="22" t="s">
        <v>500</v>
      </c>
      <c r="C90" s="54" t="s">
        <v>501</v>
      </c>
      <c r="D90" s="54" t="s">
        <v>502</v>
      </c>
      <c r="E90" s="36"/>
      <c r="G90" s="4">
        <f t="shared" ca="1" si="1"/>
        <v>0</v>
      </c>
      <c r="H90" s="64"/>
      <c r="I90" s="79"/>
      <c r="J90" s="64"/>
      <c r="K90" s="54"/>
    </row>
    <row r="91" spans="1:11" x14ac:dyDescent="0.3">
      <c r="A91" s="4" t="str">
        <f t="shared" ca="1" si="4"/>
        <v>G1. Remaining gap- male condoms: A1 - F1</v>
      </c>
      <c r="B91" s="93" t="s">
        <v>503</v>
      </c>
      <c r="C91" s="54" t="s">
        <v>504</v>
      </c>
      <c r="D91" s="54" t="s">
        <v>505</v>
      </c>
      <c r="E91" s="36"/>
      <c r="G91" s="27">
        <f t="shared" ca="1" si="1"/>
        <v>0</v>
      </c>
      <c r="H91" s="64"/>
      <c r="I91" s="80"/>
      <c r="J91" s="64"/>
      <c r="K91" s="54"/>
    </row>
    <row r="92" spans="1:11" x14ac:dyDescent="0.3">
      <c r="A92" s="4" t="str">
        <f t="shared" ca="1" si="4"/>
        <v>G2. Remaining gap- female condoms: A2 - F2</v>
      </c>
      <c r="B92" s="93" t="s">
        <v>506</v>
      </c>
      <c r="C92" s="54" t="s">
        <v>507</v>
      </c>
      <c r="D92" s="54" t="s">
        <v>508</v>
      </c>
      <c r="E92" s="36"/>
      <c r="G92" s="4">
        <f t="shared" ca="1" si="1"/>
        <v>0</v>
      </c>
      <c r="H92" s="64"/>
      <c r="I92" s="79"/>
      <c r="J92" s="64"/>
      <c r="K92" s="54"/>
    </row>
    <row r="93" spans="1:11" ht="14.5" x14ac:dyDescent="0.3">
      <c r="A93" s="4">
        <f t="shared" ca="1" si="4"/>
        <v>0</v>
      </c>
      <c r="C93" s="54"/>
      <c r="D93" s="54"/>
      <c r="E93" s="36"/>
      <c r="G93" s="4">
        <f t="shared" ca="1" si="1"/>
        <v>0</v>
      </c>
      <c r="I93" s="55"/>
      <c r="J93" s="54"/>
      <c r="K93" s="54"/>
    </row>
    <row r="94" spans="1:11" ht="14.5" x14ac:dyDescent="0.3">
      <c r="A94" s="4" t="str">
        <f t="shared" ca="1" si="4"/>
        <v>Prevention- key populations</v>
      </c>
      <c r="B94" s="57" t="s">
        <v>509</v>
      </c>
      <c r="C94" s="77" t="s">
        <v>510</v>
      </c>
      <c r="D94" s="73" t="s">
        <v>511</v>
      </c>
      <c r="E94" s="36"/>
      <c r="G94" s="4">
        <f t="shared" ca="1" si="1"/>
        <v>0</v>
      </c>
      <c r="I94" s="54"/>
      <c r="J94" s="54"/>
      <c r="K94" s="54"/>
    </row>
    <row r="95" spans="1:11" ht="14.5" x14ac:dyDescent="0.3">
      <c r="A95" s="4" t="str">
        <f t="shared" ca="1" si="4"/>
        <v>Number of condoms and lubricants distributed (male and female)</v>
      </c>
      <c r="B95" s="4" t="s">
        <v>512</v>
      </c>
      <c r="C95" s="54" t="s">
        <v>513</v>
      </c>
      <c r="D95" s="54" t="s">
        <v>514</v>
      </c>
      <c r="E95" s="36"/>
      <c r="G95" s="4">
        <f t="shared" ca="1" si="1"/>
        <v>0</v>
      </c>
      <c r="I95" s="54"/>
      <c r="J95" s="54"/>
      <c r="K95" s="54"/>
    </row>
    <row r="96" spans="1:11" ht="14.5" x14ac:dyDescent="0.3">
      <c r="A96" s="10"/>
      <c r="B96" s="10"/>
      <c r="C96" s="10"/>
      <c r="D96" s="10"/>
      <c r="E96" s="36"/>
      <c r="G96" s="4">
        <f t="shared" ca="1" si="1"/>
        <v>0</v>
      </c>
      <c r="I96" s="55"/>
      <c r="J96" s="54"/>
      <c r="K96" s="54"/>
    </row>
    <row r="97" spans="1:12" ht="14.5" x14ac:dyDescent="0.35">
      <c r="A97" s="4" t="str">
        <f t="shared" ref="A97:A122" ca="1" si="5">OFFSET($B97,0,LangOffset,1,1)</f>
        <v>Prevention - People who inject drugs and their partners</v>
      </c>
      <c r="B97" s="57" t="s">
        <v>515</v>
      </c>
      <c r="C97" s="75" t="s">
        <v>516</v>
      </c>
      <c r="D97" s="74" t="s">
        <v>517</v>
      </c>
      <c r="E97" s="36"/>
      <c r="G97" s="4">
        <f t="shared" ca="1" si="1"/>
        <v>0</v>
      </c>
      <c r="I97" s="55"/>
      <c r="J97" s="54"/>
      <c r="K97" s="54"/>
    </row>
    <row r="98" spans="1:12" ht="14.5" x14ac:dyDescent="0.3">
      <c r="A98" s="4" t="str">
        <f t="shared" ca="1" si="5"/>
        <v xml:space="preserve">Number of needles and syringes distributed </v>
      </c>
      <c r="B98" s="4" t="s">
        <v>518</v>
      </c>
      <c r="C98" s="36" t="s">
        <v>519</v>
      </c>
      <c r="D98" s="36" t="s">
        <v>520</v>
      </c>
      <c r="G98" s="4">
        <f t="shared" ca="1" si="1"/>
        <v>0</v>
      </c>
      <c r="I98" s="55"/>
      <c r="J98" s="54"/>
      <c r="K98" s="54"/>
    </row>
    <row r="99" spans="1:12" ht="14.5" x14ac:dyDescent="0.35">
      <c r="A99" s="4" t="str">
        <f t="shared" ca="1" si="5"/>
        <v>people who inject drugs and their partners</v>
      </c>
      <c r="B99" s="4" t="s">
        <v>521</v>
      </c>
      <c r="C99" s="70" t="s">
        <v>522</v>
      </c>
      <c r="D99" s="36" t="s">
        <v>523</v>
      </c>
      <c r="G99" s="4">
        <f t="shared" ca="1" si="1"/>
        <v>0</v>
      </c>
      <c r="I99" s="55"/>
      <c r="J99" s="54"/>
      <c r="K99" s="54"/>
    </row>
    <row r="100" spans="1:12" ht="14.5" x14ac:dyDescent="0.3">
      <c r="A100" s="4" t="str">
        <f t="shared" ca="1" si="5"/>
        <v>HIV/AIDS Programmatic Gap Table - Needle and syringe programs</v>
      </c>
      <c r="B100" s="4" t="s">
        <v>524</v>
      </c>
      <c r="C100" s="36" t="s">
        <v>525</v>
      </c>
      <c r="D100" s="74" t="s">
        <v>526</v>
      </c>
      <c r="G100" s="4">
        <f t="shared" ref="G100:G106" ca="1" si="6">OFFSET($H100,0,LangOffset,1,1)</f>
        <v>0</v>
      </c>
      <c r="I100" s="68"/>
      <c r="J100" s="54"/>
      <c r="K100" s="54"/>
    </row>
    <row r="101" spans="1:12" ht="14.5" x14ac:dyDescent="0.3">
      <c r="A101" s="4" t="str">
        <f t="shared" ca="1" si="5"/>
        <v>Needles and syringes to be distributed per person per year</v>
      </c>
      <c r="B101" s="4" t="s">
        <v>527</v>
      </c>
      <c r="C101" s="36" t="s">
        <v>528</v>
      </c>
      <c r="D101" s="36" t="s">
        <v>529</v>
      </c>
      <c r="G101" s="4">
        <f t="shared" ca="1" si="6"/>
        <v>0</v>
      </c>
      <c r="I101" s="55"/>
      <c r="J101" s="54"/>
      <c r="K101" s="54"/>
    </row>
    <row r="102" spans="1:12" ht="14.5" x14ac:dyDescent="0.3">
      <c r="A102" s="4" t="str">
        <f t="shared" ca="1" si="5"/>
        <v>A. Total needles and syringes needed</v>
      </c>
      <c r="B102" s="4" t="s">
        <v>530</v>
      </c>
      <c r="C102" s="36" t="s">
        <v>531</v>
      </c>
      <c r="D102" s="36" t="s">
        <v>532</v>
      </c>
      <c r="G102" s="4">
        <f t="shared" ca="1" si="6"/>
        <v>0</v>
      </c>
      <c r="I102" s="55"/>
      <c r="J102" s="54"/>
      <c r="K102" s="54"/>
    </row>
    <row r="103" spans="1:12" ht="14.5" x14ac:dyDescent="0.3">
      <c r="A103" s="4" t="str">
        <f t="shared" ca="1" si="5"/>
        <v>B. Country target- Needles and syringes to be distributed (from National Strategic Plan)</v>
      </c>
      <c r="B103" s="4" t="s">
        <v>533</v>
      </c>
      <c r="C103" s="36" t="s">
        <v>534</v>
      </c>
      <c r="D103" s="36" t="s">
        <v>535</v>
      </c>
      <c r="G103" s="4">
        <f t="shared" ca="1" si="6"/>
        <v>0</v>
      </c>
      <c r="I103" s="55"/>
      <c r="J103" s="54"/>
      <c r="K103" s="54"/>
    </row>
    <row r="104" spans="1:12" ht="29" x14ac:dyDescent="0.3">
      <c r="A104" s="4" t="str">
        <f t="shared" ca="1" si="5"/>
        <v>D. Expected annual gap in meeting the need- needles and syringes: B - C3</v>
      </c>
      <c r="B104" s="22" t="s">
        <v>536</v>
      </c>
      <c r="C104" s="65" t="s">
        <v>537</v>
      </c>
      <c r="D104" s="36" t="s">
        <v>538</v>
      </c>
      <c r="G104" s="28">
        <f t="shared" ca="1" si="6"/>
        <v>0</v>
      </c>
      <c r="H104" s="22"/>
      <c r="I104" s="54"/>
      <c r="J104" s="54"/>
      <c r="K104" s="54"/>
    </row>
    <row r="105" spans="1:12" ht="14.5" x14ac:dyDescent="0.3">
      <c r="A105" s="4" t="str">
        <f t="shared" ca="1" si="5"/>
        <v>E. Targets to be financed by allocation amount- needles and syringes</v>
      </c>
      <c r="B105" s="4" t="s">
        <v>539</v>
      </c>
      <c r="C105" s="36" t="s">
        <v>540</v>
      </c>
      <c r="D105" s="36" t="s">
        <v>541</v>
      </c>
      <c r="G105" s="4">
        <f t="shared" ca="1" si="6"/>
        <v>0</v>
      </c>
      <c r="H105" s="22"/>
      <c r="I105" s="55"/>
      <c r="J105" s="54"/>
      <c r="K105" s="54"/>
    </row>
    <row r="106" spans="1:12" ht="14.5" x14ac:dyDescent="0.3">
      <c r="A106" s="4" t="str">
        <f t="shared" ca="1" si="5"/>
        <v>F. Coverage from allocation amount and other resources- needles and syringes:  E + C3</v>
      </c>
      <c r="B106" s="4" t="s">
        <v>542</v>
      </c>
      <c r="C106" s="63" t="s">
        <v>543</v>
      </c>
      <c r="D106" s="36" t="s">
        <v>544</v>
      </c>
      <c r="G106" s="4">
        <f t="shared" ca="1" si="6"/>
        <v>0</v>
      </c>
      <c r="I106" s="55"/>
      <c r="J106" s="54"/>
    </row>
    <row r="107" spans="1:12" ht="14.5" x14ac:dyDescent="0.3">
      <c r="A107" s="4" t="str">
        <f t="shared" ca="1" si="5"/>
        <v>G. Remaining gap-needles and syringes: B - F</v>
      </c>
      <c r="B107" s="4" t="s">
        <v>545</v>
      </c>
      <c r="C107" s="36" t="s">
        <v>546</v>
      </c>
      <c r="D107" s="36" t="s">
        <v>547</v>
      </c>
      <c r="G107" s="10"/>
      <c r="H107" s="10"/>
      <c r="I107" s="10"/>
      <c r="J107" s="10"/>
      <c r="K107" s="36"/>
    </row>
    <row r="108" spans="1:12" ht="14.5" x14ac:dyDescent="0.3">
      <c r="A108" s="10"/>
      <c r="B108" s="10"/>
      <c r="C108" s="10"/>
      <c r="D108" s="10"/>
      <c r="G108" s="4" t="str">
        <f ca="1">OFFSET($H108,0,LangOffset,1,1)</f>
        <v>Please read the Instructions sheet carefully before completing the programmatic gap tables.</v>
      </c>
      <c r="H108" s="4" t="s">
        <v>548</v>
      </c>
      <c r="I108" s="36" t="s">
        <v>549</v>
      </c>
      <c r="J108" s="44" t="s">
        <v>550</v>
      </c>
      <c r="K108" s="36"/>
      <c r="L108" s="10"/>
    </row>
    <row r="109" spans="1:12" ht="14.5" x14ac:dyDescent="0.3">
      <c r="A109" s="4" t="str">
        <f t="shared" ca="1" si="5"/>
        <v>B1. Global targets as per the Global AIDS Strategy</v>
      </c>
      <c r="B109" s="93" t="s">
        <v>551</v>
      </c>
      <c r="C109" s="4" t="s">
        <v>552</v>
      </c>
      <c r="D109" s="4" t="s">
        <v>553</v>
      </c>
      <c r="G109" s="4" t="str">
        <f ca="1">OFFSET($H109,0,LangOffset,1,1)</f>
        <v>To complete this cover sheet, select from the drop-down lists the Geography and Applicant Type.</v>
      </c>
      <c r="H109" s="4" t="s">
        <v>554</v>
      </c>
      <c r="I109" s="36" t="s">
        <v>555</v>
      </c>
      <c r="J109" s="43" t="s">
        <v>556</v>
      </c>
      <c r="K109" s="37"/>
    </row>
    <row r="110" spans="1:12" ht="29" x14ac:dyDescent="0.3">
      <c r="A110" s="4" t="str">
        <f t="shared" ca="1" si="5"/>
        <v>B. Country targets 
(from National Strategic Plan)</v>
      </c>
      <c r="B110" s="22" t="s">
        <v>557</v>
      </c>
      <c r="C110" s="68" t="s">
        <v>558</v>
      </c>
      <c r="D110" s="54" t="s">
        <v>559</v>
      </c>
      <c r="G110" s="4" t="str">
        <f ca="1">OFFSET($H110,0,LangOffset,1,1)</f>
        <v>Applicant</v>
      </c>
      <c r="H110" s="4" t="s">
        <v>560</v>
      </c>
      <c r="I110" s="36" t="s">
        <v>561</v>
      </c>
      <c r="J110" s="36" t="s">
        <v>562</v>
      </c>
      <c r="K110" s="38"/>
    </row>
    <row r="111" spans="1:12" ht="14.5" x14ac:dyDescent="0.3">
      <c r="A111" s="4" t="str">
        <f t="shared" ca="1" si="5"/>
        <v xml:space="preserve">PrEP Programmatic Gap Table 2 </v>
      </c>
      <c r="B111" s="93" t="s">
        <v>563</v>
      </c>
      <c r="C111" s="4" t="s">
        <v>564</v>
      </c>
      <c r="D111" s="4" t="s">
        <v>565</v>
      </c>
      <c r="G111" s="4" t="str">
        <f ca="1">OFFSET($H111,0,LangOffset,1,1)</f>
        <v>Component</v>
      </c>
      <c r="H111" s="4" t="s">
        <v>566</v>
      </c>
      <c r="I111" s="36" t="s">
        <v>567</v>
      </c>
      <c r="J111" s="36" t="s">
        <v>568</v>
      </c>
      <c r="K111" s="38"/>
    </row>
    <row r="112" spans="1:12" ht="14.5" x14ac:dyDescent="0.3">
      <c r="A112" s="4" t="str">
        <f t="shared" ca="1" si="5"/>
        <v xml:space="preserve">PrEP Programmatic Gap Table 3 </v>
      </c>
      <c r="B112" s="93" t="s">
        <v>569</v>
      </c>
      <c r="C112" s="4" t="s">
        <v>570</v>
      </c>
      <c r="D112" s="4" t="s">
        <v>571</v>
      </c>
      <c r="G112" s="4" t="str">
        <f ca="1">OFFSET($H112,0,LangOffset,1,1)</f>
        <v>Applicant Type</v>
      </c>
      <c r="H112" s="4" t="s">
        <v>572</v>
      </c>
      <c r="I112" s="36" t="s">
        <v>573</v>
      </c>
      <c r="J112" s="36" t="s">
        <v>574</v>
      </c>
    </row>
    <row r="113" spans="1:11" x14ac:dyDescent="0.3">
      <c r="A113" s="4" t="str">
        <f t="shared" ca="1" si="5"/>
        <v>A3. Total condoms needed</v>
      </c>
      <c r="B113" s="93" t="s">
        <v>575</v>
      </c>
      <c r="C113" s="4" t="s">
        <v>576</v>
      </c>
      <c r="D113" s="4" t="s">
        <v>577</v>
      </c>
      <c r="G113" s="10"/>
      <c r="H113" s="10"/>
      <c r="I113" s="10"/>
      <c r="J113" s="10"/>
    </row>
    <row r="114" spans="1:11" x14ac:dyDescent="0.3">
      <c r="A114" s="4" t="str">
        <f t="shared" ca="1" si="5"/>
        <v xml:space="preserve">Condom Programmatic Gap Table 2 </v>
      </c>
      <c r="B114" s="93" t="s">
        <v>578</v>
      </c>
      <c r="C114" s="4" t="s">
        <v>579</v>
      </c>
      <c r="D114" s="4" t="s">
        <v>580</v>
      </c>
      <c r="G114" s="4">
        <f t="shared" ca="1" si="1"/>
        <v>0</v>
      </c>
      <c r="K114" s="10"/>
    </row>
    <row r="115" spans="1:11" x14ac:dyDescent="0.3">
      <c r="A115" s="4" t="str">
        <f t="shared" ca="1" si="5"/>
        <v>"TB/HIV gap tables" tab</v>
      </c>
      <c r="B115" s="93" t="s">
        <v>581</v>
      </c>
      <c r="C115" s="4" t="s">
        <v>582</v>
      </c>
      <c r="D115" s="4" t="s">
        <v>583</v>
      </c>
      <c r="G115" s="10"/>
      <c r="H115" s="10"/>
      <c r="I115" s="10"/>
      <c r="J115" s="10"/>
      <c r="K115" s="36"/>
    </row>
    <row r="116" spans="1:11" ht="43.5" x14ac:dyDescent="0.3">
      <c r="A116" s="4" t="str">
        <f t="shared" ca="1" si="5"/>
        <v>TB/HIV Programmatic Gap Table 1</v>
      </c>
      <c r="B116" s="93" t="s">
        <v>584</v>
      </c>
      <c r="C116" s="54" t="s">
        <v>585</v>
      </c>
      <c r="D116" s="54" t="s">
        <v>586</v>
      </c>
      <c r="G116" s="4" t="str">
        <f ca="1">OFFSET($H116,0,LangOffset,1,1)</f>
        <v xml:space="preserve">Carefully read the instructions in the "Instructions" tab before completing the programmatic gap analysis table. 
The instructions have been tailored to each specific module/intervention. </v>
      </c>
      <c r="H116" s="260" t="s">
        <v>587</v>
      </c>
      <c r="I116" s="281" t="s">
        <v>588</v>
      </c>
      <c r="J116" s="259" t="s">
        <v>589</v>
      </c>
      <c r="K116" s="10"/>
    </row>
    <row r="117" spans="1:11" x14ac:dyDescent="0.3">
      <c r="A117" s="4" t="str">
        <f t="shared" ca="1" si="5"/>
        <v>TB/HIV Programmatic Gap Table 2</v>
      </c>
      <c r="B117" s="93" t="s">
        <v>590</v>
      </c>
      <c r="C117" s="54" t="s">
        <v>591</v>
      </c>
      <c r="D117" s="54" t="s">
        <v>592</v>
      </c>
      <c r="G117" s="10"/>
      <c r="H117" s="10"/>
      <c r="I117" s="10"/>
      <c r="J117" s="10"/>
    </row>
    <row r="118" spans="1:11" x14ac:dyDescent="0.3">
      <c r="A118" s="4" t="str">
        <f t="shared" ca="1" si="5"/>
        <v>TB/HIV Programmatic Gap Table 3</v>
      </c>
      <c r="B118" s="93" t="s">
        <v>593</v>
      </c>
      <c r="C118" s="54" t="s">
        <v>594</v>
      </c>
      <c r="D118" s="54" t="s">
        <v>595</v>
      </c>
      <c r="G118" s="4" t="str">
        <f t="shared" ref="G118:G161" ca="1" si="7">OFFSET($H118,0,LangOffset,1,1)</f>
        <v>Latest version updated: 31 March 2023</v>
      </c>
      <c r="H118" s="53" t="s">
        <v>596</v>
      </c>
      <c r="I118" s="53" t="s">
        <v>597</v>
      </c>
      <c r="J118" s="53" t="s">
        <v>598</v>
      </c>
    </row>
    <row r="119" spans="1:11" x14ac:dyDescent="0.3">
      <c r="A119" s="4" t="str">
        <f t="shared" ca="1" si="5"/>
        <v>TB/HIV Programmatic Gap Table 4</v>
      </c>
      <c r="B119" s="93" t="s">
        <v>599</v>
      </c>
      <c r="C119" s="4" t="s">
        <v>600</v>
      </c>
      <c r="D119" s="4" t="s">
        <v>601</v>
      </c>
      <c r="G119" s="4">
        <f t="shared" ca="1" si="7"/>
        <v>0</v>
      </c>
    </row>
    <row r="120" spans="1:11" x14ac:dyDescent="0.3">
      <c r="A120" s="4" t="str">
        <f t="shared" ca="1" si="5"/>
        <v>TB/HIV</v>
      </c>
      <c r="B120" s="93" t="s">
        <v>41</v>
      </c>
      <c r="C120" s="93" t="s">
        <v>602</v>
      </c>
      <c r="D120" s="93" t="s">
        <v>602</v>
      </c>
      <c r="G120" s="4">
        <f t="shared" ca="1" si="7"/>
        <v>0</v>
      </c>
    </row>
    <row r="121" spans="1:11" x14ac:dyDescent="0.3">
      <c r="A121" s="4" t="str">
        <f t="shared" ca="1" si="5"/>
        <v>"HIV Testing" tab</v>
      </c>
      <c r="B121" s="98" t="s">
        <v>603</v>
      </c>
      <c r="C121" s="4" t="s">
        <v>604</v>
      </c>
      <c r="D121" s="4" t="s">
        <v>605</v>
      </c>
      <c r="G121" s="4">
        <f t="shared" ca="1" si="7"/>
        <v>0</v>
      </c>
    </row>
    <row r="122" spans="1:11" x14ac:dyDescent="0.3">
      <c r="A122" s="4" t="str">
        <f t="shared" ca="1" si="5"/>
        <v>B2. Country targets</v>
      </c>
      <c r="B122" s="4" t="s">
        <v>606</v>
      </c>
      <c r="C122" s="4" t="s">
        <v>607</v>
      </c>
      <c r="D122" s="4" t="s">
        <v>559</v>
      </c>
      <c r="G122" s="4">
        <f t="shared" ca="1" si="7"/>
        <v>0</v>
      </c>
    </row>
    <row r="123" spans="1:11" x14ac:dyDescent="0.3">
      <c r="A123" s="4" t="str">
        <f t="shared" ref="A123:A129" ca="1" si="8">OFFSET($B123,0,LangOffset,1,1)</f>
        <v>D. Expected annual gap in meeting the need: A - C3</v>
      </c>
      <c r="B123" s="4" t="s">
        <v>779</v>
      </c>
      <c r="C123" s="4" t="s">
        <v>1757</v>
      </c>
      <c r="D123" s="4" t="s">
        <v>352</v>
      </c>
      <c r="G123" s="4">
        <f t="shared" ca="1" si="7"/>
        <v>0</v>
      </c>
    </row>
    <row r="124" spans="1:11" x14ac:dyDescent="0.3">
      <c r="A124" s="4" t="str">
        <f t="shared" ca="1" si="8"/>
        <v xml:space="preserve">G. Remaining gap: A - F </v>
      </c>
      <c r="B124" s="22" t="s">
        <v>362</v>
      </c>
      <c r="C124" s="142" t="s">
        <v>363</v>
      </c>
      <c r="D124" s="64" t="s">
        <v>364</v>
      </c>
      <c r="G124" s="4">
        <f t="shared" ca="1" si="7"/>
        <v>0</v>
      </c>
    </row>
    <row r="125" spans="1:11" x14ac:dyDescent="0.3">
      <c r="A125" s="4">
        <f t="shared" ca="1" si="8"/>
        <v>0</v>
      </c>
      <c r="G125" s="4">
        <f t="shared" ca="1" si="7"/>
        <v>0</v>
      </c>
    </row>
    <row r="126" spans="1:11" x14ac:dyDescent="0.3">
      <c r="A126" s="10"/>
      <c r="B126" s="10"/>
      <c r="C126" s="10"/>
      <c r="D126" s="10"/>
      <c r="E126" s="10"/>
      <c r="G126" s="4">
        <f t="shared" ca="1" si="7"/>
        <v>0</v>
      </c>
    </row>
    <row r="127" spans="1:11" x14ac:dyDescent="0.3">
      <c r="A127" s="4" t="str">
        <f ca="1">OFFSET($B127,0,LangOffset,1,1)</f>
        <v>Treatment Programmatic Gap Table 1</v>
      </c>
      <c r="B127" s="4" t="s">
        <v>608</v>
      </c>
      <c r="C127" s="4" t="s">
        <v>609</v>
      </c>
      <c r="D127" s="4" t="s">
        <v>610</v>
      </c>
      <c r="G127" s="4">
        <f t="shared" ca="1" si="7"/>
        <v>0</v>
      </c>
    </row>
    <row r="128" spans="1:11" x14ac:dyDescent="0.3">
      <c r="A128" s="4" t="str">
        <f ca="1">OFFSET($B128,0,LangOffset,1,1)</f>
        <v>Treatment Programmatic Gap Table 2</v>
      </c>
      <c r="B128" s="4" t="s">
        <v>611</v>
      </c>
      <c r="C128" s="4" t="s">
        <v>612</v>
      </c>
      <c r="D128" s="4" t="s">
        <v>613</v>
      </c>
      <c r="G128" s="4">
        <f t="shared" ca="1" si="7"/>
        <v>0</v>
      </c>
    </row>
    <row r="129" spans="1:7" x14ac:dyDescent="0.3">
      <c r="A129" s="4" t="str">
        <f t="shared" ca="1" si="8"/>
        <v>Treatment Programmatic Gap Table 3</v>
      </c>
      <c r="B129" s="4" t="s">
        <v>614</v>
      </c>
      <c r="C129" s="4" t="s">
        <v>615</v>
      </c>
      <c r="D129" s="4" t="s">
        <v>616</v>
      </c>
      <c r="G129" s="4">
        <f t="shared" ca="1" si="7"/>
        <v>0</v>
      </c>
    </row>
    <row r="130" spans="1:7" x14ac:dyDescent="0.3">
      <c r="A130" s="4" t="str">
        <f ca="1">OFFSET($B130,0,LangOffset,1,1)</f>
        <v>EMTCT Programmatic Gap Table 1</v>
      </c>
      <c r="B130" s="4" t="s">
        <v>617</v>
      </c>
      <c r="C130" s="4" t="s">
        <v>618</v>
      </c>
      <c r="D130" s="4" t="s">
        <v>619</v>
      </c>
      <c r="G130" s="4">
        <f t="shared" ca="1" si="7"/>
        <v>0</v>
      </c>
    </row>
    <row r="131" spans="1:7" x14ac:dyDescent="0.3">
      <c r="A131" s="4" t="str">
        <f ca="1">OFFSET($B131,0,LangOffset,1,1)</f>
        <v>Prevention Programmatic Gap Table 1</v>
      </c>
      <c r="B131" s="4" t="s">
        <v>620</v>
      </c>
      <c r="C131" s="4" t="s">
        <v>621</v>
      </c>
      <c r="D131" s="4" t="s">
        <v>622</v>
      </c>
      <c r="G131" s="4">
        <f t="shared" ca="1" si="7"/>
        <v>0</v>
      </c>
    </row>
    <row r="132" spans="1:7" x14ac:dyDescent="0.3">
      <c r="A132" s="4" t="str">
        <f ca="1">OFFSET($B132,0,LangOffset,1,1)</f>
        <v>Prevention Programmatic Gap Table 2</v>
      </c>
      <c r="B132" s="4" t="s">
        <v>623</v>
      </c>
      <c r="C132" s="4" t="s">
        <v>624</v>
      </c>
      <c r="D132" s="4" t="s">
        <v>625</v>
      </c>
      <c r="G132" s="4">
        <f t="shared" ca="1" si="7"/>
        <v>0</v>
      </c>
    </row>
    <row r="133" spans="1:7" x14ac:dyDescent="0.3">
      <c r="A133" s="4" t="str">
        <f t="shared" ref="A133:A195" ca="1" si="9">OFFSET($B133,0,LangOffset,1,1)</f>
        <v>Prevention Programmatic Gap Table 3</v>
      </c>
      <c r="B133" s="4" t="s">
        <v>626</v>
      </c>
      <c r="C133" s="4" t="s">
        <v>627</v>
      </c>
      <c r="D133" s="4" t="s">
        <v>628</v>
      </c>
      <c r="G133" s="4">
        <f t="shared" ca="1" si="7"/>
        <v>0</v>
      </c>
    </row>
    <row r="134" spans="1:7" x14ac:dyDescent="0.3">
      <c r="A134" s="4" t="str">
        <f t="shared" ca="1" si="9"/>
        <v>Prevention Programmatic Gap Table 4</v>
      </c>
      <c r="B134" s="4" t="s">
        <v>629</v>
      </c>
      <c r="C134" s="4" t="s">
        <v>630</v>
      </c>
      <c r="D134" s="4" t="s">
        <v>631</v>
      </c>
      <c r="G134" s="4">
        <f t="shared" ca="1" si="7"/>
        <v>0</v>
      </c>
    </row>
    <row r="135" spans="1:7" x14ac:dyDescent="0.3">
      <c r="A135" s="4" t="str">
        <f ca="1">OFFSET($B135,0,LangOffset,1,1)</f>
        <v>HIV Testing Programmatic Gap Table 1</v>
      </c>
      <c r="B135" s="4" t="s">
        <v>632</v>
      </c>
      <c r="C135" s="4" t="s">
        <v>633</v>
      </c>
      <c r="D135" s="4" t="s">
        <v>634</v>
      </c>
      <c r="G135" s="4">
        <f t="shared" ca="1" si="7"/>
        <v>0</v>
      </c>
    </row>
    <row r="136" spans="1:7" x14ac:dyDescent="0.3">
      <c r="A136" s="4" t="str">
        <f t="shared" ca="1" si="9"/>
        <v>HIV Testing Programmatic Gap Table 2</v>
      </c>
      <c r="B136" s="4" t="s">
        <v>635</v>
      </c>
      <c r="C136" s="4" t="s">
        <v>636</v>
      </c>
      <c r="D136" s="4" t="s">
        <v>637</v>
      </c>
      <c r="G136" s="4">
        <f t="shared" ca="1" si="7"/>
        <v>0</v>
      </c>
    </row>
    <row r="137" spans="1:7" ht="28" x14ac:dyDescent="0.3">
      <c r="A137" s="4" t="str">
        <f t="shared" ca="1" si="9"/>
        <v>A. Total estimated number of all adults and/or children living with HIV</v>
      </c>
      <c r="B137" s="261" t="s">
        <v>638</v>
      </c>
      <c r="C137" s="262" t="s">
        <v>639</v>
      </c>
      <c r="D137" s="248" t="s">
        <v>640</v>
      </c>
      <c r="G137" s="4">
        <f t="shared" ca="1" si="7"/>
        <v>0</v>
      </c>
    </row>
    <row r="138" spans="1:7" ht="28" x14ac:dyDescent="0.3">
      <c r="A138" s="4" t="str">
        <f t="shared" ca="1" si="9"/>
        <v>A. Total estimated number of people in the specified key and vulnerable population</v>
      </c>
      <c r="B138" s="261" t="s">
        <v>641</v>
      </c>
      <c r="C138" s="258" t="s">
        <v>642</v>
      </c>
      <c r="D138" s="258" t="s">
        <v>643</v>
      </c>
      <c r="G138" s="4">
        <f t="shared" ca="1" si="7"/>
        <v>0</v>
      </c>
    </row>
    <row r="139" spans="1:7" ht="28" x14ac:dyDescent="0.3">
      <c r="A139" s="4" t="str">
        <f t="shared" ca="1" si="9"/>
        <v>A. Total estimated number of HIV-positive pregnant women</v>
      </c>
      <c r="B139" s="261" t="s">
        <v>644</v>
      </c>
      <c r="C139" s="258" t="s">
        <v>645</v>
      </c>
      <c r="D139" s="258" t="s">
        <v>646</v>
      </c>
      <c r="G139" s="4">
        <f t="shared" ca="1" si="7"/>
        <v>0</v>
      </c>
    </row>
    <row r="140" spans="1:7" ht="28" x14ac:dyDescent="0.3">
      <c r="A140" s="4" t="str">
        <f t="shared" ca="1" si="9"/>
        <v>A. Total estimated key and vulnerable populations in need</v>
      </c>
      <c r="B140" s="263" t="s">
        <v>647</v>
      </c>
      <c r="C140" s="53" t="s">
        <v>648</v>
      </c>
      <c r="D140" s="53" t="s">
        <v>649</v>
      </c>
      <c r="G140" s="4">
        <f t="shared" ca="1" si="7"/>
        <v>0</v>
      </c>
    </row>
    <row r="141" spans="1:7" ht="28" x14ac:dyDescent="0.3">
      <c r="A141" s="4" t="str">
        <f t="shared" ca="1" si="9"/>
        <v xml:space="preserve">Condom Programmatic Gap Table 3 </v>
      </c>
      <c r="B141" s="263" t="s">
        <v>650</v>
      </c>
      <c r="C141" s="53" t="s">
        <v>651</v>
      </c>
      <c r="D141" s="53" t="s">
        <v>652</v>
      </c>
      <c r="G141" s="4">
        <f t="shared" ca="1" si="7"/>
        <v>0</v>
      </c>
    </row>
    <row r="142" spans="1:7" x14ac:dyDescent="0.3">
      <c r="A142" s="4" t="str">
        <f t="shared" ca="1" si="9"/>
        <v>EMTCT Programmatic Gap Table 2</v>
      </c>
      <c r="B142" s="34" t="s">
        <v>653</v>
      </c>
      <c r="C142" s="34" t="s">
        <v>654</v>
      </c>
      <c r="D142" s="34" t="s">
        <v>655</v>
      </c>
      <c r="G142" s="4">
        <f t="shared" ca="1" si="7"/>
        <v>0</v>
      </c>
    </row>
    <row r="143" spans="1:7" x14ac:dyDescent="0.3">
      <c r="A143" s="4" t="str">
        <f t="shared" ca="1" si="9"/>
        <v>EMTCT Programmatic Gap Table 3</v>
      </c>
      <c r="B143" s="34" t="s">
        <v>656</v>
      </c>
      <c r="C143" s="34" t="s">
        <v>654</v>
      </c>
      <c r="D143" s="34" t="s">
        <v>655</v>
      </c>
      <c r="G143" s="4">
        <f t="shared" ca="1" si="7"/>
        <v>0</v>
      </c>
    </row>
    <row r="144" spans="1:7" x14ac:dyDescent="0.3">
      <c r="A144" s="4" t="str">
        <f t="shared" ca="1" si="9"/>
        <v>HIV Testing Programmatic Gap Table 3</v>
      </c>
      <c r="B144" s="34" t="s">
        <v>657</v>
      </c>
      <c r="C144" s="34" t="s">
        <v>658</v>
      </c>
      <c r="D144" s="34" t="s">
        <v>659</v>
      </c>
      <c r="G144" s="4">
        <f t="shared" ca="1" si="7"/>
        <v>0</v>
      </c>
    </row>
    <row r="145" spans="1:7" x14ac:dyDescent="0.3">
      <c r="A145" s="4">
        <f t="shared" ca="1" si="9"/>
        <v>0</v>
      </c>
      <c r="G145" s="4">
        <f t="shared" ca="1" si="7"/>
        <v>0</v>
      </c>
    </row>
    <row r="146" spans="1:7" x14ac:dyDescent="0.3">
      <c r="A146" s="4">
        <f t="shared" ca="1" si="9"/>
        <v>0</v>
      </c>
      <c r="G146" s="4">
        <f t="shared" ca="1" si="7"/>
        <v>0</v>
      </c>
    </row>
    <row r="147" spans="1:7" x14ac:dyDescent="0.3">
      <c r="A147" s="4">
        <f t="shared" ca="1" si="9"/>
        <v>0</v>
      </c>
      <c r="G147" s="4">
        <f t="shared" ca="1" si="7"/>
        <v>0</v>
      </c>
    </row>
    <row r="148" spans="1:7" x14ac:dyDescent="0.3">
      <c r="A148" s="4">
        <f t="shared" ca="1" si="9"/>
        <v>0</v>
      </c>
      <c r="G148" s="4">
        <f t="shared" ca="1" si="7"/>
        <v>0</v>
      </c>
    </row>
    <row r="149" spans="1:7" x14ac:dyDescent="0.3">
      <c r="A149" s="4">
        <f t="shared" ca="1" si="9"/>
        <v>0</v>
      </c>
      <c r="G149" s="4">
        <f t="shared" ca="1" si="7"/>
        <v>0</v>
      </c>
    </row>
    <row r="150" spans="1:7" x14ac:dyDescent="0.3">
      <c r="A150" s="4">
        <f t="shared" ca="1" si="9"/>
        <v>0</v>
      </c>
      <c r="G150" s="4">
        <f t="shared" ca="1" si="7"/>
        <v>0</v>
      </c>
    </row>
    <row r="151" spans="1:7" x14ac:dyDescent="0.3">
      <c r="A151" s="4">
        <f t="shared" ca="1" si="9"/>
        <v>0</v>
      </c>
      <c r="G151" s="4">
        <f t="shared" ca="1" si="7"/>
        <v>0</v>
      </c>
    </row>
    <row r="152" spans="1:7" x14ac:dyDescent="0.3">
      <c r="A152" s="4">
        <f t="shared" ca="1" si="9"/>
        <v>0</v>
      </c>
      <c r="G152" s="4">
        <f t="shared" ca="1" si="7"/>
        <v>0</v>
      </c>
    </row>
    <row r="153" spans="1:7" x14ac:dyDescent="0.3">
      <c r="A153" s="4">
        <f t="shared" ca="1" si="9"/>
        <v>0</v>
      </c>
      <c r="G153" s="4">
        <f t="shared" ca="1" si="7"/>
        <v>0</v>
      </c>
    </row>
    <row r="154" spans="1:7" x14ac:dyDescent="0.3">
      <c r="A154" s="4">
        <f t="shared" ca="1" si="9"/>
        <v>0</v>
      </c>
      <c r="G154" s="4">
        <f t="shared" ca="1" si="7"/>
        <v>0</v>
      </c>
    </row>
    <row r="155" spans="1:7" x14ac:dyDescent="0.3">
      <c r="A155" s="4">
        <f t="shared" ca="1" si="9"/>
        <v>0</v>
      </c>
      <c r="G155" s="4">
        <f t="shared" ca="1" si="7"/>
        <v>0</v>
      </c>
    </row>
    <row r="156" spans="1:7" x14ac:dyDescent="0.3">
      <c r="A156" s="4">
        <f t="shared" ca="1" si="9"/>
        <v>0</v>
      </c>
      <c r="G156" s="4">
        <f t="shared" ca="1" si="7"/>
        <v>0</v>
      </c>
    </row>
    <row r="157" spans="1:7" x14ac:dyDescent="0.3">
      <c r="A157" s="4">
        <f t="shared" ca="1" si="9"/>
        <v>0</v>
      </c>
      <c r="G157" s="4">
        <f t="shared" ca="1" si="7"/>
        <v>0</v>
      </c>
    </row>
    <row r="158" spans="1:7" x14ac:dyDescent="0.3">
      <c r="A158" s="4">
        <f t="shared" ca="1" si="9"/>
        <v>0</v>
      </c>
      <c r="G158" s="4">
        <f t="shared" ca="1" si="7"/>
        <v>0</v>
      </c>
    </row>
    <row r="159" spans="1:7" x14ac:dyDescent="0.3">
      <c r="A159" s="4">
        <f t="shared" ca="1" si="9"/>
        <v>0</v>
      </c>
      <c r="G159" s="4">
        <f t="shared" ca="1" si="7"/>
        <v>0</v>
      </c>
    </row>
    <row r="160" spans="1:7" x14ac:dyDescent="0.3">
      <c r="A160" s="4">
        <f t="shared" ca="1" si="9"/>
        <v>0</v>
      </c>
      <c r="G160" s="4">
        <f t="shared" ca="1" si="7"/>
        <v>0</v>
      </c>
    </row>
    <row r="161" spans="1:7" x14ac:dyDescent="0.3">
      <c r="A161" s="4">
        <f t="shared" ca="1" si="9"/>
        <v>0</v>
      </c>
      <c r="G161" s="4">
        <f t="shared" ca="1" si="7"/>
        <v>0</v>
      </c>
    </row>
    <row r="162" spans="1:7" x14ac:dyDescent="0.3">
      <c r="A162" s="4">
        <f t="shared" ca="1" si="9"/>
        <v>0</v>
      </c>
      <c r="G162" s="4">
        <f t="shared" ref="G162:G225" ca="1" si="10">OFFSET($H162,0,LangOffset,1,1)</f>
        <v>0</v>
      </c>
    </row>
    <row r="163" spans="1:7" x14ac:dyDescent="0.3">
      <c r="A163" s="4">
        <f t="shared" ca="1" si="9"/>
        <v>0</v>
      </c>
      <c r="G163" s="4">
        <f t="shared" ca="1" si="10"/>
        <v>0</v>
      </c>
    </row>
    <row r="164" spans="1:7" x14ac:dyDescent="0.3">
      <c r="A164" s="4">
        <f t="shared" ca="1" si="9"/>
        <v>0</v>
      </c>
      <c r="G164" s="4">
        <f t="shared" ca="1" si="10"/>
        <v>0</v>
      </c>
    </row>
    <row r="165" spans="1:7" x14ac:dyDescent="0.3">
      <c r="A165" s="4">
        <f t="shared" ca="1" si="9"/>
        <v>0</v>
      </c>
      <c r="G165" s="4">
        <f t="shared" ca="1" si="10"/>
        <v>0</v>
      </c>
    </row>
    <row r="166" spans="1:7" x14ac:dyDescent="0.3">
      <c r="A166" s="4">
        <f t="shared" ca="1" si="9"/>
        <v>0</v>
      </c>
      <c r="G166" s="4">
        <f t="shared" ca="1" si="10"/>
        <v>0</v>
      </c>
    </row>
    <row r="167" spans="1:7" x14ac:dyDescent="0.3">
      <c r="A167" s="4">
        <f t="shared" ca="1" si="9"/>
        <v>0</v>
      </c>
      <c r="G167" s="4">
        <f t="shared" ca="1" si="10"/>
        <v>0</v>
      </c>
    </row>
    <row r="168" spans="1:7" x14ac:dyDescent="0.3">
      <c r="A168" s="4">
        <f t="shared" ca="1" si="9"/>
        <v>0</v>
      </c>
      <c r="G168" s="4">
        <f t="shared" ca="1" si="10"/>
        <v>0</v>
      </c>
    </row>
    <row r="169" spans="1:7" x14ac:dyDescent="0.3">
      <c r="A169" s="4">
        <f t="shared" ca="1" si="9"/>
        <v>0</v>
      </c>
      <c r="G169" s="4">
        <f t="shared" ca="1" si="10"/>
        <v>0</v>
      </c>
    </row>
    <row r="170" spans="1:7" x14ac:dyDescent="0.3">
      <c r="A170" s="4">
        <f t="shared" ca="1" si="9"/>
        <v>0</v>
      </c>
      <c r="G170" s="4">
        <f t="shared" ca="1" si="10"/>
        <v>0</v>
      </c>
    </row>
    <row r="171" spans="1:7" x14ac:dyDescent="0.3">
      <c r="A171" s="4">
        <f t="shared" ca="1" si="9"/>
        <v>0</v>
      </c>
      <c r="G171" s="4">
        <f t="shared" ca="1" si="10"/>
        <v>0</v>
      </c>
    </row>
    <row r="172" spans="1:7" x14ac:dyDescent="0.3">
      <c r="A172" s="4">
        <f t="shared" ca="1" si="9"/>
        <v>0</v>
      </c>
      <c r="G172" s="4">
        <f t="shared" ca="1" si="10"/>
        <v>0</v>
      </c>
    </row>
    <row r="173" spans="1:7" x14ac:dyDescent="0.3">
      <c r="A173" s="4">
        <f t="shared" ca="1" si="9"/>
        <v>0</v>
      </c>
      <c r="G173" s="4">
        <f t="shared" ca="1" si="10"/>
        <v>0</v>
      </c>
    </row>
    <row r="174" spans="1:7" x14ac:dyDescent="0.3">
      <c r="A174" s="4">
        <f t="shared" ca="1" si="9"/>
        <v>0</v>
      </c>
      <c r="G174" s="4">
        <f t="shared" ca="1" si="10"/>
        <v>0</v>
      </c>
    </row>
    <row r="175" spans="1:7" x14ac:dyDescent="0.3">
      <c r="A175" s="4">
        <f t="shared" ca="1" si="9"/>
        <v>0</v>
      </c>
      <c r="G175" s="4">
        <f t="shared" ca="1" si="10"/>
        <v>0</v>
      </c>
    </row>
    <row r="176" spans="1:7" x14ac:dyDescent="0.3">
      <c r="A176" s="4">
        <f t="shared" ca="1" si="9"/>
        <v>0</v>
      </c>
      <c r="G176" s="4">
        <f t="shared" ca="1" si="10"/>
        <v>0</v>
      </c>
    </row>
    <row r="177" spans="1:7" x14ac:dyDescent="0.3">
      <c r="A177" s="4">
        <f t="shared" ca="1" si="9"/>
        <v>0</v>
      </c>
      <c r="G177" s="4">
        <f t="shared" ca="1" si="10"/>
        <v>0</v>
      </c>
    </row>
    <row r="178" spans="1:7" x14ac:dyDescent="0.3">
      <c r="A178" s="4">
        <f t="shared" ca="1" si="9"/>
        <v>0</v>
      </c>
      <c r="G178" s="4">
        <f t="shared" ca="1" si="10"/>
        <v>0</v>
      </c>
    </row>
    <row r="179" spans="1:7" x14ac:dyDescent="0.3">
      <c r="A179" s="4">
        <f t="shared" ca="1" si="9"/>
        <v>0</v>
      </c>
      <c r="G179" s="4">
        <f t="shared" ca="1" si="10"/>
        <v>0</v>
      </c>
    </row>
    <row r="180" spans="1:7" x14ac:dyDescent="0.3">
      <c r="A180" s="4">
        <f t="shared" ca="1" si="9"/>
        <v>0</v>
      </c>
      <c r="G180" s="4">
        <f t="shared" ca="1" si="10"/>
        <v>0</v>
      </c>
    </row>
    <row r="181" spans="1:7" x14ac:dyDescent="0.3">
      <c r="A181" s="4">
        <f t="shared" ca="1" si="9"/>
        <v>0</v>
      </c>
      <c r="G181" s="4">
        <f t="shared" ca="1" si="10"/>
        <v>0</v>
      </c>
    </row>
    <row r="182" spans="1:7" x14ac:dyDescent="0.3">
      <c r="A182" s="4">
        <f t="shared" ca="1" si="9"/>
        <v>0</v>
      </c>
      <c r="G182" s="4">
        <f t="shared" ca="1" si="10"/>
        <v>0</v>
      </c>
    </row>
    <row r="183" spans="1:7" x14ac:dyDescent="0.3">
      <c r="A183" s="4">
        <f t="shared" ca="1" si="9"/>
        <v>0</v>
      </c>
      <c r="G183" s="4">
        <f t="shared" ca="1" si="10"/>
        <v>0</v>
      </c>
    </row>
    <row r="184" spans="1:7" x14ac:dyDescent="0.3">
      <c r="A184" s="4">
        <f t="shared" ca="1" si="9"/>
        <v>0</v>
      </c>
      <c r="G184" s="4">
        <f t="shared" ca="1" si="10"/>
        <v>0</v>
      </c>
    </row>
    <row r="185" spans="1:7" x14ac:dyDescent="0.3">
      <c r="A185" s="4">
        <f t="shared" ca="1" si="9"/>
        <v>0</v>
      </c>
      <c r="G185" s="4">
        <f t="shared" ca="1" si="10"/>
        <v>0</v>
      </c>
    </row>
    <row r="186" spans="1:7" x14ac:dyDescent="0.3">
      <c r="A186" s="4">
        <f t="shared" ca="1" si="9"/>
        <v>0</v>
      </c>
      <c r="G186" s="4">
        <f t="shared" ca="1" si="10"/>
        <v>0</v>
      </c>
    </row>
    <row r="187" spans="1:7" x14ac:dyDescent="0.3">
      <c r="A187" s="4">
        <f t="shared" ca="1" si="9"/>
        <v>0</v>
      </c>
      <c r="G187" s="4">
        <f t="shared" ca="1" si="10"/>
        <v>0</v>
      </c>
    </row>
    <row r="188" spans="1:7" x14ac:dyDescent="0.3">
      <c r="A188" s="4">
        <f t="shared" ca="1" si="9"/>
        <v>0</v>
      </c>
      <c r="G188" s="4">
        <f t="shared" ca="1" si="10"/>
        <v>0</v>
      </c>
    </row>
    <row r="189" spans="1:7" x14ac:dyDescent="0.3">
      <c r="A189" s="4">
        <f t="shared" ca="1" si="9"/>
        <v>0</v>
      </c>
      <c r="G189" s="4">
        <f t="shared" ca="1" si="10"/>
        <v>0</v>
      </c>
    </row>
    <row r="190" spans="1:7" x14ac:dyDescent="0.3">
      <c r="A190" s="4">
        <f t="shared" ca="1" si="9"/>
        <v>0</v>
      </c>
      <c r="G190" s="4">
        <f t="shared" ca="1" si="10"/>
        <v>0</v>
      </c>
    </row>
    <row r="191" spans="1:7" x14ac:dyDescent="0.3">
      <c r="A191" s="4">
        <f t="shared" ca="1" si="9"/>
        <v>0</v>
      </c>
      <c r="G191" s="4">
        <f t="shared" ca="1" si="10"/>
        <v>0</v>
      </c>
    </row>
    <row r="192" spans="1:7" x14ac:dyDescent="0.3">
      <c r="A192" s="4">
        <f t="shared" ca="1" si="9"/>
        <v>0</v>
      </c>
      <c r="G192" s="4">
        <f t="shared" ca="1" si="10"/>
        <v>0</v>
      </c>
    </row>
    <row r="193" spans="1:7" x14ac:dyDescent="0.3">
      <c r="A193" s="4">
        <f t="shared" ca="1" si="9"/>
        <v>0</v>
      </c>
      <c r="G193" s="4">
        <f t="shared" ca="1" si="10"/>
        <v>0</v>
      </c>
    </row>
    <row r="194" spans="1:7" x14ac:dyDescent="0.3">
      <c r="A194" s="4">
        <f t="shared" ca="1" si="9"/>
        <v>0</v>
      </c>
      <c r="G194" s="4">
        <f t="shared" ca="1" si="10"/>
        <v>0</v>
      </c>
    </row>
    <row r="195" spans="1:7" x14ac:dyDescent="0.3">
      <c r="A195" s="4">
        <f t="shared" ca="1" si="9"/>
        <v>0</v>
      </c>
      <c r="G195" s="4">
        <f t="shared" ca="1" si="10"/>
        <v>0</v>
      </c>
    </row>
    <row r="196" spans="1:7" x14ac:dyDescent="0.3">
      <c r="A196" s="4">
        <f t="shared" ref="A196:A259" ca="1" si="11">OFFSET($B196,0,LangOffset,1,1)</f>
        <v>0</v>
      </c>
      <c r="G196" s="4">
        <f t="shared" ca="1" si="10"/>
        <v>0</v>
      </c>
    </row>
    <row r="197" spans="1:7" x14ac:dyDescent="0.3">
      <c r="A197" s="4">
        <f t="shared" ca="1" si="11"/>
        <v>0</v>
      </c>
      <c r="G197" s="4">
        <f t="shared" ca="1" si="10"/>
        <v>0</v>
      </c>
    </row>
    <row r="198" spans="1:7" x14ac:dyDescent="0.3">
      <c r="A198" s="4">
        <f t="shared" ca="1" si="11"/>
        <v>0</v>
      </c>
      <c r="G198" s="4">
        <f t="shared" ca="1" si="10"/>
        <v>0</v>
      </c>
    </row>
    <row r="199" spans="1:7" x14ac:dyDescent="0.3">
      <c r="A199" s="4">
        <f t="shared" ca="1" si="11"/>
        <v>0</v>
      </c>
      <c r="G199" s="4">
        <f t="shared" ca="1" si="10"/>
        <v>0</v>
      </c>
    </row>
    <row r="200" spans="1:7" x14ac:dyDescent="0.3">
      <c r="A200" s="4">
        <f t="shared" ca="1" si="11"/>
        <v>0</v>
      </c>
      <c r="G200" s="4">
        <f t="shared" ca="1" si="10"/>
        <v>0</v>
      </c>
    </row>
    <row r="201" spans="1:7" x14ac:dyDescent="0.3">
      <c r="A201" s="4">
        <f t="shared" ca="1" si="11"/>
        <v>0</v>
      </c>
      <c r="G201" s="4">
        <f t="shared" ca="1" si="10"/>
        <v>0</v>
      </c>
    </row>
    <row r="202" spans="1:7" x14ac:dyDescent="0.3">
      <c r="A202" s="4">
        <f t="shared" ca="1" si="11"/>
        <v>0</v>
      </c>
      <c r="G202" s="4">
        <f t="shared" ca="1" si="10"/>
        <v>0</v>
      </c>
    </row>
    <row r="203" spans="1:7" x14ac:dyDescent="0.3">
      <c r="A203" s="4">
        <f t="shared" ca="1" si="11"/>
        <v>0</v>
      </c>
      <c r="G203" s="4">
        <f t="shared" ca="1" si="10"/>
        <v>0</v>
      </c>
    </row>
    <row r="204" spans="1:7" x14ac:dyDescent="0.3">
      <c r="A204" s="4">
        <f t="shared" ca="1" si="11"/>
        <v>0</v>
      </c>
      <c r="G204" s="4">
        <f t="shared" ca="1" si="10"/>
        <v>0</v>
      </c>
    </row>
    <row r="205" spans="1:7" x14ac:dyDescent="0.3">
      <c r="A205" s="4">
        <f t="shared" ca="1" si="11"/>
        <v>0</v>
      </c>
      <c r="G205" s="4">
        <f t="shared" ca="1" si="10"/>
        <v>0</v>
      </c>
    </row>
    <row r="206" spans="1:7" x14ac:dyDescent="0.3">
      <c r="A206" s="4">
        <f t="shared" ca="1" si="11"/>
        <v>0</v>
      </c>
      <c r="G206" s="4">
        <f t="shared" ca="1" si="10"/>
        <v>0</v>
      </c>
    </row>
    <row r="207" spans="1:7" x14ac:dyDescent="0.3">
      <c r="A207" s="4">
        <f t="shared" ca="1" si="11"/>
        <v>0</v>
      </c>
      <c r="G207" s="4">
        <f t="shared" ca="1" si="10"/>
        <v>0</v>
      </c>
    </row>
    <row r="208" spans="1:7" x14ac:dyDescent="0.3">
      <c r="A208" s="4">
        <f t="shared" ca="1" si="11"/>
        <v>0</v>
      </c>
      <c r="G208" s="4">
        <f t="shared" ca="1" si="10"/>
        <v>0</v>
      </c>
    </row>
    <row r="209" spans="1:7" x14ac:dyDescent="0.3">
      <c r="A209" s="4">
        <f t="shared" ca="1" si="11"/>
        <v>0</v>
      </c>
      <c r="G209" s="4">
        <f t="shared" ca="1" si="10"/>
        <v>0</v>
      </c>
    </row>
    <row r="210" spans="1:7" x14ac:dyDescent="0.3">
      <c r="A210" s="4">
        <f t="shared" ca="1" si="11"/>
        <v>0</v>
      </c>
      <c r="G210" s="4">
        <f t="shared" ca="1" si="10"/>
        <v>0</v>
      </c>
    </row>
    <row r="211" spans="1:7" x14ac:dyDescent="0.3">
      <c r="A211" s="4">
        <f t="shared" ca="1" si="11"/>
        <v>0</v>
      </c>
      <c r="G211" s="4">
        <f t="shared" ca="1" si="10"/>
        <v>0</v>
      </c>
    </row>
    <row r="212" spans="1:7" x14ac:dyDescent="0.3">
      <c r="A212" s="4">
        <f t="shared" ca="1" si="11"/>
        <v>0</v>
      </c>
      <c r="G212" s="4">
        <f t="shared" ca="1" si="10"/>
        <v>0</v>
      </c>
    </row>
    <row r="213" spans="1:7" x14ac:dyDescent="0.3">
      <c r="A213" s="4">
        <f t="shared" ca="1" si="11"/>
        <v>0</v>
      </c>
      <c r="G213" s="4">
        <f t="shared" ca="1" si="10"/>
        <v>0</v>
      </c>
    </row>
    <row r="214" spans="1:7" x14ac:dyDescent="0.3">
      <c r="A214" s="4">
        <f t="shared" ca="1" si="11"/>
        <v>0</v>
      </c>
      <c r="G214" s="4">
        <f t="shared" ca="1" si="10"/>
        <v>0</v>
      </c>
    </row>
    <row r="215" spans="1:7" x14ac:dyDescent="0.3">
      <c r="A215" s="4">
        <f t="shared" ca="1" si="11"/>
        <v>0</v>
      </c>
      <c r="G215" s="4">
        <f t="shared" ca="1" si="10"/>
        <v>0</v>
      </c>
    </row>
    <row r="216" spans="1:7" x14ac:dyDescent="0.3">
      <c r="A216" s="4">
        <f t="shared" ca="1" si="11"/>
        <v>0</v>
      </c>
      <c r="G216" s="4">
        <f t="shared" ca="1" si="10"/>
        <v>0</v>
      </c>
    </row>
    <row r="217" spans="1:7" x14ac:dyDescent="0.3">
      <c r="A217" s="4">
        <f t="shared" ca="1" si="11"/>
        <v>0</v>
      </c>
      <c r="G217" s="4">
        <f t="shared" ca="1" si="10"/>
        <v>0</v>
      </c>
    </row>
    <row r="218" spans="1:7" x14ac:dyDescent="0.3">
      <c r="A218" s="4">
        <f t="shared" ca="1" si="11"/>
        <v>0</v>
      </c>
      <c r="G218" s="4">
        <f t="shared" ca="1" si="10"/>
        <v>0</v>
      </c>
    </row>
    <row r="219" spans="1:7" x14ac:dyDescent="0.3">
      <c r="A219" s="4">
        <f t="shared" ca="1" si="11"/>
        <v>0</v>
      </c>
      <c r="G219" s="4">
        <f t="shared" ca="1" si="10"/>
        <v>0</v>
      </c>
    </row>
    <row r="220" spans="1:7" x14ac:dyDescent="0.3">
      <c r="A220" s="4">
        <f t="shared" ca="1" si="11"/>
        <v>0</v>
      </c>
      <c r="G220" s="4">
        <f t="shared" ca="1" si="10"/>
        <v>0</v>
      </c>
    </row>
    <row r="221" spans="1:7" x14ac:dyDescent="0.3">
      <c r="A221" s="4">
        <f t="shared" ca="1" si="11"/>
        <v>0</v>
      </c>
      <c r="G221" s="4">
        <f t="shared" ca="1" si="10"/>
        <v>0</v>
      </c>
    </row>
    <row r="222" spans="1:7" x14ac:dyDescent="0.3">
      <c r="A222" s="4">
        <f t="shared" ca="1" si="11"/>
        <v>0</v>
      </c>
      <c r="G222" s="4">
        <f t="shared" ca="1" si="10"/>
        <v>0</v>
      </c>
    </row>
    <row r="223" spans="1:7" x14ac:dyDescent="0.3">
      <c r="A223" s="4">
        <f t="shared" ca="1" si="11"/>
        <v>0</v>
      </c>
      <c r="G223" s="4">
        <f t="shared" ca="1" si="10"/>
        <v>0</v>
      </c>
    </row>
    <row r="224" spans="1:7" x14ac:dyDescent="0.3">
      <c r="A224" s="4">
        <f t="shared" ca="1" si="11"/>
        <v>0</v>
      </c>
      <c r="G224" s="4">
        <f t="shared" ca="1" si="10"/>
        <v>0</v>
      </c>
    </row>
    <row r="225" spans="1:7" x14ac:dyDescent="0.3">
      <c r="A225" s="4">
        <f t="shared" ca="1" si="11"/>
        <v>0</v>
      </c>
      <c r="G225" s="4">
        <f t="shared" ca="1" si="10"/>
        <v>0</v>
      </c>
    </row>
    <row r="226" spans="1:7" x14ac:dyDescent="0.3">
      <c r="A226" s="4">
        <f t="shared" ca="1" si="11"/>
        <v>0</v>
      </c>
      <c r="G226" s="4">
        <f t="shared" ref="G226:G289" ca="1" si="12">OFFSET($H226,0,LangOffset,1,1)</f>
        <v>0</v>
      </c>
    </row>
    <row r="227" spans="1:7" x14ac:dyDescent="0.3">
      <c r="A227" s="4">
        <f t="shared" ca="1" si="11"/>
        <v>0</v>
      </c>
      <c r="G227" s="4">
        <f t="shared" ca="1" si="12"/>
        <v>0</v>
      </c>
    </row>
    <row r="228" spans="1:7" x14ac:dyDescent="0.3">
      <c r="A228" s="4">
        <f t="shared" ca="1" si="11"/>
        <v>0</v>
      </c>
      <c r="G228" s="4">
        <f t="shared" ca="1" si="12"/>
        <v>0</v>
      </c>
    </row>
    <row r="229" spans="1:7" x14ac:dyDescent="0.3">
      <c r="A229" s="4">
        <f t="shared" ca="1" si="11"/>
        <v>0</v>
      </c>
      <c r="G229" s="4">
        <f t="shared" ca="1" si="12"/>
        <v>0</v>
      </c>
    </row>
    <row r="230" spans="1:7" x14ac:dyDescent="0.3">
      <c r="A230" s="4">
        <f t="shared" ca="1" si="11"/>
        <v>0</v>
      </c>
      <c r="G230" s="4">
        <f t="shared" ca="1" si="12"/>
        <v>0</v>
      </c>
    </row>
    <row r="231" spans="1:7" x14ac:dyDescent="0.3">
      <c r="A231" s="4">
        <f t="shared" ca="1" si="11"/>
        <v>0</v>
      </c>
      <c r="G231" s="4">
        <f t="shared" ca="1" si="12"/>
        <v>0</v>
      </c>
    </row>
    <row r="232" spans="1:7" x14ac:dyDescent="0.3">
      <c r="A232" s="4">
        <f t="shared" ca="1" si="11"/>
        <v>0</v>
      </c>
      <c r="G232" s="4">
        <f t="shared" ca="1" si="12"/>
        <v>0</v>
      </c>
    </row>
    <row r="233" spans="1:7" x14ac:dyDescent="0.3">
      <c r="A233" s="4">
        <f t="shared" ca="1" si="11"/>
        <v>0</v>
      </c>
      <c r="G233" s="4">
        <f t="shared" ca="1" si="12"/>
        <v>0</v>
      </c>
    </row>
    <row r="234" spans="1:7" x14ac:dyDescent="0.3">
      <c r="A234" s="4">
        <f t="shared" ca="1" si="11"/>
        <v>0</v>
      </c>
      <c r="G234" s="4">
        <f t="shared" ca="1" si="12"/>
        <v>0</v>
      </c>
    </row>
    <row r="235" spans="1:7" x14ac:dyDescent="0.3">
      <c r="A235" s="4">
        <f t="shared" ca="1" si="11"/>
        <v>0</v>
      </c>
      <c r="G235" s="4">
        <f t="shared" ca="1" si="12"/>
        <v>0</v>
      </c>
    </row>
    <row r="236" spans="1:7" x14ac:dyDescent="0.3">
      <c r="A236" s="4">
        <f t="shared" ca="1" si="11"/>
        <v>0</v>
      </c>
      <c r="G236" s="4">
        <f t="shared" ca="1" si="12"/>
        <v>0</v>
      </c>
    </row>
    <row r="237" spans="1:7" x14ac:dyDescent="0.3">
      <c r="A237" s="4">
        <f t="shared" ca="1" si="11"/>
        <v>0</v>
      </c>
      <c r="G237" s="4">
        <f t="shared" ca="1" si="12"/>
        <v>0</v>
      </c>
    </row>
    <row r="238" spans="1:7" x14ac:dyDescent="0.3">
      <c r="A238" s="4">
        <f t="shared" ca="1" si="11"/>
        <v>0</v>
      </c>
      <c r="G238" s="4">
        <f t="shared" ca="1" si="12"/>
        <v>0</v>
      </c>
    </row>
    <row r="239" spans="1:7" x14ac:dyDescent="0.3">
      <c r="A239" s="4">
        <f t="shared" ca="1" si="11"/>
        <v>0</v>
      </c>
      <c r="G239" s="4">
        <f t="shared" ca="1" si="12"/>
        <v>0</v>
      </c>
    </row>
    <row r="240" spans="1:7" x14ac:dyDescent="0.3">
      <c r="A240" s="4">
        <f t="shared" ca="1" si="11"/>
        <v>0</v>
      </c>
      <c r="G240" s="4">
        <f t="shared" ca="1" si="12"/>
        <v>0</v>
      </c>
    </row>
    <row r="241" spans="1:7" x14ac:dyDescent="0.3">
      <c r="A241" s="4">
        <f t="shared" ca="1" si="11"/>
        <v>0</v>
      </c>
      <c r="G241" s="4">
        <f t="shared" ca="1" si="12"/>
        <v>0</v>
      </c>
    </row>
    <row r="242" spans="1:7" x14ac:dyDescent="0.3">
      <c r="A242" s="4">
        <f t="shared" ca="1" si="11"/>
        <v>0</v>
      </c>
      <c r="G242" s="4">
        <f t="shared" ca="1" si="12"/>
        <v>0</v>
      </c>
    </row>
    <row r="243" spans="1:7" x14ac:dyDescent="0.3">
      <c r="A243" s="4">
        <f t="shared" ca="1" si="11"/>
        <v>0</v>
      </c>
      <c r="G243" s="4">
        <f t="shared" ca="1" si="12"/>
        <v>0</v>
      </c>
    </row>
    <row r="244" spans="1:7" x14ac:dyDescent="0.3">
      <c r="A244" s="4">
        <f t="shared" ca="1" si="11"/>
        <v>0</v>
      </c>
      <c r="G244" s="4">
        <f t="shared" ca="1" si="12"/>
        <v>0</v>
      </c>
    </row>
    <row r="245" spans="1:7" x14ac:dyDescent="0.3">
      <c r="A245" s="4">
        <f t="shared" ca="1" si="11"/>
        <v>0</v>
      </c>
      <c r="G245" s="4">
        <f t="shared" ca="1" si="12"/>
        <v>0</v>
      </c>
    </row>
    <row r="246" spans="1:7" x14ac:dyDescent="0.3">
      <c r="A246" s="4">
        <f t="shared" ca="1" si="11"/>
        <v>0</v>
      </c>
      <c r="G246" s="4">
        <f t="shared" ca="1" si="12"/>
        <v>0</v>
      </c>
    </row>
    <row r="247" spans="1:7" x14ac:dyDescent="0.3">
      <c r="A247" s="4">
        <f t="shared" ca="1" si="11"/>
        <v>0</v>
      </c>
      <c r="G247" s="4">
        <f t="shared" ca="1" si="12"/>
        <v>0</v>
      </c>
    </row>
    <row r="248" spans="1:7" x14ac:dyDescent="0.3">
      <c r="A248" s="4">
        <f t="shared" ca="1" si="11"/>
        <v>0</v>
      </c>
      <c r="G248" s="4">
        <f t="shared" ca="1" si="12"/>
        <v>0</v>
      </c>
    </row>
    <row r="249" spans="1:7" x14ac:dyDescent="0.3">
      <c r="A249" s="4">
        <f t="shared" ca="1" si="11"/>
        <v>0</v>
      </c>
      <c r="G249" s="4">
        <f t="shared" ca="1" si="12"/>
        <v>0</v>
      </c>
    </row>
    <row r="250" spans="1:7" x14ac:dyDescent="0.3">
      <c r="A250" s="4">
        <f t="shared" ca="1" si="11"/>
        <v>0</v>
      </c>
      <c r="G250" s="4">
        <f t="shared" ca="1" si="12"/>
        <v>0</v>
      </c>
    </row>
    <row r="251" spans="1:7" x14ac:dyDescent="0.3">
      <c r="A251" s="4">
        <f t="shared" ca="1" si="11"/>
        <v>0</v>
      </c>
      <c r="G251" s="4">
        <f t="shared" ca="1" si="12"/>
        <v>0</v>
      </c>
    </row>
    <row r="252" spans="1:7" x14ac:dyDescent="0.3">
      <c r="A252" s="4">
        <f t="shared" ca="1" si="11"/>
        <v>0</v>
      </c>
      <c r="G252" s="4">
        <f t="shared" ca="1" si="12"/>
        <v>0</v>
      </c>
    </row>
    <row r="253" spans="1:7" x14ac:dyDescent="0.3">
      <c r="A253" s="4">
        <f t="shared" ca="1" si="11"/>
        <v>0</v>
      </c>
      <c r="G253" s="4">
        <f t="shared" ca="1" si="12"/>
        <v>0</v>
      </c>
    </row>
    <row r="254" spans="1:7" x14ac:dyDescent="0.3">
      <c r="A254" s="4">
        <f t="shared" ca="1" si="11"/>
        <v>0</v>
      </c>
      <c r="G254" s="4">
        <f t="shared" ca="1" si="12"/>
        <v>0</v>
      </c>
    </row>
    <row r="255" spans="1:7" x14ac:dyDescent="0.3">
      <c r="A255" s="4">
        <f t="shared" ca="1" si="11"/>
        <v>0</v>
      </c>
      <c r="G255" s="4">
        <f t="shared" ca="1" si="12"/>
        <v>0</v>
      </c>
    </row>
    <row r="256" spans="1:7" x14ac:dyDescent="0.3">
      <c r="A256" s="4">
        <f t="shared" ca="1" si="11"/>
        <v>0</v>
      </c>
      <c r="G256" s="4">
        <f t="shared" ca="1" si="12"/>
        <v>0</v>
      </c>
    </row>
    <row r="257" spans="1:7" x14ac:dyDescent="0.3">
      <c r="A257" s="4">
        <f t="shared" ca="1" si="11"/>
        <v>0</v>
      </c>
      <c r="G257" s="4">
        <f t="shared" ca="1" si="12"/>
        <v>0</v>
      </c>
    </row>
    <row r="258" spans="1:7" x14ac:dyDescent="0.3">
      <c r="A258" s="4">
        <f t="shared" ca="1" si="11"/>
        <v>0</v>
      </c>
      <c r="G258" s="4">
        <f t="shared" ca="1" si="12"/>
        <v>0</v>
      </c>
    </row>
    <row r="259" spans="1:7" x14ac:dyDescent="0.3">
      <c r="A259" s="4">
        <f t="shared" ca="1" si="11"/>
        <v>0</v>
      </c>
      <c r="G259" s="4">
        <f t="shared" ca="1" si="12"/>
        <v>0</v>
      </c>
    </row>
    <row r="260" spans="1:7" x14ac:dyDescent="0.3">
      <c r="A260" s="4">
        <f t="shared" ref="A260:A323" ca="1" si="13">OFFSET($B260,0,LangOffset,1,1)</f>
        <v>0</v>
      </c>
      <c r="G260" s="4">
        <f t="shared" ca="1" si="12"/>
        <v>0</v>
      </c>
    </row>
    <row r="261" spans="1:7" x14ac:dyDescent="0.3">
      <c r="A261" s="4">
        <f t="shared" ca="1" si="13"/>
        <v>0</v>
      </c>
      <c r="G261" s="4">
        <f t="shared" ca="1" si="12"/>
        <v>0</v>
      </c>
    </row>
    <row r="262" spans="1:7" x14ac:dyDescent="0.3">
      <c r="A262" s="4">
        <f t="shared" ca="1" si="13"/>
        <v>0</v>
      </c>
      <c r="G262" s="4">
        <f t="shared" ca="1" si="12"/>
        <v>0</v>
      </c>
    </row>
    <row r="263" spans="1:7" x14ac:dyDescent="0.3">
      <c r="A263" s="4">
        <f t="shared" ca="1" si="13"/>
        <v>0</v>
      </c>
      <c r="G263" s="4">
        <f t="shared" ca="1" si="12"/>
        <v>0</v>
      </c>
    </row>
    <row r="264" spans="1:7" x14ac:dyDescent="0.3">
      <c r="A264" s="4">
        <f t="shared" ca="1" si="13"/>
        <v>0</v>
      </c>
      <c r="G264" s="4">
        <f t="shared" ca="1" si="12"/>
        <v>0</v>
      </c>
    </row>
    <row r="265" spans="1:7" x14ac:dyDescent="0.3">
      <c r="A265" s="4">
        <f t="shared" ca="1" si="13"/>
        <v>0</v>
      </c>
      <c r="G265" s="4">
        <f t="shared" ca="1" si="12"/>
        <v>0</v>
      </c>
    </row>
    <row r="266" spans="1:7" x14ac:dyDescent="0.3">
      <c r="A266" s="4">
        <f t="shared" ca="1" si="13"/>
        <v>0</v>
      </c>
      <c r="G266" s="4">
        <f t="shared" ca="1" si="12"/>
        <v>0</v>
      </c>
    </row>
    <row r="267" spans="1:7" x14ac:dyDescent="0.3">
      <c r="A267" s="4">
        <f t="shared" ca="1" si="13"/>
        <v>0</v>
      </c>
      <c r="G267" s="4">
        <f t="shared" ca="1" si="12"/>
        <v>0</v>
      </c>
    </row>
    <row r="268" spans="1:7" x14ac:dyDescent="0.3">
      <c r="A268" s="4">
        <f t="shared" ca="1" si="13"/>
        <v>0</v>
      </c>
      <c r="G268" s="4">
        <f t="shared" ca="1" si="12"/>
        <v>0</v>
      </c>
    </row>
    <row r="269" spans="1:7" x14ac:dyDescent="0.3">
      <c r="A269" s="4">
        <f t="shared" ca="1" si="13"/>
        <v>0</v>
      </c>
      <c r="G269" s="4">
        <f t="shared" ca="1" si="12"/>
        <v>0</v>
      </c>
    </row>
    <row r="270" spans="1:7" x14ac:dyDescent="0.3">
      <c r="A270" s="4">
        <f t="shared" ca="1" si="13"/>
        <v>0</v>
      </c>
      <c r="G270" s="4">
        <f t="shared" ca="1" si="12"/>
        <v>0</v>
      </c>
    </row>
    <row r="271" spans="1:7" x14ac:dyDescent="0.3">
      <c r="A271" s="4">
        <f t="shared" ca="1" si="13"/>
        <v>0</v>
      </c>
      <c r="G271" s="4">
        <f t="shared" ca="1" si="12"/>
        <v>0</v>
      </c>
    </row>
    <row r="272" spans="1:7" x14ac:dyDescent="0.3">
      <c r="A272" s="4">
        <f t="shared" ca="1" si="13"/>
        <v>0</v>
      </c>
      <c r="G272" s="4">
        <f t="shared" ca="1" si="12"/>
        <v>0</v>
      </c>
    </row>
    <row r="273" spans="1:7" x14ac:dyDescent="0.3">
      <c r="A273" s="4">
        <f t="shared" ca="1" si="13"/>
        <v>0</v>
      </c>
      <c r="G273" s="4">
        <f t="shared" ca="1" si="12"/>
        <v>0</v>
      </c>
    </row>
    <row r="274" spans="1:7" x14ac:dyDescent="0.3">
      <c r="A274" s="4">
        <f t="shared" ca="1" si="13"/>
        <v>0</v>
      </c>
      <c r="G274" s="4">
        <f t="shared" ca="1" si="12"/>
        <v>0</v>
      </c>
    </row>
    <row r="275" spans="1:7" x14ac:dyDescent="0.3">
      <c r="A275" s="4">
        <f t="shared" ca="1" si="13"/>
        <v>0</v>
      </c>
      <c r="G275" s="4">
        <f t="shared" ca="1" si="12"/>
        <v>0</v>
      </c>
    </row>
    <row r="276" spans="1:7" x14ac:dyDescent="0.3">
      <c r="A276" s="4">
        <f t="shared" ca="1" si="13"/>
        <v>0</v>
      </c>
      <c r="G276" s="4">
        <f t="shared" ca="1" si="12"/>
        <v>0</v>
      </c>
    </row>
    <row r="277" spans="1:7" x14ac:dyDescent="0.3">
      <c r="A277" s="4">
        <f t="shared" ca="1" si="13"/>
        <v>0</v>
      </c>
      <c r="G277" s="4">
        <f t="shared" ca="1" si="12"/>
        <v>0</v>
      </c>
    </row>
    <row r="278" spans="1:7" x14ac:dyDescent="0.3">
      <c r="A278" s="4">
        <f t="shared" ca="1" si="13"/>
        <v>0</v>
      </c>
      <c r="G278" s="4">
        <f t="shared" ca="1" si="12"/>
        <v>0</v>
      </c>
    </row>
    <row r="279" spans="1:7" x14ac:dyDescent="0.3">
      <c r="A279" s="4">
        <f t="shared" ca="1" si="13"/>
        <v>0</v>
      </c>
      <c r="G279" s="4">
        <f t="shared" ca="1" si="12"/>
        <v>0</v>
      </c>
    </row>
    <row r="280" spans="1:7" x14ac:dyDescent="0.3">
      <c r="A280" s="4">
        <f t="shared" ca="1" si="13"/>
        <v>0</v>
      </c>
      <c r="G280" s="4">
        <f t="shared" ca="1" si="12"/>
        <v>0</v>
      </c>
    </row>
    <row r="281" spans="1:7" x14ac:dyDescent="0.3">
      <c r="A281" s="4">
        <f t="shared" ca="1" si="13"/>
        <v>0</v>
      </c>
      <c r="G281" s="4">
        <f t="shared" ca="1" si="12"/>
        <v>0</v>
      </c>
    </row>
    <row r="282" spans="1:7" x14ac:dyDescent="0.3">
      <c r="A282" s="4">
        <f t="shared" ca="1" si="13"/>
        <v>0</v>
      </c>
      <c r="G282" s="4">
        <f t="shared" ca="1" si="12"/>
        <v>0</v>
      </c>
    </row>
    <row r="283" spans="1:7" x14ac:dyDescent="0.3">
      <c r="A283" s="4">
        <f t="shared" ca="1" si="13"/>
        <v>0</v>
      </c>
      <c r="G283" s="4">
        <f t="shared" ca="1" si="12"/>
        <v>0</v>
      </c>
    </row>
    <row r="284" spans="1:7" x14ac:dyDescent="0.3">
      <c r="A284" s="4">
        <f t="shared" ca="1" si="13"/>
        <v>0</v>
      </c>
      <c r="G284" s="4">
        <f t="shared" ca="1" si="12"/>
        <v>0</v>
      </c>
    </row>
    <row r="285" spans="1:7" x14ac:dyDescent="0.3">
      <c r="A285" s="4">
        <f t="shared" ca="1" si="13"/>
        <v>0</v>
      </c>
      <c r="G285" s="4">
        <f t="shared" ca="1" si="12"/>
        <v>0</v>
      </c>
    </row>
    <row r="286" spans="1:7" x14ac:dyDescent="0.3">
      <c r="A286" s="4">
        <f t="shared" ca="1" si="13"/>
        <v>0</v>
      </c>
      <c r="G286" s="4">
        <f t="shared" ca="1" si="12"/>
        <v>0</v>
      </c>
    </row>
    <row r="287" spans="1:7" x14ac:dyDescent="0.3">
      <c r="A287" s="4">
        <f t="shared" ca="1" si="13"/>
        <v>0</v>
      </c>
      <c r="G287" s="4">
        <f t="shared" ca="1" si="12"/>
        <v>0</v>
      </c>
    </row>
    <row r="288" spans="1:7" x14ac:dyDescent="0.3">
      <c r="A288" s="4">
        <f t="shared" ca="1" si="13"/>
        <v>0</v>
      </c>
      <c r="G288" s="4">
        <f t="shared" ca="1" si="12"/>
        <v>0</v>
      </c>
    </row>
    <row r="289" spans="1:7" x14ac:dyDescent="0.3">
      <c r="A289" s="4">
        <f t="shared" ca="1" si="13"/>
        <v>0</v>
      </c>
      <c r="G289" s="4">
        <f t="shared" ca="1" si="12"/>
        <v>0</v>
      </c>
    </row>
    <row r="290" spans="1:7" x14ac:dyDescent="0.3">
      <c r="A290" s="4">
        <f t="shared" ca="1" si="13"/>
        <v>0</v>
      </c>
      <c r="G290" s="4">
        <f t="shared" ref="G290:G353" ca="1" si="14">OFFSET($H290,0,LangOffset,1,1)</f>
        <v>0</v>
      </c>
    </row>
    <row r="291" spans="1:7" x14ac:dyDescent="0.3">
      <c r="A291" s="4">
        <f t="shared" ca="1" si="13"/>
        <v>0</v>
      </c>
      <c r="G291" s="4">
        <f t="shared" ca="1" si="14"/>
        <v>0</v>
      </c>
    </row>
    <row r="292" spans="1:7" x14ac:dyDescent="0.3">
      <c r="A292" s="4">
        <f t="shared" ca="1" si="13"/>
        <v>0</v>
      </c>
      <c r="G292" s="4">
        <f t="shared" ca="1" si="14"/>
        <v>0</v>
      </c>
    </row>
    <row r="293" spans="1:7" x14ac:dyDescent="0.3">
      <c r="A293" s="4">
        <f t="shared" ca="1" si="13"/>
        <v>0</v>
      </c>
      <c r="G293" s="4">
        <f t="shared" ca="1" si="14"/>
        <v>0</v>
      </c>
    </row>
    <row r="294" spans="1:7" x14ac:dyDescent="0.3">
      <c r="A294" s="4">
        <f t="shared" ca="1" si="13"/>
        <v>0</v>
      </c>
      <c r="G294" s="4">
        <f t="shared" ca="1" si="14"/>
        <v>0</v>
      </c>
    </row>
    <row r="295" spans="1:7" x14ac:dyDescent="0.3">
      <c r="A295" s="4">
        <f t="shared" ca="1" si="13"/>
        <v>0</v>
      </c>
      <c r="G295" s="4">
        <f t="shared" ca="1" si="14"/>
        <v>0</v>
      </c>
    </row>
    <row r="296" spans="1:7" x14ac:dyDescent="0.3">
      <c r="A296" s="4">
        <f t="shared" ca="1" si="13"/>
        <v>0</v>
      </c>
      <c r="G296" s="4">
        <f t="shared" ca="1" si="14"/>
        <v>0</v>
      </c>
    </row>
    <row r="297" spans="1:7" x14ac:dyDescent="0.3">
      <c r="A297" s="4">
        <f t="shared" ca="1" si="13"/>
        <v>0</v>
      </c>
      <c r="G297" s="4">
        <f t="shared" ca="1" si="14"/>
        <v>0</v>
      </c>
    </row>
    <row r="298" spans="1:7" x14ac:dyDescent="0.3">
      <c r="A298" s="4">
        <f t="shared" ca="1" si="13"/>
        <v>0</v>
      </c>
      <c r="G298" s="4">
        <f t="shared" ca="1" si="14"/>
        <v>0</v>
      </c>
    </row>
    <row r="299" spans="1:7" x14ac:dyDescent="0.3">
      <c r="A299" s="4">
        <f t="shared" ca="1" si="13"/>
        <v>0</v>
      </c>
      <c r="G299" s="4">
        <f t="shared" ca="1" si="14"/>
        <v>0</v>
      </c>
    </row>
    <row r="300" spans="1:7" x14ac:dyDescent="0.3">
      <c r="A300" s="4">
        <f t="shared" ca="1" si="13"/>
        <v>0</v>
      </c>
      <c r="G300" s="4">
        <f t="shared" ca="1" si="14"/>
        <v>0</v>
      </c>
    </row>
    <row r="301" spans="1:7" x14ac:dyDescent="0.3">
      <c r="A301" s="4">
        <f t="shared" ca="1" si="13"/>
        <v>0</v>
      </c>
      <c r="G301" s="4">
        <f t="shared" ca="1" si="14"/>
        <v>0</v>
      </c>
    </row>
    <row r="302" spans="1:7" x14ac:dyDescent="0.3">
      <c r="A302" s="4">
        <f t="shared" ca="1" si="13"/>
        <v>0</v>
      </c>
      <c r="G302" s="4">
        <f t="shared" ca="1" si="14"/>
        <v>0</v>
      </c>
    </row>
    <row r="303" spans="1:7" x14ac:dyDescent="0.3">
      <c r="A303" s="4">
        <f t="shared" ca="1" si="13"/>
        <v>0</v>
      </c>
      <c r="G303" s="4">
        <f t="shared" ca="1" si="14"/>
        <v>0</v>
      </c>
    </row>
    <row r="304" spans="1:7" x14ac:dyDescent="0.3">
      <c r="A304" s="4">
        <f t="shared" ca="1" si="13"/>
        <v>0</v>
      </c>
      <c r="G304" s="4">
        <f t="shared" ca="1" si="14"/>
        <v>0</v>
      </c>
    </row>
    <row r="305" spans="1:7" x14ac:dyDescent="0.3">
      <c r="A305" s="4">
        <f t="shared" ca="1" si="13"/>
        <v>0</v>
      </c>
      <c r="G305" s="4">
        <f t="shared" ca="1" si="14"/>
        <v>0</v>
      </c>
    </row>
    <row r="306" spans="1:7" x14ac:dyDescent="0.3">
      <c r="A306" s="4">
        <f t="shared" ca="1" si="13"/>
        <v>0</v>
      </c>
      <c r="G306" s="4">
        <f t="shared" ca="1" si="14"/>
        <v>0</v>
      </c>
    </row>
    <row r="307" spans="1:7" x14ac:dyDescent="0.3">
      <c r="A307" s="4">
        <f t="shared" ca="1" si="13"/>
        <v>0</v>
      </c>
      <c r="G307" s="4">
        <f t="shared" ca="1" si="14"/>
        <v>0</v>
      </c>
    </row>
    <row r="308" spans="1:7" x14ac:dyDescent="0.3">
      <c r="A308" s="4">
        <f t="shared" ca="1" si="13"/>
        <v>0</v>
      </c>
      <c r="G308" s="4">
        <f t="shared" ca="1" si="14"/>
        <v>0</v>
      </c>
    </row>
    <row r="309" spans="1:7" x14ac:dyDescent="0.3">
      <c r="A309" s="4">
        <f t="shared" ca="1" si="13"/>
        <v>0</v>
      </c>
      <c r="G309" s="4">
        <f t="shared" ca="1" si="14"/>
        <v>0</v>
      </c>
    </row>
    <row r="310" spans="1:7" x14ac:dyDescent="0.3">
      <c r="A310" s="4">
        <f t="shared" ca="1" si="13"/>
        <v>0</v>
      </c>
      <c r="G310" s="4">
        <f t="shared" ca="1" si="14"/>
        <v>0</v>
      </c>
    </row>
    <row r="311" spans="1:7" x14ac:dyDescent="0.3">
      <c r="A311" s="4">
        <f t="shared" ca="1" si="13"/>
        <v>0</v>
      </c>
      <c r="G311" s="4">
        <f t="shared" ca="1" si="14"/>
        <v>0</v>
      </c>
    </row>
    <row r="312" spans="1:7" x14ac:dyDescent="0.3">
      <c r="A312" s="4">
        <f t="shared" ca="1" si="13"/>
        <v>0</v>
      </c>
      <c r="G312" s="4">
        <f t="shared" ca="1" si="14"/>
        <v>0</v>
      </c>
    </row>
    <row r="313" spans="1:7" x14ac:dyDescent="0.3">
      <c r="A313" s="4">
        <f t="shared" ca="1" si="13"/>
        <v>0</v>
      </c>
      <c r="G313" s="4">
        <f t="shared" ca="1" si="14"/>
        <v>0</v>
      </c>
    </row>
    <row r="314" spans="1:7" x14ac:dyDescent="0.3">
      <c r="A314" s="4">
        <f t="shared" ca="1" si="13"/>
        <v>0</v>
      </c>
      <c r="G314" s="4">
        <f t="shared" ca="1" si="14"/>
        <v>0</v>
      </c>
    </row>
    <row r="315" spans="1:7" x14ac:dyDescent="0.3">
      <c r="A315" s="4">
        <f t="shared" ca="1" si="13"/>
        <v>0</v>
      </c>
      <c r="G315" s="4">
        <f t="shared" ca="1" si="14"/>
        <v>0</v>
      </c>
    </row>
    <row r="316" spans="1:7" x14ac:dyDescent="0.3">
      <c r="A316" s="4">
        <f t="shared" ca="1" si="13"/>
        <v>0</v>
      </c>
      <c r="G316" s="4">
        <f t="shared" ca="1" si="14"/>
        <v>0</v>
      </c>
    </row>
    <row r="317" spans="1:7" x14ac:dyDescent="0.3">
      <c r="A317" s="4">
        <f t="shared" ca="1" si="13"/>
        <v>0</v>
      </c>
      <c r="G317" s="4">
        <f t="shared" ca="1" si="14"/>
        <v>0</v>
      </c>
    </row>
    <row r="318" spans="1:7" x14ac:dyDescent="0.3">
      <c r="A318" s="4">
        <f t="shared" ca="1" si="13"/>
        <v>0</v>
      </c>
      <c r="G318" s="4">
        <f t="shared" ca="1" si="14"/>
        <v>0</v>
      </c>
    </row>
    <row r="319" spans="1:7" x14ac:dyDescent="0.3">
      <c r="A319" s="4">
        <f t="shared" ca="1" si="13"/>
        <v>0</v>
      </c>
      <c r="G319" s="4">
        <f t="shared" ca="1" si="14"/>
        <v>0</v>
      </c>
    </row>
    <row r="320" spans="1:7" x14ac:dyDescent="0.3">
      <c r="A320" s="4">
        <f t="shared" ca="1" si="13"/>
        <v>0</v>
      </c>
      <c r="G320" s="4">
        <f t="shared" ca="1" si="14"/>
        <v>0</v>
      </c>
    </row>
    <row r="321" spans="1:7" x14ac:dyDescent="0.3">
      <c r="A321" s="4">
        <f t="shared" ca="1" si="13"/>
        <v>0</v>
      </c>
      <c r="G321" s="4">
        <f t="shared" ca="1" si="14"/>
        <v>0</v>
      </c>
    </row>
    <row r="322" spans="1:7" x14ac:dyDescent="0.3">
      <c r="A322" s="4">
        <f t="shared" ca="1" si="13"/>
        <v>0</v>
      </c>
      <c r="G322" s="4">
        <f t="shared" ca="1" si="14"/>
        <v>0</v>
      </c>
    </row>
    <row r="323" spans="1:7" x14ac:dyDescent="0.3">
      <c r="A323" s="4">
        <f t="shared" ca="1" si="13"/>
        <v>0</v>
      </c>
      <c r="G323" s="4">
        <f t="shared" ca="1" si="14"/>
        <v>0</v>
      </c>
    </row>
    <row r="324" spans="1:7" x14ac:dyDescent="0.3">
      <c r="A324" s="4">
        <f t="shared" ref="A324:A387" ca="1" si="15">OFFSET($B324,0,LangOffset,1,1)</f>
        <v>0</v>
      </c>
      <c r="G324" s="4">
        <f t="shared" ca="1" si="14"/>
        <v>0</v>
      </c>
    </row>
    <row r="325" spans="1:7" x14ac:dyDescent="0.3">
      <c r="A325" s="4">
        <f t="shared" ca="1" si="15"/>
        <v>0</v>
      </c>
      <c r="G325" s="4">
        <f t="shared" ca="1" si="14"/>
        <v>0</v>
      </c>
    </row>
    <row r="326" spans="1:7" x14ac:dyDescent="0.3">
      <c r="A326" s="4">
        <f t="shared" ca="1" si="15"/>
        <v>0</v>
      </c>
      <c r="G326" s="4">
        <f t="shared" ca="1" si="14"/>
        <v>0</v>
      </c>
    </row>
    <row r="327" spans="1:7" x14ac:dyDescent="0.3">
      <c r="A327" s="4">
        <f t="shared" ca="1" si="15"/>
        <v>0</v>
      </c>
      <c r="G327" s="4">
        <f t="shared" ca="1" si="14"/>
        <v>0</v>
      </c>
    </row>
    <row r="328" spans="1:7" x14ac:dyDescent="0.3">
      <c r="A328" s="4">
        <f t="shared" ca="1" si="15"/>
        <v>0</v>
      </c>
      <c r="G328" s="4">
        <f t="shared" ca="1" si="14"/>
        <v>0</v>
      </c>
    </row>
    <row r="329" spans="1:7" x14ac:dyDescent="0.3">
      <c r="A329" s="4">
        <f t="shared" ca="1" si="15"/>
        <v>0</v>
      </c>
      <c r="G329" s="4">
        <f t="shared" ca="1" si="14"/>
        <v>0</v>
      </c>
    </row>
    <row r="330" spans="1:7" x14ac:dyDescent="0.3">
      <c r="A330" s="4">
        <f t="shared" ca="1" si="15"/>
        <v>0</v>
      </c>
      <c r="G330" s="4">
        <f t="shared" ca="1" si="14"/>
        <v>0</v>
      </c>
    </row>
    <row r="331" spans="1:7" x14ac:dyDescent="0.3">
      <c r="A331" s="4">
        <f t="shared" ca="1" si="15"/>
        <v>0</v>
      </c>
      <c r="G331" s="4">
        <f t="shared" ca="1" si="14"/>
        <v>0</v>
      </c>
    </row>
    <row r="332" spans="1:7" x14ac:dyDescent="0.3">
      <c r="A332" s="4">
        <f t="shared" ca="1" si="15"/>
        <v>0</v>
      </c>
      <c r="G332" s="4">
        <f t="shared" ca="1" si="14"/>
        <v>0</v>
      </c>
    </row>
    <row r="333" spans="1:7" x14ac:dyDescent="0.3">
      <c r="A333" s="4">
        <f t="shared" ca="1" si="15"/>
        <v>0</v>
      </c>
      <c r="G333" s="4">
        <f t="shared" ca="1" si="14"/>
        <v>0</v>
      </c>
    </row>
    <row r="334" spans="1:7" x14ac:dyDescent="0.3">
      <c r="A334" s="4">
        <f t="shared" ca="1" si="15"/>
        <v>0</v>
      </c>
      <c r="G334" s="4">
        <f t="shared" ca="1" si="14"/>
        <v>0</v>
      </c>
    </row>
    <row r="335" spans="1:7" x14ac:dyDescent="0.3">
      <c r="A335" s="4">
        <f t="shared" ca="1" si="15"/>
        <v>0</v>
      </c>
      <c r="G335" s="4">
        <f t="shared" ca="1" si="14"/>
        <v>0</v>
      </c>
    </row>
    <row r="336" spans="1:7" x14ac:dyDescent="0.3">
      <c r="A336" s="4">
        <f t="shared" ca="1" si="15"/>
        <v>0</v>
      </c>
      <c r="G336" s="4">
        <f t="shared" ca="1" si="14"/>
        <v>0</v>
      </c>
    </row>
    <row r="337" spans="1:7" x14ac:dyDescent="0.3">
      <c r="A337" s="4">
        <f t="shared" ca="1" si="15"/>
        <v>0</v>
      </c>
      <c r="G337" s="4">
        <f t="shared" ca="1" si="14"/>
        <v>0</v>
      </c>
    </row>
    <row r="338" spans="1:7" x14ac:dyDescent="0.3">
      <c r="A338" s="4">
        <f t="shared" ca="1" si="15"/>
        <v>0</v>
      </c>
      <c r="G338" s="4">
        <f t="shared" ca="1" si="14"/>
        <v>0</v>
      </c>
    </row>
    <row r="339" spans="1:7" x14ac:dyDescent="0.3">
      <c r="A339" s="4">
        <f t="shared" ca="1" si="15"/>
        <v>0</v>
      </c>
      <c r="G339" s="4">
        <f t="shared" ca="1" si="14"/>
        <v>0</v>
      </c>
    </row>
    <row r="340" spans="1:7" x14ac:dyDescent="0.3">
      <c r="A340" s="4">
        <f t="shared" ca="1" si="15"/>
        <v>0</v>
      </c>
      <c r="G340" s="4">
        <f t="shared" ca="1" si="14"/>
        <v>0</v>
      </c>
    </row>
    <row r="341" spans="1:7" x14ac:dyDescent="0.3">
      <c r="A341" s="4">
        <f t="shared" ca="1" si="15"/>
        <v>0</v>
      </c>
      <c r="G341" s="4">
        <f t="shared" ca="1" si="14"/>
        <v>0</v>
      </c>
    </row>
    <row r="342" spans="1:7" x14ac:dyDescent="0.3">
      <c r="A342" s="4">
        <f t="shared" ca="1" si="15"/>
        <v>0</v>
      </c>
      <c r="G342" s="4">
        <f t="shared" ca="1" si="14"/>
        <v>0</v>
      </c>
    </row>
    <row r="343" spans="1:7" x14ac:dyDescent="0.3">
      <c r="A343" s="4">
        <f t="shared" ca="1" si="15"/>
        <v>0</v>
      </c>
      <c r="G343" s="4">
        <f t="shared" ca="1" si="14"/>
        <v>0</v>
      </c>
    </row>
    <row r="344" spans="1:7" x14ac:dyDescent="0.3">
      <c r="A344" s="4">
        <f t="shared" ca="1" si="15"/>
        <v>0</v>
      </c>
      <c r="G344" s="4">
        <f t="shared" ca="1" si="14"/>
        <v>0</v>
      </c>
    </row>
    <row r="345" spans="1:7" x14ac:dyDescent="0.3">
      <c r="A345" s="4">
        <f t="shared" ca="1" si="15"/>
        <v>0</v>
      </c>
      <c r="G345" s="4">
        <f t="shared" ca="1" si="14"/>
        <v>0</v>
      </c>
    </row>
    <row r="346" spans="1:7" x14ac:dyDescent="0.3">
      <c r="A346" s="4">
        <f t="shared" ca="1" si="15"/>
        <v>0</v>
      </c>
      <c r="G346" s="4">
        <f t="shared" ca="1" si="14"/>
        <v>0</v>
      </c>
    </row>
    <row r="347" spans="1:7" x14ac:dyDescent="0.3">
      <c r="A347" s="4">
        <f t="shared" ca="1" si="15"/>
        <v>0</v>
      </c>
      <c r="G347" s="4">
        <f t="shared" ca="1" si="14"/>
        <v>0</v>
      </c>
    </row>
    <row r="348" spans="1:7" x14ac:dyDescent="0.3">
      <c r="A348" s="4">
        <f t="shared" ca="1" si="15"/>
        <v>0</v>
      </c>
      <c r="G348" s="4">
        <f t="shared" ca="1" si="14"/>
        <v>0</v>
      </c>
    </row>
    <row r="349" spans="1:7" x14ac:dyDescent="0.3">
      <c r="A349" s="4">
        <f t="shared" ca="1" si="15"/>
        <v>0</v>
      </c>
      <c r="G349" s="4">
        <f t="shared" ca="1" si="14"/>
        <v>0</v>
      </c>
    </row>
    <row r="350" spans="1:7" x14ac:dyDescent="0.3">
      <c r="A350" s="4">
        <f t="shared" ca="1" si="15"/>
        <v>0</v>
      </c>
      <c r="G350" s="4">
        <f t="shared" ca="1" si="14"/>
        <v>0</v>
      </c>
    </row>
    <row r="351" spans="1:7" x14ac:dyDescent="0.3">
      <c r="A351" s="4">
        <f t="shared" ca="1" si="15"/>
        <v>0</v>
      </c>
      <c r="G351" s="4">
        <f t="shared" ca="1" si="14"/>
        <v>0</v>
      </c>
    </row>
    <row r="352" spans="1:7" x14ac:dyDescent="0.3">
      <c r="A352" s="4">
        <f t="shared" ca="1" si="15"/>
        <v>0</v>
      </c>
      <c r="G352" s="4">
        <f t="shared" ca="1" si="14"/>
        <v>0</v>
      </c>
    </row>
    <row r="353" spans="1:7" x14ac:dyDescent="0.3">
      <c r="A353" s="4">
        <f t="shared" ca="1" si="15"/>
        <v>0</v>
      </c>
      <c r="G353" s="4">
        <f t="shared" ca="1" si="14"/>
        <v>0</v>
      </c>
    </row>
    <row r="354" spans="1:7" x14ac:dyDescent="0.3">
      <c r="A354" s="4">
        <f t="shared" ca="1" si="15"/>
        <v>0</v>
      </c>
      <c r="G354" s="4">
        <f t="shared" ref="G354:G417" ca="1" si="16">OFFSET($H354,0,LangOffset,1,1)</f>
        <v>0</v>
      </c>
    </row>
    <row r="355" spans="1:7" x14ac:dyDescent="0.3">
      <c r="A355" s="4">
        <f t="shared" ca="1" si="15"/>
        <v>0</v>
      </c>
      <c r="G355" s="4">
        <f t="shared" ca="1" si="16"/>
        <v>0</v>
      </c>
    </row>
    <row r="356" spans="1:7" x14ac:dyDescent="0.3">
      <c r="A356" s="4">
        <f t="shared" ca="1" si="15"/>
        <v>0</v>
      </c>
      <c r="G356" s="4">
        <f t="shared" ca="1" si="16"/>
        <v>0</v>
      </c>
    </row>
    <row r="357" spans="1:7" x14ac:dyDescent="0.3">
      <c r="A357" s="4">
        <f t="shared" ca="1" si="15"/>
        <v>0</v>
      </c>
      <c r="G357" s="4">
        <f t="shared" ca="1" si="16"/>
        <v>0</v>
      </c>
    </row>
    <row r="358" spans="1:7" x14ac:dyDescent="0.3">
      <c r="A358" s="4">
        <f t="shared" ca="1" si="15"/>
        <v>0</v>
      </c>
      <c r="G358" s="4">
        <f t="shared" ca="1" si="16"/>
        <v>0</v>
      </c>
    </row>
    <row r="359" spans="1:7" x14ac:dyDescent="0.3">
      <c r="A359" s="4">
        <f t="shared" ca="1" si="15"/>
        <v>0</v>
      </c>
      <c r="G359" s="4">
        <f t="shared" ca="1" si="16"/>
        <v>0</v>
      </c>
    </row>
    <row r="360" spans="1:7" x14ac:dyDescent="0.3">
      <c r="A360" s="4">
        <f t="shared" ca="1" si="15"/>
        <v>0</v>
      </c>
      <c r="G360" s="4">
        <f t="shared" ca="1" si="16"/>
        <v>0</v>
      </c>
    </row>
    <row r="361" spans="1:7" x14ac:dyDescent="0.3">
      <c r="A361" s="4">
        <f t="shared" ca="1" si="15"/>
        <v>0</v>
      </c>
      <c r="G361" s="4">
        <f t="shared" ca="1" si="16"/>
        <v>0</v>
      </c>
    </row>
    <row r="362" spans="1:7" x14ac:dyDescent="0.3">
      <c r="A362" s="4">
        <f t="shared" ca="1" si="15"/>
        <v>0</v>
      </c>
      <c r="G362" s="4">
        <f t="shared" ca="1" si="16"/>
        <v>0</v>
      </c>
    </row>
    <row r="363" spans="1:7" x14ac:dyDescent="0.3">
      <c r="A363" s="4">
        <f t="shared" ca="1" si="15"/>
        <v>0</v>
      </c>
      <c r="G363" s="4">
        <f t="shared" ca="1" si="16"/>
        <v>0</v>
      </c>
    </row>
    <row r="364" spans="1:7" x14ac:dyDescent="0.3">
      <c r="A364" s="4">
        <f t="shared" ca="1" si="15"/>
        <v>0</v>
      </c>
      <c r="G364" s="4">
        <f t="shared" ca="1" si="16"/>
        <v>0</v>
      </c>
    </row>
    <row r="365" spans="1:7" x14ac:dyDescent="0.3">
      <c r="A365" s="4">
        <f t="shared" ca="1" si="15"/>
        <v>0</v>
      </c>
      <c r="G365" s="4">
        <f t="shared" ca="1" si="16"/>
        <v>0</v>
      </c>
    </row>
    <row r="366" spans="1:7" x14ac:dyDescent="0.3">
      <c r="A366" s="4">
        <f t="shared" ca="1" si="15"/>
        <v>0</v>
      </c>
      <c r="G366" s="4">
        <f t="shared" ca="1" si="16"/>
        <v>0</v>
      </c>
    </row>
    <row r="367" spans="1:7" x14ac:dyDescent="0.3">
      <c r="A367" s="4">
        <f t="shared" ca="1" si="15"/>
        <v>0</v>
      </c>
      <c r="G367" s="4">
        <f t="shared" ca="1" si="16"/>
        <v>0</v>
      </c>
    </row>
    <row r="368" spans="1:7" x14ac:dyDescent="0.3">
      <c r="A368" s="4">
        <f t="shared" ca="1" si="15"/>
        <v>0</v>
      </c>
      <c r="G368" s="4">
        <f t="shared" ca="1" si="16"/>
        <v>0</v>
      </c>
    </row>
    <row r="369" spans="1:7" x14ac:dyDescent="0.3">
      <c r="A369" s="4">
        <f t="shared" ca="1" si="15"/>
        <v>0</v>
      </c>
      <c r="G369" s="4">
        <f t="shared" ca="1" si="16"/>
        <v>0</v>
      </c>
    </row>
    <row r="370" spans="1:7" x14ac:dyDescent="0.3">
      <c r="A370" s="4">
        <f t="shared" ca="1" si="15"/>
        <v>0</v>
      </c>
      <c r="G370" s="4">
        <f t="shared" ca="1" si="16"/>
        <v>0</v>
      </c>
    </row>
    <row r="371" spans="1:7" x14ac:dyDescent="0.3">
      <c r="A371" s="4">
        <f t="shared" ca="1" si="15"/>
        <v>0</v>
      </c>
      <c r="G371" s="4">
        <f t="shared" ca="1" si="16"/>
        <v>0</v>
      </c>
    </row>
    <row r="372" spans="1:7" x14ac:dyDescent="0.3">
      <c r="A372" s="4">
        <f t="shared" ca="1" si="15"/>
        <v>0</v>
      </c>
      <c r="G372" s="4">
        <f t="shared" ca="1" si="16"/>
        <v>0</v>
      </c>
    </row>
    <row r="373" spans="1:7" x14ac:dyDescent="0.3">
      <c r="A373" s="4">
        <f t="shared" ca="1" si="15"/>
        <v>0</v>
      </c>
      <c r="G373" s="4">
        <f t="shared" ca="1" si="16"/>
        <v>0</v>
      </c>
    </row>
    <row r="374" spans="1:7" x14ac:dyDescent="0.3">
      <c r="A374" s="4">
        <f t="shared" ca="1" si="15"/>
        <v>0</v>
      </c>
      <c r="G374" s="4">
        <f t="shared" ca="1" si="16"/>
        <v>0</v>
      </c>
    </row>
    <row r="375" spans="1:7" x14ac:dyDescent="0.3">
      <c r="A375" s="4">
        <f t="shared" ca="1" si="15"/>
        <v>0</v>
      </c>
      <c r="G375" s="4">
        <f t="shared" ca="1" si="16"/>
        <v>0</v>
      </c>
    </row>
    <row r="376" spans="1:7" x14ac:dyDescent="0.3">
      <c r="A376" s="4">
        <f t="shared" ca="1" si="15"/>
        <v>0</v>
      </c>
      <c r="G376" s="4">
        <f t="shared" ca="1" si="16"/>
        <v>0</v>
      </c>
    </row>
    <row r="377" spans="1:7" x14ac:dyDescent="0.3">
      <c r="A377" s="4">
        <f t="shared" ca="1" si="15"/>
        <v>0</v>
      </c>
      <c r="G377" s="4">
        <f t="shared" ca="1" si="16"/>
        <v>0</v>
      </c>
    </row>
    <row r="378" spans="1:7" x14ac:dyDescent="0.3">
      <c r="A378" s="4">
        <f t="shared" ca="1" si="15"/>
        <v>0</v>
      </c>
      <c r="G378" s="4">
        <f t="shared" ca="1" si="16"/>
        <v>0</v>
      </c>
    </row>
    <row r="379" spans="1:7" x14ac:dyDescent="0.3">
      <c r="A379" s="4">
        <f t="shared" ca="1" si="15"/>
        <v>0</v>
      </c>
      <c r="G379" s="4">
        <f t="shared" ca="1" si="16"/>
        <v>0</v>
      </c>
    </row>
    <row r="380" spans="1:7" x14ac:dyDescent="0.3">
      <c r="A380" s="4">
        <f t="shared" ca="1" si="15"/>
        <v>0</v>
      </c>
      <c r="G380" s="4">
        <f t="shared" ca="1" si="16"/>
        <v>0</v>
      </c>
    </row>
    <row r="381" spans="1:7" x14ac:dyDescent="0.3">
      <c r="A381" s="4">
        <f t="shared" ca="1" si="15"/>
        <v>0</v>
      </c>
      <c r="G381" s="4">
        <f t="shared" ca="1" si="16"/>
        <v>0</v>
      </c>
    </row>
    <row r="382" spans="1:7" x14ac:dyDescent="0.3">
      <c r="A382" s="4">
        <f t="shared" ca="1" si="15"/>
        <v>0</v>
      </c>
      <c r="G382" s="4">
        <f t="shared" ca="1" si="16"/>
        <v>0</v>
      </c>
    </row>
    <row r="383" spans="1:7" x14ac:dyDescent="0.3">
      <c r="A383" s="4">
        <f t="shared" ca="1" si="15"/>
        <v>0</v>
      </c>
      <c r="G383" s="4">
        <f t="shared" ca="1" si="16"/>
        <v>0</v>
      </c>
    </row>
    <row r="384" spans="1:7" x14ac:dyDescent="0.3">
      <c r="A384" s="4">
        <f t="shared" ca="1" si="15"/>
        <v>0</v>
      </c>
      <c r="G384" s="4">
        <f t="shared" ca="1" si="16"/>
        <v>0</v>
      </c>
    </row>
    <row r="385" spans="1:7" x14ac:dyDescent="0.3">
      <c r="A385" s="4">
        <f t="shared" ca="1" si="15"/>
        <v>0</v>
      </c>
      <c r="G385" s="4">
        <f t="shared" ca="1" si="16"/>
        <v>0</v>
      </c>
    </row>
    <row r="386" spans="1:7" x14ac:dyDescent="0.3">
      <c r="A386" s="4">
        <f t="shared" ca="1" si="15"/>
        <v>0</v>
      </c>
      <c r="G386" s="4">
        <f t="shared" ca="1" si="16"/>
        <v>0</v>
      </c>
    </row>
    <row r="387" spans="1:7" x14ac:dyDescent="0.3">
      <c r="A387" s="4">
        <f t="shared" ca="1" si="15"/>
        <v>0</v>
      </c>
      <c r="G387" s="4">
        <f t="shared" ca="1" si="16"/>
        <v>0</v>
      </c>
    </row>
    <row r="388" spans="1:7" x14ac:dyDescent="0.3">
      <c r="A388" s="4">
        <f t="shared" ref="A388:A451" ca="1" si="17">OFFSET($B388,0,LangOffset,1,1)</f>
        <v>0</v>
      </c>
      <c r="G388" s="4">
        <f t="shared" ca="1" si="16"/>
        <v>0</v>
      </c>
    </row>
    <row r="389" spans="1:7" x14ac:dyDescent="0.3">
      <c r="A389" s="4">
        <f t="shared" ca="1" si="17"/>
        <v>0</v>
      </c>
      <c r="G389" s="4">
        <f t="shared" ca="1" si="16"/>
        <v>0</v>
      </c>
    </row>
    <row r="390" spans="1:7" x14ac:dyDescent="0.3">
      <c r="A390" s="4">
        <f t="shared" ca="1" si="17"/>
        <v>0</v>
      </c>
      <c r="G390" s="4">
        <f t="shared" ca="1" si="16"/>
        <v>0</v>
      </c>
    </row>
    <row r="391" spans="1:7" x14ac:dyDescent="0.3">
      <c r="A391" s="4">
        <f t="shared" ca="1" si="17"/>
        <v>0</v>
      </c>
      <c r="G391" s="4">
        <f t="shared" ca="1" si="16"/>
        <v>0</v>
      </c>
    </row>
    <row r="392" spans="1:7" x14ac:dyDescent="0.3">
      <c r="A392" s="4">
        <f t="shared" ca="1" si="17"/>
        <v>0</v>
      </c>
      <c r="G392" s="4">
        <f t="shared" ca="1" si="16"/>
        <v>0</v>
      </c>
    </row>
    <row r="393" spans="1:7" x14ac:dyDescent="0.3">
      <c r="A393" s="4">
        <f t="shared" ca="1" si="17"/>
        <v>0</v>
      </c>
      <c r="G393" s="4">
        <f t="shared" ca="1" si="16"/>
        <v>0</v>
      </c>
    </row>
    <row r="394" spans="1:7" x14ac:dyDescent="0.3">
      <c r="A394" s="4">
        <f t="shared" ca="1" si="17"/>
        <v>0</v>
      </c>
      <c r="G394" s="4">
        <f t="shared" ca="1" si="16"/>
        <v>0</v>
      </c>
    </row>
    <row r="395" spans="1:7" x14ac:dyDescent="0.3">
      <c r="A395" s="4">
        <f t="shared" ca="1" si="17"/>
        <v>0</v>
      </c>
      <c r="G395" s="4">
        <f t="shared" ca="1" si="16"/>
        <v>0</v>
      </c>
    </row>
    <row r="396" spans="1:7" x14ac:dyDescent="0.3">
      <c r="A396" s="4">
        <f t="shared" ca="1" si="17"/>
        <v>0</v>
      </c>
      <c r="G396" s="4">
        <f t="shared" ca="1" si="16"/>
        <v>0</v>
      </c>
    </row>
    <row r="397" spans="1:7" x14ac:dyDescent="0.3">
      <c r="A397" s="4">
        <f t="shared" ca="1" si="17"/>
        <v>0</v>
      </c>
      <c r="G397" s="4">
        <f t="shared" ca="1" si="16"/>
        <v>0</v>
      </c>
    </row>
    <row r="398" spans="1:7" x14ac:dyDescent="0.3">
      <c r="A398" s="4">
        <f t="shared" ca="1" si="17"/>
        <v>0</v>
      </c>
      <c r="G398" s="4">
        <f t="shared" ca="1" si="16"/>
        <v>0</v>
      </c>
    </row>
    <row r="399" spans="1:7" x14ac:dyDescent="0.3">
      <c r="A399" s="4">
        <f t="shared" ca="1" si="17"/>
        <v>0</v>
      </c>
      <c r="G399" s="4">
        <f t="shared" ca="1" si="16"/>
        <v>0</v>
      </c>
    </row>
    <row r="400" spans="1:7" x14ac:dyDescent="0.3">
      <c r="A400" s="4">
        <f t="shared" ca="1" si="17"/>
        <v>0</v>
      </c>
      <c r="G400" s="4">
        <f t="shared" ca="1" si="16"/>
        <v>0</v>
      </c>
    </row>
    <row r="401" spans="1:7" x14ac:dyDescent="0.3">
      <c r="A401" s="4">
        <f t="shared" ca="1" si="17"/>
        <v>0</v>
      </c>
      <c r="G401" s="4">
        <f t="shared" ca="1" si="16"/>
        <v>0</v>
      </c>
    </row>
    <row r="402" spans="1:7" x14ac:dyDescent="0.3">
      <c r="A402" s="4">
        <f t="shared" ca="1" si="17"/>
        <v>0</v>
      </c>
      <c r="G402" s="4">
        <f t="shared" ca="1" si="16"/>
        <v>0</v>
      </c>
    </row>
    <row r="403" spans="1:7" x14ac:dyDescent="0.3">
      <c r="A403" s="4">
        <f t="shared" ca="1" si="17"/>
        <v>0</v>
      </c>
      <c r="G403" s="4">
        <f t="shared" ca="1" si="16"/>
        <v>0</v>
      </c>
    </row>
    <row r="404" spans="1:7" x14ac:dyDescent="0.3">
      <c r="A404" s="4">
        <f t="shared" ca="1" si="17"/>
        <v>0</v>
      </c>
      <c r="G404" s="4">
        <f t="shared" ca="1" si="16"/>
        <v>0</v>
      </c>
    </row>
    <row r="405" spans="1:7" x14ac:dyDescent="0.3">
      <c r="A405" s="4">
        <f t="shared" ca="1" si="17"/>
        <v>0</v>
      </c>
      <c r="G405" s="4">
        <f t="shared" ca="1" si="16"/>
        <v>0</v>
      </c>
    </row>
    <row r="406" spans="1:7" x14ac:dyDescent="0.3">
      <c r="A406" s="4">
        <f t="shared" ca="1" si="17"/>
        <v>0</v>
      </c>
      <c r="G406" s="4">
        <f t="shared" ca="1" si="16"/>
        <v>0</v>
      </c>
    </row>
    <row r="407" spans="1:7" x14ac:dyDescent="0.3">
      <c r="A407" s="4">
        <f t="shared" ca="1" si="17"/>
        <v>0</v>
      </c>
      <c r="G407" s="4">
        <f t="shared" ca="1" si="16"/>
        <v>0</v>
      </c>
    </row>
    <row r="408" spans="1:7" x14ac:dyDescent="0.3">
      <c r="A408" s="4">
        <f t="shared" ca="1" si="17"/>
        <v>0</v>
      </c>
      <c r="G408" s="4">
        <f t="shared" ca="1" si="16"/>
        <v>0</v>
      </c>
    </row>
    <row r="409" spans="1:7" x14ac:dyDescent="0.3">
      <c r="A409" s="4">
        <f t="shared" ca="1" si="17"/>
        <v>0</v>
      </c>
      <c r="G409" s="4">
        <f t="shared" ca="1" si="16"/>
        <v>0</v>
      </c>
    </row>
    <row r="410" spans="1:7" x14ac:dyDescent="0.3">
      <c r="A410" s="4">
        <f t="shared" ca="1" si="17"/>
        <v>0</v>
      </c>
      <c r="G410" s="4">
        <f t="shared" ca="1" si="16"/>
        <v>0</v>
      </c>
    </row>
    <row r="411" spans="1:7" x14ac:dyDescent="0.3">
      <c r="A411" s="4">
        <f t="shared" ca="1" si="17"/>
        <v>0</v>
      </c>
      <c r="G411" s="4">
        <f t="shared" ca="1" si="16"/>
        <v>0</v>
      </c>
    </row>
    <row r="412" spans="1:7" x14ac:dyDescent="0.3">
      <c r="A412" s="4">
        <f t="shared" ca="1" si="17"/>
        <v>0</v>
      </c>
      <c r="G412" s="4">
        <f t="shared" ca="1" si="16"/>
        <v>0</v>
      </c>
    </row>
    <row r="413" spans="1:7" x14ac:dyDescent="0.3">
      <c r="A413" s="4">
        <f t="shared" ca="1" si="17"/>
        <v>0</v>
      </c>
      <c r="G413" s="4">
        <f t="shared" ca="1" si="16"/>
        <v>0</v>
      </c>
    </row>
    <row r="414" spans="1:7" x14ac:dyDescent="0.3">
      <c r="A414" s="4">
        <f t="shared" ca="1" si="17"/>
        <v>0</v>
      </c>
      <c r="G414" s="4">
        <f t="shared" ca="1" si="16"/>
        <v>0</v>
      </c>
    </row>
    <row r="415" spans="1:7" x14ac:dyDescent="0.3">
      <c r="A415" s="4">
        <f t="shared" ca="1" si="17"/>
        <v>0</v>
      </c>
      <c r="G415" s="4">
        <f t="shared" ca="1" si="16"/>
        <v>0</v>
      </c>
    </row>
    <row r="416" spans="1:7" x14ac:dyDescent="0.3">
      <c r="A416" s="4">
        <f t="shared" ca="1" si="17"/>
        <v>0</v>
      </c>
      <c r="G416" s="4">
        <f t="shared" ca="1" si="16"/>
        <v>0</v>
      </c>
    </row>
    <row r="417" spans="1:7" x14ac:dyDescent="0.3">
      <c r="A417" s="4">
        <f t="shared" ca="1" si="17"/>
        <v>0</v>
      </c>
      <c r="G417" s="4">
        <f t="shared" ca="1" si="16"/>
        <v>0</v>
      </c>
    </row>
    <row r="418" spans="1:7" x14ac:dyDescent="0.3">
      <c r="A418" s="4">
        <f t="shared" ca="1" si="17"/>
        <v>0</v>
      </c>
      <c r="G418" s="4">
        <f t="shared" ref="G418:G481" ca="1" si="18">OFFSET($H418,0,LangOffset,1,1)</f>
        <v>0</v>
      </c>
    </row>
    <row r="419" spans="1:7" x14ac:dyDescent="0.3">
      <c r="A419" s="4">
        <f t="shared" ca="1" si="17"/>
        <v>0</v>
      </c>
      <c r="G419" s="4">
        <f t="shared" ca="1" si="18"/>
        <v>0</v>
      </c>
    </row>
    <row r="420" spans="1:7" x14ac:dyDescent="0.3">
      <c r="A420" s="4">
        <f t="shared" ca="1" si="17"/>
        <v>0</v>
      </c>
      <c r="G420" s="4">
        <f t="shared" ca="1" si="18"/>
        <v>0</v>
      </c>
    </row>
    <row r="421" spans="1:7" x14ac:dyDescent="0.3">
      <c r="A421" s="4">
        <f t="shared" ca="1" si="17"/>
        <v>0</v>
      </c>
      <c r="G421" s="4">
        <f t="shared" ca="1" si="18"/>
        <v>0</v>
      </c>
    </row>
    <row r="422" spans="1:7" x14ac:dyDescent="0.3">
      <c r="A422" s="4">
        <f t="shared" ca="1" si="17"/>
        <v>0</v>
      </c>
      <c r="G422" s="4">
        <f t="shared" ca="1" si="18"/>
        <v>0</v>
      </c>
    </row>
    <row r="423" spans="1:7" x14ac:dyDescent="0.3">
      <c r="A423" s="4">
        <f t="shared" ca="1" si="17"/>
        <v>0</v>
      </c>
      <c r="G423" s="4">
        <f t="shared" ca="1" si="18"/>
        <v>0</v>
      </c>
    </row>
    <row r="424" spans="1:7" x14ac:dyDescent="0.3">
      <c r="A424" s="4">
        <f t="shared" ca="1" si="17"/>
        <v>0</v>
      </c>
      <c r="G424" s="4">
        <f t="shared" ca="1" si="18"/>
        <v>0</v>
      </c>
    </row>
    <row r="425" spans="1:7" x14ac:dyDescent="0.3">
      <c r="A425" s="4">
        <f t="shared" ca="1" si="17"/>
        <v>0</v>
      </c>
      <c r="G425" s="4">
        <f t="shared" ca="1" si="18"/>
        <v>0</v>
      </c>
    </row>
    <row r="426" spans="1:7" x14ac:dyDescent="0.3">
      <c r="A426" s="4">
        <f t="shared" ca="1" si="17"/>
        <v>0</v>
      </c>
      <c r="G426" s="4">
        <f t="shared" ca="1" si="18"/>
        <v>0</v>
      </c>
    </row>
    <row r="427" spans="1:7" x14ac:dyDescent="0.3">
      <c r="A427" s="4">
        <f t="shared" ca="1" si="17"/>
        <v>0</v>
      </c>
      <c r="G427" s="4">
        <f t="shared" ca="1" si="18"/>
        <v>0</v>
      </c>
    </row>
    <row r="428" spans="1:7" x14ac:dyDescent="0.3">
      <c r="A428" s="4">
        <f t="shared" ca="1" si="17"/>
        <v>0</v>
      </c>
      <c r="G428" s="4">
        <f t="shared" ca="1" si="18"/>
        <v>0</v>
      </c>
    </row>
    <row r="429" spans="1:7" x14ac:dyDescent="0.3">
      <c r="A429" s="4">
        <f t="shared" ca="1" si="17"/>
        <v>0</v>
      </c>
      <c r="G429" s="4">
        <f t="shared" ca="1" si="18"/>
        <v>0</v>
      </c>
    </row>
    <row r="430" spans="1:7" x14ac:dyDescent="0.3">
      <c r="A430" s="4">
        <f t="shared" ca="1" si="17"/>
        <v>0</v>
      </c>
      <c r="G430" s="4">
        <f t="shared" ca="1" si="18"/>
        <v>0</v>
      </c>
    </row>
    <row r="431" spans="1:7" x14ac:dyDescent="0.3">
      <c r="A431" s="4">
        <f t="shared" ca="1" si="17"/>
        <v>0</v>
      </c>
      <c r="G431" s="4">
        <f t="shared" ca="1" si="18"/>
        <v>0</v>
      </c>
    </row>
    <row r="432" spans="1:7" x14ac:dyDescent="0.3">
      <c r="A432" s="4">
        <f t="shared" ca="1" si="17"/>
        <v>0</v>
      </c>
      <c r="G432" s="4">
        <f t="shared" ca="1" si="18"/>
        <v>0</v>
      </c>
    </row>
    <row r="433" spans="1:7" x14ac:dyDescent="0.3">
      <c r="A433" s="4">
        <f t="shared" ca="1" si="17"/>
        <v>0</v>
      </c>
      <c r="G433" s="4">
        <f t="shared" ca="1" si="18"/>
        <v>0</v>
      </c>
    </row>
    <row r="434" spans="1:7" x14ac:dyDescent="0.3">
      <c r="A434" s="4">
        <f t="shared" ca="1" si="17"/>
        <v>0</v>
      </c>
      <c r="G434" s="4">
        <f t="shared" ca="1" si="18"/>
        <v>0</v>
      </c>
    </row>
    <row r="435" spans="1:7" x14ac:dyDescent="0.3">
      <c r="A435" s="4">
        <f t="shared" ca="1" si="17"/>
        <v>0</v>
      </c>
      <c r="G435" s="4">
        <f t="shared" ca="1" si="18"/>
        <v>0</v>
      </c>
    </row>
    <row r="436" spans="1:7" x14ac:dyDescent="0.3">
      <c r="A436" s="4">
        <f t="shared" ca="1" si="17"/>
        <v>0</v>
      </c>
      <c r="G436" s="4">
        <f t="shared" ca="1" si="18"/>
        <v>0</v>
      </c>
    </row>
    <row r="437" spans="1:7" x14ac:dyDescent="0.3">
      <c r="A437" s="4">
        <f t="shared" ca="1" si="17"/>
        <v>0</v>
      </c>
      <c r="G437" s="4">
        <f t="shared" ca="1" si="18"/>
        <v>0</v>
      </c>
    </row>
    <row r="438" spans="1:7" x14ac:dyDescent="0.3">
      <c r="A438" s="4">
        <f t="shared" ca="1" si="17"/>
        <v>0</v>
      </c>
      <c r="G438" s="4">
        <f t="shared" ca="1" si="18"/>
        <v>0</v>
      </c>
    </row>
    <row r="439" spans="1:7" x14ac:dyDescent="0.3">
      <c r="A439" s="4">
        <f t="shared" ca="1" si="17"/>
        <v>0</v>
      </c>
      <c r="G439" s="4">
        <f t="shared" ca="1" si="18"/>
        <v>0</v>
      </c>
    </row>
    <row r="440" spans="1:7" x14ac:dyDescent="0.3">
      <c r="A440" s="4">
        <f t="shared" ca="1" si="17"/>
        <v>0</v>
      </c>
      <c r="G440" s="4">
        <f t="shared" ca="1" si="18"/>
        <v>0</v>
      </c>
    </row>
    <row r="441" spans="1:7" x14ac:dyDescent="0.3">
      <c r="A441" s="4">
        <f t="shared" ca="1" si="17"/>
        <v>0</v>
      </c>
      <c r="G441" s="4">
        <f t="shared" ca="1" si="18"/>
        <v>0</v>
      </c>
    </row>
    <row r="442" spans="1:7" x14ac:dyDescent="0.3">
      <c r="A442" s="4">
        <f t="shared" ca="1" si="17"/>
        <v>0</v>
      </c>
      <c r="G442" s="4">
        <f t="shared" ca="1" si="18"/>
        <v>0</v>
      </c>
    </row>
    <row r="443" spans="1:7" x14ac:dyDescent="0.3">
      <c r="A443" s="4">
        <f t="shared" ca="1" si="17"/>
        <v>0</v>
      </c>
      <c r="G443" s="4">
        <f t="shared" ca="1" si="18"/>
        <v>0</v>
      </c>
    </row>
    <row r="444" spans="1:7" x14ac:dyDescent="0.3">
      <c r="A444" s="4">
        <f t="shared" ca="1" si="17"/>
        <v>0</v>
      </c>
      <c r="G444" s="4">
        <f t="shared" ca="1" si="18"/>
        <v>0</v>
      </c>
    </row>
    <row r="445" spans="1:7" x14ac:dyDescent="0.3">
      <c r="A445" s="4">
        <f t="shared" ca="1" si="17"/>
        <v>0</v>
      </c>
      <c r="G445" s="4">
        <f t="shared" ca="1" si="18"/>
        <v>0</v>
      </c>
    </row>
    <row r="446" spans="1:7" x14ac:dyDescent="0.3">
      <c r="A446" s="4">
        <f t="shared" ca="1" si="17"/>
        <v>0</v>
      </c>
      <c r="G446" s="4">
        <f t="shared" ca="1" si="18"/>
        <v>0</v>
      </c>
    </row>
    <row r="447" spans="1:7" x14ac:dyDescent="0.3">
      <c r="A447" s="4">
        <f t="shared" ca="1" si="17"/>
        <v>0</v>
      </c>
      <c r="G447" s="4">
        <f t="shared" ca="1" si="18"/>
        <v>0</v>
      </c>
    </row>
    <row r="448" spans="1:7" x14ac:dyDescent="0.3">
      <c r="A448" s="4">
        <f t="shared" ca="1" si="17"/>
        <v>0</v>
      </c>
      <c r="G448" s="4">
        <f t="shared" ca="1" si="18"/>
        <v>0</v>
      </c>
    </row>
    <row r="449" spans="1:7" x14ac:dyDescent="0.3">
      <c r="A449" s="4">
        <f t="shared" ca="1" si="17"/>
        <v>0</v>
      </c>
      <c r="G449" s="4">
        <f t="shared" ca="1" si="18"/>
        <v>0</v>
      </c>
    </row>
    <row r="450" spans="1:7" x14ac:dyDescent="0.3">
      <c r="A450" s="4">
        <f t="shared" ca="1" si="17"/>
        <v>0</v>
      </c>
      <c r="G450" s="4">
        <f t="shared" ca="1" si="18"/>
        <v>0</v>
      </c>
    </row>
    <row r="451" spans="1:7" x14ac:dyDescent="0.3">
      <c r="A451" s="4">
        <f t="shared" ca="1" si="17"/>
        <v>0</v>
      </c>
      <c r="G451" s="4">
        <f t="shared" ca="1" si="18"/>
        <v>0</v>
      </c>
    </row>
    <row r="452" spans="1:7" x14ac:dyDescent="0.3">
      <c r="A452" s="4">
        <f t="shared" ref="A452:A515" ca="1" si="19">OFFSET($B452,0,LangOffset,1,1)</f>
        <v>0</v>
      </c>
      <c r="G452" s="4">
        <f t="shared" ca="1" si="18"/>
        <v>0</v>
      </c>
    </row>
    <row r="453" spans="1:7" x14ac:dyDescent="0.3">
      <c r="A453" s="4">
        <f t="shared" ca="1" si="19"/>
        <v>0</v>
      </c>
      <c r="G453" s="4">
        <f t="shared" ca="1" si="18"/>
        <v>0</v>
      </c>
    </row>
    <row r="454" spans="1:7" x14ac:dyDescent="0.3">
      <c r="A454" s="4">
        <f t="shared" ca="1" si="19"/>
        <v>0</v>
      </c>
      <c r="G454" s="4">
        <f t="shared" ca="1" si="18"/>
        <v>0</v>
      </c>
    </row>
    <row r="455" spans="1:7" x14ac:dyDescent="0.3">
      <c r="A455" s="4">
        <f t="shared" ca="1" si="19"/>
        <v>0</v>
      </c>
      <c r="G455" s="4">
        <f t="shared" ca="1" si="18"/>
        <v>0</v>
      </c>
    </row>
    <row r="456" spans="1:7" x14ac:dyDescent="0.3">
      <c r="A456" s="4">
        <f t="shared" ca="1" si="19"/>
        <v>0</v>
      </c>
      <c r="G456" s="4">
        <f t="shared" ca="1" si="18"/>
        <v>0</v>
      </c>
    </row>
    <row r="457" spans="1:7" x14ac:dyDescent="0.3">
      <c r="A457" s="4">
        <f t="shared" ca="1" si="19"/>
        <v>0</v>
      </c>
      <c r="G457" s="4">
        <f t="shared" ca="1" si="18"/>
        <v>0</v>
      </c>
    </row>
    <row r="458" spans="1:7" x14ac:dyDescent="0.3">
      <c r="A458" s="4">
        <f t="shared" ca="1" si="19"/>
        <v>0</v>
      </c>
      <c r="G458" s="4">
        <f t="shared" ca="1" si="18"/>
        <v>0</v>
      </c>
    </row>
    <row r="459" spans="1:7" x14ac:dyDescent="0.3">
      <c r="A459" s="4">
        <f t="shared" ca="1" si="19"/>
        <v>0</v>
      </c>
      <c r="G459" s="4">
        <f t="shared" ca="1" si="18"/>
        <v>0</v>
      </c>
    </row>
    <row r="460" spans="1:7" x14ac:dyDescent="0.3">
      <c r="A460" s="4">
        <f t="shared" ca="1" si="19"/>
        <v>0</v>
      </c>
      <c r="G460" s="4">
        <f t="shared" ca="1" si="18"/>
        <v>0</v>
      </c>
    </row>
    <row r="461" spans="1:7" x14ac:dyDescent="0.3">
      <c r="A461" s="4">
        <f t="shared" ca="1" si="19"/>
        <v>0</v>
      </c>
      <c r="G461" s="4">
        <f t="shared" ca="1" si="18"/>
        <v>0</v>
      </c>
    </row>
    <row r="462" spans="1:7" x14ac:dyDescent="0.3">
      <c r="A462" s="4">
        <f t="shared" ca="1" si="19"/>
        <v>0</v>
      </c>
      <c r="G462" s="4">
        <f t="shared" ca="1" si="18"/>
        <v>0</v>
      </c>
    </row>
    <row r="463" spans="1:7" x14ac:dyDescent="0.3">
      <c r="A463" s="4">
        <f t="shared" ca="1" si="19"/>
        <v>0</v>
      </c>
      <c r="G463" s="4">
        <f t="shared" ca="1" si="18"/>
        <v>0</v>
      </c>
    </row>
    <row r="464" spans="1:7" x14ac:dyDescent="0.3">
      <c r="A464" s="4">
        <f t="shared" ca="1" si="19"/>
        <v>0</v>
      </c>
      <c r="G464" s="4">
        <f t="shared" ca="1" si="18"/>
        <v>0</v>
      </c>
    </row>
    <row r="465" spans="1:7" x14ac:dyDescent="0.3">
      <c r="A465" s="4">
        <f t="shared" ca="1" si="19"/>
        <v>0</v>
      </c>
      <c r="G465" s="4">
        <f t="shared" ca="1" si="18"/>
        <v>0</v>
      </c>
    </row>
    <row r="466" spans="1:7" x14ac:dyDescent="0.3">
      <c r="A466" s="4">
        <f t="shared" ca="1" si="19"/>
        <v>0</v>
      </c>
      <c r="G466" s="4">
        <f t="shared" ca="1" si="18"/>
        <v>0</v>
      </c>
    </row>
    <row r="467" spans="1:7" x14ac:dyDescent="0.3">
      <c r="A467" s="4">
        <f t="shared" ca="1" si="19"/>
        <v>0</v>
      </c>
      <c r="G467" s="4">
        <f t="shared" ca="1" si="18"/>
        <v>0</v>
      </c>
    </row>
    <row r="468" spans="1:7" x14ac:dyDescent="0.3">
      <c r="A468" s="4">
        <f t="shared" ca="1" si="19"/>
        <v>0</v>
      </c>
      <c r="G468" s="4">
        <f t="shared" ca="1" si="18"/>
        <v>0</v>
      </c>
    </row>
    <row r="469" spans="1:7" x14ac:dyDescent="0.3">
      <c r="A469" s="4">
        <f t="shared" ca="1" si="19"/>
        <v>0</v>
      </c>
      <c r="G469" s="4">
        <f t="shared" ca="1" si="18"/>
        <v>0</v>
      </c>
    </row>
    <row r="470" spans="1:7" x14ac:dyDescent="0.3">
      <c r="A470" s="4">
        <f t="shared" ca="1" si="19"/>
        <v>0</v>
      </c>
      <c r="G470" s="4">
        <f t="shared" ca="1" si="18"/>
        <v>0</v>
      </c>
    </row>
    <row r="471" spans="1:7" x14ac:dyDescent="0.3">
      <c r="A471" s="4">
        <f t="shared" ca="1" si="19"/>
        <v>0</v>
      </c>
      <c r="G471" s="4">
        <f t="shared" ca="1" si="18"/>
        <v>0</v>
      </c>
    </row>
    <row r="472" spans="1:7" x14ac:dyDescent="0.3">
      <c r="A472" s="4">
        <f t="shared" ca="1" si="19"/>
        <v>0</v>
      </c>
      <c r="G472" s="4">
        <f t="shared" ca="1" si="18"/>
        <v>0</v>
      </c>
    </row>
    <row r="473" spans="1:7" x14ac:dyDescent="0.3">
      <c r="A473" s="4">
        <f t="shared" ca="1" si="19"/>
        <v>0</v>
      </c>
      <c r="G473" s="4">
        <f t="shared" ca="1" si="18"/>
        <v>0</v>
      </c>
    </row>
    <row r="474" spans="1:7" x14ac:dyDescent="0.3">
      <c r="A474" s="4">
        <f t="shared" ca="1" si="19"/>
        <v>0</v>
      </c>
      <c r="G474" s="4">
        <f t="shared" ca="1" si="18"/>
        <v>0</v>
      </c>
    </row>
    <row r="475" spans="1:7" x14ac:dyDescent="0.3">
      <c r="A475" s="4">
        <f t="shared" ca="1" si="19"/>
        <v>0</v>
      </c>
      <c r="G475" s="4">
        <f t="shared" ca="1" si="18"/>
        <v>0</v>
      </c>
    </row>
    <row r="476" spans="1:7" x14ac:dyDescent="0.3">
      <c r="A476" s="4">
        <f t="shared" ca="1" si="19"/>
        <v>0</v>
      </c>
      <c r="G476" s="4">
        <f t="shared" ca="1" si="18"/>
        <v>0</v>
      </c>
    </row>
    <row r="477" spans="1:7" x14ac:dyDescent="0.3">
      <c r="A477" s="4">
        <f t="shared" ca="1" si="19"/>
        <v>0</v>
      </c>
      <c r="G477" s="4">
        <f t="shared" ca="1" si="18"/>
        <v>0</v>
      </c>
    </row>
    <row r="478" spans="1:7" x14ac:dyDescent="0.3">
      <c r="A478" s="4">
        <f t="shared" ca="1" si="19"/>
        <v>0</v>
      </c>
      <c r="G478" s="4">
        <f t="shared" ca="1" si="18"/>
        <v>0</v>
      </c>
    </row>
    <row r="479" spans="1:7" x14ac:dyDescent="0.3">
      <c r="A479" s="4">
        <f t="shared" ca="1" si="19"/>
        <v>0</v>
      </c>
      <c r="G479" s="4">
        <f t="shared" ca="1" si="18"/>
        <v>0</v>
      </c>
    </row>
    <row r="480" spans="1:7" x14ac:dyDescent="0.3">
      <c r="A480" s="4">
        <f t="shared" ca="1" si="19"/>
        <v>0</v>
      </c>
      <c r="G480" s="4">
        <f t="shared" ca="1" si="18"/>
        <v>0</v>
      </c>
    </row>
    <row r="481" spans="1:7" x14ac:dyDescent="0.3">
      <c r="A481" s="4">
        <f t="shared" ca="1" si="19"/>
        <v>0</v>
      </c>
      <c r="G481" s="4">
        <f t="shared" ca="1" si="18"/>
        <v>0</v>
      </c>
    </row>
    <row r="482" spans="1:7" x14ac:dyDescent="0.3">
      <c r="A482" s="4">
        <f t="shared" ca="1" si="19"/>
        <v>0</v>
      </c>
      <c r="G482" s="4">
        <f t="shared" ref="G482:G531" ca="1" si="20">OFFSET($H482,0,LangOffset,1,1)</f>
        <v>0</v>
      </c>
    </row>
    <row r="483" spans="1:7" x14ac:dyDescent="0.3">
      <c r="A483" s="4">
        <f t="shared" ca="1" si="19"/>
        <v>0</v>
      </c>
      <c r="G483" s="4">
        <f t="shared" ca="1" si="20"/>
        <v>0</v>
      </c>
    </row>
    <row r="484" spans="1:7" x14ac:dyDescent="0.3">
      <c r="A484" s="4">
        <f t="shared" ca="1" si="19"/>
        <v>0</v>
      </c>
      <c r="G484" s="4">
        <f t="shared" ca="1" si="20"/>
        <v>0</v>
      </c>
    </row>
    <row r="485" spans="1:7" x14ac:dyDescent="0.3">
      <c r="A485" s="4">
        <f t="shared" ca="1" si="19"/>
        <v>0</v>
      </c>
      <c r="G485" s="4">
        <f t="shared" ca="1" si="20"/>
        <v>0</v>
      </c>
    </row>
    <row r="486" spans="1:7" x14ac:dyDescent="0.3">
      <c r="A486" s="4">
        <f t="shared" ca="1" si="19"/>
        <v>0</v>
      </c>
      <c r="G486" s="4">
        <f t="shared" ca="1" si="20"/>
        <v>0</v>
      </c>
    </row>
    <row r="487" spans="1:7" x14ac:dyDescent="0.3">
      <c r="A487" s="4">
        <f t="shared" ca="1" si="19"/>
        <v>0</v>
      </c>
      <c r="G487" s="4">
        <f t="shared" ca="1" si="20"/>
        <v>0</v>
      </c>
    </row>
    <row r="488" spans="1:7" x14ac:dyDescent="0.3">
      <c r="A488" s="4">
        <f t="shared" ca="1" si="19"/>
        <v>0</v>
      </c>
      <c r="G488" s="4">
        <f t="shared" ca="1" si="20"/>
        <v>0</v>
      </c>
    </row>
    <row r="489" spans="1:7" x14ac:dyDescent="0.3">
      <c r="A489" s="4">
        <f t="shared" ca="1" si="19"/>
        <v>0</v>
      </c>
      <c r="G489" s="4">
        <f t="shared" ca="1" si="20"/>
        <v>0</v>
      </c>
    </row>
    <row r="490" spans="1:7" x14ac:dyDescent="0.3">
      <c r="A490" s="4">
        <f t="shared" ca="1" si="19"/>
        <v>0</v>
      </c>
      <c r="G490" s="4">
        <f t="shared" ca="1" si="20"/>
        <v>0</v>
      </c>
    </row>
    <row r="491" spans="1:7" x14ac:dyDescent="0.3">
      <c r="A491" s="4">
        <f t="shared" ca="1" si="19"/>
        <v>0</v>
      </c>
      <c r="G491" s="4">
        <f t="shared" ca="1" si="20"/>
        <v>0</v>
      </c>
    </row>
    <row r="492" spans="1:7" x14ac:dyDescent="0.3">
      <c r="A492" s="4">
        <f t="shared" ca="1" si="19"/>
        <v>0</v>
      </c>
      <c r="G492" s="4">
        <f t="shared" ca="1" si="20"/>
        <v>0</v>
      </c>
    </row>
    <row r="493" spans="1:7" x14ac:dyDescent="0.3">
      <c r="A493" s="4">
        <f t="shared" ca="1" si="19"/>
        <v>0</v>
      </c>
      <c r="G493" s="4">
        <f t="shared" ca="1" si="20"/>
        <v>0</v>
      </c>
    </row>
    <row r="494" spans="1:7" x14ac:dyDescent="0.3">
      <c r="A494" s="4">
        <f t="shared" ca="1" si="19"/>
        <v>0</v>
      </c>
      <c r="G494" s="4">
        <f t="shared" ca="1" si="20"/>
        <v>0</v>
      </c>
    </row>
    <row r="495" spans="1:7" x14ac:dyDescent="0.3">
      <c r="A495" s="4">
        <f t="shared" ca="1" si="19"/>
        <v>0</v>
      </c>
      <c r="G495" s="4">
        <f t="shared" ca="1" si="20"/>
        <v>0</v>
      </c>
    </row>
    <row r="496" spans="1:7" x14ac:dyDescent="0.3">
      <c r="A496" s="4">
        <f t="shared" ca="1" si="19"/>
        <v>0</v>
      </c>
      <c r="G496" s="4">
        <f t="shared" ca="1" si="20"/>
        <v>0</v>
      </c>
    </row>
    <row r="497" spans="1:7" x14ac:dyDescent="0.3">
      <c r="A497" s="4">
        <f t="shared" ca="1" si="19"/>
        <v>0</v>
      </c>
      <c r="G497" s="4">
        <f t="shared" ca="1" si="20"/>
        <v>0</v>
      </c>
    </row>
    <row r="498" spans="1:7" x14ac:dyDescent="0.3">
      <c r="A498" s="4">
        <f t="shared" ca="1" si="19"/>
        <v>0</v>
      </c>
      <c r="G498" s="4">
        <f t="shared" ca="1" si="20"/>
        <v>0</v>
      </c>
    </row>
    <row r="499" spans="1:7" x14ac:dyDescent="0.3">
      <c r="A499" s="4">
        <f t="shared" ca="1" si="19"/>
        <v>0</v>
      </c>
      <c r="G499" s="4">
        <f t="shared" ca="1" si="20"/>
        <v>0</v>
      </c>
    </row>
    <row r="500" spans="1:7" x14ac:dyDescent="0.3">
      <c r="A500" s="4">
        <f t="shared" ca="1" si="19"/>
        <v>0</v>
      </c>
      <c r="G500" s="4">
        <f t="shared" ca="1" si="20"/>
        <v>0</v>
      </c>
    </row>
    <row r="501" spans="1:7" x14ac:dyDescent="0.3">
      <c r="A501" s="4">
        <f t="shared" ca="1" si="19"/>
        <v>0</v>
      </c>
      <c r="G501" s="4">
        <f t="shared" ca="1" si="20"/>
        <v>0</v>
      </c>
    </row>
    <row r="502" spans="1:7" x14ac:dyDescent="0.3">
      <c r="A502" s="4">
        <f t="shared" ca="1" si="19"/>
        <v>0</v>
      </c>
      <c r="G502" s="4">
        <f t="shared" ca="1" si="20"/>
        <v>0</v>
      </c>
    </row>
    <row r="503" spans="1:7" x14ac:dyDescent="0.3">
      <c r="A503" s="4">
        <f t="shared" ca="1" si="19"/>
        <v>0</v>
      </c>
      <c r="G503" s="4">
        <f t="shared" ca="1" si="20"/>
        <v>0</v>
      </c>
    </row>
    <row r="504" spans="1:7" x14ac:dyDescent="0.3">
      <c r="A504" s="4">
        <f t="shared" ca="1" si="19"/>
        <v>0</v>
      </c>
      <c r="G504" s="4">
        <f t="shared" ca="1" si="20"/>
        <v>0</v>
      </c>
    </row>
    <row r="505" spans="1:7" x14ac:dyDescent="0.3">
      <c r="A505" s="4">
        <f t="shared" ca="1" si="19"/>
        <v>0</v>
      </c>
      <c r="G505" s="4">
        <f t="shared" ca="1" si="20"/>
        <v>0</v>
      </c>
    </row>
    <row r="506" spans="1:7" x14ac:dyDescent="0.3">
      <c r="A506" s="4">
        <f t="shared" ca="1" si="19"/>
        <v>0</v>
      </c>
      <c r="G506" s="4">
        <f t="shared" ca="1" si="20"/>
        <v>0</v>
      </c>
    </row>
    <row r="507" spans="1:7" x14ac:dyDescent="0.3">
      <c r="A507" s="4">
        <f t="shared" ca="1" si="19"/>
        <v>0</v>
      </c>
      <c r="G507" s="4">
        <f t="shared" ca="1" si="20"/>
        <v>0</v>
      </c>
    </row>
    <row r="508" spans="1:7" x14ac:dyDescent="0.3">
      <c r="A508" s="4">
        <f t="shared" ca="1" si="19"/>
        <v>0</v>
      </c>
      <c r="G508" s="4">
        <f t="shared" ca="1" si="20"/>
        <v>0</v>
      </c>
    </row>
    <row r="509" spans="1:7" x14ac:dyDescent="0.3">
      <c r="A509" s="4">
        <f t="shared" ca="1" si="19"/>
        <v>0</v>
      </c>
      <c r="G509" s="4">
        <f t="shared" ca="1" si="20"/>
        <v>0</v>
      </c>
    </row>
    <row r="510" spans="1:7" x14ac:dyDescent="0.3">
      <c r="A510" s="4">
        <f t="shared" ca="1" si="19"/>
        <v>0</v>
      </c>
      <c r="G510" s="4">
        <f t="shared" ca="1" si="20"/>
        <v>0</v>
      </c>
    </row>
    <row r="511" spans="1:7" x14ac:dyDescent="0.3">
      <c r="A511" s="4">
        <f t="shared" ca="1" si="19"/>
        <v>0</v>
      </c>
      <c r="G511" s="4">
        <f t="shared" ca="1" si="20"/>
        <v>0</v>
      </c>
    </row>
    <row r="512" spans="1:7" x14ac:dyDescent="0.3">
      <c r="A512" s="4">
        <f t="shared" ca="1" si="19"/>
        <v>0</v>
      </c>
      <c r="G512" s="4">
        <f t="shared" ca="1" si="20"/>
        <v>0</v>
      </c>
    </row>
    <row r="513" spans="1:7" x14ac:dyDescent="0.3">
      <c r="A513" s="4">
        <f t="shared" ca="1" si="19"/>
        <v>0</v>
      </c>
      <c r="G513" s="4">
        <f t="shared" ca="1" si="20"/>
        <v>0</v>
      </c>
    </row>
    <row r="514" spans="1:7" x14ac:dyDescent="0.3">
      <c r="A514" s="4">
        <f t="shared" ca="1" si="19"/>
        <v>0</v>
      </c>
      <c r="G514" s="4">
        <f t="shared" ca="1" si="20"/>
        <v>0</v>
      </c>
    </row>
    <row r="515" spans="1:7" x14ac:dyDescent="0.3">
      <c r="A515" s="4">
        <f t="shared" ca="1" si="19"/>
        <v>0</v>
      </c>
      <c r="G515" s="4">
        <f t="shared" ca="1" si="20"/>
        <v>0</v>
      </c>
    </row>
    <row r="516" spans="1:7" x14ac:dyDescent="0.3">
      <c r="A516" s="4">
        <f t="shared" ref="A516:A530" ca="1" si="21">OFFSET($B516,0,LangOffset,1,1)</f>
        <v>0</v>
      </c>
      <c r="G516" s="4">
        <f t="shared" ca="1" si="20"/>
        <v>0</v>
      </c>
    </row>
    <row r="517" spans="1:7" x14ac:dyDescent="0.3">
      <c r="A517" s="4">
        <f t="shared" ca="1" si="21"/>
        <v>0</v>
      </c>
      <c r="G517" s="4">
        <f t="shared" ca="1" si="20"/>
        <v>0</v>
      </c>
    </row>
    <row r="518" spans="1:7" x14ac:dyDescent="0.3">
      <c r="A518" s="4">
        <f t="shared" ca="1" si="21"/>
        <v>0</v>
      </c>
      <c r="G518" s="4">
        <f t="shared" ca="1" si="20"/>
        <v>0</v>
      </c>
    </row>
    <row r="519" spans="1:7" x14ac:dyDescent="0.3">
      <c r="A519" s="4">
        <f t="shared" ca="1" si="21"/>
        <v>0</v>
      </c>
      <c r="G519" s="4">
        <f t="shared" ca="1" si="20"/>
        <v>0</v>
      </c>
    </row>
    <row r="520" spans="1:7" x14ac:dyDescent="0.3">
      <c r="A520" s="4">
        <f t="shared" ca="1" si="21"/>
        <v>0</v>
      </c>
      <c r="G520" s="4">
        <f t="shared" ca="1" si="20"/>
        <v>0</v>
      </c>
    </row>
    <row r="521" spans="1:7" x14ac:dyDescent="0.3">
      <c r="A521" s="4">
        <f t="shared" ca="1" si="21"/>
        <v>0</v>
      </c>
      <c r="G521" s="4">
        <f t="shared" ca="1" si="20"/>
        <v>0</v>
      </c>
    </row>
    <row r="522" spans="1:7" x14ac:dyDescent="0.3">
      <c r="A522" s="4">
        <f t="shared" ca="1" si="21"/>
        <v>0</v>
      </c>
      <c r="G522" s="4">
        <f t="shared" ca="1" si="20"/>
        <v>0</v>
      </c>
    </row>
    <row r="523" spans="1:7" x14ac:dyDescent="0.3">
      <c r="A523" s="4">
        <f t="shared" ca="1" si="21"/>
        <v>0</v>
      </c>
      <c r="G523" s="4">
        <f t="shared" ca="1" si="20"/>
        <v>0</v>
      </c>
    </row>
    <row r="524" spans="1:7" x14ac:dyDescent="0.3">
      <c r="A524" s="4">
        <f t="shared" ca="1" si="21"/>
        <v>0</v>
      </c>
      <c r="G524" s="4">
        <f t="shared" ca="1" si="20"/>
        <v>0</v>
      </c>
    </row>
    <row r="525" spans="1:7" x14ac:dyDescent="0.3">
      <c r="A525" s="4">
        <f t="shared" ca="1" si="21"/>
        <v>0</v>
      </c>
      <c r="G525" s="4">
        <f t="shared" ca="1" si="20"/>
        <v>0</v>
      </c>
    </row>
    <row r="526" spans="1:7" x14ac:dyDescent="0.3">
      <c r="A526" s="4">
        <f t="shared" ca="1" si="21"/>
        <v>0</v>
      </c>
      <c r="G526" s="4">
        <f t="shared" ca="1" si="20"/>
        <v>0</v>
      </c>
    </row>
    <row r="527" spans="1:7" x14ac:dyDescent="0.3">
      <c r="A527" s="4">
        <f t="shared" ca="1" si="21"/>
        <v>0</v>
      </c>
      <c r="G527" s="4">
        <f t="shared" ca="1" si="20"/>
        <v>0</v>
      </c>
    </row>
    <row r="528" spans="1:7" x14ac:dyDescent="0.3">
      <c r="A528" s="4">
        <f t="shared" ca="1" si="21"/>
        <v>0</v>
      </c>
      <c r="G528" s="4">
        <f t="shared" ca="1" si="20"/>
        <v>0</v>
      </c>
    </row>
    <row r="529" spans="1:7" x14ac:dyDescent="0.3">
      <c r="A529" s="4">
        <f t="shared" ca="1" si="21"/>
        <v>0</v>
      </c>
      <c r="G529" s="4">
        <f t="shared" ca="1" si="20"/>
        <v>0</v>
      </c>
    </row>
    <row r="530" spans="1:7" x14ac:dyDescent="0.3">
      <c r="A530" s="4">
        <f t="shared" ca="1" si="21"/>
        <v>0</v>
      </c>
      <c r="G530" s="4">
        <f t="shared" ca="1" si="20"/>
        <v>0</v>
      </c>
    </row>
    <row r="531" spans="1:7" x14ac:dyDescent="0.3">
      <c r="G531" s="4">
        <f t="shared" ca="1" si="20"/>
        <v>0</v>
      </c>
    </row>
  </sheetData>
  <sheetProtection algorithmName="SHA-512" hashValue="t+pM8+x5hkUna9PpzJZunqVZII93oPCofsHc5aAnG0oFOKbpyaqOBltso/U0dsujfoqA9J5DZ9Qpql3n6tY8LA==" saltValue="yVUlzy3MVvr6bHANB2ARaA==" spinCount="100000" sheet="1" objects="1" scenarios="1"/>
  <phoneticPr fontId="48"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tabColor theme="9" tint="-0.249977111117893"/>
  </sheetPr>
  <dimension ref="A1:AZ502"/>
  <sheetViews>
    <sheetView topLeftCell="F6" zoomScale="70" zoomScaleNormal="70" workbookViewId="0">
      <selection activeCell="H102" sqref="H102"/>
    </sheetView>
  </sheetViews>
  <sheetFormatPr defaultColWidth="9" defaultRowHeight="14" x14ac:dyDescent="0.3"/>
  <cols>
    <col min="1" max="1" width="19.58203125" style="4" customWidth="1"/>
    <col min="2" max="2" width="25.08203125" style="4" customWidth="1"/>
    <col min="3" max="3" width="19.58203125" style="4" customWidth="1"/>
    <col min="4" max="4" width="26.5" style="4" customWidth="1"/>
    <col min="5" max="5" width="19.58203125" style="4" customWidth="1"/>
    <col min="6" max="6" width="16" style="10" customWidth="1"/>
    <col min="7" max="7" width="33.5" style="4" customWidth="1"/>
    <col min="8" max="8" width="99.33203125" style="22" customWidth="1"/>
    <col min="9" max="9" width="73.08203125" style="4" customWidth="1"/>
    <col min="10" max="10" width="71.5" style="4" customWidth="1"/>
    <col min="11" max="11" width="36.58203125" style="4" customWidth="1"/>
    <col min="12" max="16384" width="9" style="4"/>
  </cols>
  <sheetData>
    <row r="1" spans="1:11" x14ac:dyDescent="0.3">
      <c r="A1" s="5" t="s">
        <v>6</v>
      </c>
      <c r="C1" s="6">
        <f>IF(Language="English",0,IF(Language="French",1,IF(Language="Spanish",2,IF(Language="Russian",3))))</f>
        <v>0</v>
      </c>
      <c r="E1" s="6"/>
      <c r="F1" s="9"/>
      <c r="G1" s="4" t="s">
        <v>37</v>
      </c>
      <c r="H1" s="89"/>
      <c r="I1" s="7"/>
      <c r="J1" s="7"/>
      <c r="K1" s="7" t="s">
        <v>660</v>
      </c>
    </row>
    <row r="2" spans="1:11" x14ac:dyDescent="0.3">
      <c r="A2" s="49" t="s">
        <v>38</v>
      </c>
      <c r="B2" s="49" t="s">
        <v>7</v>
      </c>
      <c r="C2" s="25" t="s">
        <v>39</v>
      </c>
      <c r="D2" s="25" t="s">
        <v>40</v>
      </c>
      <c r="E2" s="26" t="s">
        <v>661</v>
      </c>
      <c r="F2" s="9"/>
      <c r="G2" s="50" t="s">
        <v>38</v>
      </c>
      <c r="H2" s="90" t="s">
        <v>7</v>
      </c>
      <c r="I2" s="25" t="s">
        <v>39</v>
      </c>
      <c r="J2" s="25" t="s">
        <v>40</v>
      </c>
      <c r="K2" s="25" t="s">
        <v>661</v>
      </c>
    </row>
    <row r="3" spans="1:11" ht="14.5" x14ac:dyDescent="0.3">
      <c r="A3" s="4" t="str">
        <f t="shared" ref="A3:A36" ca="1" si="0">OFFSET($B3,0,LangOffset,1,1)</f>
        <v>Tuberculosis</v>
      </c>
      <c r="B3" s="4" t="s">
        <v>662</v>
      </c>
      <c r="C3" s="54" t="s">
        <v>663</v>
      </c>
      <c r="D3" s="54" t="s">
        <v>662</v>
      </c>
      <c r="E3" s="54"/>
      <c r="F3" s="54"/>
      <c r="G3" s="28" t="str">
        <f t="shared" ref="G3:G66" ca="1" si="1">OFFSET($H3,0,LangOffset,1,1)</f>
        <v>Instructions - TB Priority Modules</v>
      </c>
      <c r="H3" s="22" t="s">
        <v>664</v>
      </c>
      <c r="I3" s="107" t="s">
        <v>665</v>
      </c>
      <c r="J3" s="107" t="s">
        <v>666</v>
      </c>
      <c r="K3" s="54"/>
    </row>
    <row r="4" spans="1:11" ht="28" x14ac:dyDescent="0.3">
      <c r="A4" s="4" t="str">
        <f t="shared" ca="1" si="0"/>
        <v xml:space="preserve">TB Programmatic Gap Table 1 </v>
      </c>
      <c r="B4" s="4" t="s">
        <v>667</v>
      </c>
      <c r="C4" s="54" t="s">
        <v>668</v>
      </c>
      <c r="D4" s="54" t="s">
        <v>669</v>
      </c>
      <c r="E4" s="54"/>
      <c r="F4" s="54"/>
      <c r="G4" s="28" t="str">
        <f t="shared" ca="1" si="1"/>
        <v xml:space="preserve">Instructions for filling TB programmatic gap table: </v>
      </c>
      <c r="H4" s="22" t="s">
        <v>670</v>
      </c>
      <c r="I4" s="107" t="s">
        <v>671</v>
      </c>
      <c r="J4" s="107" t="s">
        <v>672</v>
      </c>
      <c r="K4" s="54"/>
    </row>
    <row r="5" spans="1:11" ht="409.5" x14ac:dyDescent="0.3">
      <c r="A5" s="4" t="str">
        <f t="shared" ca="1" si="0"/>
        <v xml:space="preserve">TB Programmatic Gap Table 2 </v>
      </c>
      <c r="B5" s="4" t="s">
        <v>673</v>
      </c>
      <c r="C5" s="54" t="s">
        <v>674</v>
      </c>
      <c r="D5" s="54" t="s">
        <v>675</v>
      </c>
      <c r="E5" s="54"/>
      <c r="F5" s="54"/>
      <c r="G5" s="28" t="str">
        <f t="shared" ca="1" si="1"/>
        <v>Please complete separate programmatic gap tables, found on the "Tables" worksheet, for priority modules that are relevant to the TB funding request. The following list specifies possible modules and relevant interventions that can be selected. Complete tables only for the interventions that are supported and for which funding is being requested. Refer to the Modular Framework Handbook for a list of all modules, interventions with accompanying descriptions and indicators. 
For guidance when completing these programmatic gap tables, please refer to the Modular Framework handbook and the Global Fund TB Information Note, which includes reference to relevant technical guidance documents.
Priority Modules/Interventions:
- TB diagnosis, treatment and care
          -&gt; TB screening and diagnosis
- DR-TB diagnosis, treatment and care
          -&gt; DR-TB diagnosis/DST
          -&gt; DR-TB Treatment, care and support
- TB/HIV
          -&gt; TB/HIV Screening, testing and diagnosis
          -&gt; TB/HIV Treatment and care
          -&gt; TB/HIV Prevention  
- TB/DR-TB Prevention
          -&gt; Screening/testing for TB infection
          -&gt; Preventive treatment
Optional modules and interventions for the programmatic gap table which could be included depending on country contexts and level of investment:
- Collaboration with other providers and sectors
          -&gt; Private provider engagement in TB/DR-TB care
- Collaboration with other providers and sectors
          -&gt; Community-based TB/DR-TB care</v>
      </c>
      <c r="H5" s="108" t="s">
        <v>676</v>
      </c>
      <c r="I5" s="107" t="s">
        <v>677</v>
      </c>
      <c r="J5" s="107" t="s">
        <v>678</v>
      </c>
      <c r="K5" s="54"/>
    </row>
    <row r="6" spans="1:11" ht="266" x14ac:dyDescent="0.3">
      <c r="A6" s="4" t="str">
        <f t="shared" ca="1" si="0"/>
        <v xml:space="preserve">TB Programmatic Gap Table 3 </v>
      </c>
      <c r="B6" s="4" t="s">
        <v>679</v>
      </c>
      <c r="C6" s="54" t="s">
        <v>680</v>
      </c>
      <c r="D6" s="54" t="s">
        <v>681</v>
      </c>
      <c r="E6" s="54"/>
      <c r="F6" s="54"/>
      <c r="G6" s="28" t="str">
        <f t="shared" ca="1" si="1"/>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and gray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6 priority modules listed above, complete tables for only the interventions/indicators that are relevant to the funding request.</v>
      </c>
      <c r="H6" s="108" t="s">
        <v>682</v>
      </c>
      <c r="I6" s="107" t="s">
        <v>683</v>
      </c>
      <c r="J6" s="107" t="s">
        <v>684</v>
      </c>
      <c r="K6" s="54"/>
    </row>
    <row r="7" spans="1:11" ht="56" x14ac:dyDescent="0.3">
      <c r="A7" s="4" t="str">
        <f t="shared" ca="1" si="0"/>
        <v xml:space="preserve">TB Programmatic Gap Table 4 </v>
      </c>
      <c r="B7" s="4" t="s">
        <v>685</v>
      </c>
      <c r="C7" s="54" t="s">
        <v>686</v>
      </c>
      <c r="D7" s="54" t="s">
        <v>687</v>
      </c>
      <c r="E7" s="54"/>
      <c r="F7" s="54"/>
      <c r="G7" s="28" t="str">
        <f t="shared" ca="1" si="1"/>
        <v>Reference (for DS and DR-TB testing): Planning and budgeting tool for TB and drug-resistant TB testing -  https://www.who.int/publications/i/item/WHO-UCN-TB-2021.8</v>
      </c>
      <c r="H7" s="108" t="s">
        <v>688</v>
      </c>
      <c r="I7" s="107" t="s">
        <v>689</v>
      </c>
      <c r="J7" s="107" t="s">
        <v>690</v>
      </c>
      <c r="K7" s="54"/>
    </row>
    <row r="8" spans="1:11" ht="101.5" x14ac:dyDescent="0.3">
      <c r="A8" s="4" t="str">
        <f t="shared" ca="1" si="0"/>
        <v xml:space="preserve">TB Programmatic Gap Table 5 </v>
      </c>
      <c r="B8" s="4" t="s">
        <v>691</v>
      </c>
      <c r="C8" s="54" t="s">
        <v>692</v>
      </c>
      <c r="D8" s="54" t="s">
        <v>693</v>
      </c>
      <c r="E8" s="54"/>
      <c r="F8" s="54"/>
      <c r="G8" s="28" t="str">
        <f t="shared" ca="1" si="1"/>
        <v>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v>
      </c>
      <c r="H8" s="109" t="s">
        <v>694</v>
      </c>
      <c r="I8" s="110" t="s">
        <v>695</v>
      </c>
      <c r="J8" s="111" t="s">
        <v>696</v>
      </c>
      <c r="K8" s="54"/>
    </row>
    <row r="9" spans="1:11" x14ac:dyDescent="0.3">
      <c r="A9" s="4" t="str">
        <f t="shared" ca="1" si="0"/>
        <v xml:space="preserve">TB Programmatic Gap Table 6 </v>
      </c>
      <c r="B9" s="4" t="s">
        <v>697</v>
      </c>
      <c r="C9" s="54" t="s">
        <v>698</v>
      </c>
      <c r="D9" s="54" t="s">
        <v>699</v>
      </c>
      <c r="E9" s="54"/>
      <c r="F9" s="54"/>
      <c r="G9" s="28" t="str">
        <f t="shared" ca="1" si="1"/>
        <v>"TB-Tables" Tab</v>
      </c>
      <c r="H9" s="22" t="s">
        <v>700</v>
      </c>
      <c r="I9" s="107" t="s">
        <v>701</v>
      </c>
      <c r="J9" s="107" t="s">
        <v>702</v>
      </c>
      <c r="K9" s="54"/>
    </row>
    <row r="10" spans="1:11" ht="14.5" x14ac:dyDescent="0.35">
      <c r="A10" s="4" t="str">
        <f t="shared" ca="1" si="0"/>
        <v xml:space="preserve">TB Programmatic Gap Table 7 </v>
      </c>
      <c r="B10" s="4" t="s">
        <v>703</v>
      </c>
      <c r="C10" s="55" t="s">
        <v>704</v>
      </c>
      <c r="D10" s="54" t="s">
        <v>705</v>
      </c>
      <c r="E10" s="54"/>
      <c r="F10" s="54"/>
      <c r="G10" s="28" t="str">
        <f t="shared" ca="1" si="1"/>
        <v>TB diagnosis, treatment and care – TB screening and diagnosis</v>
      </c>
      <c r="H10" s="112" t="s">
        <v>9</v>
      </c>
      <c r="I10" s="268" t="s">
        <v>706</v>
      </c>
      <c r="J10" s="61" t="s">
        <v>707</v>
      </c>
      <c r="K10" s="54"/>
    </row>
    <row r="11" spans="1:11" ht="56" x14ac:dyDescent="0.3">
      <c r="A11" s="4" t="str">
        <f t="shared" ca="1" si="0"/>
        <v>Priority Module</v>
      </c>
      <c r="B11" s="4" t="s">
        <v>143</v>
      </c>
      <c r="C11" s="54" t="s">
        <v>144</v>
      </c>
      <c r="D11" s="54" t="s">
        <v>145</v>
      </c>
      <c r="E11" s="54"/>
      <c r="F11" s="54"/>
      <c r="G11" s="28" t="str">
        <f t="shared" ca="1" si="1"/>
        <v>Coverage indicator: 
Number of patients with of all forms of TB notified (i.e., bacteriologically confirmed + clinically diagnosed); *includes only those with new and relapse TB.</v>
      </c>
      <c r="H11" s="274" t="s">
        <v>708</v>
      </c>
      <c r="I11" s="274" t="s">
        <v>709</v>
      </c>
      <c r="J11" s="274" t="s">
        <v>710</v>
      </c>
      <c r="K11" s="54"/>
    </row>
    <row r="12" spans="1:11" ht="28" x14ac:dyDescent="0.3">
      <c r="A12" s="4" t="str">
        <f t="shared" ca="1" si="0"/>
        <v>Selected coverage indicator</v>
      </c>
      <c r="B12" s="4" t="s">
        <v>149</v>
      </c>
      <c r="C12" s="54" t="s">
        <v>150</v>
      </c>
      <c r="D12" s="54" t="s">
        <v>151</v>
      </c>
      <c r="E12" s="54"/>
      <c r="F12" s="54"/>
      <c r="G12" s="28" t="str">
        <f t="shared" ca="1" si="1"/>
        <v>Estimated population in need/at risk:
Refers to the estimated incidence of all forms of TB cases.</v>
      </c>
      <c r="H12" s="107" t="s">
        <v>711</v>
      </c>
      <c r="I12" s="107" t="s">
        <v>712</v>
      </c>
      <c r="J12" s="107" t="s">
        <v>713</v>
      </c>
      <c r="K12" s="54"/>
    </row>
    <row r="13" spans="1:11" ht="154" x14ac:dyDescent="0.3">
      <c r="A13" s="4" t="str">
        <f t="shared" ca="1" si="0"/>
        <v>Current national coverage</v>
      </c>
      <c r="B13" s="4" t="s">
        <v>156</v>
      </c>
      <c r="C13" s="54" t="s">
        <v>157</v>
      </c>
      <c r="D13" s="54" t="s">
        <v>158</v>
      </c>
      <c r="E13" s="54"/>
      <c r="F13" s="54"/>
      <c r="G13" s="28" t="str">
        <f t="shared" ca="1" si="1"/>
        <v>Country target:
Refers to NSP or any other latest agreed country target.
1) "#" refers to all forms of TB cases (new and relapse) to be notified to national health authorities. It includes bacteriologically confirmed plus those that are diagnosed using other tests such as X-rays (including digital X-ray with or without CAD/AI), cytology and clinically diagnosed.
2) "%" refers to the treatment coverage, i.e., the proportion of all forms of TB cases (new and relapse) notified among the number of estimated incident TB cases.</v>
      </c>
      <c r="H13" s="107" t="s">
        <v>714</v>
      </c>
      <c r="I13" s="107" t="s">
        <v>715</v>
      </c>
      <c r="J13" s="107" t="s">
        <v>716</v>
      </c>
      <c r="K13" s="54"/>
    </row>
    <row r="14" spans="1:11" ht="118" customHeight="1" x14ac:dyDescent="0.3">
      <c r="A14" s="4" t="str">
        <f t="shared" ca="1" si="0"/>
        <v>Insert latest results</v>
      </c>
      <c r="B14" s="4" t="s">
        <v>162</v>
      </c>
      <c r="C14" s="54" t="s">
        <v>163</v>
      </c>
      <c r="D14" s="54" t="s">
        <v>164</v>
      </c>
      <c r="E14" s="54"/>
      <c r="F14" s="54"/>
      <c r="G14" s="28" t="str">
        <f t="shared" ca="1" si="1"/>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H14" s="107" t="s">
        <v>717</v>
      </c>
      <c r="I14" s="107" t="s">
        <v>718</v>
      </c>
      <c r="J14" s="107" t="s">
        <v>719</v>
      </c>
      <c r="K14" s="54"/>
    </row>
    <row r="15" spans="1:11" ht="28" x14ac:dyDescent="0.3">
      <c r="A15" s="4" t="str">
        <f t="shared" ca="1" si="0"/>
        <v>Year</v>
      </c>
      <c r="B15" s="4" t="s">
        <v>168</v>
      </c>
      <c r="C15" s="54" t="s">
        <v>169</v>
      </c>
      <c r="D15" s="54" t="s">
        <v>170</v>
      </c>
      <c r="E15" s="54"/>
      <c r="F15" s="54"/>
      <c r="G15" s="28" t="str">
        <f t="shared" ca="1" si="1"/>
        <v>Programmatic gap:
The programmatic gap is calculated based on total need (line A).</v>
      </c>
      <c r="H15" s="107" t="s">
        <v>720</v>
      </c>
      <c r="I15" s="107" t="s">
        <v>721</v>
      </c>
      <c r="J15" s="107" t="s">
        <v>722</v>
      </c>
      <c r="K15" s="54"/>
    </row>
    <row r="16" spans="1:11" ht="112" x14ac:dyDescent="0.3">
      <c r="A16" s="4" t="str">
        <f t="shared" ca="1" si="0"/>
        <v>Data source</v>
      </c>
      <c r="B16" s="4" t="s">
        <v>174</v>
      </c>
      <c r="C16" s="54" t="s">
        <v>175</v>
      </c>
      <c r="D16" s="54" t="s">
        <v>176</v>
      </c>
      <c r="E16" s="54"/>
      <c r="F16" s="54"/>
      <c r="G16" s="28" t="str">
        <f t="shared" ca="1" si="1"/>
        <v>Comments/Assumptions:
1) Specify the target geographic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v>
      </c>
      <c r="H16" s="107" t="s">
        <v>723</v>
      </c>
      <c r="I16" s="107" t="s">
        <v>724</v>
      </c>
      <c r="J16" s="107" t="s">
        <v>725</v>
      </c>
      <c r="K16" s="54"/>
    </row>
    <row r="17" spans="1:11" ht="14.5" x14ac:dyDescent="0.35">
      <c r="A17" s="4" t="str">
        <f t="shared" ca="1" si="0"/>
        <v>Comments</v>
      </c>
      <c r="B17" s="4" t="s">
        <v>180</v>
      </c>
      <c r="C17" s="54" t="s">
        <v>181</v>
      </c>
      <c r="D17" s="54" t="s">
        <v>182</v>
      </c>
      <c r="E17" s="54"/>
      <c r="F17" s="54"/>
      <c r="G17" s="28" t="str">
        <f t="shared" ca="1" si="1"/>
        <v>Drug-resistant (DR)-TB diagnosis, treatment and care - DR-TB diagnosis/drug susceptibility testing (DST)</v>
      </c>
      <c r="H17" s="113" t="s">
        <v>726</v>
      </c>
      <c r="I17" s="272" t="s">
        <v>727</v>
      </c>
      <c r="J17" s="273" t="s">
        <v>728</v>
      </c>
      <c r="K17" s="54"/>
    </row>
    <row r="18" spans="1:11" ht="42" x14ac:dyDescent="0.3">
      <c r="A18" s="4" t="str">
        <f t="shared" ca="1" si="0"/>
        <v>Year 1</v>
      </c>
      <c r="B18" s="4" t="s">
        <v>186</v>
      </c>
      <c r="C18" s="54" t="s">
        <v>187</v>
      </c>
      <c r="D18" s="54" t="s">
        <v>188</v>
      </c>
      <c r="E18" s="54"/>
      <c r="F18" s="54"/>
      <c r="G18" s="28" t="str">
        <f t="shared" ca="1" si="1"/>
        <v>Coverage indicator: 
Number of people with confirmed RR-TB and/or MDR-TB notified</v>
      </c>
      <c r="H18" s="274" t="s">
        <v>729</v>
      </c>
      <c r="I18" s="274" t="s">
        <v>730</v>
      </c>
      <c r="J18" s="274" t="s">
        <v>731</v>
      </c>
      <c r="K18" s="54"/>
    </row>
    <row r="19" spans="1:11" ht="42" x14ac:dyDescent="0.3">
      <c r="A19" s="4" t="str">
        <f t="shared" ca="1" si="0"/>
        <v>Year 2</v>
      </c>
      <c r="B19" s="4" t="s">
        <v>190</v>
      </c>
      <c r="C19" s="54" t="s">
        <v>191</v>
      </c>
      <c r="D19" s="54" t="s">
        <v>192</v>
      </c>
      <c r="E19" s="54"/>
      <c r="F19" s="54"/>
      <c r="G19" s="28" t="str">
        <f t="shared" ca="1" si="1"/>
        <v>Estimated population in need/at risk:
Refers to the number of the estimated DR-TB (RR/MDR-TB) cases among all new and retreatment cases.</v>
      </c>
      <c r="H19" s="107" t="s">
        <v>732</v>
      </c>
      <c r="I19" s="107" t="s">
        <v>733</v>
      </c>
      <c r="J19" s="107" t="s">
        <v>734</v>
      </c>
      <c r="K19" s="54"/>
    </row>
    <row r="20" spans="1:11" ht="14.5" x14ac:dyDescent="0.3">
      <c r="A20" s="4" t="str">
        <f t="shared" ca="1" si="0"/>
        <v>Year 3</v>
      </c>
      <c r="B20" s="4" t="s">
        <v>196</v>
      </c>
      <c r="C20" s="54" t="s">
        <v>197</v>
      </c>
      <c r="D20" s="54" t="s">
        <v>198</v>
      </c>
      <c r="E20" s="54"/>
      <c r="F20" s="54"/>
      <c r="G20" s="28">
        <f t="shared" ca="1" si="1"/>
        <v>0</v>
      </c>
      <c r="H20" s="107"/>
      <c r="I20" s="107"/>
      <c r="J20" s="107"/>
      <c r="K20" s="54"/>
    </row>
    <row r="21" spans="1:11" ht="98" x14ac:dyDescent="0.3">
      <c r="A21" s="4" t="str">
        <f t="shared" ca="1" si="0"/>
        <v>Year 4</v>
      </c>
      <c r="B21" s="4" t="s">
        <v>202</v>
      </c>
      <c r="C21" s="55" t="s">
        <v>203</v>
      </c>
      <c r="D21" s="54" t="s">
        <v>204</v>
      </c>
      <c r="E21" s="54"/>
      <c r="F21" s="54"/>
      <c r="G21" s="28" t="str">
        <f t="shared" ca="1" si="1"/>
        <v>Country target:
Refers to NSP or any other latest agreed country target.
1) "#" refers to the bacteriologically confirmed drug resistant TB (DR-TB) cases (RR/MDR-TB) notified.
2) "%" refers to the percentage of DR-TB (RR/MDR-TB) cases notified as a proportion of the estimated DR-TB (RR/MDR-TB) cases among all new and retreatment cases.</v>
      </c>
      <c r="H21" s="107" t="s">
        <v>735</v>
      </c>
      <c r="I21" s="107" t="s">
        <v>736</v>
      </c>
      <c r="J21" s="107" t="s">
        <v>737</v>
      </c>
      <c r="K21" s="54"/>
    </row>
    <row r="22" spans="1:11" ht="42" x14ac:dyDescent="0.3">
      <c r="A22" s="4" t="str">
        <f t="shared" ca="1" si="0"/>
        <v>Insert year</v>
      </c>
      <c r="B22" s="4" t="s">
        <v>208</v>
      </c>
      <c r="C22" s="54" t="s">
        <v>209</v>
      </c>
      <c r="D22" s="54" t="s">
        <v>210</v>
      </c>
      <c r="E22" s="54"/>
      <c r="F22" s="54"/>
      <c r="G22" s="28" t="str">
        <f t="shared" ca="1" si="1"/>
        <v>Comments/Assumptions:
1) Specify the target geographic area.
2) Specify who are the other sources of funding.</v>
      </c>
      <c r="H22" s="107" t="s">
        <v>374</v>
      </c>
      <c r="I22" s="107" t="s">
        <v>738</v>
      </c>
      <c r="J22" s="107" t="s">
        <v>739</v>
      </c>
      <c r="K22" s="54"/>
    </row>
    <row r="23" spans="1:11" ht="14.5" x14ac:dyDescent="0.35">
      <c r="A23" s="4" t="str">
        <f t="shared" ca="1" si="0"/>
        <v>Comments / Assumptions</v>
      </c>
      <c r="B23" s="4" t="s">
        <v>214</v>
      </c>
      <c r="C23" s="54" t="s">
        <v>215</v>
      </c>
      <c r="D23" s="54" t="s">
        <v>740</v>
      </c>
      <c r="E23" s="54"/>
      <c r="F23" s="54"/>
      <c r="G23" s="28" t="str">
        <f t="shared" ca="1" si="1"/>
        <v>DR-TB diagnosis, treatment and care – DR-TB treatment, care and support</v>
      </c>
      <c r="H23" s="113" t="s">
        <v>741</v>
      </c>
      <c r="I23" s="61" t="s">
        <v>742</v>
      </c>
      <c r="J23" s="61" t="s">
        <v>743</v>
      </c>
      <c r="K23" s="54"/>
    </row>
    <row r="24" spans="1:11" ht="57.75" customHeight="1" x14ac:dyDescent="0.3">
      <c r="A24" s="4" t="str">
        <f t="shared" ca="1" si="0"/>
        <v>Current estimated country need</v>
      </c>
      <c r="B24" s="4" t="s">
        <v>220</v>
      </c>
      <c r="C24" s="54" t="s">
        <v>221</v>
      </c>
      <c r="D24" s="54" t="s">
        <v>222</v>
      </c>
      <c r="E24" s="54"/>
      <c r="F24" s="54"/>
      <c r="G24" s="28" t="str">
        <f t="shared" ca="1" si="1"/>
        <v>Coverage indicator: 
Number of bacteriologically confirmed RR-TB and/or MDR-TB cases registered and started on a prescribed RR-TB and/or MDR-TB treatment regimen.</v>
      </c>
      <c r="H24" s="107" t="s">
        <v>744</v>
      </c>
      <c r="I24" s="107" t="s">
        <v>745</v>
      </c>
      <c r="J24" s="107" t="s">
        <v>746</v>
      </c>
      <c r="K24" s="54"/>
    </row>
    <row r="25" spans="1:11" ht="41.5" customHeight="1" x14ac:dyDescent="0.3">
      <c r="A25" s="4" t="str">
        <f t="shared" ca="1" si="0"/>
        <v>A. Total estimated population in need/at risk</v>
      </c>
      <c r="B25" s="4" t="s">
        <v>747</v>
      </c>
      <c r="C25" s="55" t="s">
        <v>748</v>
      </c>
      <c r="D25" s="54" t="s">
        <v>749</v>
      </c>
      <c r="E25" s="54"/>
      <c r="F25" s="54"/>
      <c r="G25" s="28" t="str">
        <f t="shared" ca="1" si="1"/>
        <v xml:space="preserve">Estimated population in need/at risk:
It refers to the number of the estimated MDR/RR TB cases among all new and retreatment cases. </v>
      </c>
      <c r="H25" s="107" t="s">
        <v>750</v>
      </c>
      <c r="I25" s="107" t="s">
        <v>751</v>
      </c>
      <c r="J25" s="107" t="s">
        <v>752</v>
      </c>
      <c r="K25" s="54"/>
    </row>
    <row r="26" spans="1:11" ht="98" x14ac:dyDescent="0.3">
      <c r="A26" s="4" t="str">
        <f t="shared" ca="1" si="0"/>
        <v>B. Country targets 
(from National Strategic Plan)</v>
      </c>
      <c r="B26" s="4" t="s">
        <v>557</v>
      </c>
      <c r="C26" s="54" t="s">
        <v>753</v>
      </c>
      <c r="D26" s="54" t="s">
        <v>754</v>
      </c>
      <c r="E26" s="54"/>
      <c r="F26" s="54"/>
      <c r="G26" s="28" t="str">
        <f t="shared" ca="1" si="1"/>
        <v>Country target:
Refers to NSP or any other latest agreed country target.
1) "#" refers to the registered cases with DR-TB (RR/MDR-TB) to be enrolled on second-line treatment.
2) "%" refers to the DR-TB (RR/MDR-TB) cases to be enrolled on second-line treatment among the estimated MDR-TB cases in need of treatment.</v>
      </c>
      <c r="H26" s="107" t="s">
        <v>755</v>
      </c>
      <c r="I26" s="107" t="s">
        <v>756</v>
      </c>
      <c r="J26" s="107" t="s">
        <v>757</v>
      </c>
      <c r="K26" s="54"/>
    </row>
    <row r="27" spans="1:11" ht="92.25" customHeight="1" x14ac:dyDescent="0.3">
      <c r="A27" s="4" t="str">
        <f t="shared" ca="1" si="0"/>
        <v>Country need already covered</v>
      </c>
      <c r="B27" s="4" t="s">
        <v>758</v>
      </c>
      <c r="C27" s="54" t="s">
        <v>759</v>
      </c>
      <c r="D27" s="54" t="s">
        <v>760</v>
      </c>
      <c r="E27" s="54"/>
      <c r="F27" s="54"/>
      <c r="G27" s="28" t="str">
        <f t="shared" ca="1" si="1"/>
        <v>Comments/Assumptions:
1) Specify the target geographic area.
2) Specify who are the other sources of funding.
3) Along with the country targets, in the comments column specify the current and targeted treatment success rate for all bacteriologically confirmed DR-TB cases (RR/MDR-TB) over each of the three years.</v>
      </c>
      <c r="H27" s="107" t="s">
        <v>761</v>
      </c>
      <c r="I27" s="107" t="s">
        <v>762</v>
      </c>
      <c r="J27" s="107" t="s">
        <v>763</v>
      </c>
      <c r="K27" s="54"/>
    </row>
    <row r="28" spans="1:11" ht="16.5" customHeight="1" x14ac:dyDescent="0.35">
      <c r="A28" s="4" t="str">
        <f t="shared" ca="1" si="0"/>
        <v>C1. Country need planned to be covered by domestic resources</v>
      </c>
      <c r="B28" s="4" t="s">
        <v>332</v>
      </c>
      <c r="C28" s="54" t="s">
        <v>764</v>
      </c>
      <c r="D28" s="54" t="s">
        <v>334</v>
      </c>
      <c r="E28" s="54"/>
      <c r="F28" s="54"/>
      <c r="G28" s="28" t="str">
        <f t="shared" ca="1" si="1"/>
        <v>TB/DR-TB prevention – Screening/testing for TB infection</v>
      </c>
      <c r="H28" s="113" t="s">
        <v>765</v>
      </c>
      <c r="I28" s="349" t="s">
        <v>766</v>
      </c>
      <c r="J28" s="349" t="s">
        <v>767</v>
      </c>
      <c r="K28" s="54"/>
    </row>
    <row r="29" spans="1:11" ht="44.5" customHeight="1" x14ac:dyDescent="0.3">
      <c r="A29" s="4" t="str">
        <f t="shared" ca="1" si="0"/>
        <v>C2. Country need planned to be covered by external resources</v>
      </c>
      <c r="B29" s="4" t="s">
        <v>338</v>
      </c>
      <c r="C29" s="54" t="s">
        <v>768</v>
      </c>
      <c r="D29" s="54" t="s">
        <v>340</v>
      </c>
      <c r="E29" s="54"/>
      <c r="F29" s="54"/>
      <c r="G29" s="28" t="str">
        <f t="shared" ca="1" si="1"/>
        <v>Coverage indicator: 
Contact investigation coverage: Proportion of contacts of people with bacteriologically-confirmed TB evaluated for TB among those eligible.</v>
      </c>
      <c r="H29" s="107" t="s">
        <v>769</v>
      </c>
      <c r="I29" s="275" t="s">
        <v>770</v>
      </c>
      <c r="J29" s="275" t="s">
        <v>771</v>
      </c>
      <c r="K29" s="54"/>
    </row>
    <row r="30" spans="1:11" ht="113.25" customHeight="1" x14ac:dyDescent="0.3">
      <c r="A30" s="4" t="str">
        <f t="shared" ca="1" si="0"/>
        <v>C3. Total country need already covered</v>
      </c>
      <c r="B30" s="4" t="s">
        <v>344</v>
      </c>
      <c r="C30" s="55" t="s">
        <v>345</v>
      </c>
      <c r="D30" s="54" t="s">
        <v>346</v>
      </c>
      <c r="E30" s="54"/>
      <c r="F30" s="54"/>
      <c r="G30" s="28" t="str">
        <f t="shared" ca="1" si="1"/>
        <v>Estimated population in need/at risk:
Refers to the estimated number of eligible contacts of bacteriologically-confirmed people with TB during the period.
Target setting for the number of household contacts per bacteriologically confirmed person with TB should be based the national policy. Population census data to estimate the size of households, Stop TB UNHLM TB Prevention targets by country, modelling exercises based on program data, etc. are available options which the country can utilize during estimation.</v>
      </c>
      <c r="H30" s="107" t="s">
        <v>772</v>
      </c>
      <c r="I30" s="107" t="s">
        <v>773</v>
      </c>
      <c r="J30" s="107" t="s">
        <v>774</v>
      </c>
      <c r="K30" s="54"/>
    </row>
    <row r="31" spans="1:11" ht="98" x14ac:dyDescent="0.3">
      <c r="A31" s="4" t="str">
        <f t="shared" ca="1" si="0"/>
        <v>Programmatic gap</v>
      </c>
      <c r="B31" s="4" t="s">
        <v>260</v>
      </c>
      <c r="C31" s="54" t="s">
        <v>261</v>
      </c>
      <c r="D31" s="54" t="s">
        <v>775</v>
      </c>
      <c r="E31" s="54"/>
      <c r="F31" s="54"/>
      <c r="G31" s="28" t="str">
        <f t="shared" ca="1" si="1"/>
        <v>Country target:
Refers to NSP or any other latest agreed country target.
1) "#" refers to the number of contacts of people with bacteriologically confirmed TB who were evaluated for TB.
2) "%" refers to the percentage of contacts of people who were evaluated among the total number of eligible contacts of people with bacteriologically confirmed TB (see above).</v>
      </c>
      <c r="H31" s="107" t="s">
        <v>776</v>
      </c>
      <c r="I31" s="107" t="s">
        <v>777</v>
      </c>
      <c r="J31" s="107" t="s">
        <v>778</v>
      </c>
      <c r="K31" s="54"/>
    </row>
    <row r="32" spans="1:11" ht="73" customHeight="1" x14ac:dyDescent="0.3">
      <c r="A32" s="4" t="str">
        <f ca="1">OFFSET($B32,0,LangOffset,1,1)</f>
        <v>D. Expected annual gap in meeting the need: A - C3</v>
      </c>
      <c r="B32" s="4" t="s">
        <v>779</v>
      </c>
      <c r="C32" s="55" t="s">
        <v>780</v>
      </c>
      <c r="D32" s="64" t="s">
        <v>781</v>
      </c>
      <c r="E32" s="54"/>
      <c r="F32" s="54"/>
      <c r="G32" s="28" t="str">
        <f t="shared" ca="1" si="1"/>
        <v>Comments/Assumptions:
1) Specify the target geographic area.
2) Specify who are the other sources of funding.
3) Specify the number and proportion of contacts evaluated disaggregated by age (&lt;5, 5-14, 15+ years).</v>
      </c>
      <c r="H32" s="107" t="s">
        <v>782</v>
      </c>
      <c r="I32" s="107" t="s">
        <v>783</v>
      </c>
      <c r="J32" s="107" t="s">
        <v>784</v>
      </c>
      <c r="K32" s="54"/>
    </row>
    <row r="33" spans="1:31" ht="14.5" x14ac:dyDescent="0.35">
      <c r="A33" s="4" t="str">
        <f t="shared" ca="1" si="0"/>
        <v>Country need covered with the allocation amount</v>
      </c>
      <c r="B33" s="4" t="s">
        <v>785</v>
      </c>
      <c r="C33" s="54" t="s">
        <v>271</v>
      </c>
      <c r="D33" s="54" t="s">
        <v>272</v>
      </c>
      <c r="E33" s="54"/>
      <c r="F33" s="54"/>
      <c r="G33" s="28" t="str">
        <f t="shared" ca="1" si="1"/>
        <v>TB/DR-TB prevention – Preventive treatment (eligible contacts)</v>
      </c>
      <c r="H33" s="113" t="s">
        <v>786</v>
      </c>
      <c r="I33" s="349" t="s">
        <v>787</v>
      </c>
      <c r="J33" s="349" t="s">
        <v>788</v>
      </c>
      <c r="K33" s="54"/>
    </row>
    <row r="34" spans="1:31" ht="38.15" customHeight="1" x14ac:dyDescent="0.3">
      <c r="A34" s="4" t="str">
        <f t="shared" ca="1" si="0"/>
        <v>E. Targets to be financed by funding request allocation amount</v>
      </c>
      <c r="B34" s="4" t="s">
        <v>789</v>
      </c>
      <c r="C34" s="54" t="s">
        <v>790</v>
      </c>
      <c r="D34" s="54" t="s">
        <v>791</v>
      </c>
      <c r="E34" s="54"/>
      <c r="F34" s="54"/>
      <c r="G34" s="28" t="str">
        <f t="shared" ca="1" si="1"/>
        <v>Coverage indicator: 
Number of people in contact with TB patients who began preventive therapy.</v>
      </c>
      <c r="H34" s="107" t="s">
        <v>792</v>
      </c>
      <c r="I34" s="275" t="s">
        <v>793</v>
      </c>
      <c r="J34" s="275" t="s">
        <v>794</v>
      </c>
      <c r="K34" s="54"/>
    </row>
    <row r="35" spans="1:31" ht="56" x14ac:dyDescent="0.3">
      <c r="A35" s="4" t="str">
        <f t="shared" ca="1" si="0"/>
        <v>F. Total coverage from allocation amount and other resources: E + C3</v>
      </c>
      <c r="B35" s="4" t="s">
        <v>795</v>
      </c>
      <c r="C35" s="55" t="s">
        <v>796</v>
      </c>
      <c r="D35" s="54" t="s">
        <v>797</v>
      </c>
      <c r="E35" s="54"/>
      <c r="F35" s="54"/>
      <c r="G35" s="28" t="str">
        <f t="shared" ca="1" si="1"/>
        <v xml:space="preserve">Estimated population in need/at risk:
Refers to the estimated number of eligible contacts of bacteriologically-confirmed people with TB initiated on TB preventive therapy after ruling out TB disease. </v>
      </c>
      <c r="H35" s="107" t="s">
        <v>798</v>
      </c>
      <c r="I35" s="107" t="s">
        <v>799</v>
      </c>
      <c r="J35" s="107" t="s">
        <v>800</v>
      </c>
      <c r="K35" s="54"/>
    </row>
    <row r="36" spans="1:31" ht="96.75" customHeight="1" x14ac:dyDescent="0.3">
      <c r="A36" s="4" t="str">
        <f t="shared" ca="1" si="0"/>
        <v xml:space="preserve">G. Remaining gap: A - F </v>
      </c>
      <c r="B36" s="4" t="s">
        <v>362</v>
      </c>
      <c r="C36" s="54" t="s">
        <v>801</v>
      </c>
      <c r="D36" s="54" t="s">
        <v>802</v>
      </c>
      <c r="E36" s="54"/>
      <c r="F36" s="54"/>
      <c r="G36" s="28" t="str">
        <f t="shared" ca="1" si="1"/>
        <v>Country target:
Refers to NSP or any other latest agreed country target.
1) '#" refers to the number of eligible contacts of people with bacteriologically confirmed TB commenced on TB preventive therapy.
2) "%" refers to the percentage of eligible contacts of bacteriologically-confirmed people with TB who commenced TPT (see above).</v>
      </c>
      <c r="H36" s="107" t="s">
        <v>803</v>
      </c>
      <c r="I36" s="107" t="s">
        <v>804</v>
      </c>
      <c r="J36" s="107" t="s">
        <v>805</v>
      </c>
      <c r="K36" s="54"/>
    </row>
    <row r="37" spans="1:31" ht="69.75" customHeight="1" x14ac:dyDescent="0.3">
      <c r="C37" s="54"/>
      <c r="D37" s="54"/>
      <c r="E37" s="10"/>
      <c r="F37" s="54"/>
      <c r="G37" s="28" t="str">
        <f t="shared" ca="1" si="1"/>
        <v>Programmatic gap: 
The programmatic gap is calculated based on total need (line A).</v>
      </c>
      <c r="H37" s="107" t="s">
        <v>461</v>
      </c>
      <c r="I37" s="107" t="s">
        <v>806</v>
      </c>
      <c r="J37" s="107" t="s">
        <v>807</v>
      </c>
      <c r="K37" s="54"/>
      <c r="AD37" s="11"/>
      <c r="AE37" s="11"/>
    </row>
    <row r="38" spans="1:31" s="11" customFormat="1" ht="70" x14ac:dyDescent="0.3">
      <c r="A38" s="4">
        <f t="shared" ref="A38:A45" ca="1" si="2">OFFSET($B38,0,LangOffset,1,1)</f>
        <v>0</v>
      </c>
      <c r="B38" s="10"/>
      <c r="C38" s="10"/>
      <c r="D38" s="10"/>
      <c r="E38" s="54"/>
      <c r="F38" s="54"/>
      <c r="G38" s="28" t="str">
        <f t="shared" ca="1" si="1"/>
        <v>Comments/Assumptions:
1) Specify the target geographic area.
2) Specify who are the other sources of funding.
3) Specify the number and proportion of child, adolescent and adult contacts to receive TPT among the total estimated number of contacts (&lt;5, 5-14, 15+ years).</v>
      </c>
      <c r="H38" s="107" t="s">
        <v>808</v>
      </c>
      <c r="I38" s="107" t="s">
        <v>809</v>
      </c>
      <c r="J38" s="107" t="s">
        <v>810</v>
      </c>
      <c r="K38" s="54"/>
      <c r="Q38" s="4"/>
      <c r="R38" s="4"/>
      <c r="AD38" s="4"/>
      <c r="AE38" s="4"/>
    </row>
    <row r="39" spans="1:31" ht="57" customHeight="1" x14ac:dyDescent="0.3">
      <c r="A39" s="4">
        <f t="shared" ca="1" si="2"/>
        <v>0</v>
      </c>
      <c r="C39" s="54"/>
      <c r="D39" s="54"/>
      <c r="E39" s="54"/>
      <c r="F39" s="54"/>
      <c r="G39" s="28" t="str">
        <f t="shared" ca="1" si="1"/>
        <v xml:space="preserve">OPTIONAL: Collaboration with other providers and sectors – Private provider engagement in TB/DR-TB care </v>
      </c>
      <c r="H39" s="113" t="s">
        <v>811</v>
      </c>
      <c r="I39" s="107" t="s">
        <v>812</v>
      </c>
      <c r="J39" s="107" t="s">
        <v>813</v>
      </c>
      <c r="K39" s="54"/>
      <c r="Q39" s="11"/>
      <c r="R39" s="11"/>
    </row>
    <row r="40" spans="1:31" ht="54.75" customHeight="1" x14ac:dyDescent="0.3">
      <c r="A40" s="4" t="str">
        <f t="shared" ca="1" si="2"/>
        <v xml:space="preserve">Carefully read the instructions in the "Instructions" tab before completing the programmatic gap analysis table. 
The instructions have been tailored to each specific module/intervention. </v>
      </c>
      <c r="B40" s="4" t="s">
        <v>587</v>
      </c>
      <c r="C40" s="54" t="s">
        <v>814</v>
      </c>
      <c r="D40" s="54" t="s">
        <v>815</v>
      </c>
      <c r="E40" s="10"/>
      <c r="F40" s="54"/>
      <c r="G40" s="28" t="str">
        <f t="shared" ca="1" si="1"/>
        <v>For countries with large proportion of patients seeking care in the private sector.</v>
      </c>
      <c r="H40" s="107" t="s">
        <v>816</v>
      </c>
      <c r="I40" s="107" t="s">
        <v>817</v>
      </c>
      <c r="J40" s="107" t="s">
        <v>818</v>
      </c>
      <c r="K40" s="54"/>
    </row>
    <row r="41" spans="1:31" ht="45.75" customHeight="1" x14ac:dyDescent="0.3">
      <c r="A41" s="4">
        <f t="shared" ca="1" si="2"/>
        <v>0</v>
      </c>
      <c r="B41" s="10"/>
      <c r="C41" s="10"/>
      <c r="D41" s="10"/>
      <c r="E41" s="54"/>
      <c r="F41" s="54"/>
      <c r="G41" s="28" t="str">
        <f t="shared" ca="1" si="1"/>
        <v>Coverage indicator: 
Percentage of notified patients with all forms of TB (i.e., bacteriologically confirmed + clinically diagnosed) contributed by non-national TB program providers- private/non-governmental facilities; *includes only those with new and relapse TB.</v>
      </c>
      <c r="H41" s="275" t="s">
        <v>819</v>
      </c>
      <c r="I41" s="275" t="s">
        <v>820</v>
      </c>
      <c r="J41" s="275" t="s">
        <v>821</v>
      </c>
      <c r="K41" s="54"/>
    </row>
    <row r="42" spans="1:31" ht="58" customHeight="1" x14ac:dyDescent="0.3">
      <c r="A42" s="4" t="str">
        <f t="shared" ca="1" si="2"/>
        <v>This sheet contains a blank table in the case where the number of tables provided in the previous sheets is not sufficient, or if the applicant wishes to submit a table for a module/intervention/indicator that is not specified in the instructions.
This table is unprotected, therefore formulas in the cells can be changed if required. The table can also be copied if more than one is needed.</v>
      </c>
      <c r="B42" s="53" t="s">
        <v>822</v>
      </c>
      <c r="C42" s="68" t="s">
        <v>823</v>
      </c>
      <c r="D42" s="54" t="s">
        <v>824</v>
      </c>
      <c r="E42" s="54"/>
      <c r="F42" s="54"/>
      <c r="G42" s="28" t="str">
        <f t="shared" ca="1" si="1"/>
        <v xml:space="preserve">Estimated population in need/at risk:
Refers to the estimated number of TB cases that seek care in the private sector (private for-profit and not-for-profit). </v>
      </c>
      <c r="H42" s="107" t="s">
        <v>825</v>
      </c>
      <c r="I42" s="107" t="s">
        <v>826</v>
      </c>
      <c r="J42" s="107" t="s">
        <v>827</v>
      </c>
      <c r="K42" s="54"/>
    </row>
    <row r="43" spans="1:31" ht="154" x14ac:dyDescent="0.3">
      <c r="A43" s="4" t="str">
        <f t="shared" ca="1" si="2"/>
        <v>TB Programmatic Gap Blank Table (if needed,  )</v>
      </c>
      <c r="B43" s="4" t="s">
        <v>828</v>
      </c>
      <c r="C43" s="54" t="s">
        <v>829</v>
      </c>
      <c r="D43" s="54" t="s">
        <v>830</v>
      </c>
      <c r="E43" s="54"/>
      <c r="F43" s="54"/>
      <c r="G43" s="28" t="str">
        <f t="shared" ca="1" si="1"/>
        <v>Country target:
Refers to NSP or any other latest agreed country target.
1) "#" refers to all forms of TB cases (new and relapse) to be notified to national health authorities by the private sector (NGOs and private-for-profit providers). It includes bacteriologically confirmed plus those that are diagnosed using other tests such as X-rays (including digital X-ray, with or without CAD/AI), cytology and clinically diagnosed.
2) "%" refers to the proportion of notified cases from the private sector providers among the total number of TB cases (all forms) notified to the national health authority in the PPM/PPE implementation areas.</v>
      </c>
      <c r="H43" s="107" t="s">
        <v>831</v>
      </c>
      <c r="I43" s="114" t="s">
        <v>832</v>
      </c>
      <c r="J43" s="107" t="s">
        <v>833</v>
      </c>
    </row>
    <row r="44" spans="1:31" ht="112" x14ac:dyDescent="0.3">
      <c r="A44" s="4" t="str">
        <f t="shared" ca="1" si="2"/>
        <v xml:space="preserve">TB Programmatic Gap Table 8 </v>
      </c>
      <c r="B44" s="4" t="s">
        <v>834</v>
      </c>
      <c r="C44" s="55" t="s">
        <v>835</v>
      </c>
      <c r="D44" s="54" t="s">
        <v>836</v>
      </c>
      <c r="E44" s="54"/>
      <c r="F44" s="54"/>
      <c r="G44" s="28" t="str">
        <f t="shared" ca="1" si="1"/>
        <v xml:space="preserve">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v>
      </c>
      <c r="H44" s="107" t="s">
        <v>837</v>
      </c>
      <c r="I44" s="107" t="s">
        <v>838</v>
      </c>
      <c r="J44" s="107" t="s">
        <v>839</v>
      </c>
    </row>
    <row r="45" spans="1:31" ht="28" x14ac:dyDescent="0.3">
      <c r="A45" s="4" t="str">
        <f t="shared" ca="1" si="2"/>
        <v xml:space="preserve">TB Programmatic Gap Table 9 </v>
      </c>
      <c r="B45" s="4" t="s">
        <v>840</v>
      </c>
      <c r="C45" s="55" t="s">
        <v>841</v>
      </c>
      <c r="D45" s="54" t="s">
        <v>842</v>
      </c>
      <c r="E45" s="54"/>
      <c r="G45" s="28" t="str">
        <f t="shared" ca="1" si="1"/>
        <v>Programmatic gap: 
The programmatic gap is calculated based on total need (line A).</v>
      </c>
      <c r="H45" s="107" t="s">
        <v>461</v>
      </c>
      <c r="I45" s="107" t="s">
        <v>806</v>
      </c>
      <c r="J45" s="107" t="s">
        <v>807</v>
      </c>
    </row>
    <row r="46" spans="1:31" ht="84" x14ac:dyDescent="0.3">
      <c r="A46" s="4" t="str">
        <f ca="1">OFFSET($B46,0,LangOffset,1,1)</f>
        <v xml:space="preserve">TB Programmatic Gap Table 10 </v>
      </c>
      <c r="B46" s="4" t="s">
        <v>843</v>
      </c>
      <c r="C46" s="55" t="s">
        <v>844</v>
      </c>
      <c r="D46" s="54" t="s">
        <v>845</v>
      </c>
      <c r="G46" s="28" t="str">
        <f t="shared" ca="1" si="1"/>
        <v>Comments/Assumptions:
1) Specify the target geographic area.
2) Specify who are the other sources of funding.
3) Along with the country targets, in the comments column specify the current and targeted treatment success rate for all new TB cases in the private sector over each of the three years.</v>
      </c>
      <c r="H46" s="107" t="s">
        <v>846</v>
      </c>
      <c r="I46" s="107" t="s">
        <v>847</v>
      </c>
      <c r="J46" s="107" t="s">
        <v>848</v>
      </c>
    </row>
    <row r="47" spans="1:31" ht="28" x14ac:dyDescent="0.3">
      <c r="A47" s="4" t="str">
        <f ca="1">OFFSET($B47,0,LangOffset,1,1)</f>
        <v xml:space="preserve">TB Programmatic Gap Table 11 </v>
      </c>
      <c r="B47" s="4" t="s">
        <v>849</v>
      </c>
      <c r="C47" s="55" t="s">
        <v>850</v>
      </c>
      <c r="D47" s="54" t="s">
        <v>851</v>
      </c>
      <c r="G47" s="28" t="str">
        <f t="shared" ca="1" si="1"/>
        <v>OPTIONAL: Collaboration with other providers and sectors – Community-based TB/DR-TB care</v>
      </c>
      <c r="H47" s="113" t="s">
        <v>852</v>
      </c>
      <c r="I47" s="107" t="s">
        <v>812</v>
      </c>
      <c r="J47" s="107" t="s">
        <v>853</v>
      </c>
    </row>
    <row r="48" spans="1:31" ht="70" x14ac:dyDescent="0.3">
      <c r="G48" s="28" t="str">
        <f t="shared" ca="1" si="1"/>
        <v>Coverage indicator: 
Percentage of notified patients with all forms of TB (i.e., bacteriologically confirmed + clinically diagnosed) contributed by non-national TB program providers- community referrals; *includes only those with new and relapse TB.</v>
      </c>
      <c r="H48" s="275" t="s">
        <v>854</v>
      </c>
      <c r="I48" s="275" t="s">
        <v>855</v>
      </c>
      <c r="J48" s="275" t="s">
        <v>856</v>
      </c>
    </row>
    <row r="49" spans="1:10" ht="42" x14ac:dyDescent="0.3">
      <c r="A49" s="4">
        <f t="shared" ref="A49:A103" ca="1" si="3">OFFSET($B49,0,LangOffset,1,1)</f>
        <v>0</v>
      </c>
      <c r="G49" s="28" t="str">
        <f t="shared" ca="1" si="1"/>
        <v xml:space="preserve">Estimated population in need/at risk:
Refers to the estimated number of people with confirmed TB who were referred for diagnosis through community referrals. </v>
      </c>
      <c r="H49" s="107" t="s">
        <v>857</v>
      </c>
      <c r="I49" s="107" t="s">
        <v>858</v>
      </c>
      <c r="J49" s="107" t="s">
        <v>859</v>
      </c>
    </row>
    <row r="50" spans="1:10" ht="112" x14ac:dyDescent="0.3">
      <c r="A50" s="4">
        <f t="shared" ca="1" si="3"/>
        <v>0</v>
      </c>
      <c r="G50" s="28" t="str">
        <f t="shared" ca="1" si="1"/>
        <v>Country target:
Refers to NSP or any other latest agreed country target.
1) "#" refers to the number of people with TB (all forms) i.e. bacteriologically confirmed plus clinically diagnosed referred by the community to a health facility for diagnosis.
2) "%" refers to the proportion of the total number of notified people with TB (all forms) that were referred by the community in the reporting period.</v>
      </c>
      <c r="H50" s="107" t="s">
        <v>860</v>
      </c>
      <c r="I50" s="107" t="s">
        <v>861</v>
      </c>
      <c r="J50" s="107" t="s">
        <v>862</v>
      </c>
    </row>
    <row r="51" spans="1:10" ht="28" x14ac:dyDescent="0.3">
      <c r="A51" s="4">
        <f t="shared" ca="1" si="3"/>
        <v>0</v>
      </c>
      <c r="G51" s="28" t="str">
        <f t="shared" ca="1" si="1"/>
        <v>Programmatic gap: 
The programmatic gap is calculated based on total need (line A)</v>
      </c>
      <c r="H51" s="107" t="s">
        <v>863</v>
      </c>
      <c r="I51" s="107" t="s">
        <v>806</v>
      </c>
      <c r="J51" s="107" t="s">
        <v>807</v>
      </c>
    </row>
    <row r="52" spans="1:10" ht="42" x14ac:dyDescent="0.3">
      <c r="A52" s="4">
        <f t="shared" ca="1" si="3"/>
        <v>0</v>
      </c>
      <c r="G52" s="28" t="str">
        <f t="shared" ca="1" si="1"/>
        <v>Comments/Assumptions:
1) Specify the target geographic area.
2) Specify who are the other sources of funding.</v>
      </c>
      <c r="H52" s="107" t="s">
        <v>374</v>
      </c>
      <c r="I52" s="107" t="s">
        <v>738</v>
      </c>
      <c r="J52" s="107" t="s">
        <v>864</v>
      </c>
    </row>
    <row r="53" spans="1:10" ht="56" x14ac:dyDescent="0.3">
      <c r="A53" s="4">
        <f t="shared" ca="1" si="3"/>
        <v>0</v>
      </c>
      <c r="G53" s="28" t="str">
        <f t="shared" ca="1" si="1"/>
        <v>The Modular Framework -  https://www.theglobalfund.org/media/4309/fundingmodel_modularframework_handbook_en.pdf</v>
      </c>
      <c r="H53" s="194" t="s">
        <v>473</v>
      </c>
      <c r="I53" s="195" t="s">
        <v>474</v>
      </c>
      <c r="J53" s="195" t="s">
        <v>475</v>
      </c>
    </row>
    <row r="54" spans="1:10" ht="42" x14ac:dyDescent="0.3">
      <c r="A54" s="4">
        <f t="shared" ca="1" si="3"/>
        <v>0</v>
      </c>
      <c r="G54" s="28" t="str">
        <f t="shared" ca="1" si="1"/>
        <v>Global Fund TB Information Note - https://www.theglobalfund.org/media/4759/core_resilientsustainablesystemsforhealth_infonote_en.pdf</v>
      </c>
      <c r="H54" s="195" t="s">
        <v>865</v>
      </c>
      <c r="I54" s="195" t="s">
        <v>866</v>
      </c>
      <c r="J54" s="195" t="s">
        <v>867</v>
      </c>
    </row>
    <row r="55" spans="1:10" x14ac:dyDescent="0.3">
      <c r="A55" s="4">
        <f t="shared" ca="1" si="3"/>
        <v>0</v>
      </c>
      <c r="G55" s="28">
        <f t="shared" ca="1" si="1"/>
        <v>0</v>
      </c>
    </row>
    <row r="56" spans="1:10" x14ac:dyDescent="0.3">
      <c r="A56" s="4">
        <f t="shared" ca="1" si="3"/>
        <v>0</v>
      </c>
      <c r="G56" s="28">
        <f t="shared" ca="1" si="1"/>
        <v>0</v>
      </c>
    </row>
    <row r="57" spans="1:10" x14ac:dyDescent="0.3">
      <c r="A57" s="4">
        <f t="shared" ca="1" si="3"/>
        <v>0</v>
      </c>
      <c r="G57" s="28">
        <f t="shared" ca="1" si="1"/>
        <v>0</v>
      </c>
    </row>
    <row r="58" spans="1:10" x14ac:dyDescent="0.3">
      <c r="A58" s="4">
        <f t="shared" ca="1" si="3"/>
        <v>0</v>
      </c>
      <c r="G58" s="28">
        <f t="shared" ca="1" si="1"/>
        <v>0</v>
      </c>
    </row>
    <row r="59" spans="1:10" x14ac:dyDescent="0.3">
      <c r="A59" s="4">
        <f t="shared" ca="1" si="3"/>
        <v>0</v>
      </c>
      <c r="G59" s="28">
        <f t="shared" ca="1" si="1"/>
        <v>0</v>
      </c>
    </row>
    <row r="60" spans="1:10" x14ac:dyDescent="0.3">
      <c r="A60" s="4">
        <f t="shared" ca="1" si="3"/>
        <v>0</v>
      </c>
      <c r="G60" s="28">
        <f t="shared" ca="1" si="1"/>
        <v>0</v>
      </c>
    </row>
    <row r="61" spans="1:10" x14ac:dyDescent="0.3">
      <c r="A61" s="4">
        <f t="shared" ca="1" si="3"/>
        <v>0</v>
      </c>
      <c r="G61" s="28">
        <f t="shared" ca="1" si="1"/>
        <v>0</v>
      </c>
    </row>
    <row r="62" spans="1:10" x14ac:dyDescent="0.3">
      <c r="A62" s="4">
        <f t="shared" ca="1" si="3"/>
        <v>0</v>
      </c>
      <c r="G62" s="28">
        <f t="shared" ca="1" si="1"/>
        <v>0</v>
      </c>
    </row>
    <row r="63" spans="1:10" x14ac:dyDescent="0.3">
      <c r="A63" s="4">
        <f t="shared" ca="1" si="3"/>
        <v>0</v>
      </c>
      <c r="G63" s="28">
        <f t="shared" ca="1" si="1"/>
        <v>0</v>
      </c>
    </row>
    <row r="64" spans="1:10" x14ac:dyDescent="0.3">
      <c r="A64" s="4">
        <f t="shared" ca="1" si="3"/>
        <v>0</v>
      </c>
      <c r="G64" s="28">
        <f t="shared" ca="1" si="1"/>
        <v>0</v>
      </c>
    </row>
    <row r="65" spans="1:52" x14ac:dyDescent="0.3">
      <c r="A65" s="4">
        <f t="shared" ca="1" si="3"/>
        <v>0</v>
      </c>
      <c r="G65" s="28">
        <f t="shared" ca="1" si="1"/>
        <v>0</v>
      </c>
    </row>
    <row r="66" spans="1:52" x14ac:dyDescent="0.3">
      <c r="A66" s="4">
        <f t="shared" ca="1" si="3"/>
        <v>0</v>
      </c>
      <c r="G66" s="28">
        <f t="shared" ca="1" si="1"/>
        <v>0</v>
      </c>
      <c r="K66" s="10"/>
      <c r="L66" s="10"/>
      <c r="M66" s="10"/>
      <c r="N66" s="10"/>
      <c r="O66" s="10"/>
      <c r="P66" s="10"/>
      <c r="S66" s="10"/>
      <c r="T66" s="10"/>
      <c r="U66" s="10"/>
      <c r="V66" s="10"/>
      <c r="W66" s="10"/>
      <c r="X66" s="10"/>
      <c r="Y66" s="10"/>
      <c r="Z66" s="10"/>
      <c r="AA66" s="10"/>
      <c r="AD66" s="10"/>
      <c r="AE66" s="10"/>
    </row>
    <row r="67" spans="1:52" x14ac:dyDescent="0.3">
      <c r="A67" s="4">
        <f t="shared" ca="1" si="3"/>
        <v>0</v>
      </c>
      <c r="G67" s="28">
        <f t="shared" ref="G67:G76" ca="1" si="4">OFFSET($H67,0,LangOffset,1,1)</f>
        <v>0</v>
      </c>
      <c r="Q67" s="10"/>
      <c r="R67" s="10"/>
      <c r="AB67" s="10"/>
      <c r="AC67" s="10"/>
      <c r="AF67" s="10"/>
      <c r="AG67" s="10"/>
      <c r="AH67" s="10"/>
      <c r="AI67" s="10"/>
      <c r="AJ67" s="10"/>
      <c r="AK67" s="10"/>
      <c r="AL67" s="10"/>
      <c r="AM67" s="10"/>
      <c r="AN67" s="10"/>
      <c r="AO67" s="10"/>
      <c r="AP67" s="10"/>
      <c r="AQ67" s="10"/>
      <c r="AR67" s="10"/>
      <c r="AS67" s="10"/>
      <c r="AT67" s="10"/>
      <c r="AU67" s="10"/>
      <c r="AV67" s="10"/>
      <c r="AW67" s="10"/>
      <c r="AX67" s="10"/>
      <c r="AY67" s="10"/>
      <c r="AZ67" s="10"/>
    </row>
    <row r="68" spans="1:52" s="10" customFormat="1" x14ac:dyDescent="0.3">
      <c r="A68" s="4">
        <f t="shared" ca="1" si="3"/>
        <v>0</v>
      </c>
      <c r="B68" s="4"/>
      <c r="C68" s="4"/>
      <c r="D68" s="4"/>
      <c r="E68" s="4"/>
      <c r="G68" s="28">
        <f t="shared" ca="1" si="4"/>
        <v>0</v>
      </c>
      <c r="Q68" s="4"/>
      <c r="R68" s="4"/>
      <c r="AB68" s="4"/>
      <c r="AC68" s="4"/>
      <c r="AF68" s="4"/>
      <c r="AG68" s="4"/>
      <c r="AH68" s="4"/>
      <c r="AI68" s="4"/>
      <c r="AJ68" s="4"/>
      <c r="AK68" s="4"/>
      <c r="AL68" s="4"/>
      <c r="AM68" s="4"/>
      <c r="AN68" s="4"/>
      <c r="AO68" s="4"/>
      <c r="AP68" s="4"/>
      <c r="AQ68" s="4"/>
      <c r="AR68" s="4"/>
      <c r="AS68" s="4"/>
      <c r="AT68" s="4"/>
      <c r="AU68" s="4"/>
      <c r="AV68" s="4"/>
      <c r="AW68" s="4"/>
      <c r="AX68" s="4"/>
      <c r="AY68" s="4"/>
      <c r="AZ68" s="4"/>
    </row>
    <row r="69" spans="1:52" x14ac:dyDescent="0.3">
      <c r="A69" s="4">
        <f t="shared" ca="1" si="3"/>
        <v>0</v>
      </c>
      <c r="G69" s="28">
        <f t="shared" ca="1" si="4"/>
        <v>0</v>
      </c>
      <c r="Q69" s="10"/>
      <c r="R69" s="10"/>
      <c r="AB69" s="10"/>
      <c r="AC69" s="10"/>
      <c r="AF69" s="10"/>
      <c r="AG69" s="10"/>
      <c r="AH69" s="10"/>
      <c r="AI69" s="10"/>
      <c r="AJ69" s="10"/>
      <c r="AK69" s="10"/>
      <c r="AL69" s="10"/>
      <c r="AM69" s="10"/>
      <c r="AN69" s="10"/>
      <c r="AO69" s="10"/>
      <c r="AP69" s="10"/>
      <c r="AQ69" s="10"/>
      <c r="AR69" s="10"/>
      <c r="AS69" s="10"/>
      <c r="AT69" s="10"/>
      <c r="AU69" s="10"/>
      <c r="AV69" s="10"/>
      <c r="AW69" s="10"/>
      <c r="AX69" s="10"/>
      <c r="AY69" s="10"/>
      <c r="AZ69" s="10"/>
    </row>
    <row r="70" spans="1:52" s="10" customFormat="1" x14ac:dyDescent="0.3">
      <c r="A70" s="4">
        <f t="shared" ca="1" si="3"/>
        <v>0</v>
      </c>
      <c r="B70" s="4"/>
      <c r="C70" s="4"/>
      <c r="D70" s="4"/>
      <c r="E70" s="4"/>
      <c r="G70" s="28">
        <f t="shared" ca="1" si="4"/>
        <v>0</v>
      </c>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row>
    <row r="71" spans="1:52" x14ac:dyDescent="0.3">
      <c r="A71" s="4">
        <f t="shared" ca="1" si="3"/>
        <v>0</v>
      </c>
      <c r="G71" s="28">
        <f t="shared" ca="1" si="4"/>
        <v>0</v>
      </c>
    </row>
    <row r="72" spans="1:52" x14ac:dyDescent="0.3">
      <c r="A72" s="4">
        <f t="shared" ca="1" si="3"/>
        <v>0</v>
      </c>
      <c r="G72" s="28">
        <f t="shared" ca="1" si="4"/>
        <v>0</v>
      </c>
    </row>
    <row r="73" spans="1:52" x14ac:dyDescent="0.3">
      <c r="A73" s="4">
        <f t="shared" ca="1" si="3"/>
        <v>0</v>
      </c>
      <c r="G73" s="28">
        <f t="shared" ca="1" si="4"/>
        <v>0</v>
      </c>
    </row>
    <row r="74" spans="1:52" x14ac:dyDescent="0.3">
      <c r="A74" s="4">
        <f t="shared" ca="1" si="3"/>
        <v>0</v>
      </c>
      <c r="G74" s="28">
        <f t="shared" ca="1" si="4"/>
        <v>0</v>
      </c>
    </row>
    <row r="75" spans="1:52" x14ac:dyDescent="0.3">
      <c r="A75" s="4">
        <f t="shared" ca="1" si="3"/>
        <v>0</v>
      </c>
      <c r="G75" s="28">
        <f t="shared" ca="1" si="4"/>
        <v>0</v>
      </c>
    </row>
    <row r="76" spans="1:52" x14ac:dyDescent="0.3">
      <c r="A76" s="4">
        <f t="shared" ca="1" si="3"/>
        <v>0</v>
      </c>
      <c r="G76" s="28">
        <f t="shared" ca="1" si="4"/>
        <v>0</v>
      </c>
    </row>
    <row r="77" spans="1:52" x14ac:dyDescent="0.3">
      <c r="A77" s="4">
        <f t="shared" ca="1" si="3"/>
        <v>0</v>
      </c>
      <c r="G77" s="28">
        <f t="shared" ref="G77:G78" ca="1" si="5">OFFSET($H77,0,LangOffset,1,1)</f>
        <v>0</v>
      </c>
      <c r="I77" s="22"/>
      <c r="J77" s="22"/>
    </row>
    <row r="78" spans="1:52" x14ac:dyDescent="0.3">
      <c r="A78" s="4">
        <f t="shared" ca="1" si="3"/>
        <v>0</v>
      </c>
      <c r="G78" s="28">
        <f t="shared" ca="1" si="5"/>
        <v>0</v>
      </c>
    </row>
    <row r="79" spans="1:52" x14ac:dyDescent="0.3">
      <c r="A79" s="4">
        <f t="shared" ca="1" si="3"/>
        <v>0</v>
      </c>
      <c r="G79" s="28">
        <v>0</v>
      </c>
    </row>
    <row r="80" spans="1:52" x14ac:dyDescent="0.3">
      <c r="A80" s="4">
        <f t="shared" ca="1" si="3"/>
        <v>0</v>
      </c>
      <c r="G80" s="28">
        <f ca="1">OFFSET($H80,0,LangOffset,1,1)</f>
        <v>0</v>
      </c>
    </row>
    <row r="81" spans="1:16" x14ac:dyDescent="0.3">
      <c r="A81" s="4">
        <f t="shared" ca="1" si="3"/>
        <v>0</v>
      </c>
      <c r="G81" s="28">
        <f ca="1">OFFSET($H81,0,LangOffset,1,1)</f>
        <v>0</v>
      </c>
    </row>
    <row r="82" spans="1:16" x14ac:dyDescent="0.3">
      <c r="A82" s="4">
        <f t="shared" ca="1" si="3"/>
        <v>0</v>
      </c>
      <c r="G82" s="28">
        <f ca="1">OFFSET($H82,0,LangOffset,1,1)</f>
        <v>0</v>
      </c>
    </row>
    <row r="83" spans="1:16" x14ac:dyDescent="0.3">
      <c r="A83" s="4">
        <f t="shared" ca="1" si="3"/>
        <v>0</v>
      </c>
      <c r="G83" s="28">
        <f ca="1">OFFSET($H83,0,LangOffset,1,1)</f>
        <v>0</v>
      </c>
    </row>
    <row r="84" spans="1:16" x14ac:dyDescent="0.3">
      <c r="A84" s="4">
        <f t="shared" ca="1" si="3"/>
        <v>0</v>
      </c>
      <c r="G84" s="28">
        <f ca="1">OFFSET($H84,0,LangOffset,1,1)</f>
        <v>0</v>
      </c>
    </row>
    <row r="85" spans="1:16" x14ac:dyDescent="0.3">
      <c r="A85" s="4">
        <f t="shared" ca="1" si="3"/>
        <v>0</v>
      </c>
      <c r="G85" s="28">
        <f t="shared" ref="G85:G131" ca="1" si="6">OFFSET($H85,0,LangOffset,1,1)</f>
        <v>0</v>
      </c>
    </row>
    <row r="86" spans="1:16" x14ac:dyDescent="0.3">
      <c r="A86" s="4">
        <f t="shared" ca="1" si="3"/>
        <v>0</v>
      </c>
      <c r="G86" s="10"/>
      <c r="H86" s="91"/>
      <c r="I86" s="10"/>
      <c r="J86" s="10"/>
      <c r="K86" s="10"/>
      <c r="L86" s="10"/>
      <c r="M86" s="10"/>
      <c r="N86" s="10"/>
      <c r="O86" s="10"/>
      <c r="P86" s="10"/>
    </row>
    <row r="87" spans="1:16" ht="14.5" x14ac:dyDescent="0.3">
      <c r="A87" s="4">
        <f t="shared" ca="1" si="3"/>
        <v>0</v>
      </c>
      <c r="G87" s="4" t="str">
        <f ca="1">OFFSET($H87,0,LangOffset,1,1)</f>
        <v>Please read the Instructions sheet carefully before completing the programmatic gap tables.</v>
      </c>
      <c r="H87" s="22" t="s">
        <v>548</v>
      </c>
      <c r="I87" s="4" t="s">
        <v>549</v>
      </c>
      <c r="J87" s="4" t="s">
        <v>868</v>
      </c>
      <c r="K87" s="36"/>
    </row>
    <row r="88" spans="1:16" ht="14.5" x14ac:dyDescent="0.3">
      <c r="A88" s="4">
        <f t="shared" ca="1" si="3"/>
        <v>0</v>
      </c>
      <c r="G88" s="4" t="str">
        <f ca="1">OFFSET($H88,0,LangOffset,1,1)</f>
        <v>To complete this cover sheet, select from the drop-down lists the Geography and Applicant Type.</v>
      </c>
      <c r="H88" s="22" t="s">
        <v>554</v>
      </c>
      <c r="I88" s="276" t="s">
        <v>869</v>
      </c>
      <c r="J88" s="4" t="s">
        <v>870</v>
      </c>
      <c r="K88" s="51"/>
    </row>
    <row r="89" spans="1:16" ht="14.5" x14ac:dyDescent="0.3">
      <c r="A89" s="4">
        <f t="shared" ca="1" si="3"/>
        <v>0</v>
      </c>
      <c r="G89" s="4" t="str">
        <f ca="1">OFFSET($H89,0,LangOffset,1,1)</f>
        <v>Applicant</v>
      </c>
      <c r="H89" s="22" t="s">
        <v>560</v>
      </c>
      <c r="I89" s="4" t="s">
        <v>561</v>
      </c>
      <c r="J89" s="4" t="s">
        <v>562</v>
      </c>
      <c r="K89" s="36"/>
    </row>
    <row r="90" spans="1:16" ht="14.5" x14ac:dyDescent="0.3">
      <c r="A90" s="4">
        <f t="shared" ca="1" si="3"/>
        <v>0</v>
      </c>
      <c r="G90" s="4" t="str">
        <f ca="1">OFFSET($H90,0,LangOffset,1,1)</f>
        <v>Component</v>
      </c>
      <c r="H90" s="22" t="s">
        <v>566</v>
      </c>
      <c r="I90" s="4" t="s">
        <v>567</v>
      </c>
      <c r="J90" s="4" t="s">
        <v>568</v>
      </c>
      <c r="K90" s="36"/>
    </row>
    <row r="91" spans="1:16" ht="14.5" x14ac:dyDescent="0.3">
      <c r="A91" s="4">
        <f t="shared" ca="1" si="3"/>
        <v>0</v>
      </c>
      <c r="G91" s="4" t="str">
        <f ca="1">OFFSET($H91,0,LangOffset,1,1)</f>
        <v>Applicant Type</v>
      </c>
      <c r="H91" s="22" t="s">
        <v>572</v>
      </c>
      <c r="I91" s="4" t="s">
        <v>573</v>
      </c>
      <c r="J91" s="4" t="s">
        <v>574</v>
      </c>
      <c r="K91" s="36"/>
    </row>
    <row r="92" spans="1:16" x14ac:dyDescent="0.3">
      <c r="A92" s="4">
        <f t="shared" ca="1" si="3"/>
        <v>0</v>
      </c>
      <c r="G92" s="10"/>
      <c r="H92" s="91"/>
      <c r="I92" s="10"/>
      <c r="J92" s="10"/>
      <c r="K92" s="10"/>
      <c r="L92" s="10"/>
      <c r="M92" s="10"/>
      <c r="N92" s="10"/>
      <c r="O92" s="10"/>
      <c r="P92" s="10"/>
    </row>
    <row r="93" spans="1:16" x14ac:dyDescent="0.3">
      <c r="A93" s="4">
        <f t="shared" ca="1" si="3"/>
        <v>0</v>
      </c>
      <c r="G93" s="4" t="str">
        <f ca="1">OFFSET($H93,0,LangOffset,1,1)</f>
        <v>Latest version updated: 5 January 2023</v>
      </c>
      <c r="H93" s="53" t="s">
        <v>871</v>
      </c>
      <c r="I93" s="53" t="s">
        <v>872</v>
      </c>
      <c r="J93" s="53" t="s">
        <v>873</v>
      </c>
    </row>
    <row r="94" spans="1:16" x14ac:dyDescent="0.3">
      <c r="A94" s="4">
        <f t="shared" ca="1" si="3"/>
        <v>0</v>
      </c>
      <c r="G94" s="10"/>
      <c r="H94" s="91"/>
      <c r="I94" s="10"/>
      <c r="J94" s="10"/>
      <c r="K94" s="10"/>
    </row>
    <row r="95" spans="1:16" ht="70" x14ac:dyDescent="0.3">
      <c r="A95" s="4">
        <f t="shared" ca="1" si="3"/>
        <v>0</v>
      </c>
      <c r="G95" s="4" t="str">
        <f ca="1">OFFSET($H95,0,LangOffset,1,1)</f>
        <v xml:space="preserve">Instructions for filling Tuberculosis and HIV programmatic gap tables. 
Instructions for joint TB/HIV modules are found below, under the HIV Instructions. The TB/HIV modules are found on the "TB-HIV gap tables" tab. </v>
      </c>
      <c r="H95" s="92" t="s">
        <v>874</v>
      </c>
      <c r="I95" s="22" t="s">
        <v>875</v>
      </c>
      <c r="J95" s="22" t="s">
        <v>876</v>
      </c>
      <c r="K95" s="22"/>
    </row>
    <row r="96" spans="1:16" x14ac:dyDescent="0.3">
      <c r="A96" s="4">
        <f t="shared" ca="1" si="3"/>
        <v>0</v>
      </c>
      <c r="G96" s="4" t="str">
        <f ca="1">OFFSET($H96,0,LangOffset,1,1)</f>
        <v>TB/HIV</v>
      </c>
      <c r="H96" s="22" t="s">
        <v>41</v>
      </c>
      <c r="I96" s="4" t="s">
        <v>42</v>
      </c>
      <c r="J96" s="4" t="s">
        <v>43</v>
      </c>
    </row>
    <row r="97" spans="1:7" x14ac:dyDescent="0.3">
      <c r="A97" s="4">
        <f t="shared" ca="1" si="3"/>
        <v>0</v>
      </c>
      <c r="G97" s="4">
        <f t="shared" ca="1" si="6"/>
        <v>0</v>
      </c>
    </row>
    <row r="98" spans="1:7" x14ac:dyDescent="0.3">
      <c r="A98" s="4">
        <f t="shared" ca="1" si="3"/>
        <v>0</v>
      </c>
      <c r="G98" s="4">
        <f t="shared" ca="1" si="6"/>
        <v>0</v>
      </c>
    </row>
    <row r="99" spans="1:7" x14ac:dyDescent="0.3">
      <c r="A99" s="4">
        <f t="shared" ca="1" si="3"/>
        <v>0</v>
      </c>
      <c r="G99" s="4">
        <f t="shared" ca="1" si="6"/>
        <v>0</v>
      </c>
    </row>
    <row r="100" spans="1:7" x14ac:dyDescent="0.3">
      <c r="A100" s="4">
        <f t="shared" ca="1" si="3"/>
        <v>0</v>
      </c>
      <c r="G100" s="4">
        <f t="shared" ca="1" si="6"/>
        <v>0</v>
      </c>
    </row>
    <row r="101" spans="1:7" x14ac:dyDescent="0.3">
      <c r="A101" s="4">
        <f t="shared" ca="1" si="3"/>
        <v>0</v>
      </c>
      <c r="G101" s="4">
        <f t="shared" ca="1" si="6"/>
        <v>0</v>
      </c>
    </row>
    <row r="102" spans="1:7" x14ac:dyDescent="0.3">
      <c r="A102" s="4">
        <f t="shared" ca="1" si="3"/>
        <v>0</v>
      </c>
      <c r="G102" s="4">
        <f t="shared" ca="1" si="6"/>
        <v>0</v>
      </c>
    </row>
    <row r="103" spans="1:7" x14ac:dyDescent="0.3">
      <c r="A103" s="4">
        <f t="shared" ca="1" si="3"/>
        <v>0</v>
      </c>
      <c r="G103" s="4">
        <f t="shared" ca="1" si="6"/>
        <v>0</v>
      </c>
    </row>
    <row r="104" spans="1:7" x14ac:dyDescent="0.3">
      <c r="A104" s="4">
        <f t="shared" ref="A104:A167" ca="1" si="7">OFFSET($B104,0,LangOffset,1,1)</f>
        <v>0</v>
      </c>
      <c r="G104" s="4">
        <f t="shared" ca="1" si="6"/>
        <v>0</v>
      </c>
    </row>
    <row r="105" spans="1:7" x14ac:dyDescent="0.3">
      <c r="A105" s="4">
        <f t="shared" ca="1" si="7"/>
        <v>0</v>
      </c>
      <c r="G105" s="4">
        <f t="shared" ca="1" si="6"/>
        <v>0</v>
      </c>
    </row>
    <row r="106" spans="1:7" x14ac:dyDescent="0.3">
      <c r="A106" s="4">
        <f t="shared" ca="1" si="7"/>
        <v>0</v>
      </c>
      <c r="G106" s="4">
        <f t="shared" ca="1" si="6"/>
        <v>0</v>
      </c>
    </row>
    <row r="107" spans="1:7" x14ac:dyDescent="0.3">
      <c r="A107" s="4">
        <f t="shared" ca="1" si="7"/>
        <v>0</v>
      </c>
      <c r="G107" s="4">
        <f t="shared" ca="1" si="6"/>
        <v>0</v>
      </c>
    </row>
    <row r="108" spans="1:7" x14ac:dyDescent="0.3">
      <c r="A108" s="4">
        <f t="shared" ca="1" si="7"/>
        <v>0</v>
      </c>
      <c r="G108" s="4">
        <f t="shared" ca="1" si="6"/>
        <v>0</v>
      </c>
    </row>
    <row r="109" spans="1:7" x14ac:dyDescent="0.3">
      <c r="A109" s="4">
        <f t="shared" ca="1" si="7"/>
        <v>0</v>
      </c>
      <c r="G109" s="4">
        <f t="shared" ca="1" si="6"/>
        <v>0</v>
      </c>
    </row>
    <row r="110" spans="1:7" x14ac:dyDescent="0.3">
      <c r="A110" s="4">
        <f t="shared" ca="1" si="7"/>
        <v>0</v>
      </c>
      <c r="G110" s="4">
        <f t="shared" ca="1" si="6"/>
        <v>0</v>
      </c>
    </row>
    <row r="111" spans="1:7" x14ac:dyDescent="0.3">
      <c r="A111" s="4">
        <f t="shared" ca="1" si="7"/>
        <v>0</v>
      </c>
      <c r="G111" s="4">
        <f t="shared" ca="1" si="6"/>
        <v>0</v>
      </c>
    </row>
    <row r="112" spans="1:7" x14ac:dyDescent="0.3">
      <c r="A112" s="4">
        <f t="shared" ca="1" si="7"/>
        <v>0</v>
      </c>
      <c r="G112" s="4">
        <f t="shared" ca="1" si="6"/>
        <v>0</v>
      </c>
    </row>
    <row r="113" spans="1:7" x14ac:dyDescent="0.3">
      <c r="A113" s="4">
        <f t="shared" ca="1" si="7"/>
        <v>0</v>
      </c>
      <c r="G113" s="4">
        <f t="shared" ca="1" si="6"/>
        <v>0</v>
      </c>
    </row>
    <row r="114" spans="1:7" x14ac:dyDescent="0.3">
      <c r="A114" s="4">
        <f t="shared" ca="1" si="7"/>
        <v>0</v>
      </c>
      <c r="G114" s="4">
        <f t="shared" ca="1" si="6"/>
        <v>0</v>
      </c>
    </row>
    <row r="115" spans="1:7" x14ac:dyDescent="0.3">
      <c r="A115" s="4">
        <f t="shared" ca="1" si="7"/>
        <v>0</v>
      </c>
      <c r="G115" s="4">
        <f t="shared" ca="1" si="6"/>
        <v>0</v>
      </c>
    </row>
    <row r="116" spans="1:7" x14ac:dyDescent="0.3">
      <c r="A116" s="4">
        <f t="shared" ca="1" si="7"/>
        <v>0</v>
      </c>
      <c r="G116" s="4">
        <f t="shared" ca="1" si="6"/>
        <v>0</v>
      </c>
    </row>
    <row r="117" spans="1:7" x14ac:dyDescent="0.3">
      <c r="A117" s="4">
        <f t="shared" ca="1" si="7"/>
        <v>0</v>
      </c>
      <c r="G117" s="4">
        <f t="shared" ca="1" si="6"/>
        <v>0</v>
      </c>
    </row>
    <row r="118" spans="1:7" x14ac:dyDescent="0.3">
      <c r="A118" s="4">
        <f t="shared" ca="1" si="7"/>
        <v>0</v>
      </c>
      <c r="G118" s="4">
        <f t="shared" ca="1" si="6"/>
        <v>0</v>
      </c>
    </row>
    <row r="119" spans="1:7" x14ac:dyDescent="0.3">
      <c r="A119" s="4">
        <f t="shared" ca="1" si="7"/>
        <v>0</v>
      </c>
      <c r="G119" s="4">
        <f t="shared" ca="1" si="6"/>
        <v>0</v>
      </c>
    </row>
    <row r="120" spans="1:7" x14ac:dyDescent="0.3">
      <c r="A120" s="4">
        <f t="shared" ca="1" si="7"/>
        <v>0</v>
      </c>
      <c r="G120" s="4">
        <f t="shared" ca="1" si="6"/>
        <v>0</v>
      </c>
    </row>
    <row r="121" spans="1:7" x14ac:dyDescent="0.3">
      <c r="A121" s="4">
        <f t="shared" ca="1" si="7"/>
        <v>0</v>
      </c>
      <c r="G121" s="4">
        <f t="shared" ca="1" si="6"/>
        <v>0</v>
      </c>
    </row>
    <row r="122" spans="1:7" x14ac:dyDescent="0.3">
      <c r="A122" s="4">
        <f t="shared" ca="1" si="7"/>
        <v>0</v>
      </c>
      <c r="G122" s="4">
        <f t="shared" ca="1" si="6"/>
        <v>0</v>
      </c>
    </row>
    <row r="123" spans="1:7" x14ac:dyDescent="0.3">
      <c r="A123" s="4">
        <f t="shared" ca="1" si="7"/>
        <v>0</v>
      </c>
      <c r="G123" s="4">
        <f t="shared" ca="1" si="6"/>
        <v>0</v>
      </c>
    </row>
    <row r="124" spans="1:7" x14ac:dyDescent="0.3">
      <c r="A124" s="4">
        <f t="shared" ca="1" si="7"/>
        <v>0</v>
      </c>
      <c r="G124" s="4">
        <f t="shared" ca="1" si="6"/>
        <v>0</v>
      </c>
    </row>
    <row r="125" spans="1:7" x14ac:dyDescent="0.3">
      <c r="A125" s="4">
        <f t="shared" ca="1" si="7"/>
        <v>0</v>
      </c>
      <c r="G125" s="4">
        <f t="shared" ca="1" si="6"/>
        <v>0</v>
      </c>
    </row>
    <row r="126" spans="1:7" x14ac:dyDescent="0.3">
      <c r="A126" s="4">
        <f t="shared" ca="1" si="7"/>
        <v>0</v>
      </c>
      <c r="G126" s="4">
        <f t="shared" ca="1" si="6"/>
        <v>0</v>
      </c>
    </row>
    <row r="127" spans="1:7" x14ac:dyDescent="0.3">
      <c r="A127" s="4">
        <f t="shared" ca="1" si="7"/>
        <v>0</v>
      </c>
      <c r="G127" s="4">
        <f t="shared" ca="1" si="6"/>
        <v>0</v>
      </c>
    </row>
    <row r="128" spans="1:7" x14ac:dyDescent="0.3">
      <c r="A128" s="4">
        <f t="shared" ca="1" si="7"/>
        <v>0</v>
      </c>
      <c r="G128" s="4">
        <f t="shared" ca="1" si="6"/>
        <v>0</v>
      </c>
    </row>
    <row r="129" spans="1:7" x14ac:dyDescent="0.3">
      <c r="A129" s="4">
        <f t="shared" ca="1" si="7"/>
        <v>0</v>
      </c>
      <c r="G129" s="4">
        <f t="shared" ca="1" si="6"/>
        <v>0</v>
      </c>
    </row>
    <row r="130" spans="1:7" x14ac:dyDescent="0.3">
      <c r="A130" s="4">
        <f t="shared" ca="1" si="7"/>
        <v>0</v>
      </c>
      <c r="G130" s="4">
        <f t="shared" ca="1" si="6"/>
        <v>0</v>
      </c>
    </row>
    <row r="131" spans="1:7" x14ac:dyDescent="0.3">
      <c r="A131" s="4">
        <f t="shared" ca="1" si="7"/>
        <v>0</v>
      </c>
      <c r="G131" s="4">
        <f t="shared" ca="1" si="6"/>
        <v>0</v>
      </c>
    </row>
    <row r="132" spans="1:7" x14ac:dyDescent="0.3">
      <c r="A132" s="4">
        <f t="shared" ca="1" si="7"/>
        <v>0</v>
      </c>
      <c r="G132" s="4">
        <f t="shared" ref="G132:G195" ca="1" si="8">OFFSET($H132,0,LangOffset,1,1)</f>
        <v>0</v>
      </c>
    </row>
    <row r="133" spans="1:7" x14ac:dyDescent="0.3">
      <c r="A133" s="4">
        <f t="shared" ca="1" si="7"/>
        <v>0</v>
      </c>
      <c r="G133" s="4">
        <f t="shared" ca="1" si="8"/>
        <v>0</v>
      </c>
    </row>
    <row r="134" spans="1:7" x14ac:dyDescent="0.3">
      <c r="A134" s="4">
        <f t="shared" ca="1" si="7"/>
        <v>0</v>
      </c>
      <c r="G134" s="4">
        <f t="shared" ca="1" si="8"/>
        <v>0</v>
      </c>
    </row>
    <row r="135" spans="1:7" x14ac:dyDescent="0.3">
      <c r="A135" s="4">
        <f t="shared" ca="1" si="7"/>
        <v>0</v>
      </c>
      <c r="G135" s="4">
        <f t="shared" ca="1" si="8"/>
        <v>0</v>
      </c>
    </row>
    <row r="136" spans="1:7" x14ac:dyDescent="0.3">
      <c r="A136" s="4">
        <f t="shared" ca="1" si="7"/>
        <v>0</v>
      </c>
      <c r="G136" s="4">
        <f t="shared" ca="1" si="8"/>
        <v>0</v>
      </c>
    </row>
    <row r="137" spans="1:7" x14ac:dyDescent="0.3">
      <c r="A137" s="4">
        <f t="shared" ca="1" si="7"/>
        <v>0</v>
      </c>
      <c r="G137" s="4">
        <f t="shared" ca="1" si="8"/>
        <v>0</v>
      </c>
    </row>
    <row r="138" spans="1:7" x14ac:dyDescent="0.3">
      <c r="A138" s="4">
        <f t="shared" ca="1" si="7"/>
        <v>0</v>
      </c>
      <c r="G138" s="4">
        <f t="shared" ca="1" si="8"/>
        <v>0</v>
      </c>
    </row>
    <row r="139" spans="1:7" x14ac:dyDescent="0.3">
      <c r="A139" s="4">
        <f t="shared" ca="1" si="7"/>
        <v>0</v>
      </c>
      <c r="G139" s="4">
        <f t="shared" ca="1" si="8"/>
        <v>0</v>
      </c>
    </row>
    <row r="140" spans="1:7" x14ac:dyDescent="0.3">
      <c r="A140" s="4">
        <f t="shared" ca="1" si="7"/>
        <v>0</v>
      </c>
      <c r="G140" s="4">
        <f t="shared" ca="1" si="8"/>
        <v>0</v>
      </c>
    </row>
    <row r="141" spans="1:7" x14ac:dyDescent="0.3">
      <c r="A141" s="4">
        <f t="shared" ca="1" si="7"/>
        <v>0</v>
      </c>
      <c r="G141" s="4">
        <f t="shared" ca="1" si="8"/>
        <v>0</v>
      </c>
    </row>
    <row r="142" spans="1:7" x14ac:dyDescent="0.3">
      <c r="A142" s="4">
        <f t="shared" ca="1" si="7"/>
        <v>0</v>
      </c>
      <c r="G142" s="4">
        <f t="shared" ca="1" si="8"/>
        <v>0</v>
      </c>
    </row>
    <row r="143" spans="1:7" x14ac:dyDescent="0.3">
      <c r="A143" s="4">
        <f t="shared" ca="1" si="7"/>
        <v>0</v>
      </c>
      <c r="G143" s="4">
        <f t="shared" ca="1" si="8"/>
        <v>0</v>
      </c>
    </row>
    <row r="144" spans="1:7" x14ac:dyDescent="0.3">
      <c r="A144" s="4">
        <f t="shared" ca="1" si="7"/>
        <v>0</v>
      </c>
      <c r="G144" s="4">
        <f t="shared" ca="1" si="8"/>
        <v>0</v>
      </c>
    </row>
    <row r="145" spans="1:7" x14ac:dyDescent="0.3">
      <c r="A145" s="4">
        <f t="shared" ca="1" si="7"/>
        <v>0</v>
      </c>
      <c r="G145" s="4">
        <f t="shared" ca="1" si="8"/>
        <v>0</v>
      </c>
    </row>
    <row r="146" spans="1:7" x14ac:dyDescent="0.3">
      <c r="A146" s="4">
        <f t="shared" ca="1" si="7"/>
        <v>0</v>
      </c>
      <c r="G146" s="4">
        <f t="shared" ca="1" si="8"/>
        <v>0</v>
      </c>
    </row>
    <row r="147" spans="1:7" x14ac:dyDescent="0.3">
      <c r="A147" s="4">
        <f t="shared" ca="1" si="7"/>
        <v>0</v>
      </c>
      <c r="G147" s="4">
        <f t="shared" ca="1" si="8"/>
        <v>0</v>
      </c>
    </row>
    <row r="148" spans="1:7" x14ac:dyDescent="0.3">
      <c r="A148" s="4">
        <f t="shared" ca="1" si="7"/>
        <v>0</v>
      </c>
      <c r="G148" s="4">
        <f t="shared" ca="1" si="8"/>
        <v>0</v>
      </c>
    </row>
    <row r="149" spans="1:7" x14ac:dyDescent="0.3">
      <c r="A149" s="4">
        <f t="shared" ca="1" si="7"/>
        <v>0</v>
      </c>
      <c r="G149" s="4">
        <f t="shared" ca="1" si="8"/>
        <v>0</v>
      </c>
    </row>
    <row r="150" spans="1:7" x14ac:dyDescent="0.3">
      <c r="A150" s="4">
        <f t="shared" ca="1" si="7"/>
        <v>0</v>
      </c>
      <c r="G150" s="4">
        <f t="shared" ca="1" si="8"/>
        <v>0</v>
      </c>
    </row>
    <row r="151" spans="1:7" x14ac:dyDescent="0.3">
      <c r="A151" s="4">
        <f t="shared" ca="1" si="7"/>
        <v>0</v>
      </c>
      <c r="G151" s="4">
        <f t="shared" ca="1" si="8"/>
        <v>0</v>
      </c>
    </row>
    <row r="152" spans="1:7" x14ac:dyDescent="0.3">
      <c r="A152" s="4">
        <f t="shared" ca="1" si="7"/>
        <v>0</v>
      </c>
      <c r="G152" s="4">
        <f t="shared" ca="1" si="8"/>
        <v>0</v>
      </c>
    </row>
    <row r="153" spans="1:7" x14ac:dyDescent="0.3">
      <c r="A153" s="4">
        <f t="shared" ca="1" si="7"/>
        <v>0</v>
      </c>
      <c r="G153" s="4">
        <f t="shared" ca="1" si="8"/>
        <v>0</v>
      </c>
    </row>
    <row r="154" spans="1:7" x14ac:dyDescent="0.3">
      <c r="A154" s="4">
        <f t="shared" ca="1" si="7"/>
        <v>0</v>
      </c>
      <c r="G154" s="4">
        <f t="shared" ca="1" si="8"/>
        <v>0</v>
      </c>
    </row>
    <row r="155" spans="1:7" x14ac:dyDescent="0.3">
      <c r="A155" s="4">
        <f t="shared" ca="1" si="7"/>
        <v>0</v>
      </c>
      <c r="G155" s="4">
        <f t="shared" ca="1" si="8"/>
        <v>0</v>
      </c>
    </row>
    <row r="156" spans="1:7" x14ac:dyDescent="0.3">
      <c r="A156" s="4">
        <f t="shared" ca="1" si="7"/>
        <v>0</v>
      </c>
      <c r="G156" s="4">
        <f t="shared" ca="1" si="8"/>
        <v>0</v>
      </c>
    </row>
    <row r="157" spans="1:7" x14ac:dyDescent="0.3">
      <c r="A157" s="4">
        <f t="shared" ca="1" si="7"/>
        <v>0</v>
      </c>
      <c r="G157" s="4">
        <f t="shared" ca="1" si="8"/>
        <v>0</v>
      </c>
    </row>
    <row r="158" spans="1:7" x14ac:dyDescent="0.3">
      <c r="A158" s="4">
        <f t="shared" ca="1" si="7"/>
        <v>0</v>
      </c>
      <c r="G158" s="4">
        <f t="shared" ca="1" si="8"/>
        <v>0</v>
      </c>
    </row>
    <row r="159" spans="1:7" x14ac:dyDescent="0.3">
      <c r="A159" s="4">
        <f t="shared" ca="1" si="7"/>
        <v>0</v>
      </c>
      <c r="G159" s="4">
        <f t="shared" ca="1" si="8"/>
        <v>0</v>
      </c>
    </row>
    <row r="160" spans="1:7" x14ac:dyDescent="0.3">
      <c r="A160" s="4">
        <f t="shared" ca="1" si="7"/>
        <v>0</v>
      </c>
      <c r="G160" s="4">
        <f t="shared" ca="1" si="8"/>
        <v>0</v>
      </c>
    </row>
    <row r="161" spans="1:7" x14ac:dyDescent="0.3">
      <c r="A161" s="4">
        <f t="shared" ca="1" si="7"/>
        <v>0</v>
      </c>
      <c r="G161" s="4">
        <f t="shared" ca="1" si="8"/>
        <v>0</v>
      </c>
    </row>
    <row r="162" spans="1:7" x14ac:dyDescent="0.3">
      <c r="A162" s="4">
        <f t="shared" ca="1" si="7"/>
        <v>0</v>
      </c>
      <c r="G162" s="4">
        <f t="shared" ca="1" si="8"/>
        <v>0</v>
      </c>
    </row>
    <row r="163" spans="1:7" x14ac:dyDescent="0.3">
      <c r="A163" s="4">
        <f t="shared" ca="1" si="7"/>
        <v>0</v>
      </c>
      <c r="G163" s="4">
        <f t="shared" ca="1" si="8"/>
        <v>0</v>
      </c>
    </row>
    <row r="164" spans="1:7" x14ac:dyDescent="0.3">
      <c r="A164" s="4">
        <f t="shared" ca="1" si="7"/>
        <v>0</v>
      </c>
      <c r="G164" s="4">
        <f t="shared" ca="1" si="8"/>
        <v>0</v>
      </c>
    </row>
    <row r="165" spans="1:7" x14ac:dyDescent="0.3">
      <c r="A165" s="4">
        <f t="shared" ca="1" si="7"/>
        <v>0</v>
      </c>
      <c r="G165" s="4">
        <f t="shared" ca="1" si="8"/>
        <v>0</v>
      </c>
    </row>
    <row r="166" spans="1:7" x14ac:dyDescent="0.3">
      <c r="A166" s="4">
        <f t="shared" ca="1" si="7"/>
        <v>0</v>
      </c>
      <c r="G166" s="4">
        <f t="shared" ca="1" si="8"/>
        <v>0</v>
      </c>
    </row>
    <row r="167" spans="1:7" x14ac:dyDescent="0.3">
      <c r="A167" s="4">
        <f t="shared" ca="1" si="7"/>
        <v>0</v>
      </c>
      <c r="G167" s="4">
        <f t="shared" ca="1" si="8"/>
        <v>0</v>
      </c>
    </row>
    <row r="168" spans="1:7" x14ac:dyDescent="0.3">
      <c r="A168" s="4">
        <f t="shared" ref="A168:A231" ca="1" si="9">OFFSET($B168,0,LangOffset,1,1)</f>
        <v>0</v>
      </c>
      <c r="G168" s="4">
        <f t="shared" ca="1" si="8"/>
        <v>0</v>
      </c>
    </row>
    <row r="169" spans="1:7" x14ac:dyDescent="0.3">
      <c r="A169" s="4">
        <f t="shared" ca="1" si="9"/>
        <v>0</v>
      </c>
      <c r="G169" s="4">
        <f t="shared" ca="1" si="8"/>
        <v>0</v>
      </c>
    </row>
    <row r="170" spans="1:7" x14ac:dyDescent="0.3">
      <c r="A170" s="4">
        <f t="shared" ca="1" si="9"/>
        <v>0</v>
      </c>
      <c r="G170" s="4">
        <f t="shared" ca="1" si="8"/>
        <v>0</v>
      </c>
    </row>
    <row r="171" spans="1:7" x14ac:dyDescent="0.3">
      <c r="A171" s="4">
        <f t="shared" ca="1" si="9"/>
        <v>0</v>
      </c>
      <c r="G171" s="4">
        <f t="shared" ca="1" si="8"/>
        <v>0</v>
      </c>
    </row>
    <row r="172" spans="1:7" x14ac:dyDescent="0.3">
      <c r="A172" s="4">
        <f t="shared" ca="1" si="9"/>
        <v>0</v>
      </c>
      <c r="G172" s="4">
        <f t="shared" ca="1" si="8"/>
        <v>0</v>
      </c>
    </row>
    <row r="173" spans="1:7" x14ac:dyDescent="0.3">
      <c r="A173" s="4">
        <f t="shared" ca="1" si="9"/>
        <v>0</v>
      </c>
      <c r="G173" s="4">
        <f t="shared" ca="1" si="8"/>
        <v>0</v>
      </c>
    </row>
    <row r="174" spans="1:7" x14ac:dyDescent="0.3">
      <c r="A174" s="4">
        <f t="shared" ca="1" si="9"/>
        <v>0</v>
      </c>
      <c r="G174" s="4">
        <f t="shared" ca="1" si="8"/>
        <v>0</v>
      </c>
    </row>
    <row r="175" spans="1:7" x14ac:dyDescent="0.3">
      <c r="A175" s="4">
        <f t="shared" ca="1" si="9"/>
        <v>0</v>
      </c>
      <c r="G175" s="4">
        <f t="shared" ca="1" si="8"/>
        <v>0</v>
      </c>
    </row>
    <row r="176" spans="1:7" x14ac:dyDescent="0.3">
      <c r="A176" s="4">
        <f t="shared" ca="1" si="9"/>
        <v>0</v>
      </c>
      <c r="G176" s="4">
        <f t="shared" ca="1" si="8"/>
        <v>0</v>
      </c>
    </row>
    <row r="177" spans="1:7" x14ac:dyDescent="0.3">
      <c r="A177" s="4">
        <f t="shared" ca="1" si="9"/>
        <v>0</v>
      </c>
      <c r="G177" s="4">
        <f t="shared" ca="1" si="8"/>
        <v>0</v>
      </c>
    </row>
    <row r="178" spans="1:7" x14ac:dyDescent="0.3">
      <c r="A178" s="4">
        <f t="shared" ca="1" si="9"/>
        <v>0</v>
      </c>
      <c r="G178" s="4">
        <f t="shared" ca="1" si="8"/>
        <v>0</v>
      </c>
    </row>
    <row r="179" spans="1:7" x14ac:dyDescent="0.3">
      <c r="A179" s="4">
        <f t="shared" ca="1" si="9"/>
        <v>0</v>
      </c>
      <c r="G179" s="4">
        <f t="shared" ca="1" si="8"/>
        <v>0</v>
      </c>
    </row>
    <row r="180" spans="1:7" x14ac:dyDescent="0.3">
      <c r="A180" s="4">
        <f t="shared" ca="1" si="9"/>
        <v>0</v>
      </c>
      <c r="G180" s="4">
        <f t="shared" ca="1" si="8"/>
        <v>0</v>
      </c>
    </row>
    <row r="181" spans="1:7" x14ac:dyDescent="0.3">
      <c r="A181" s="4">
        <f t="shared" ca="1" si="9"/>
        <v>0</v>
      </c>
      <c r="G181" s="4">
        <f t="shared" ca="1" si="8"/>
        <v>0</v>
      </c>
    </row>
    <row r="182" spans="1:7" x14ac:dyDescent="0.3">
      <c r="A182" s="4">
        <f t="shared" ca="1" si="9"/>
        <v>0</v>
      </c>
      <c r="G182" s="4">
        <f t="shared" ca="1" si="8"/>
        <v>0</v>
      </c>
    </row>
    <row r="183" spans="1:7" x14ac:dyDescent="0.3">
      <c r="A183" s="4">
        <f t="shared" ca="1" si="9"/>
        <v>0</v>
      </c>
      <c r="G183" s="4">
        <f t="shared" ca="1" si="8"/>
        <v>0</v>
      </c>
    </row>
    <row r="184" spans="1:7" x14ac:dyDescent="0.3">
      <c r="A184" s="4">
        <f t="shared" ca="1" si="9"/>
        <v>0</v>
      </c>
      <c r="G184" s="4">
        <f t="shared" ca="1" si="8"/>
        <v>0</v>
      </c>
    </row>
    <row r="185" spans="1:7" x14ac:dyDescent="0.3">
      <c r="A185" s="4">
        <f t="shared" ca="1" si="9"/>
        <v>0</v>
      </c>
      <c r="G185" s="4">
        <f t="shared" ca="1" si="8"/>
        <v>0</v>
      </c>
    </row>
    <row r="186" spans="1:7" x14ac:dyDescent="0.3">
      <c r="A186" s="4">
        <f t="shared" ca="1" si="9"/>
        <v>0</v>
      </c>
      <c r="G186" s="4">
        <f t="shared" ca="1" si="8"/>
        <v>0</v>
      </c>
    </row>
    <row r="187" spans="1:7" x14ac:dyDescent="0.3">
      <c r="A187" s="4">
        <f t="shared" ca="1" si="9"/>
        <v>0</v>
      </c>
      <c r="G187" s="4">
        <f t="shared" ca="1" si="8"/>
        <v>0</v>
      </c>
    </row>
    <row r="188" spans="1:7" x14ac:dyDescent="0.3">
      <c r="A188" s="4">
        <f t="shared" ca="1" si="9"/>
        <v>0</v>
      </c>
      <c r="G188" s="4">
        <f t="shared" ca="1" si="8"/>
        <v>0</v>
      </c>
    </row>
    <row r="189" spans="1:7" x14ac:dyDescent="0.3">
      <c r="A189" s="4">
        <f t="shared" ca="1" si="9"/>
        <v>0</v>
      </c>
      <c r="G189" s="4">
        <f t="shared" ca="1" si="8"/>
        <v>0</v>
      </c>
    </row>
    <row r="190" spans="1:7" x14ac:dyDescent="0.3">
      <c r="A190" s="4">
        <f t="shared" ca="1" si="9"/>
        <v>0</v>
      </c>
      <c r="G190" s="4">
        <f t="shared" ca="1" si="8"/>
        <v>0</v>
      </c>
    </row>
    <row r="191" spans="1:7" x14ac:dyDescent="0.3">
      <c r="A191" s="4">
        <f t="shared" ca="1" si="9"/>
        <v>0</v>
      </c>
      <c r="G191" s="4">
        <f t="shared" ca="1" si="8"/>
        <v>0</v>
      </c>
    </row>
    <row r="192" spans="1:7" x14ac:dyDescent="0.3">
      <c r="A192" s="4">
        <f t="shared" ca="1" si="9"/>
        <v>0</v>
      </c>
      <c r="G192" s="4">
        <f t="shared" ca="1" si="8"/>
        <v>0</v>
      </c>
    </row>
    <row r="193" spans="1:7" x14ac:dyDescent="0.3">
      <c r="A193" s="4">
        <f t="shared" ca="1" si="9"/>
        <v>0</v>
      </c>
      <c r="G193" s="4">
        <f t="shared" ca="1" si="8"/>
        <v>0</v>
      </c>
    </row>
    <row r="194" spans="1:7" x14ac:dyDescent="0.3">
      <c r="A194" s="4">
        <f t="shared" ca="1" si="9"/>
        <v>0</v>
      </c>
      <c r="G194" s="4">
        <f t="shared" ca="1" si="8"/>
        <v>0</v>
      </c>
    </row>
    <row r="195" spans="1:7" x14ac:dyDescent="0.3">
      <c r="A195" s="4">
        <f t="shared" ca="1" si="9"/>
        <v>0</v>
      </c>
      <c r="G195" s="4">
        <f t="shared" ca="1" si="8"/>
        <v>0</v>
      </c>
    </row>
    <row r="196" spans="1:7" x14ac:dyDescent="0.3">
      <c r="A196" s="4">
        <f t="shared" ca="1" si="9"/>
        <v>0</v>
      </c>
      <c r="G196" s="4">
        <f t="shared" ref="G196:G259" ca="1" si="10">OFFSET($H196,0,LangOffset,1,1)</f>
        <v>0</v>
      </c>
    </row>
    <row r="197" spans="1:7" x14ac:dyDescent="0.3">
      <c r="A197" s="4">
        <f t="shared" ca="1" si="9"/>
        <v>0</v>
      </c>
      <c r="G197" s="4">
        <f t="shared" ca="1" si="10"/>
        <v>0</v>
      </c>
    </row>
    <row r="198" spans="1:7" x14ac:dyDescent="0.3">
      <c r="A198" s="4">
        <f t="shared" ca="1" si="9"/>
        <v>0</v>
      </c>
      <c r="G198" s="4">
        <f t="shared" ca="1" si="10"/>
        <v>0</v>
      </c>
    </row>
    <row r="199" spans="1:7" x14ac:dyDescent="0.3">
      <c r="A199" s="4">
        <f t="shared" ca="1" si="9"/>
        <v>0</v>
      </c>
      <c r="G199" s="4">
        <f t="shared" ca="1" si="10"/>
        <v>0</v>
      </c>
    </row>
    <row r="200" spans="1:7" x14ac:dyDescent="0.3">
      <c r="A200" s="4">
        <f t="shared" ca="1" si="9"/>
        <v>0</v>
      </c>
      <c r="G200" s="4">
        <f t="shared" ca="1" si="10"/>
        <v>0</v>
      </c>
    </row>
    <row r="201" spans="1:7" x14ac:dyDescent="0.3">
      <c r="A201" s="4">
        <f t="shared" ca="1" si="9"/>
        <v>0</v>
      </c>
      <c r="G201" s="4">
        <f t="shared" ca="1" si="10"/>
        <v>0</v>
      </c>
    </row>
    <row r="202" spans="1:7" x14ac:dyDescent="0.3">
      <c r="A202" s="4">
        <f t="shared" ca="1" si="9"/>
        <v>0</v>
      </c>
      <c r="G202" s="4">
        <f t="shared" ca="1" si="10"/>
        <v>0</v>
      </c>
    </row>
    <row r="203" spans="1:7" x14ac:dyDescent="0.3">
      <c r="A203" s="4">
        <f t="shared" ca="1" si="9"/>
        <v>0</v>
      </c>
      <c r="G203" s="4">
        <f t="shared" ca="1" si="10"/>
        <v>0</v>
      </c>
    </row>
    <row r="204" spans="1:7" x14ac:dyDescent="0.3">
      <c r="A204" s="4">
        <f t="shared" ca="1" si="9"/>
        <v>0</v>
      </c>
      <c r="G204" s="4">
        <f t="shared" ca="1" si="10"/>
        <v>0</v>
      </c>
    </row>
    <row r="205" spans="1:7" x14ac:dyDescent="0.3">
      <c r="A205" s="4">
        <f t="shared" ca="1" si="9"/>
        <v>0</v>
      </c>
      <c r="G205" s="4">
        <f t="shared" ca="1" si="10"/>
        <v>0</v>
      </c>
    </row>
    <row r="206" spans="1:7" x14ac:dyDescent="0.3">
      <c r="A206" s="4">
        <f t="shared" ca="1" si="9"/>
        <v>0</v>
      </c>
      <c r="G206" s="4">
        <f t="shared" ca="1" si="10"/>
        <v>0</v>
      </c>
    </row>
    <row r="207" spans="1:7" x14ac:dyDescent="0.3">
      <c r="A207" s="4">
        <f t="shared" ca="1" si="9"/>
        <v>0</v>
      </c>
      <c r="G207" s="4">
        <f t="shared" ca="1" si="10"/>
        <v>0</v>
      </c>
    </row>
    <row r="208" spans="1:7" x14ac:dyDescent="0.3">
      <c r="A208" s="4">
        <f t="shared" ca="1" si="9"/>
        <v>0</v>
      </c>
      <c r="G208" s="4">
        <f t="shared" ca="1" si="10"/>
        <v>0</v>
      </c>
    </row>
    <row r="209" spans="1:7" x14ac:dyDescent="0.3">
      <c r="A209" s="4">
        <f t="shared" ca="1" si="9"/>
        <v>0</v>
      </c>
      <c r="G209" s="4">
        <f t="shared" ca="1" si="10"/>
        <v>0</v>
      </c>
    </row>
    <row r="210" spans="1:7" x14ac:dyDescent="0.3">
      <c r="A210" s="4">
        <f t="shared" ca="1" si="9"/>
        <v>0</v>
      </c>
      <c r="G210" s="4">
        <f t="shared" ca="1" si="10"/>
        <v>0</v>
      </c>
    </row>
    <row r="211" spans="1:7" x14ac:dyDescent="0.3">
      <c r="A211" s="4">
        <f t="shared" ca="1" si="9"/>
        <v>0</v>
      </c>
      <c r="G211" s="4">
        <f t="shared" ca="1" si="10"/>
        <v>0</v>
      </c>
    </row>
    <row r="212" spans="1:7" x14ac:dyDescent="0.3">
      <c r="A212" s="4">
        <f t="shared" ca="1" si="9"/>
        <v>0</v>
      </c>
      <c r="G212" s="4">
        <f t="shared" ca="1" si="10"/>
        <v>0</v>
      </c>
    </row>
    <row r="213" spans="1:7" x14ac:dyDescent="0.3">
      <c r="A213" s="4">
        <f t="shared" ca="1" si="9"/>
        <v>0</v>
      </c>
      <c r="G213" s="4">
        <f t="shared" ca="1" si="10"/>
        <v>0</v>
      </c>
    </row>
    <row r="214" spans="1:7" x14ac:dyDescent="0.3">
      <c r="A214" s="4">
        <f t="shared" ca="1" si="9"/>
        <v>0</v>
      </c>
      <c r="G214" s="4">
        <f t="shared" ca="1" si="10"/>
        <v>0</v>
      </c>
    </row>
    <row r="215" spans="1:7" x14ac:dyDescent="0.3">
      <c r="A215" s="4">
        <f t="shared" ca="1" si="9"/>
        <v>0</v>
      </c>
      <c r="G215" s="4">
        <f t="shared" ca="1" si="10"/>
        <v>0</v>
      </c>
    </row>
    <row r="216" spans="1:7" x14ac:dyDescent="0.3">
      <c r="A216" s="4">
        <f t="shared" ca="1" si="9"/>
        <v>0</v>
      </c>
      <c r="G216" s="4">
        <f t="shared" ca="1" si="10"/>
        <v>0</v>
      </c>
    </row>
    <row r="217" spans="1:7" x14ac:dyDescent="0.3">
      <c r="A217" s="4">
        <f t="shared" ca="1" si="9"/>
        <v>0</v>
      </c>
      <c r="G217" s="4">
        <f t="shared" ca="1" si="10"/>
        <v>0</v>
      </c>
    </row>
    <row r="218" spans="1:7" x14ac:dyDescent="0.3">
      <c r="A218" s="4">
        <f t="shared" ca="1" si="9"/>
        <v>0</v>
      </c>
      <c r="G218" s="4">
        <f t="shared" ca="1" si="10"/>
        <v>0</v>
      </c>
    </row>
    <row r="219" spans="1:7" x14ac:dyDescent="0.3">
      <c r="A219" s="4">
        <f t="shared" ca="1" si="9"/>
        <v>0</v>
      </c>
      <c r="G219" s="4">
        <f t="shared" ca="1" si="10"/>
        <v>0</v>
      </c>
    </row>
    <row r="220" spans="1:7" x14ac:dyDescent="0.3">
      <c r="A220" s="4">
        <f t="shared" ca="1" si="9"/>
        <v>0</v>
      </c>
      <c r="G220" s="4">
        <f t="shared" ca="1" si="10"/>
        <v>0</v>
      </c>
    </row>
    <row r="221" spans="1:7" x14ac:dyDescent="0.3">
      <c r="A221" s="4">
        <f t="shared" ca="1" si="9"/>
        <v>0</v>
      </c>
      <c r="G221" s="4">
        <f t="shared" ca="1" si="10"/>
        <v>0</v>
      </c>
    </row>
    <row r="222" spans="1:7" x14ac:dyDescent="0.3">
      <c r="A222" s="4">
        <f t="shared" ca="1" si="9"/>
        <v>0</v>
      </c>
      <c r="G222" s="4">
        <f t="shared" ca="1" si="10"/>
        <v>0</v>
      </c>
    </row>
    <row r="223" spans="1:7" x14ac:dyDescent="0.3">
      <c r="A223" s="4">
        <f t="shared" ca="1" si="9"/>
        <v>0</v>
      </c>
      <c r="G223" s="4">
        <f t="shared" ca="1" si="10"/>
        <v>0</v>
      </c>
    </row>
    <row r="224" spans="1:7" x14ac:dyDescent="0.3">
      <c r="A224" s="4">
        <f t="shared" ca="1" si="9"/>
        <v>0</v>
      </c>
      <c r="G224" s="4">
        <f t="shared" ca="1" si="10"/>
        <v>0</v>
      </c>
    </row>
    <row r="225" spans="1:7" x14ac:dyDescent="0.3">
      <c r="A225" s="4">
        <f t="shared" ca="1" si="9"/>
        <v>0</v>
      </c>
      <c r="G225" s="4">
        <f t="shared" ca="1" si="10"/>
        <v>0</v>
      </c>
    </row>
    <row r="226" spans="1:7" x14ac:dyDescent="0.3">
      <c r="A226" s="4">
        <f t="shared" ca="1" si="9"/>
        <v>0</v>
      </c>
      <c r="G226" s="4">
        <f t="shared" ca="1" si="10"/>
        <v>0</v>
      </c>
    </row>
    <row r="227" spans="1:7" x14ac:dyDescent="0.3">
      <c r="A227" s="4">
        <f t="shared" ca="1" si="9"/>
        <v>0</v>
      </c>
      <c r="G227" s="4">
        <f t="shared" ca="1" si="10"/>
        <v>0</v>
      </c>
    </row>
    <row r="228" spans="1:7" x14ac:dyDescent="0.3">
      <c r="A228" s="4">
        <f t="shared" ca="1" si="9"/>
        <v>0</v>
      </c>
      <c r="G228" s="4">
        <f t="shared" ca="1" si="10"/>
        <v>0</v>
      </c>
    </row>
    <row r="229" spans="1:7" x14ac:dyDescent="0.3">
      <c r="A229" s="4">
        <f t="shared" ca="1" si="9"/>
        <v>0</v>
      </c>
      <c r="G229" s="4">
        <f t="shared" ca="1" si="10"/>
        <v>0</v>
      </c>
    </row>
    <row r="230" spans="1:7" x14ac:dyDescent="0.3">
      <c r="A230" s="4">
        <f t="shared" ca="1" si="9"/>
        <v>0</v>
      </c>
      <c r="G230" s="4">
        <f t="shared" ca="1" si="10"/>
        <v>0</v>
      </c>
    </row>
    <row r="231" spans="1:7" x14ac:dyDescent="0.3">
      <c r="A231" s="4">
        <f t="shared" ca="1" si="9"/>
        <v>0</v>
      </c>
      <c r="G231" s="4">
        <f t="shared" ca="1" si="10"/>
        <v>0</v>
      </c>
    </row>
    <row r="232" spans="1:7" x14ac:dyDescent="0.3">
      <c r="A232" s="4">
        <f t="shared" ref="A232:A295" ca="1" si="11">OFFSET($B232,0,LangOffset,1,1)</f>
        <v>0</v>
      </c>
      <c r="G232" s="4">
        <f t="shared" ca="1" si="10"/>
        <v>0</v>
      </c>
    </row>
    <row r="233" spans="1:7" x14ac:dyDescent="0.3">
      <c r="A233" s="4">
        <f t="shared" ca="1" si="11"/>
        <v>0</v>
      </c>
      <c r="G233" s="4">
        <f t="shared" ca="1" si="10"/>
        <v>0</v>
      </c>
    </row>
    <row r="234" spans="1:7" x14ac:dyDescent="0.3">
      <c r="A234" s="4">
        <f t="shared" ca="1" si="11"/>
        <v>0</v>
      </c>
      <c r="G234" s="4">
        <f t="shared" ca="1" si="10"/>
        <v>0</v>
      </c>
    </row>
    <row r="235" spans="1:7" x14ac:dyDescent="0.3">
      <c r="A235" s="4">
        <f t="shared" ca="1" si="11"/>
        <v>0</v>
      </c>
      <c r="G235" s="4">
        <f t="shared" ca="1" si="10"/>
        <v>0</v>
      </c>
    </row>
    <row r="236" spans="1:7" x14ac:dyDescent="0.3">
      <c r="A236" s="4">
        <f t="shared" ca="1" si="11"/>
        <v>0</v>
      </c>
      <c r="G236" s="4">
        <f t="shared" ca="1" si="10"/>
        <v>0</v>
      </c>
    </row>
    <row r="237" spans="1:7" x14ac:dyDescent="0.3">
      <c r="A237" s="4">
        <f t="shared" ca="1" si="11"/>
        <v>0</v>
      </c>
      <c r="G237" s="4">
        <f t="shared" ca="1" si="10"/>
        <v>0</v>
      </c>
    </row>
    <row r="238" spans="1:7" x14ac:dyDescent="0.3">
      <c r="A238" s="4">
        <f t="shared" ca="1" si="11"/>
        <v>0</v>
      </c>
      <c r="G238" s="4">
        <f t="shared" ca="1" si="10"/>
        <v>0</v>
      </c>
    </row>
    <row r="239" spans="1:7" x14ac:dyDescent="0.3">
      <c r="A239" s="4">
        <f t="shared" ca="1" si="11"/>
        <v>0</v>
      </c>
      <c r="G239" s="4">
        <f t="shared" ca="1" si="10"/>
        <v>0</v>
      </c>
    </row>
    <row r="240" spans="1:7" x14ac:dyDescent="0.3">
      <c r="A240" s="4">
        <f t="shared" ca="1" si="11"/>
        <v>0</v>
      </c>
      <c r="G240" s="4">
        <f t="shared" ca="1" si="10"/>
        <v>0</v>
      </c>
    </row>
    <row r="241" spans="1:7" x14ac:dyDescent="0.3">
      <c r="A241" s="4">
        <f t="shared" ca="1" si="11"/>
        <v>0</v>
      </c>
      <c r="G241" s="4">
        <f t="shared" ca="1" si="10"/>
        <v>0</v>
      </c>
    </row>
    <row r="242" spans="1:7" x14ac:dyDescent="0.3">
      <c r="A242" s="4">
        <f t="shared" ca="1" si="11"/>
        <v>0</v>
      </c>
      <c r="G242" s="4">
        <f t="shared" ca="1" si="10"/>
        <v>0</v>
      </c>
    </row>
    <row r="243" spans="1:7" x14ac:dyDescent="0.3">
      <c r="A243" s="4">
        <f t="shared" ca="1" si="11"/>
        <v>0</v>
      </c>
      <c r="G243" s="4">
        <f t="shared" ca="1" si="10"/>
        <v>0</v>
      </c>
    </row>
    <row r="244" spans="1:7" x14ac:dyDescent="0.3">
      <c r="A244" s="4">
        <f t="shared" ca="1" si="11"/>
        <v>0</v>
      </c>
      <c r="G244" s="4">
        <f t="shared" ca="1" si="10"/>
        <v>0</v>
      </c>
    </row>
    <row r="245" spans="1:7" x14ac:dyDescent="0.3">
      <c r="A245" s="4">
        <f t="shared" ca="1" si="11"/>
        <v>0</v>
      </c>
      <c r="G245" s="4">
        <f t="shared" ca="1" si="10"/>
        <v>0</v>
      </c>
    </row>
    <row r="246" spans="1:7" x14ac:dyDescent="0.3">
      <c r="A246" s="4">
        <f t="shared" ca="1" si="11"/>
        <v>0</v>
      </c>
      <c r="G246" s="4">
        <f t="shared" ca="1" si="10"/>
        <v>0</v>
      </c>
    </row>
    <row r="247" spans="1:7" x14ac:dyDescent="0.3">
      <c r="A247" s="4">
        <f t="shared" ca="1" si="11"/>
        <v>0</v>
      </c>
      <c r="G247" s="4">
        <f t="shared" ca="1" si="10"/>
        <v>0</v>
      </c>
    </row>
    <row r="248" spans="1:7" x14ac:dyDescent="0.3">
      <c r="A248" s="4">
        <f t="shared" ca="1" si="11"/>
        <v>0</v>
      </c>
      <c r="G248" s="4">
        <f t="shared" ca="1" si="10"/>
        <v>0</v>
      </c>
    </row>
    <row r="249" spans="1:7" x14ac:dyDescent="0.3">
      <c r="A249" s="4">
        <f t="shared" ca="1" si="11"/>
        <v>0</v>
      </c>
      <c r="G249" s="4">
        <f t="shared" ca="1" si="10"/>
        <v>0</v>
      </c>
    </row>
    <row r="250" spans="1:7" x14ac:dyDescent="0.3">
      <c r="A250" s="4">
        <f t="shared" ca="1" si="11"/>
        <v>0</v>
      </c>
      <c r="G250" s="4">
        <f t="shared" ca="1" si="10"/>
        <v>0</v>
      </c>
    </row>
    <row r="251" spans="1:7" x14ac:dyDescent="0.3">
      <c r="A251" s="4">
        <f t="shared" ca="1" si="11"/>
        <v>0</v>
      </c>
      <c r="G251" s="4">
        <f t="shared" ca="1" si="10"/>
        <v>0</v>
      </c>
    </row>
    <row r="252" spans="1:7" x14ac:dyDescent="0.3">
      <c r="A252" s="4">
        <f t="shared" ca="1" si="11"/>
        <v>0</v>
      </c>
      <c r="G252" s="4">
        <f t="shared" ca="1" si="10"/>
        <v>0</v>
      </c>
    </row>
    <row r="253" spans="1:7" x14ac:dyDescent="0.3">
      <c r="A253" s="4">
        <f t="shared" ca="1" si="11"/>
        <v>0</v>
      </c>
      <c r="G253" s="4">
        <f t="shared" ca="1" si="10"/>
        <v>0</v>
      </c>
    </row>
    <row r="254" spans="1:7" x14ac:dyDescent="0.3">
      <c r="A254" s="4">
        <f t="shared" ca="1" si="11"/>
        <v>0</v>
      </c>
      <c r="G254" s="4">
        <f t="shared" ca="1" si="10"/>
        <v>0</v>
      </c>
    </row>
    <row r="255" spans="1:7" x14ac:dyDescent="0.3">
      <c r="A255" s="4">
        <f t="shared" ca="1" si="11"/>
        <v>0</v>
      </c>
      <c r="G255" s="4">
        <f t="shared" ca="1" si="10"/>
        <v>0</v>
      </c>
    </row>
    <row r="256" spans="1:7" x14ac:dyDescent="0.3">
      <c r="A256" s="4">
        <f t="shared" ca="1" si="11"/>
        <v>0</v>
      </c>
      <c r="G256" s="4">
        <f t="shared" ca="1" si="10"/>
        <v>0</v>
      </c>
    </row>
    <row r="257" spans="1:7" x14ac:dyDescent="0.3">
      <c r="A257" s="4">
        <f t="shared" ca="1" si="11"/>
        <v>0</v>
      </c>
      <c r="G257" s="4">
        <f t="shared" ca="1" si="10"/>
        <v>0</v>
      </c>
    </row>
    <row r="258" spans="1:7" x14ac:dyDescent="0.3">
      <c r="A258" s="4">
        <f t="shared" ca="1" si="11"/>
        <v>0</v>
      </c>
      <c r="G258" s="4">
        <f t="shared" ca="1" si="10"/>
        <v>0</v>
      </c>
    </row>
    <row r="259" spans="1:7" x14ac:dyDescent="0.3">
      <c r="A259" s="4">
        <f t="shared" ca="1" si="11"/>
        <v>0</v>
      </c>
      <c r="G259" s="4">
        <f t="shared" ca="1" si="10"/>
        <v>0</v>
      </c>
    </row>
    <row r="260" spans="1:7" x14ac:dyDescent="0.3">
      <c r="A260" s="4">
        <f t="shared" ca="1" si="11"/>
        <v>0</v>
      </c>
      <c r="G260" s="4">
        <f t="shared" ref="G260:G323" ca="1" si="12">OFFSET($H260,0,LangOffset,1,1)</f>
        <v>0</v>
      </c>
    </row>
    <row r="261" spans="1:7" x14ac:dyDescent="0.3">
      <c r="A261" s="4">
        <f t="shared" ca="1" si="11"/>
        <v>0</v>
      </c>
      <c r="G261" s="4">
        <f t="shared" ca="1" si="12"/>
        <v>0</v>
      </c>
    </row>
    <row r="262" spans="1:7" x14ac:dyDescent="0.3">
      <c r="A262" s="4">
        <f t="shared" ca="1" si="11"/>
        <v>0</v>
      </c>
      <c r="G262" s="4">
        <f t="shared" ca="1" si="12"/>
        <v>0</v>
      </c>
    </row>
    <row r="263" spans="1:7" x14ac:dyDescent="0.3">
      <c r="A263" s="4">
        <f t="shared" ca="1" si="11"/>
        <v>0</v>
      </c>
      <c r="G263" s="4">
        <f t="shared" ca="1" si="12"/>
        <v>0</v>
      </c>
    </row>
    <row r="264" spans="1:7" x14ac:dyDescent="0.3">
      <c r="A264" s="4">
        <f t="shared" ca="1" si="11"/>
        <v>0</v>
      </c>
      <c r="G264" s="4">
        <f t="shared" ca="1" si="12"/>
        <v>0</v>
      </c>
    </row>
    <row r="265" spans="1:7" x14ac:dyDescent="0.3">
      <c r="A265" s="4">
        <f t="shared" ca="1" si="11"/>
        <v>0</v>
      </c>
      <c r="G265" s="4">
        <f t="shared" ca="1" si="12"/>
        <v>0</v>
      </c>
    </row>
    <row r="266" spans="1:7" x14ac:dyDescent="0.3">
      <c r="A266" s="4">
        <f t="shared" ca="1" si="11"/>
        <v>0</v>
      </c>
      <c r="G266" s="4">
        <f t="shared" ca="1" si="12"/>
        <v>0</v>
      </c>
    </row>
    <row r="267" spans="1:7" x14ac:dyDescent="0.3">
      <c r="A267" s="4">
        <f t="shared" ca="1" si="11"/>
        <v>0</v>
      </c>
      <c r="G267" s="4">
        <f t="shared" ca="1" si="12"/>
        <v>0</v>
      </c>
    </row>
    <row r="268" spans="1:7" x14ac:dyDescent="0.3">
      <c r="A268" s="4">
        <f t="shared" ca="1" si="11"/>
        <v>0</v>
      </c>
      <c r="G268" s="4">
        <f t="shared" ca="1" si="12"/>
        <v>0</v>
      </c>
    </row>
    <row r="269" spans="1:7" x14ac:dyDescent="0.3">
      <c r="A269" s="4">
        <f t="shared" ca="1" si="11"/>
        <v>0</v>
      </c>
      <c r="G269" s="4">
        <f t="shared" ca="1" si="12"/>
        <v>0</v>
      </c>
    </row>
    <row r="270" spans="1:7" x14ac:dyDescent="0.3">
      <c r="A270" s="4">
        <f t="shared" ca="1" si="11"/>
        <v>0</v>
      </c>
      <c r="G270" s="4">
        <f t="shared" ca="1" si="12"/>
        <v>0</v>
      </c>
    </row>
    <row r="271" spans="1:7" x14ac:dyDescent="0.3">
      <c r="A271" s="4">
        <f t="shared" ca="1" si="11"/>
        <v>0</v>
      </c>
      <c r="G271" s="4">
        <f t="shared" ca="1" si="12"/>
        <v>0</v>
      </c>
    </row>
    <row r="272" spans="1:7" x14ac:dyDescent="0.3">
      <c r="A272" s="4">
        <f t="shared" ca="1" si="11"/>
        <v>0</v>
      </c>
      <c r="G272" s="4">
        <f t="shared" ca="1" si="12"/>
        <v>0</v>
      </c>
    </row>
    <row r="273" spans="1:7" x14ac:dyDescent="0.3">
      <c r="A273" s="4">
        <f t="shared" ca="1" si="11"/>
        <v>0</v>
      </c>
      <c r="G273" s="4">
        <f t="shared" ca="1" si="12"/>
        <v>0</v>
      </c>
    </row>
    <row r="274" spans="1:7" x14ac:dyDescent="0.3">
      <c r="A274" s="4">
        <f t="shared" ca="1" si="11"/>
        <v>0</v>
      </c>
      <c r="G274" s="4">
        <f t="shared" ca="1" si="12"/>
        <v>0</v>
      </c>
    </row>
    <row r="275" spans="1:7" x14ac:dyDescent="0.3">
      <c r="A275" s="4">
        <f t="shared" ca="1" si="11"/>
        <v>0</v>
      </c>
      <c r="G275" s="4">
        <f t="shared" ca="1" si="12"/>
        <v>0</v>
      </c>
    </row>
    <row r="276" spans="1:7" x14ac:dyDescent="0.3">
      <c r="A276" s="4">
        <f t="shared" ca="1" si="11"/>
        <v>0</v>
      </c>
      <c r="G276" s="4">
        <f t="shared" ca="1" si="12"/>
        <v>0</v>
      </c>
    </row>
    <row r="277" spans="1:7" x14ac:dyDescent="0.3">
      <c r="A277" s="4">
        <f t="shared" ca="1" si="11"/>
        <v>0</v>
      </c>
      <c r="G277" s="4">
        <f t="shared" ca="1" si="12"/>
        <v>0</v>
      </c>
    </row>
    <row r="278" spans="1:7" x14ac:dyDescent="0.3">
      <c r="A278" s="4">
        <f t="shared" ca="1" si="11"/>
        <v>0</v>
      </c>
      <c r="G278" s="4">
        <f t="shared" ca="1" si="12"/>
        <v>0</v>
      </c>
    </row>
    <row r="279" spans="1:7" x14ac:dyDescent="0.3">
      <c r="A279" s="4">
        <f t="shared" ca="1" si="11"/>
        <v>0</v>
      </c>
      <c r="G279" s="4">
        <f t="shared" ca="1" si="12"/>
        <v>0</v>
      </c>
    </row>
    <row r="280" spans="1:7" x14ac:dyDescent="0.3">
      <c r="A280" s="4">
        <f t="shared" ca="1" si="11"/>
        <v>0</v>
      </c>
      <c r="G280" s="4">
        <f t="shared" ca="1" si="12"/>
        <v>0</v>
      </c>
    </row>
    <row r="281" spans="1:7" x14ac:dyDescent="0.3">
      <c r="A281" s="4">
        <f t="shared" ca="1" si="11"/>
        <v>0</v>
      </c>
      <c r="G281" s="4">
        <f t="shared" ca="1" si="12"/>
        <v>0</v>
      </c>
    </row>
    <row r="282" spans="1:7" x14ac:dyDescent="0.3">
      <c r="A282" s="4">
        <f t="shared" ca="1" si="11"/>
        <v>0</v>
      </c>
      <c r="G282" s="4">
        <f t="shared" ca="1" si="12"/>
        <v>0</v>
      </c>
    </row>
    <row r="283" spans="1:7" x14ac:dyDescent="0.3">
      <c r="A283" s="4">
        <f t="shared" ca="1" si="11"/>
        <v>0</v>
      </c>
      <c r="G283" s="4">
        <f t="shared" ca="1" si="12"/>
        <v>0</v>
      </c>
    </row>
    <row r="284" spans="1:7" x14ac:dyDescent="0.3">
      <c r="A284" s="4">
        <f t="shared" ca="1" si="11"/>
        <v>0</v>
      </c>
      <c r="G284" s="4">
        <f t="shared" ca="1" si="12"/>
        <v>0</v>
      </c>
    </row>
    <row r="285" spans="1:7" x14ac:dyDescent="0.3">
      <c r="A285" s="4">
        <f t="shared" ca="1" si="11"/>
        <v>0</v>
      </c>
      <c r="G285" s="4">
        <f t="shared" ca="1" si="12"/>
        <v>0</v>
      </c>
    </row>
    <row r="286" spans="1:7" x14ac:dyDescent="0.3">
      <c r="A286" s="4">
        <f t="shared" ca="1" si="11"/>
        <v>0</v>
      </c>
      <c r="G286" s="4">
        <f t="shared" ca="1" si="12"/>
        <v>0</v>
      </c>
    </row>
    <row r="287" spans="1:7" x14ac:dyDescent="0.3">
      <c r="A287" s="4">
        <f t="shared" ca="1" si="11"/>
        <v>0</v>
      </c>
      <c r="G287" s="4">
        <f t="shared" ca="1" si="12"/>
        <v>0</v>
      </c>
    </row>
    <row r="288" spans="1:7" x14ac:dyDescent="0.3">
      <c r="A288" s="4">
        <f t="shared" ca="1" si="11"/>
        <v>0</v>
      </c>
      <c r="G288" s="4">
        <f t="shared" ca="1" si="12"/>
        <v>0</v>
      </c>
    </row>
    <row r="289" spans="1:7" x14ac:dyDescent="0.3">
      <c r="A289" s="4">
        <f t="shared" ca="1" si="11"/>
        <v>0</v>
      </c>
      <c r="G289" s="4">
        <f t="shared" ca="1" si="12"/>
        <v>0</v>
      </c>
    </row>
    <row r="290" spans="1:7" x14ac:dyDescent="0.3">
      <c r="A290" s="4">
        <f t="shared" ca="1" si="11"/>
        <v>0</v>
      </c>
      <c r="G290" s="4">
        <f t="shared" ca="1" si="12"/>
        <v>0</v>
      </c>
    </row>
    <row r="291" spans="1:7" x14ac:dyDescent="0.3">
      <c r="A291" s="4">
        <f t="shared" ca="1" si="11"/>
        <v>0</v>
      </c>
      <c r="G291" s="4">
        <f t="shared" ca="1" si="12"/>
        <v>0</v>
      </c>
    </row>
    <row r="292" spans="1:7" x14ac:dyDescent="0.3">
      <c r="A292" s="4">
        <f t="shared" ca="1" si="11"/>
        <v>0</v>
      </c>
      <c r="G292" s="4">
        <f t="shared" ca="1" si="12"/>
        <v>0</v>
      </c>
    </row>
    <row r="293" spans="1:7" x14ac:dyDescent="0.3">
      <c r="A293" s="4">
        <f t="shared" ca="1" si="11"/>
        <v>0</v>
      </c>
      <c r="G293" s="4">
        <f t="shared" ca="1" si="12"/>
        <v>0</v>
      </c>
    </row>
    <row r="294" spans="1:7" x14ac:dyDescent="0.3">
      <c r="A294" s="4">
        <f t="shared" ca="1" si="11"/>
        <v>0</v>
      </c>
      <c r="G294" s="4">
        <f t="shared" ca="1" si="12"/>
        <v>0</v>
      </c>
    </row>
    <row r="295" spans="1:7" x14ac:dyDescent="0.3">
      <c r="A295" s="4">
        <f t="shared" ca="1" si="11"/>
        <v>0</v>
      </c>
      <c r="G295" s="4">
        <f t="shared" ca="1" si="12"/>
        <v>0</v>
      </c>
    </row>
    <row r="296" spans="1:7" x14ac:dyDescent="0.3">
      <c r="A296" s="4">
        <f t="shared" ref="A296:A359" ca="1" si="13">OFFSET($B296,0,LangOffset,1,1)</f>
        <v>0</v>
      </c>
      <c r="G296" s="4">
        <f t="shared" ca="1" si="12"/>
        <v>0</v>
      </c>
    </row>
    <row r="297" spans="1:7" x14ac:dyDescent="0.3">
      <c r="A297" s="4">
        <f t="shared" ca="1" si="13"/>
        <v>0</v>
      </c>
      <c r="G297" s="4">
        <f t="shared" ca="1" si="12"/>
        <v>0</v>
      </c>
    </row>
    <row r="298" spans="1:7" x14ac:dyDescent="0.3">
      <c r="A298" s="4">
        <f t="shared" ca="1" si="13"/>
        <v>0</v>
      </c>
      <c r="G298" s="4">
        <f t="shared" ca="1" si="12"/>
        <v>0</v>
      </c>
    </row>
    <row r="299" spans="1:7" x14ac:dyDescent="0.3">
      <c r="A299" s="4">
        <f t="shared" ca="1" si="13"/>
        <v>0</v>
      </c>
      <c r="G299" s="4">
        <f t="shared" ca="1" si="12"/>
        <v>0</v>
      </c>
    </row>
    <row r="300" spans="1:7" x14ac:dyDescent="0.3">
      <c r="A300" s="4">
        <f t="shared" ca="1" si="13"/>
        <v>0</v>
      </c>
      <c r="G300" s="4">
        <f t="shared" ca="1" si="12"/>
        <v>0</v>
      </c>
    </row>
    <row r="301" spans="1:7" x14ac:dyDescent="0.3">
      <c r="A301" s="4">
        <f t="shared" ca="1" si="13"/>
        <v>0</v>
      </c>
      <c r="G301" s="4">
        <f t="shared" ca="1" si="12"/>
        <v>0</v>
      </c>
    </row>
    <row r="302" spans="1:7" x14ac:dyDescent="0.3">
      <c r="A302" s="4">
        <f t="shared" ca="1" si="13"/>
        <v>0</v>
      </c>
      <c r="G302" s="4">
        <f t="shared" ca="1" si="12"/>
        <v>0</v>
      </c>
    </row>
    <row r="303" spans="1:7" x14ac:dyDescent="0.3">
      <c r="A303" s="4">
        <f t="shared" ca="1" si="13"/>
        <v>0</v>
      </c>
      <c r="G303" s="4">
        <f t="shared" ca="1" si="12"/>
        <v>0</v>
      </c>
    </row>
    <row r="304" spans="1:7" x14ac:dyDescent="0.3">
      <c r="A304" s="4">
        <f t="shared" ca="1" si="13"/>
        <v>0</v>
      </c>
      <c r="G304" s="4">
        <f t="shared" ca="1" si="12"/>
        <v>0</v>
      </c>
    </row>
    <row r="305" spans="1:7" x14ac:dyDescent="0.3">
      <c r="A305" s="4">
        <f t="shared" ca="1" si="13"/>
        <v>0</v>
      </c>
      <c r="G305" s="4">
        <f t="shared" ca="1" si="12"/>
        <v>0</v>
      </c>
    </row>
    <row r="306" spans="1:7" x14ac:dyDescent="0.3">
      <c r="A306" s="4">
        <f t="shared" ca="1" si="13"/>
        <v>0</v>
      </c>
      <c r="G306" s="4">
        <f t="shared" ca="1" si="12"/>
        <v>0</v>
      </c>
    </row>
    <row r="307" spans="1:7" x14ac:dyDescent="0.3">
      <c r="A307" s="4">
        <f t="shared" ca="1" si="13"/>
        <v>0</v>
      </c>
      <c r="G307" s="4">
        <f t="shared" ca="1" si="12"/>
        <v>0</v>
      </c>
    </row>
    <row r="308" spans="1:7" x14ac:dyDescent="0.3">
      <c r="A308" s="4">
        <f t="shared" ca="1" si="13"/>
        <v>0</v>
      </c>
      <c r="G308" s="4">
        <f t="shared" ca="1" si="12"/>
        <v>0</v>
      </c>
    </row>
    <row r="309" spans="1:7" x14ac:dyDescent="0.3">
      <c r="A309" s="4">
        <f t="shared" ca="1" si="13"/>
        <v>0</v>
      </c>
      <c r="G309" s="4">
        <f t="shared" ca="1" si="12"/>
        <v>0</v>
      </c>
    </row>
    <row r="310" spans="1:7" x14ac:dyDescent="0.3">
      <c r="A310" s="4">
        <f t="shared" ca="1" si="13"/>
        <v>0</v>
      </c>
      <c r="G310" s="4">
        <f t="shared" ca="1" si="12"/>
        <v>0</v>
      </c>
    </row>
    <row r="311" spans="1:7" x14ac:dyDescent="0.3">
      <c r="A311" s="4">
        <f t="shared" ca="1" si="13"/>
        <v>0</v>
      </c>
      <c r="G311" s="4">
        <f t="shared" ca="1" si="12"/>
        <v>0</v>
      </c>
    </row>
    <row r="312" spans="1:7" x14ac:dyDescent="0.3">
      <c r="A312" s="4">
        <f t="shared" ca="1" si="13"/>
        <v>0</v>
      </c>
      <c r="G312" s="4">
        <f t="shared" ca="1" si="12"/>
        <v>0</v>
      </c>
    </row>
    <row r="313" spans="1:7" x14ac:dyDescent="0.3">
      <c r="A313" s="4">
        <f t="shared" ca="1" si="13"/>
        <v>0</v>
      </c>
      <c r="G313" s="4">
        <f t="shared" ca="1" si="12"/>
        <v>0</v>
      </c>
    </row>
    <row r="314" spans="1:7" x14ac:dyDescent="0.3">
      <c r="A314" s="4">
        <f t="shared" ca="1" si="13"/>
        <v>0</v>
      </c>
      <c r="G314" s="4">
        <f t="shared" ca="1" si="12"/>
        <v>0</v>
      </c>
    </row>
    <row r="315" spans="1:7" x14ac:dyDescent="0.3">
      <c r="A315" s="4">
        <f t="shared" ca="1" si="13"/>
        <v>0</v>
      </c>
      <c r="G315" s="4">
        <f t="shared" ca="1" si="12"/>
        <v>0</v>
      </c>
    </row>
    <row r="316" spans="1:7" x14ac:dyDescent="0.3">
      <c r="A316" s="4">
        <f t="shared" ca="1" si="13"/>
        <v>0</v>
      </c>
      <c r="G316" s="4">
        <f t="shared" ca="1" si="12"/>
        <v>0</v>
      </c>
    </row>
    <row r="317" spans="1:7" x14ac:dyDescent="0.3">
      <c r="A317" s="4">
        <f t="shared" ca="1" si="13"/>
        <v>0</v>
      </c>
      <c r="G317" s="4">
        <f t="shared" ca="1" si="12"/>
        <v>0</v>
      </c>
    </row>
    <row r="318" spans="1:7" x14ac:dyDescent="0.3">
      <c r="A318" s="4">
        <f t="shared" ca="1" si="13"/>
        <v>0</v>
      </c>
      <c r="G318" s="4">
        <f t="shared" ca="1" si="12"/>
        <v>0</v>
      </c>
    </row>
    <row r="319" spans="1:7" x14ac:dyDescent="0.3">
      <c r="A319" s="4">
        <f t="shared" ca="1" si="13"/>
        <v>0</v>
      </c>
      <c r="G319" s="4">
        <f t="shared" ca="1" si="12"/>
        <v>0</v>
      </c>
    </row>
    <row r="320" spans="1:7" x14ac:dyDescent="0.3">
      <c r="A320" s="4">
        <f t="shared" ca="1" si="13"/>
        <v>0</v>
      </c>
      <c r="G320" s="4">
        <f t="shared" ca="1" si="12"/>
        <v>0</v>
      </c>
    </row>
    <row r="321" spans="1:7" x14ac:dyDescent="0.3">
      <c r="A321" s="4">
        <f t="shared" ca="1" si="13"/>
        <v>0</v>
      </c>
      <c r="G321" s="4">
        <f t="shared" ca="1" si="12"/>
        <v>0</v>
      </c>
    </row>
    <row r="322" spans="1:7" x14ac:dyDescent="0.3">
      <c r="A322" s="4">
        <f t="shared" ca="1" si="13"/>
        <v>0</v>
      </c>
      <c r="G322" s="4">
        <f t="shared" ca="1" si="12"/>
        <v>0</v>
      </c>
    </row>
    <row r="323" spans="1:7" x14ac:dyDescent="0.3">
      <c r="A323" s="4">
        <f t="shared" ca="1" si="13"/>
        <v>0</v>
      </c>
      <c r="G323" s="4">
        <f t="shared" ca="1" si="12"/>
        <v>0</v>
      </c>
    </row>
    <row r="324" spans="1:7" x14ac:dyDescent="0.3">
      <c r="A324" s="4">
        <f t="shared" ca="1" si="13"/>
        <v>0</v>
      </c>
      <c r="G324" s="4">
        <f t="shared" ref="G324:G387" ca="1" si="14">OFFSET($H324,0,LangOffset,1,1)</f>
        <v>0</v>
      </c>
    </row>
    <row r="325" spans="1:7" x14ac:dyDescent="0.3">
      <c r="A325" s="4">
        <f t="shared" ca="1" si="13"/>
        <v>0</v>
      </c>
      <c r="G325" s="4">
        <f t="shared" ca="1" si="14"/>
        <v>0</v>
      </c>
    </row>
    <row r="326" spans="1:7" x14ac:dyDescent="0.3">
      <c r="A326" s="4">
        <f t="shared" ca="1" si="13"/>
        <v>0</v>
      </c>
      <c r="G326" s="4">
        <f t="shared" ca="1" si="14"/>
        <v>0</v>
      </c>
    </row>
    <row r="327" spans="1:7" x14ac:dyDescent="0.3">
      <c r="A327" s="4">
        <f t="shared" ca="1" si="13"/>
        <v>0</v>
      </c>
      <c r="G327" s="4">
        <f t="shared" ca="1" si="14"/>
        <v>0</v>
      </c>
    </row>
    <row r="328" spans="1:7" x14ac:dyDescent="0.3">
      <c r="A328" s="4">
        <f t="shared" ca="1" si="13"/>
        <v>0</v>
      </c>
      <c r="G328" s="4">
        <f t="shared" ca="1" si="14"/>
        <v>0</v>
      </c>
    </row>
    <row r="329" spans="1:7" x14ac:dyDescent="0.3">
      <c r="A329" s="4">
        <f t="shared" ca="1" si="13"/>
        <v>0</v>
      </c>
      <c r="G329" s="4">
        <f t="shared" ca="1" si="14"/>
        <v>0</v>
      </c>
    </row>
    <row r="330" spans="1:7" x14ac:dyDescent="0.3">
      <c r="A330" s="4">
        <f t="shared" ca="1" si="13"/>
        <v>0</v>
      </c>
      <c r="G330" s="4">
        <f t="shared" ca="1" si="14"/>
        <v>0</v>
      </c>
    </row>
    <row r="331" spans="1:7" x14ac:dyDescent="0.3">
      <c r="A331" s="4">
        <f t="shared" ca="1" si="13"/>
        <v>0</v>
      </c>
      <c r="G331" s="4">
        <f t="shared" ca="1" si="14"/>
        <v>0</v>
      </c>
    </row>
    <row r="332" spans="1:7" x14ac:dyDescent="0.3">
      <c r="A332" s="4">
        <f t="shared" ca="1" si="13"/>
        <v>0</v>
      </c>
      <c r="G332" s="4">
        <f t="shared" ca="1" si="14"/>
        <v>0</v>
      </c>
    </row>
    <row r="333" spans="1:7" x14ac:dyDescent="0.3">
      <c r="A333" s="4">
        <f t="shared" ca="1" si="13"/>
        <v>0</v>
      </c>
      <c r="G333" s="4">
        <f t="shared" ca="1" si="14"/>
        <v>0</v>
      </c>
    </row>
    <row r="334" spans="1:7" x14ac:dyDescent="0.3">
      <c r="A334" s="4">
        <f t="shared" ca="1" si="13"/>
        <v>0</v>
      </c>
      <c r="G334" s="4">
        <f t="shared" ca="1" si="14"/>
        <v>0</v>
      </c>
    </row>
    <row r="335" spans="1:7" x14ac:dyDescent="0.3">
      <c r="A335" s="4">
        <f t="shared" ca="1" si="13"/>
        <v>0</v>
      </c>
      <c r="G335" s="4">
        <f t="shared" ca="1" si="14"/>
        <v>0</v>
      </c>
    </row>
    <row r="336" spans="1:7" x14ac:dyDescent="0.3">
      <c r="A336" s="4">
        <f t="shared" ca="1" si="13"/>
        <v>0</v>
      </c>
      <c r="G336" s="4">
        <f t="shared" ca="1" si="14"/>
        <v>0</v>
      </c>
    </row>
    <row r="337" spans="1:7" x14ac:dyDescent="0.3">
      <c r="A337" s="4">
        <f t="shared" ca="1" si="13"/>
        <v>0</v>
      </c>
      <c r="G337" s="4">
        <f t="shared" ca="1" si="14"/>
        <v>0</v>
      </c>
    </row>
    <row r="338" spans="1:7" x14ac:dyDescent="0.3">
      <c r="A338" s="4">
        <f t="shared" ca="1" si="13"/>
        <v>0</v>
      </c>
      <c r="G338" s="4">
        <f t="shared" ca="1" si="14"/>
        <v>0</v>
      </c>
    </row>
    <row r="339" spans="1:7" x14ac:dyDescent="0.3">
      <c r="A339" s="4">
        <f t="shared" ca="1" si="13"/>
        <v>0</v>
      </c>
      <c r="G339" s="4">
        <f t="shared" ca="1" si="14"/>
        <v>0</v>
      </c>
    </row>
    <row r="340" spans="1:7" x14ac:dyDescent="0.3">
      <c r="A340" s="4">
        <f t="shared" ca="1" si="13"/>
        <v>0</v>
      </c>
      <c r="G340" s="4">
        <f t="shared" ca="1" si="14"/>
        <v>0</v>
      </c>
    </row>
    <row r="341" spans="1:7" x14ac:dyDescent="0.3">
      <c r="A341" s="4">
        <f t="shared" ca="1" si="13"/>
        <v>0</v>
      </c>
      <c r="G341" s="4">
        <f t="shared" ca="1" si="14"/>
        <v>0</v>
      </c>
    </row>
    <row r="342" spans="1:7" x14ac:dyDescent="0.3">
      <c r="A342" s="4">
        <f t="shared" ca="1" si="13"/>
        <v>0</v>
      </c>
      <c r="G342" s="4">
        <f t="shared" ca="1" si="14"/>
        <v>0</v>
      </c>
    </row>
    <row r="343" spans="1:7" x14ac:dyDescent="0.3">
      <c r="A343" s="4">
        <f t="shared" ca="1" si="13"/>
        <v>0</v>
      </c>
      <c r="G343" s="4">
        <f t="shared" ca="1" si="14"/>
        <v>0</v>
      </c>
    </row>
    <row r="344" spans="1:7" x14ac:dyDescent="0.3">
      <c r="A344" s="4">
        <f t="shared" ca="1" si="13"/>
        <v>0</v>
      </c>
      <c r="G344" s="4">
        <f t="shared" ca="1" si="14"/>
        <v>0</v>
      </c>
    </row>
    <row r="345" spans="1:7" x14ac:dyDescent="0.3">
      <c r="A345" s="4">
        <f t="shared" ca="1" si="13"/>
        <v>0</v>
      </c>
      <c r="G345" s="4">
        <f t="shared" ca="1" si="14"/>
        <v>0</v>
      </c>
    </row>
    <row r="346" spans="1:7" x14ac:dyDescent="0.3">
      <c r="A346" s="4">
        <f t="shared" ca="1" si="13"/>
        <v>0</v>
      </c>
      <c r="G346" s="4">
        <f t="shared" ca="1" si="14"/>
        <v>0</v>
      </c>
    </row>
    <row r="347" spans="1:7" x14ac:dyDescent="0.3">
      <c r="A347" s="4">
        <f t="shared" ca="1" si="13"/>
        <v>0</v>
      </c>
      <c r="G347" s="4">
        <f t="shared" ca="1" si="14"/>
        <v>0</v>
      </c>
    </row>
    <row r="348" spans="1:7" x14ac:dyDescent="0.3">
      <c r="A348" s="4">
        <f t="shared" ca="1" si="13"/>
        <v>0</v>
      </c>
      <c r="G348" s="4">
        <f t="shared" ca="1" si="14"/>
        <v>0</v>
      </c>
    </row>
    <row r="349" spans="1:7" x14ac:dyDescent="0.3">
      <c r="A349" s="4">
        <f t="shared" ca="1" si="13"/>
        <v>0</v>
      </c>
      <c r="G349" s="4">
        <f t="shared" ca="1" si="14"/>
        <v>0</v>
      </c>
    </row>
    <row r="350" spans="1:7" x14ac:dyDescent="0.3">
      <c r="A350" s="4">
        <f t="shared" ca="1" si="13"/>
        <v>0</v>
      </c>
      <c r="G350" s="4">
        <f t="shared" ca="1" si="14"/>
        <v>0</v>
      </c>
    </row>
    <row r="351" spans="1:7" x14ac:dyDescent="0.3">
      <c r="A351" s="4">
        <f t="shared" ca="1" si="13"/>
        <v>0</v>
      </c>
      <c r="G351" s="4">
        <f t="shared" ca="1" si="14"/>
        <v>0</v>
      </c>
    </row>
    <row r="352" spans="1:7" x14ac:dyDescent="0.3">
      <c r="A352" s="4">
        <f t="shared" ca="1" si="13"/>
        <v>0</v>
      </c>
      <c r="G352" s="4">
        <f t="shared" ca="1" si="14"/>
        <v>0</v>
      </c>
    </row>
    <row r="353" spans="1:7" x14ac:dyDescent="0.3">
      <c r="A353" s="4">
        <f t="shared" ca="1" si="13"/>
        <v>0</v>
      </c>
      <c r="G353" s="4">
        <f t="shared" ca="1" si="14"/>
        <v>0</v>
      </c>
    </row>
    <row r="354" spans="1:7" x14ac:dyDescent="0.3">
      <c r="A354" s="4">
        <f t="shared" ca="1" si="13"/>
        <v>0</v>
      </c>
      <c r="G354" s="4">
        <f t="shared" ca="1" si="14"/>
        <v>0</v>
      </c>
    </row>
    <row r="355" spans="1:7" x14ac:dyDescent="0.3">
      <c r="A355" s="4">
        <f t="shared" ca="1" si="13"/>
        <v>0</v>
      </c>
      <c r="G355" s="4">
        <f t="shared" ca="1" si="14"/>
        <v>0</v>
      </c>
    </row>
    <row r="356" spans="1:7" x14ac:dyDescent="0.3">
      <c r="A356" s="4">
        <f t="shared" ca="1" si="13"/>
        <v>0</v>
      </c>
      <c r="G356" s="4">
        <f t="shared" ca="1" si="14"/>
        <v>0</v>
      </c>
    </row>
    <row r="357" spans="1:7" x14ac:dyDescent="0.3">
      <c r="A357" s="4">
        <f t="shared" ca="1" si="13"/>
        <v>0</v>
      </c>
      <c r="G357" s="4">
        <f t="shared" ca="1" si="14"/>
        <v>0</v>
      </c>
    </row>
    <row r="358" spans="1:7" x14ac:dyDescent="0.3">
      <c r="A358" s="4">
        <f t="shared" ca="1" si="13"/>
        <v>0</v>
      </c>
      <c r="G358" s="4">
        <f t="shared" ca="1" si="14"/>
        <v>0</v>
      </c>
    </row>
    <row r="359" spans="1:7" x14ac:dyDescent="0.3">
      <c r="A359" s="4">
        <f t="shared" ca="1" si="13"/>
        <v>0</v>
      </c>
      <c r="G359" s="4">
        <f t="shared" ca="1" si="14"/>
        <v>0</v>
      </c>
    </row>
    <row r="360" spans="1:7" x14ac:dyDescent="0.3">
      <c r="A360" s="4">
        <f t="shared" ref="A360:A423" ca="1" si="15">OFFSET($B360,0,LangOffset,1,1)</f>
        <v>0</v>
      </c>
      <c r="G360" s="4">
        <f t="shared" ca="1" si="14"/>
        <v>0</v>
      </c>
    </row>
    <row r="361" spans="1:7" x14ac:dyDescent="0.3">
      <c r="A361" s="4">
        <f t="shared" ca="1" si="15"/>
        <v>0</v>
      </c>
      <c r="G361" s="4">
        <f t="shared" ca="1" si="14"/>
        <v>0</v>
      </c>
    </row>
    <row r="362" spans="1:7" x14ac:dyDescent="0.3">
      <c r="A362" s="4">
        <f t="shared" ca="1" si="15"/>
        <v>0</v>
      </c>
      <c r="G362" s="4">
        <f t="shared" ca="1" si="14"/>
        <v>0</v>
      </c>
    </row>
    <row r="363" spans="1:7" x14ac:dyDescent="0.3">
      <c r="A363" s="4">
        <f t="shared" ca="1" si="15"/>
        <v>0</v>
      </c>
      <c r="G363" s="4">
        <f t="shared" ca="1" si="14"/>
        <v>0</v>
      </c>
    </row>
    <row r="364" spans="1:7" x14ac:dyDescent="0.3">
      <c r="A364" s="4">
        <f t="shared" ca="1" si="15"/>
        <v>0</v>
      </c>
      <c r="G364" s="4">
        <f t="shared" ca="1" si="14"/>
        <v>0</v>
      </c>
    </row>
    <row r="365" spans="1:7" x14ac:dyDescent="0.3">
      <c r="A365" s="4">
        <f t="shared" ca="1" si="15"/>
        <v>0</v>
      </c>
      <c r="G365" s="4">
        <f t="shared" ca="1" si="14"/>
        <v>0</v>
      </c>
    </row>
    <row r="366" spans="1:7" x14ac:dyDescent="0.3">
      <c r="A366" s="4">
        <f t="shared" ca="1" si="15"/>
        <v>0</v>
      </c>
      <c r="G366" s="4">
        <f t="shared" ca="1" si="14"/>
        <v>0</v>
      </c>
    </row>
    <row r="367" spans="1:7" x14ac:dyDescent="0.3">
      <c r="A367" s="4">
        <f t="shared" ca="1" si="15"/>
        <v>0</v>
      </c>
      <c r="G367" s="4">
        <f t="shared" ca="1" si="14"/>
        <v>0</v>
      </c>
    </row>
    <row r="368" spans="1:7" x14ac:dyDescent="0.3">
      <c r="A368" s="4">
        <f t="shared" ca="1" si="15"/>
        <v>0</v>
      </c>
      <c r="G368" s="4">
        <f t="shared" ca="1" si="14"/>
        <v>0</v>
      </c>
    </row>
    <row r="369" spans="1:7" x14ac:dyDescent="0.3">
      <c r="A369" s="4">
        <f t="shared" ca="1" si="15"/>
        <v>0</v>
      </c>
      <c r="G369" s="4">
        <f t="shared" ca="1" si="14"/>
        <v>0</v>
      </c>
    </row>
    <row r="370" spans="1:7" x14ac:dyDescent="0.3">
      <c r="A370" s="4">
        <f t="shared" ca="1" si="15"/>
        <v>0</v>
      </c>
      <c r="G370" s="4">
        <f t="shared" ca="1" si="14"/>
        <v>0</v>
      </c>
    </row>
    <row r="371" spans="1:7" x14ac:dyDescent="0.3">
      <c r="A371" s="4">
        <f t="shared" ca="1" si="15"/>
        <v>0</v>
      </c>
      <c r="G371" s="4">
        <f t="shared" ca="1" si="14"/>
        <v>0</v>
      </c>
    </row>
    <row r="372" spans="1:7" x14ac:dyDescent="0.3">
      <c r="A372" s="4">
        <f t="shared" ca="1" si="15"/>
        <v>0</v>
      </c>
      <c r="G372" s="4">
        <f t="shared" ca="1" si="14"/>
        <v>0</v>
      </c>
    </row>
    <row r="373" spans="1:7" x14ac:dyDescent="0.3">
      <c r="A373" s="4">
        <f t="shared" ca="1" si="15"/>
        <v>0</v>
      </c>
      <c r="G373" s="4">
        <f t="shared" ca="1" si="14"/>
        <v>0</v>
      </c>
    </row>
    <row r="374" spans="1:7" x14ac:dyDescent="0.3">
      <c r="A374" s="4">
        <f t="shared" ca="1" si="15"/>
        <v>0</v>
      </c>
      <c r="G374" s="4">
        <f t="shared" ca="1" si="14"/>
        <v>0</v>
      </c>
    </row>
    <row r="375" spans="1:7" x14ac:dyDescent="0.3">
      <c r="A375" s="4">
        <f t="shared" ca="1" si="15"/>
        <v>0</v>
      </c>
      <c r="G375" s="4">
        <f t="shared" ca="1" si="14"/>
        <v>0</v>
      </c>
    </row>
    <row r="376" spans="1:7" x14ac:dyDescent="0.3">
      <c r="A376" s="4">
        <f t="shared" ca="1" si="15"/>
        <v>0</v>
      </c>
      <c r="G376" s="4">
        <f t="shared" ca="1" si="14"/>
        <v>0</v>
      </c>
    </row>
    <row r="377" spans="1:7" x14ac:dyDescent="0.3">
      <c r="A377" s="4">
        <f t="shared" ca="1" si="15"/>
        <v>0</v>
      </c>
      <c r="G377" s="4">
        <f t="shared" ca="1" si="14"/>
        <v>0</v>
      </c>
    </row>
    <row r="378" spans="1:7" x14ac:dyDescent="0.3">
      <c r="A378" s="4">
        <f t="shared" ca="1" si="15"/>
        <v>0</v>
      </c>
      <c r="G378" s="4">
        <f t="shared" ca="1" si="14"/>
        <v>0</v>
      </c>
    </row>
    <row r="379" spans="1:7" x14ac:dyDescent="0.3">
      <c r="A379" s="4">
        <f t="shared" ca="1" si="15"/>
        <v>0</v>
      </c>
      <c r="G379" s="4">
        <f t="shared" ca="1" si="14"/>
        <v>0</v>
      </c>
    </row>
    <row r="380" spans="1:7" x14ac:dyDescent="0.3">
      <c r="A380" s="4">
        <f t="shared" ca="1" si="15"/>
        <v>0</v>
      </c>
      <c r="G380" s="4">
        <f t="shared" ca="1" si="14"/>
        <v>0</v>
      </c>
    </row>
    <row r="381" spans="1:7" x14ac:dyDescent="0.3">
      <c r="A381" s="4">
        <f t="shared" ca="1" si="15"/>
        <v>0</v>
      </c>
      <c r="G381" s="4">
        <f t="shared" ca="1" si="14"/>
        <v>0</v>
      </c>
    </row>
    <row r="382" spans="1:7" x14ac:dyDescent="0.3">
      <c r="A382" s="4">
        <f t="shared" ca="1" si="15"/>
        <v>0</v>
      </c>
      <c r="G382" s="4">
        <f t="shared" ca="1" si="14"/>
        <v>0</v>
      </c>
    </row>
    <row r="383" spans="1:7" x14ac:dyDescent="0.3">
      <c r="A383" s="4">
        <f t="shared" ca="1" si="15"/>
        <v>0</v>
      </c>
      <c r="G383" s="4">
        <f t="shared" ca="1" si="14"/>
        <v>0</v>
      </c>
    </row>
    <row r="384" spans="1:7" x14ac:dyDescent="0.3">
      <c r="A384" s="4">
        <f t="shared" ca="1" si="15"/>
        <v>0</v>
      </c>
      <c r="G384" s="4">
        <f t="shared" ca="1" si="14"/>
        <v>0</v>
      </c>
    </row>
    <row r="385" spans="1:7" x14ac:dyDescent="0.3">
      <c r="A385" s="4">
        <f t="shared" ca="1" si="15"/>
        <v>0</v>
      </c>
      <c r="G385" s="4">
        <f t="shared" ca="1" si="14"/>
        <v>0</v>
      </c>
    </row>
    <row r="386" spans="1:7" x14ac:dyDescent="0.3">
      <c r="A386" s="4">
        <f t="shared" ca="1" si="15"/>
        <v>0</v>
      </c>
      <c r="G386" s="4">
        <f t="shared" ca="1" si="14"/>
        <v>0</v>
      </c>
    </row>
    <row r="387" spans="1:7" x14ac:dyDescent="0.3">
      <c r="A387" s="4">
        <f t="shared" ca="1" si="15"/>
        <v>0</v>
      </c>
      <c r="G387" s="4">
        <f t="shared" ca="1" si="14"/>
        <v>0</v>
      </c>
    </row>
    <row r="388" spans="1:7" x14ac:dyDescent="0.3">
      <c r="A388" s="4">
        <f t="shared" ca="1" si="15"/>
        <v>0</v>
      </c>
      <c r="G388" s="4">
        <f t="shared" ref="G388:G451" ca="1" si="16">OFFSET($H388,0,LangOffset,1,1)</f>
        <v>0</v>
      </c>
    </row>
    <row r="389" spans="1:7" x14ac:dyDescent="0.3">
      <c r="A389" s="4">
        <f t="shared" ca="1" si="15"/>
        <v>0</v>
      </c>
      <c r="G389" s="4">
        <f t="shared" ca="1" si="16"/>
        <v>0</v>
      </c>
    </row>
    <row r="390" spans="1:7" x14ac:dyDescent="0.3">
      <c r="A390" s="4">
        <f t="shared" ca="1" si="15"/>
        <v>0</v>
      </c>
      <c r="G390" s="4">
        <f t="shared" ca="1" si="16"/>
        <v>0</v>
      </c>
    </row>
    <row r="391" spans="1:7" x14ac:dyDescent="0.3">
      <c r="A391" s="4">
        <f t="shared" ca="1" si="15"/>
        <v>0</v>
      </c>
      <c r="G391" s="4">
        <f t="shared" ca="1" si="16"/>
        <v>0</v>
      </c>
    </row>
    <row r="392" spans="1:7" x14ac:dyDescent="0.3">
      <c r="A392" s="4">
        <f t="shared" ca="1" si="15"/>
        <v>0</v>
      </c>
      <c r="G392" s="4">
        <f t="shared" ca="1" si="16"/>
        <v>0</v>
      </c>
    </row>
    <row r="393" spans="1:7" x14ac:dyDescent="0.3">
      <c r="A393" s="4">
        <f t="shared" ca="1" si="15"/>
        <v>0</v>
      </c>
      <c r="G393" s="4">
        <f t="shared" ca="1" si="16"/>
        <v>0</v>
      </c>
    </row>
    <row r="394" spans="1:7" x14ac:dyDescent="0.3">
      <c r="A394" s="4">
        <f t="shared" ca="1" si="15"/>
        <v>0</v>
      </c>
      <c r="G394" s="4">
        <f t="shared" ca="1" si="16"/>
        <v>0</v>
      </c>
    </row>
    <row r="395" spans="1:7" x14ac:dyDescent="0.3">
      <c r="A395" s="4">
        <f t="shared" ca="1" si="15"/>
        <v>0</v>
      </c>
      <c r="G395" s="4">
        <f t="shared" ca="1" si="16"/>
        <v>0</v>
      </c>
    </row>
    <row r="396" spans="1:7" x14ac:dyDescent="0.3">
      <c r="A396" s="4">
        <f t="shared" ca="1" si="15"/>
        <v>0</v>
      </c>
      <c r="G396" s="4">
        <f t="shared" ca="1" si="16"/>
        <v>0</v>
      </c>
    </row>
    <row r="397" spans="1:7" x14ac:dyDescent="0.3">
      <c r="A397" s="4">
        <f t="shared" ca="1" si="15"/>
        <v>0</v>
      </c>
      <c r="G397" s="4">
        <f t="shared" ca="1" si="16"/>
        <v>0</v>
      </c>
    </row>
    <row r="398" spans="1:7" x14ac:dyDescent="0.3">
      <c r="A398" s="4">
        <f t="shared" ca="1" si="15"/>
        <v>0</v>
      </c>
      <c r="G398" s="4">
        <f t="shared" ca="1" si="16"/>
        <v>0</v>
      </c>
    </row>
    <row r="399" spans="1:7" x14ac:dyDescent="0.3">
      <c r="A399" s="4">
        <f t="shared" ca="1" si="15"/>
        <v>0</v>
      </c>
      <c r="G399" s="4">
        <f t="shared" ca="1" si="16"/>
        <v>0</v>
      </c>
    </row>
    <row r="400" spans="1:7" x14ac:dyDescent="0.3">
      <c r="A400" s="4">
        <f t="shared" ca="1" si="15"/>
        <v>0</v>
      </c>
      <c r="G400" s="4">
        <f t="shared" ca="1" si="16"/>
        <v>0</v>
      </c>
    </row>
    <row r="401" spans="1:7" x14ac:dyDescent="0.3">
      <c r="A401" s="4">
        <f t="shared" ca="1" si="15"/>
        <v>0</v>
      </c>
      <c r="G401" s="4">
        <f t="shared" ca="1" si="16"/>
        <v>0</v>
      </c>
    </row>
    <row r="402" spans="1:7" x14ac:dyDescent="0.3">
      <c r="A402" s="4">
        <f t="shared" ca="1" si="15"/>
        <v>0</v>
      </c>
      <c r="G402" s="4">
        <f t="shared" ca="1" si="16"/>
        <v>0</v>
      </c>
    </row>
    <row r="403" spans="1:7" x14ac:dyDescent="0.3">
      <c r="A403" s="4">
        <f t="shared" ca="1" si="15"/>
        <v>0</v>
      </c>
      <c r="G403" s="4">
        <f t="shared" ca="1" si="16"/>
        <v>0</v>
      </c>
    </row>
    <row r="404" spans="1:7" x14ac:dyDescent="0.3">
      <c r="A404" s="4">
        <f t="shared" ca="1" si="15"/>
        <v>0</v>
      </c>
      <c r="G404" s="4">
        <f t="shared" ca="1" si="16"/>
        <v>0</v>
      </c>
    </row>
    <row r="405" spans="1:7" x14ac:dyDescent="0.3">
      <c r="A405" s="4">
        <f t="shared" ca="1" si="15"/>
        <v>0</v>
      </c>
      <c r="G405" s="4">
        <f t="shared" ca="1" si="16"/>
        <v>0</v>
      </c>
    </row>
    <row r="406" spans="1:7" x14ac:dyDescent="0.3">
      <c r="A406" s="4">
        <f t="shared" ca="1" si="15"/>
        <v>0</v>
      </c>
      <c r="G406" s="4">
        <f t="shared" ca="1" si="16"/>
        <v>0</v>
      </c>
    </row>
    <row r="407" spans="1:7" x14ac:dyDescent="0.3">
      <c r="A407" s="4">
        <f t="shared" ca="1" si="15"/>
        <v>0</v>
      </c>
      <c r="G407" s="4">
        <f t="shared" ca="1" si="16"/>
        <v>0</v>
      </c>
    </row>
    <row r="408" spans="1:7" x14ac:dyDescent="0.3">
      <c r="A408" s="4">
        <f t="shared" ca="1" si="15"/>
        <v>0</v>
      </c>
      <c r="G408" s="4">
        <f t="shared" ca="1" si="16"/>
        <v>0</v>
      </c>
    </row>
    <row r="409" spans="1:7" x14ac:dyDescent="0.3">
      <c r="A409" s="4">
        <f t="shared" ca="1" si="15"/>
        <v>0</v>
      </c>
      <c r="G409" s="4">
        <f t="shared" ca="1" si="16"/>
        <v>0</v>
      </c>
    </row>
    <row r="410" spans="1:7" x14ac:dyDescent="0.3">
      <c r="A410" s="4">
        <f t="shared" ca="1" si="15"/>
        <v>0</v>
      </c>
      <c r="G410" s="4">
        <f t="shared" ca="1" si="16"/>
        <v>0</v>
      </c>
    </row>
    <row r="411" spans="1:7" x14ac:dyDescent="0.3">
      <c r="A411" s="4">
        <f t="shared" ca="1" si="15"/>
        <v>0</v>
      </c>
      <c r="G411" s="4">
        <f t="shared" ca="1" si="16"/>
        <v>0</v>
      </c>
    </row>
    <row r="412" spans="1:7" x14ac:dyDescent="0.3">
      <c r="A412" s="4">
        <f t="shared" ca="1" si="15"/>
        <v>0</v>
      </c>
      <c r="G412" s="4">
        <f t="shared" ca="1" si="16"/>
        <v>0</v>
      </c>
    </row>
    <row r="413" spans="1:7" x14ac:dyDescent="0.3">
      <c r="A413" s="4">
        <f t="shared" ca="1" si="15"/>
        <v>0</v>
      </c>
      <c r="G413" s="4">
        <f t="shared" ca="1" si="16"/>
        <v>0</v>
      </c>
    </row>
    <row r="414" spans="1:7" x14ac:dyDescent="0.3">
      <c r="A414" s="4">
        <f t="shared" ca="1" si="15"/>
        <v>0</v>
      </c>
      <c r="G414" s="4">
        <f t="shared" ca="1" si="16"/>
        <v>0</v>
      </c>
    </row>
    <row r="415" spans="1:7" x14ac:dyDescent="0.3">
      <c r="A415" s="4">
        <f t="shared" ca="1" si="15"/>
        <v>0</v>
      </c>
      <c r="G415" s="4">
        <f t="shared" ca="1" si="16"/>
        <v>0</v>
      </c>
    </row>
    <row r="416" spans="1:7" x14ac:dyDescent="0.3">
      <c r="A416" s="4">
        <f t="shared" ca="1" si="15"/>
        <v>0</v>
      </c>
      <c r="G416" s="4">
        <f t="shared" ca="1" si="16"/>
        <v>0</v>
      </c>
    </row>
    <row r="417" spans="1:7" x14ac:dyDescent="0.3">
      <c r="A417" s="4">
        <f t="shared" ca="1" si="15"/>
        <v>0</v>
      </c>
      <c r="G417" s="4">
        <f t="shared" ca="1" si="16"/>
        <v>0</v>
      </c>
    </row>
    <row r="418" spans="1:7" x14ac:dyDescent="0.3">
      <c r="A418" s="4">
        <f t="shared" ca="1" si="15"/>
        <v>0</v>
      </c>
      <c r="G418" s="4">
        <f t="shared" ca="1" si="16"/>
        <v>0</v>
      </c>
    </row>
    <row r="419" spans="1:7" x14ac:dyDescent="0.3">
      <c r="A419" s="4">
        <f t="shared" ca="1" si="15"/>
        <v>0</v>
      </c>
      <c r="G419" s="4">
        <f t="shared" ca="1" si="16"/>
        <v>0</v>
      </c>
    </row>
    <row r="420" spans="1:7" x14ac:dyDescent="0.3">
      <c r="A420" s="4">
        <f t="shared" ca="1" si="15"/>
        <v>0</v>
      </c>
      <c r="G420" s="4">
        <f t="shared" ca="1" si="16"/>
        <v>0</v>
      </c>
    </row>
    <row r="421" spans="1:7" x14ac:dyDescent="0.3">
      <c r="A421" s="4">
        <f t="shared" ca="1" si="15"/>
        <v>0</v>
      </c>
      <c r="G421" s="4">
        <f t="shared" ca="1" si="16"/>
        <v>0</v>
      </c>
    </row>
    <row r="422" spans="1:7" x14ac:dyDescent="0.3">
      <c r="A422" s="4">
        <f t="shared" ca="1" si="15"/>
        <v>0</v>
      </c>
      <c r="G422" s="4">
        <f t="shared" ca="1" si="16"/>
        <v>0</v>
      </c>
    </row>
    <row r="423" spans="1:7" x14ac:dyDescent="0.3">
      <c r="A423" s="4">
        <f t="shared" ca="1" si="15"/>
        <v>0</v>
      </c>
      <c r="G423" s="4">
        <f t="shared" ca="1" si="16"/>
        <v>0</v>
      </c>
    </row>
    <row r="424" spans="1:7" x14ac:dyDescent="0.3">
      <c r="A424" s="4">
        <f t="shared" ref="A424:A487" ca="1" si="17">OFFSET($B424,0,LangOffset,1,1)</f>
        <v>0</v>
      </c>
      <c r="G424" s="4">
        <f t="shared" ca="1" si="16"/>
        <v>0</v>
      </c>
    </row>
    <row r="425" spans="1:7" x14ac:dyDescent="0.3">
      <c r="A425" s="4">
        <f t="shared" ca="1" si="17"/>
        <v>0</v>
      </c>
      <c r="G425" s="4">
        <f t="shared" ca="1" si="16"/>
        <v>0</v>
      </c>
    </row>
    <row r="426" spans="1:7" x14ac:dyDescent="0.3">
      <c r="A426" s="4">
        <f t="shared" ca="1" si="17"/>
        <v>0</v>
      </c>
      <c r="G426" s="4">
        <f t="shared" ca="1" si="16"/>
        <v>0</v>
      </c>
    </row>
    <row r="427" spans="1:7" x14ac:dyDescent="0.3">
      <c r="A427" s="4">
        <f t="shared" ca="1" si="17"/>
        <v>0</v>
      </c>
      <c r="G427" s="4">
        <f t="shared" ca="1" si="16"/>
        <v>0</v>
      </c>
    </row>
    <row r="428" spans="1:7" x14ac:dyDescent="0.3">
      <c r="A428" s="4">
        <f t="shared" ca="1" si="17"/>
        <v>0</v>
      </c>
      <c r="G428" s="4">
        <f t="shared" ca="1" si="16"/>
        <v>0</v>
      </c>
    </row>
    <row r="429" spans="1:7" x14ac:dyDescent="0.3">
      <c r="A429" s="4">
        <f t="shared" ca="1" si="17"/>
        <v>0</v>
      </c>
      <c r="G429" s="4">
        <f t="shared" ca="1" si="16"/>
        <v>0</v>
      </c>
    </row>
    <row r="430" spans="1:7" x14ac:dyDescent="0.3">
      <c r="A430" s="4">
        <f t="shared" ca="1" si="17"/>
        <v>0</v>
      </c>
      <c r="G430" s="4">
        <f t="shared" ca="1" si="16"/>
        <v>0</v>
      </c>
    </row>
    <row r="431" spans="1:7" x14ac:dyDescent="0.3">
      <c r="A431" s="4">
        <f t="shared" ca="1" si="17"/>
        <v>0</v>
      </c>
      <c r="G431" s="4">
        <f t="shared" ca="1" si="16"/>
        <v>0</v>
      </c>
    </row>
    <row r="432" spans="1:7" x14ac:dyDescent="0.3">
      <c r="A432" s="4">
        <f t="shared" ca="1" si="17"/>
        <v>0</v>
      </c>
      <c r="G432" s="4">
        <f t="shared" ca="1" si="16"/>
        <v>0</v>
      </c>
    </row>
    <row r="433" spans="1:7" x14ac:dyDescent="0.3">
      <c r="A433" s="4">
        <f t="shared" ca="1" si="17"/>
        <v>0</v>
      </c>
      <c r="G433" s="4">
        <f t="shared" ca="1" si="16"/>
        <v>0</v>
      </c>
    </row>
    <row r="434" spans="1:7" x14ac:dyDescent="0.3">
      <c r="A434" s="4">
        <f t="shared" ca="1" si="17"/>
        <v>0</v>
      </c>
      <c r="G434" s="4">
        <f t="shared" ca="1" si="16"/>
        <v>0</v>
      </c>
    </row>
    <row r="435" spans="1:7" x14ac:dyDescent="0.3">
      <c r="A435" s="4">
        <f t="shared" ca="1" si="17"/>
        <v>0</v>
      </c>
      <c r="G435" s="4">
        <f t="shared" ca="1" si="16"/>
        <v>0</v>
      </c>
    </row>
    <row r="436" spans="1:7" x14ac:dyDescent="0.3">
      <c r="A436" s="4">
        <f t="shared" ca="1" si="17"/>
        <v>0</v>
      </c>
      <c r="G436" s="4">
        <f t="shared" ca="1" si="16"/>
        <v>0</v>
      </c>
    </row>
    <row r="437" spans="1:7" x14ac:dyDescent="0.3">
      <c r="A437" s="4">
        <f t="shared" ca="1" si="17"/>
        <v>0</v>
      </c>
      <c r="G437" s="4">
        <f t="shared" ca="1" si="16"/>
        <v>0</v>
      </c>
    </row>
    <row r="438" spans="1:7" x14ac:dyDescent="0.3">
      <c r="A438" s="4">
        <f t="shared" ca="1" si="17"/>
        <v>0</v>
      </c>
      <c r="G438" s="4">
        <f t="shared" ca="1" si="16"/>
        <v>0</v>
      </c>
    </row>
    <row r="439" spans="1:7" x14ac:dyDescent="0.3">
      <c r="A439" s="4">
        <f t="shared" ca="1" si="17"/>
        <v>0</v>
      </c>
      <c r="G439" s="4">
        <f t="shared" ca="1" si="16"/>
        <v>0</v>
      </c>
    </row>
    <row r="440" spans="1:7" x14ac:dyDescent="0.3">
      <c r="A440" s="4">
        <f t="shared" ca="1" si="17"/>
        <v>0</v>
      </c>
      <c r="G440" s="4">
        <f t="shared" ca="1" si="16"/>
        <v>0</v>
      </c>
    </row>
    <row r="441" spans="1:7" x14ac:dyDescent="0.3">
      <c r="A441" s="4">
        <f t="shared" ca="1" si="17"/>
        <v>0</v>
      </c>
      <c r="G441" s="4">
        <f t="shared" ca="1" si="16"/>
        <v>0</v>
      </c>
    </row>
    <row r="442" spans="1:7" x14ac:dyDescent="0.3">
      <c r="A442" s="4">
        <f t="shared" ca="1" si="17"/>
        <v>0</v>
      </c>
      <c r="G442" s="4">
        <f t="shared" ca="1" si="16"/>
        <v>0</v>
      </c>
    </row>
    <row r="443" spans="1:7" x14ac:dyDescent="0.3">
      <c r="A443" s="4">
        <f t="shared" ca="1" si="17"/>
        <v>0</v>
      </c>
      <c r="G443" s="4">
        <f t="shared" ca="1" si="16"/>
        <v>0</v>
      </c>
    </row>
    <row r="444" spans="1:7" x14ac:dyDescent="0.3">
      <c r="A444" s="4">
        <f t="shared" ca="1" si="17"/>
        <v>0</v>
      </c>
      <c r="G444" s="4">
        <f t="shared" ca="1" si="16"/>
        <v>0</v>
      </c>
    </row>
    <row r="445" spans="1:7" x14ac:dyDescent="0.3">
      <c r="A445" s="4">
        <f t="shared" ca="1" si="17"/>
        <v>0</v>
      </c>
      <c r="G445" s="4">
        <f t="shared" ca="1" si="16"/>
        <v>0</v>
      </c>
    </row>
    <row r="446" spans="1:7" x14ac:dyDescent="0.3">
      <c r="A446" s="4">
        <f t="shared" ca="1" si="17"/>
        <v>0</v>
      </c>
      <c r="G446" s="4">
        <f t="shared" ca="1" si="16"/>
        <v>0</v>
      </c>
    </row>
    <row r="447" spans="1:7" x14ac:dyDescent="0.3">
      <c r="A447" s="4">
        <f t="shared" ca="1" si="17"/>
        <v>0</v>
      </c>
      <c r="G447" s="4">
        <f t="shared" ca="1" si="16"/>
        <v>0</v>
      </c>
    </row>
    <row r="448" spans="1:7" x14ac:dyDescent="0.3">
      <c r="A448" s="4">
        <f t="shared" ca="1" si="17"/>
        <v>0</v>
      </c>
      <c r="G448" s="4">
        <f t="shared" ca="1" si="16"/>
        <v>0</v>
      </c>
    </row>
    <row r="449" spans="1:7" x14ac:dyDescent="0.3">
      <c r="A449" s="4">
        <f t="shared" ca="1" si="17"/>
        <v>0</v>
      </c>
      <c r="G449" s="4">
        <f t="shared" ca="1" si="16"/>
        <v>0</v>
      </c>
    </row>
    <row r="450" spans="1:7" x14ac:dyDescent="0.3">
      <c r="A450" s="4">
        <f t="shared" ca="1" si="17"/>
        <v>0</v>
      </c>
      <c r="G450" s="4">
        <f t="shared" ca="1" si="16"/>
        <v>0</v>
      </c>
    </row>
    <row r="451" spans="1:7" x14ac:dyDescent="0.3">
      <c r="A451" s="4">
        <f t="shared" ca="1" si="17"/>
        <v>0</v>
      </c>
      <c r="G451" s="4">
        <f t="shared" ca="1" si="16"/>
        <v>0</v>
      </c>
    </row>
    <row r="452" spans="1:7" x14ac:dyDescent="0.3">
      <c r="A452" s="4">
        <f t="shared" ca="1" si="17"/>
        <v>0</v>
      </c>
      <c r="G452" s="4">
        <f t="shared" ref="G452:G501" ca="1" si="18">OFFSET($H452,0,LangOffset,1,1)</f>
        <v>0</v>
      </c>
    </row>
    <row r="453" spans="1:7" x14ac:dyDescent="0.3">
      <c r="A453" s="4">
        <f t="shared" ca="1" si="17"/>
        <v>0</v>
      </c>
      <c r="G453" s="4">
        <f t="shared" ca="1" si="18"/>
        <v>0</v>
      </c>
    </row>
    <row r="454" spans="1:7" x14ac:dyDescent="0.3">
      <c r="A454" s="4">
        <f t="shared" ca="1" si="17"/>
        <v>0</v>
      </c>
      <c r="G454" s="4">
        <f t="shared" ca="1" si="18"/>
        <v>0</v>
      </c>
    </row>
    <row r="455" spans="1:7" x14ac:dyDescent="0.3">
      <c r="A455" s="4">
        <f t="shared" ca="1" si="17"/>
        <v>0</v>
      </c>
      <c r="G455" s="4">
        <f t="shared" ca="1" si="18"/>
        <v>0</v>
      </c>
    </row>
    <row r="456" spans="1:7" x14ac:dyDescent="0.3">
      <c r="A456" s="4">
        <f t="shared" ca="1" si="17"/>
        <v>0</v>
      </c>
      <c r="G456" s="4">
        <f t="shared" ca="1" si="18"/>
        <v>0</v>
      </c>
    </row>
    <row r="457" spans="1:7" x14ac:dyDescent="0.3">
      <c r="A457" s="4">
        <f t="shared" ca="1" si="17"/>
        <v>0</v>
      </c>
      <c r="G457" s="4">
        <f t="shared" ca="1" si="18"/>
        <v>0</v>
      </c>
    </row>
    <row r="458" spans="1:7" x14ac:dyDescent="0.3">
      <c r="A458" s="4">
        <f t="shared" ca="1" si="17"/>
        <v>0</v>
      </c>
      <c r="G458" s="4">
        <f t="shared" ca="1" si="18"/>
        <v>0</v>
      </c>
    </row>
    <row r="459" spans="1:7" x14ac:dyDescent="0.3">
      <c r="A459" s="4">
        <f t="shared" ca="1" si="17"/>
        <v>0</v>
      </c>
      <c r="G459" s="4">
        <f t="shared" ca="1" si="18"/>
        <v>0</v>
      </c>
    </row>
    <row r="460" spans="1:7" x14ac:dyDescent="0.3">
      <c r="A460" s="4">
        <f t="shared" ca="1" si="17"/>
        <v>0</v>
      </c>
      <c r="G460" s="4">
        <f t="shared" ca="1" si="18"/>
        <v>0</v>
      </c>
    </row>
    <row r="461" spans="1:7" x14ac:dyDescent="0.3">
      <c r="A461" s="4">
        <f t="shared" ca="1" si="17"/>
        <v>0</v>
      </c>
      <c r="G461" s="4">
        <f t="shared" ca="1" si="18"/>
        <v>0</v>
      </c>
    </row>
    <row r="462" spans="1:7" x14ac:dyDescent="0.3">
      <c r="A462" s="4">
        <f t="shared" ca="1" si="17"/>
        <v>0</v>
      </c>
      <c r="G462" s="4">
        <f t="shared" ca="1" si="18"/>
        <v>0</v>
      </c>
    </row>
    <row r="463" spans="1:7" x14ac:dyDescent="0.3">
      <c r="A463" s="4">
        <f t="shared" ca="1" si="17"/>
        <v>0</v>
      </c>
      <c r="G463" s="4">
        <f t="shared" ca="1" si="18"/>
        <v>0</v>
      </c>
    </row>
    <row r="464" spans="1:7" x14ac:dyDescent="0.3">
      <c r="A464" s="4">
        <f t="shared" ca="1" si="17"/>
        <v>0</v>
      </c>
      <c r="G464" s="4">
        <f t="shared" ca="1" si="18"/>
        <v>0</v>
      </c>
    </row>
    <row r="465" spans="1:7" x14ac:dyDescent="0.3">
      <c r="A465" s="4">
        <f t="shared" ca="1" si="17"/>
        <v>0</v>
      </c>
      <c r="G465" s="4">
        <f t="shared" ca="1" si="18"/>
        <v>0</v>
      </c>
    </row>
    <row r="466" spans="1:7" x14ac:dyDescent="0.3">
      <c r="A466" s="4">
        <f t="shared" ca="1" si="17"/>
        <v>0</v>
      </c>
      <c r="G466" s="4">
        <f t="shared" ca="1" si="18"/>
        <v>0</v>
      </c>
    </row>
    <row r="467" spans="1:7" x14ac:dyDescent="0.3">
      <c r="A467" s="4">
        <f t="shared" ca="1" si="17"/>
        <v>0</v>
      </c>
      <c r="G467" s="4">
        <f t="shared" ca="1" si="18"/>
        <v>0</v>
      </c>
    </row>
    <row r="468" spans="1:7" x14ac:dyDescent="0.3">
      <c r="A468" s="4">
        <f t="shared" ca="1" si="17"/>
        <v>0</v>
      </c>
      <c r="G468" s="4">
        <f t="shared" ca="1" si="18"/>
        <v>0</v>
      </c>
    </row>
    <row r="469" spans="1:7" x14ac:dyDescent="0.3">
      <c r="A469" s="4">
        <f t="shared" ca="1" si="17"/>
        <v>0</v>
      </c>
      <c r="G469" s="4">
        <f t="shared" ca="1" si="18"/>
        <v>0</v>
      </c>
    </row>
    <row r="470" spans="1:7" x14ac:dyDescent="0.3">
      <c r="A470" s="4">
        <f t="shared" ca="1" si="17"/>
        <v>0</v>
      </c>
      <c r="G470" s="4">
        <f t="shared" ca="1" si="18"/>
        <v>0</v>
      </c>
    </row>
    <row r="471" spans="1:7" x14ac:dyDescent="0.3">
      <c r="A471" s="4">
        <f t="shared" ca="1" si="17"/>
        <v>0</v>
      </c>
      <c r="G471" s="4">
        <f t="shared" ca="1" si="18"/>
        <v>0</v>
      </c>
    </row>
    <row r="472" spans="1:7" x14ac:dyDescent="0.3">
      <c r="A472" s="4">
        <f t="shared" ca="1" si="17"/>
        <v>0</v>
      </c>
      <c r="G472" s="4">
        <f t="shared" ca="1" si="18"/>
        <v>0</v>
      </c>
    </row>
    <row r="473" spans="1:7" x14ac:dyDescent="0.3">
      <c r="A473" s="4">
        <f t="shared" ca="1" si="17"/>
        <v>0</v>
      </c>
      <c r="G473" s="4">
        <f t="shared" ca="1" si="18"/>
        <v>0</v>
      </c>
    </row>
    <row r="474" spans="1:7" x14ac:dyDescent="0.3">
      <c r="A474" s="4">
        <f t="shared" ca="1" si="17"/>
        <v>0</v>
      </c>
      <c r="G474" s="4">
        <f t="shared" ca="1" si="18"/>
        <v>0</v>
      </c>
    </row>
    <row r="475" spans="1:7" x14ac:dyDescent="0.3">
      <c r="A475" s="4">
        <f t="shared" ca="1" si="17"/>
        <v>0</v>
      </c>
      <c r="G475" s="4">
        <f t="shared" ca="1" si="18"/>
        <v>0</v>
      </c>
    </row>
    <row r="476" spans="1:7" x14ac:dyDescent="0.3">
      <c r="A476" s="4">
        <f t="shared" ca="1" si="17"/>
        <v>0</v>
      </c>
      <c r="G476" s="4">
        <f t="shared" ca="1" si="18"/>
        <v>0</v>
      </c>
    </row>
    <row r="477" spans="1:7" x14ac:dyDescent="0.3">
      <c r="A477" s="4">
        <f t="shared" ca="1" si="17"/>
        <v>0</v>
      </c>
      <c r="G477" s="4">
        <f t="shared" ca="1" si="18"/>
        <v>0</v>
      </c>
    </row>
    <row r="478" spans="1:7" x14ac:dyDescent="0.3">
      <c r="A478" s="4">
        <f t="shared" ca="1" si="17"/>
        <v>0</v>
      </c>
      <c r="G478" s="4">
        <f t="shared" ca="1" si="18"/>
        <v>0</v>
      </c>
    </row>
    <row r="479" spans="1:7" x14ac:dyDescent="0.3">
      <c r="A479" s="4">
        <f t="shared" ca="1" si="17"/>
        <v>0</v>
      </c>
      <c r="G479" s="4">
        <f t="shared" ca="1" si="18"/>
        <v>0</v>
      </c>
    </row>
    <row r="480" spans="1:7" x14ac:dyDescent="0.3">
      <c r="A480" s="4">
        <f t="shared" ca="1" si="17"/>
        <v>0</v>
      </c>
      <c r="G480" s="4">
        <f t="shared" ca="1" si="18"/>
        <v>0</v>
      </c>
    </row>
    <row r="481" spans="1:7" x14ac:dyDescent="0.3">
      <c r="A481" s="4">
        <f t="shared" ca="1" si="17"/>
        <v>0</v>
      </c>
      <c r="G481" s="4">
        <f t="shared" ca="1" si="18"/>
        <v>0</v>
      </c>
    </row>
    <row r="482" spans="1:7" x14ac:dyDescent="0.3">
      <c r="A482" s="4">
        <f t="shared" ca="1" si="17"/>
        <v>0</v>
      </c>
      <c r="G482" s="4">
        <f t="shared" ca="1" si="18"/>
        <v>0</v>
      </c>
    </row>
    <row r="483" spans="1:7" x14ac:dyDescent="0.3">
      <c r="A483" s="4">
        <f t="shared" ca="1" si="17"/>
        <v>0</v>
      </c>
      <c r="G483" s="4">
        <f t="shared" ca="1" si="18"/>
        <v>0</v>
      </c>
    </row>
    <row r="484" spans="1:7" x14ac:dyDescent="0.3">
      <c r="A484" s="4">
        <f t="shared" ca="1" si="17"/>
        <v>0</v>
      </c>
      <c r="G484" s="4">
        <f t="shared" ca="1" si="18"/>
        <v>0</v>
      </c>
    </row>
    <row r="485" spans="1:7" x14ac:dyDescent="0.3">
      <c r="A485" s="4">
        <f t="shared" ca="1" si="17"/>
        <v>0</v>
      </c>
      <c r="G485" s="4">
        <f t="shared" ca="1" si="18"/>
        <v>0</v>
      </c>
    </row>
    <row r="486" spans="1:7" x14ac:dyDescent="0.3">
      <c r="A486" s="4">
        <f t="shared" ca="1" si="17"/>
        <v>0</v>
      </c>
      <c r="G486" s="4">
        <f t="shared" ca="1" si="18"/>
        <v>0</v>
      </c>
    </row>
    <row r="487" spans="1:7" x14ac:dyDescent="0.3">
      <c r="A487" s="4">
        <f t="shared" ca="1" si="17"/>
        <v>0</v>
      </c>
      <c r="G487" s="4">
        <f t="shared" ca="1" si="18"/>
        <v>0</v>
      </c>
    </row>
    <row r="488" spans="1:7" x14ac:dyDescent="0.3">
      <c r="A488" s="4">
        <f t="shared" ref="A488:A502" ca="1" si="19">OFFSET($B488,0,LangOffset,1,1)</f>
        <v>0</v>
      </c>
      <c r="G488" s="4">
        <f t="shared" ca="1" si="18"/>
        <v>0</v>
      </c>
    </row>
    <row r="489" spans="1:7" x14ac:dyDescent="0.3">
      <c r="A489" s="4">
        <f t="shared" ca="1" si="19"/>
        <v>0</v>
      </c>
      <c r="G489" s="4">
        <f t="shared" ca="1" si="18"/>
        <v>0</v>
      </c>
    </row>
    <row r="490" spans="1:7" x14ac:dyDescent="0.3">
      <c r="A490" s="4">
        <f t="shared" ca="1" si="19"/>
        <v>0</v>
      </c>
      <c r="G490" s="4">
        <f t="shared" ca="1" si="18"/>
        <v>0</v>
      </c>
    </row>
    <row r="491" spans="1:7" x14ac:dyDescent="0.3">
      <c r="A491" s="4">
        <f t="shared" ca="1" si="19"/>
        <v>0</v>
      </c>
      <c r="G491" s="4">
        <f t="shared" ca="1" si="18"/>
        <v>0</v>
      </c>
    </row>
    <row r="492" spans="1:7" x14ac:dyDescent="0.3">
      <c r="A492" s="4">
        <f t="shared" ca="1" si="19"/>
        <v>0</v>
      </c>
      <c r="G492" s="4">
        <f t="shared" ca="1" si="18"/>
        <v>0</v>
      </c>
    </row>
    <row r="493" spans="1:7" x14ac:dyDescent="0.3">
      <c r="A493" s="4">
        <f t="shared" ca="1" si="19"/>
        <v>0</v>
      </c>
      <c r="G493" s="4">
        <f t="shared" ca="1" si="18"/>
        <v>0</v>
      </c>
    </row>
    <row r="494" spans="1:7" x14ac:dyDescent="0.3">
      <c r="A494" s="4">
        <f t="shared" ca="1" si="19"/>
        <v>0</v>
      </c>
      <c r="G494" s="4">
        <f t="shared" ca="1" si="18"/>
        <v>0</v>
      </c>
    </row>
    <row r="495" spans="1:7" x14ac:dyDescent="0.3">
      <c r="A495" s="4">
        <f t="shared" ca="1" si="19"/>
        <v>0</v>
      </c>
      <c r="G495" s="4">
        <f t="shared" ca="1" si="18"/>
        <v>0</v>
      </c>
    </row>
    <row r="496" spans="1:7" x14ac:dyDescent="0.3">
      <c r="A496" s="4">
        <f t="shared" ca="1" si="19"/>
        <v>0</v>
      </c>
      <c r="G496" s="4">
        <f t="shared" ca="1" si="18"/>
        <v>0</v>
      </c>
    </row>
    <row r="497" spans="1:7" x14ac:dyDescent="0.3">
      <c r="A497" s="4">
        <f t="shared" ca="1" si="19"/>
        <v>0</v>
      </c>
      <c r="G497" s="4">
        <f t="shared" ca="1" si="18"/>
        <v>0</v>
      </c>
    </row>
    <row r="498" spans="1:7" x14ac:dyDescent="0.3">
      <c r="A498" s="4">
        <f t="shared" ca="1" si="19"/>
        <v>0</v>
      </c>
      <c r="G498" s="4">
        <f t="shared" ca="1" si="18"/>
        <v>0</v>
      </c>
    </row>
    <row r="499" spans="1:7" x14ac:dyDescent="0.3">
      <c r="A499" s="4">
        <f t="shared" ca="1" si="19"/>
        <v>0</v>
      </c>
      <c r="G499" s="4">
        <f t="shared" ca="1" si="18"/>
        <v>0</v>
      </c>
    </row>
    <row r="500" spans="1:7" x14ac:dyDescent="0.3">
      <c r="A500" s="4">
        <f t="shared" ca="1" si="19"/>
        <v>0</v>
      </c>
      <c r="G500" s="4">
        <f t="shared" ca="1" si="18"/>
        <v>0</v>
      </c>
    </row>
    <row r="501" spans="1:7" x14ac:dyDescent="0.3">
      <c r="A501" s="4">
        <f t="shared" ca="1" si="19"/>
        <v>0</v>
      </c>
      <c r="G501" s="4">
        <f t="shared" ca="1" si="18"/>
        <v>0</v>
      </c>
    </row>
    <row r="502" spans="1:7" x14ac:dyDescent="0.3">
      <c r="A502" s="4">
        <f t="shared" ca="1" si="19"/>
        <v>0</v>
      </c>
    </row>
  </sheetData>
  <sheetProtection algorithmName="SHA-512" hashValue="BLLMrpEQMTI2BLfAARwBWIK7jIKrN9TR5nMV6GKtYgZWEFkv4lWbeTfB9eHfE2RmtGX80l+XyhY0rqjY/5bt3Q==" saltValue="+7mQrSSVPhGi+Exg5xknmw==" spinCount="100000"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rgb="FFFFC000"/>
  </sheetPr>
  <dimension ref="A1:V243"/>
  <sheetViews>
    <sheetView zoomScale="60" zoomScaleNormal="60" workbookViewId="0">
      <selection activeCell="D65" sqref="D65"/>
    </sheetView>
  </sheetViews>
  <sheetFormatPr defaultColWidth="9" defaultRowHeight="14.5" x14ac:dyDescent="0.35"/>
  <cols>
    <col min="1" max="1" width="13.5" style="48" customWidth="1"/>
    <col min="2" max="2" width="17.5" style="48" customWidth="1"/>
    <col min="3" max="3" width="66" style="48" customWidth="1"/>
    <col min="4" max="5" width="32.08203125" style="48" customWidth="1"/>
    <col min="6" max="6" width="9" style="48"/>
    <col min="7" max="7" width="45.5" style="48" customWidth="1"/>
    <col min="8" max="9" width="40" style="48" customWidth="1"/>
    <col min="10" max="10" width="9" style="48"/>
    <col min="16" max="17" width="9" style="48"/>
    <col min="23" max="16384" width="9" style="48"/>
  </cols>
  <sheetData>
    <row r="1" spans="1:22" x14ac:dyDescent="0.35">
      <c r="A1" s="350"/>
      <c r="B1" s="350"/>
      <c r="C1" s="16" t="s">
        <v>877</v>
      </c>
      <c r="D1" s="350"/>
      <c r="E1" s="350"/>
      <c r="F1" s="350"/>
      <c r="G1" s="350"/>
      <c r="H1" s="350"/>
      <c r="I1" s="350"/>
      <c r="J1" s="350"/>
      <c r="L1" s="16" t="s">
        <v>878</v>
      </c>
      <c r="P1" s="350"/>
      <c r="Q1" s="350"/>
      <c r="S1" s="16" t="s">
        <v>572</v>
      </c>
    </row>
    <row r="2" spans="1:22" x14ac:dyDescent="0.35">
      <c r="A2" s="29" t="s">
        <v>38</v>
      </c>
      <c r="B2" s="29" t="s">
        <v>38</v>
      </c>
      <c r="C2" s="29" t="s">
        <v>7</v>
      </c>
      <c r="D2" s="29" t="s">
        <v>39</v>
      </c>
      <c r="E2" s="29" t="s">
        <v>40</v>
      </c>
      <c r="F2" s="56"/>
      <c r="G2" s="29" t="s">
        <v>7</v>
      </c>
      <c r="H2" s="29" t="s">
        <v>39</v>
      </c>
      <c r="I2" s="29" t="s">
        <v>40</v>
      </c>
      <c r="J2" s="350"/>
      <c r="K2" s="29" t="s">
        <v>38</v>
      </c>
      <c r="L2" s="29" t="s">
        <v>7</v>
      </c>
      <c r="M2" s="29" t="s">
        <v>39</v>
      </c>
      <c r="N2" s="29" t="s">
        <v>40</v>
      </c>
      <c r="O2" s="30"/>
      <c r="P2" s="350"/>
      <c r="Q2" s="350"/>
      <c r="R2" s="29" t="s">
        <v>38</v>
      </c>
      <c r="S2" s="29" t="s">
        <v>7</v>
      </c>
      <c r="T2" s="29" t="s">
        <v>39</v>
      </c>
      <c r="U2" s="29" t="s">
        <v>40</v>
      </c>
      <c r="V2" s="30"/>
    </row>
    <row r="3" spans="1:22" x14ac:dyDescent="0.35">
      <c r="A3" s="351" t="str">
        <f t="shared" ref="A3:A14" ca="1" si="0">OFFSET(C3,0,LangOffset,1,1)</f>
        <v>Please select…</v>
      </c>
      <c r="B3" s="351" t="str">
        <f t="shared" ref="B3:B10" ca="1" si="1">OFFSET(G3,0,LangOffset,1,1)</f>
        <v>Please select…</v>
      </c>
      <c r="C3" s="350" t="s">
        <v>34</v>
      </c>
      <c r="D3" s="59" t="s">
        <v>879</v>
      </c>
      <c r="E3" s="58" t="s">
        <v>880</v>
      </c>
      <c r="F3" s="58"/>
      <c r="G3" s="350" t="s">
        <v>34</v>
      </c>
      <c r="H3" s="59" t="s">
        <v>879</v>
      </c>
      <c r="I3" s="58" t="s">
        <v>880</v>
      </c>
      <c r="J3" s="350"/>
      <c r="K3" t="str">
        <f t="shared" ref="K3:K66" ca="1" si="2">OFFSET($L3,0,LangOffset,1,1)</f>
        <v>Please select your geography…</v>
      </c>
      <c r="L3" t="s">
        <v>881</v>
      </c>
      <c r="M3" s="42" t="s">
        <v>882</v>
      </c>
      <c r="N3" s="42" t="s">
        <v>883</v>
      </c>
      <c r="O3" s="42"/>
      <c r="P3" s="350"/>
      <c r="Q3" s="350"/>
      <c r="R3" t="str">
        <f ca="1">OFFSET($S3,0,LangOffset,1,1)</f>
        <v>Please select…</v>
      </c>
      <c r="S3" t="s">
        <v>34</v>
      </c>
      <c r="T3" s="42" t="s">
        <v>884</v>
      </c>
      <c r="U3" s="42" t="s">
        <v>880</v>
      </c>
      <c r="V3" s="42"/>
    </row>
    <row r="4" spans="1:22" x14ac:dyDescent="0.35">
      <c r="A4" s="351" t="str">
        <f t="shared" ca="1" si="0"/>
        <v>TB diagnosis, treatment and care – TB screening and diagnosis</v>
      </c>
      <c r="B4" s="351" t="str">
        <f t="shared" ca="1" si="1"/>
        <v>Number of patients with of all forms of TB notified (i.e.,
bacteriologically confirmed + clinically diagnosed); *includes only those with new and relapse TB</v>
      </c>
      <c r="C4" s="352" t="s">
        <v>9</v>
      </c>
      <c r="D4" s="268" t="s">
        <v>706</v>
      </c>
      <c r="E4" s="61" t="s">
        <v>707</v>
      </c>
      <c r="F4" s="54"/>
      <c r="G4" s="348" t="s">
        <v>885</v>
      </c>
      <c r="H4" s="270" t="s">
        <v>886</v>
      </c>
      <c r="I4" s="270" t="s">
        <v>887</v>
      </c>
      <c r="J4" s="350"/>
      <c r="K4" t="str">
        <f t="shared" ca="1" si="2"/>
        <v>Afghanistan</v>
      </c>
      <c r="L4" t="s">
        <v>888</v>
      </c>
      <c r="M4" t="s">
        <v>888</v>
      </c>
      <c r="N4" t="s">
        <v>889</v>
      </c>
      <c r="P4" s="350"/>
      <c r="Q4" s="350"/>
      <c r="R4" t="str">
        <f ca="1">OFFSET($S4,0,LangOffset,1,1)</f>
        <v>CCM</v>
      </c>
      <c r="S4" t="s">
        <v>2</v>
      </c>
      <c r="T4" s="42" t="s">
        <v>890</v>
      </c>
      <c r="U4" s="42" t="s">
        <v>891</v>
      </c>
      <c r="V4" s="42"/>
    </row>
    <row r="5" spans="1:22" x14ac:dyDescent="0.35">
      <c r="A5" s="351" t="str">
        <f t="shared" ca="1" si="0"/>
        <v xml:space="preserve">DR-TB diagnosis, treatment and care – DR-TB diagnosis/DST </v>
      </c>
      <c r="B5" s="351" t="str">
        <f t="shared" ca="1" si="1"/>
        <v>Number of people with confirmed RR-TB and/or MDR-TB notified</v>
      </c>
      <c r="C5" s="352" t="s">
        <v>20</v>
      </c>
      <c r="D5" s="268" t="s">
        <v>727</v>
      </c>
      <c r="E5" s="59" t="s">
        <v>728</v>
      </c>
      <c r="F5" s="59"/>
      <c r="G5" s="348" t="s">
        <v>892</v>
      </c>
      <c r="H5" s="61" t="s">
        <v>893</v>
      </c>
      <c r="I5" s="61" t="s">
        <v>894</v>
      </c>
      <c r="J5" s="350"/>
      <c r="K5" t="str">
        <f t="shared" ca="1" si="2"/>
        <v>Albania</v>
      </c>
      <c r="L5" t="s">
        <v>895</v>
      </c>
      <c r="M5" t="s">
        <v>896</v>
      </c>
      <c r="N5" t="s">
        <v>895</v>
      </c>
      <c r="P5" s="350"/>
      <c r="Q5" s="350"/>
      <c r="R5" t="str">
        <f ca="1">OFFSET($S5,0,LangOffset,1,1)</f>
        <v>non-CCM</v>
      </c>
      <c r="S5" t="s">
        <v>897</v>
      </c>
      <c r="T5" s="42" t="s">
        <v>898</v>
      </c>
      <c r="U5" s="42" t="s">
        <v>899</v>
      </c>
      <c r="V5" s="42"/>
    </row>
    <row r="6" spans="1:22" x14ac:dyDescent="0.35">
      <c r="A6" s="351" t="str">
        <f t="shared" ca="1" si="0"/>
        <v>DR-TB diagnosis, treatment and care – DR-TB Treatment, care and support</v>
      </c>
      <c r="B6" s="351" t="str">
        <f t="shared" ca="1" si="1"/>
        <v>Number of bacteriologically confirmed RR-TB and/or MDR-TB cases registered and started on a prescribed RR-TB and/or MDR-TB treatment regimen</v>
      </c>
      <c r="C6" s="352" t="s">
        <v>900</v>
      </c>
      <c r="D6" s="61" t="s">
        <v>742</v>
      </c>
      <c r="E6" s="61" t="s">
        <v>743</v>
      </c>
      <c r="F6" s="59"/>
      <c r="G6" s="352" t="s">
        <v>901</v>
      </c>
      <c r="H6" s="59" t="s">
        <v>902</v>
      </c>
      <c r="I6" s="59" t="s">
        <v>903</v>
      </c>
      <c r="J6" s="350"/>
      <c r="K6" t="str">
        <f t="shared" ca="1" si="2"/>
        <v>Algeria</v>
      </c>
      <c r="L6" t="s">
        <v>904</v>
      </c>
      <c r="M6" t="s">
        <v>905</v>
      </c>
      <c r="N6" t="s">
        <v>906</v>
      </c>
      <c r="P6" s="350"/>
      <c r="Q6" s="350"/>
    </row>
    <row r="7" spans="1:22" x14ac:dyDescent="0.35">
      <c r="A7" s="351" t="str">
        <f t="shared" ca="1" si="0"/>
        <v>TB/DR-TB prevention - Screening/testing for TB infection</v>
      </c>
      <c r="B7" s="351" t="str">
        <f t="shared" ca="1" si="1"/>
        <v>Contact investigation coverage: Proportion of contacts of people with bacteriologically-confirmed TB evaluated for TB among those eligible</v>
      </c>
      <c r="C7" s="352" t="s">
        <v>907</v>
      </c>
      <c r="D7" s="353" t="s">
        <v>908</v>
      </c>
      <c r="E7" s="353" t="s">
        <v>767</v>
      </c>
      <c r="F7" s="59"/>
      <c r="G7" s="354" t="s">
        <v>909</v>
      </c>
      <c r="H7" s="316" t="s">
        <v>910</v>
      </c>
      <c r="I7" s="316" t="s">
        <v>911</v>
      </c>
      <c r="J7" s="350"/>
      <c r="K7" t="str">
        <f t="shared" ca="1" si="2"/>
        <v>Andorra</v>
      </c>
      <c r="L7" t="s">
        <v>912</v>
      </c>
      <c r="M7" t="s">
        <v>913</v>
      </c>
      <c r="N7" t="s">
        <v>912</v>
      </c>
      <c r="P7" s="350"/>
      <c r="Q7" s="350"/>
    </row>
    <row r="8" spans="1:22" x14ac:dyDescent="0.35">
      <c r="A8" s="351" t="str">
        <f t="shared" ca="1" si="0"/>
        <v>TB/DR-TB prevention - Preventive treatment (eligible contacts)</v>
      </c>
      <c r="B8" s="351" t="str">
        <f t="shared" ca="1" si="1"/>
        <v>Number of people in contact with TB patients who began preventive therapy</v>
      </c>
      <c r="C8" s="352" t="s">
        <v>914</v>
      </c>
      <c r="D8" s="353" t="s">
        <v>915</v>
      </c>
      <c r="E8" s="353" t="s">
        <v>788</v>
      </c>
      <c r="F8" s="59"/>
      <c r="G8" s="354" t="s">
        <v>916</v>
      </c>
      <c r="H8" s="316" t="s">
        <v>917</v>
      </c>
      <c r="I8" s="316" t="s">
        <v>918</v>
      </c>
      <c r="J8" s="350"/>
      <c r="K8" t="str">
        <f t="shared" ca="1" si="2"/>
        <v>Angola</v>
      </c>
      <c r="L8" t="s">
        <v>919</v>
      </c>
      <c r="M8" t="s">
        <v>919</v>
      </c>
      <c r="N8" t="s">
        <v>919</v>
      </c>
      <c r="P8" s="350"/>
      <c r="Q8" s="350"/>
    </row>
    <row r="9" spans="1:22" x14ac:dyDescent="0.35">
      <c r="A9" s="351" t="str">
        <f t="shared" ca="1" si="0"/>
        <v>OPTIONAL: Collaboration with other providers and sectors - Private provider engagement in TB/DR-TB care</v>
      </c>
      <c r="B9" s="351" t="str">
        <f t="shared" ca="1" si="1"/>
        <v>Percentage of HIV-positive TB patients (new and relapse) on ART during TB treatment</v>
      </c>
      <c r="C9" s="352" t="s">
        <v>920</v>
      </c>
      <c r="D9" s="350" t="s">
        <v>921</v>
      </c>
      <c r="E9" s="350" t="s">
        <v>922</v>
      </c>
      <c r="F9" s="59"/>
      <c r="G9" s="352" t="s">
        <v>923</v>
      </c>
      <c r="H9" s="61" t="s">
        <v>924</v>
      </c>
      <c r="I9" s="61" t="s">
        <v>925</v>
      </c>
      <c r="J9" s="350"/>
      <c r="K9" t="str">
        <f t="shared" ca="1" si="2"/>
        <v>Antigua and Barbuda</v>
      </c>
      <c r="L9" t="s">
        <v>926</v>
      </c>
      <c r="M9" t="s">
        <v>927</v>
      </c>
      <c r="N9" t="s">
        <v>928</v>
      </c>
      <c r="P9" s="350"/>
      <c r="Q9" s="350"/>
    </row>
    <row r="10" spans="1:22" x14ac:dyDescent="0.35">
      <c r="A10" s="351" t="str">
        <f t="shared" ca="1" si="0"/>
        <v>OPTIONAL: Collaboration with other providers and sectors - Community-based TB/DR-TB care</v>
      </c>
      <c r="B10" s="351" t="str">
        <f t="shared" ca="1" si="1"/>
        <v>Percentage of PLHIV currently enrolled on ART who started TB preventive therapy during the reporting period</v>
      </c>
      <c r="C10" s="352" t="s">
        <v>929</v>
      </c>
      <c r="D10" s="350" t="s">
        <v>930</v>
      </c>
      <c r="E10" s="350" t="s">
        <v>931</v>
      </c>
      <c r="F10"/>
      <c r="G10" s="352" t="s">
        <v>932</v>
      </c>
      <c r="H10" s="61" t="s">
        <v>933</v>
      </c>
      <c r="I10" s="61" t="s">
        <v>934</v>
      </c>
      <c r="J10" s="350"/>
      <c r="K10" t="str">
        <f t="shared" ca="1" si="2"/>
        <v>Argentina</v>
      </c>
      <c r="L10" t="s">
        <v>935</v>
      </c>
      <c r="M10" t="s">
        <v>936</v>
      </c>
      <c r="N10" t="s">
        <v>935</v>
      </c>
      <c r="P10" s="350"/>
      <c r="Q10" s="350"/>
    </row>
    <row r="11" spans="1:22" x14ac:dyDescent="0.35">
      <c r="A11" s="351" t="str">
        <f t="shared" ca="1" si="0"/>
        <v>TB/HIV - TB screening, testing and diagnosis among HIV patients</v>
      </c>
      <c r="B11" s="351" t="str">
        <f t="shared" ref="B11:B14" ca="1" si="3">OFFSET(G11,0,LangOffset,1,1)</f>
        <v>Contact investigation coverage: Proportion of contacts of people with bacteriologically-confirmed TB evaluated for TB among those eligible</v>
      </c>
      <c r="C11" s="94" t="s">
        <v>341</v>
      </c>
      <c r="D11" s="271" t="s">
        <v>342</v>
      </c>
      <c r="E11" s="270" t="s">
        <v>343</v>
      </c>
      <c r="F11" s="350"/>
      <c r="G11" s="352" t="s">
        <v>909</v>
      </c>
      <c r="H11" s="61" t="s">
        <v>910</v>
      </c>
      <c r="I11" s="61" t="s">
        <v>911</v>
      </c>
      <c r="J11" s="350"/>
      <c r="K11" t="str">
        <f t="shared" ca="1" si="2"/>
        <v>Armenia</v>
      </c>
      <c r="L11" t="s">
        <v>937</v>
      </c>
      <c r="M11" t="s">
        <v>938</v>
      </c>
      <c r="N11" t="s">
        <v>937</v>
      </c>
      <c r="P11" s="350"/>
      <c r="Q11" s="350"/>
    </row>
    <row r="12" spans="1:22" x14ac:dyDescent="0.35">
      <c r="A12" s="351" t="str">
        <f t="shared" ca="1" si="0"/>
        <v>TB/HIV - TB patients with known HIV status</v>
      </c>
      <c r="B12" s="351" t="str">
        <f t="shared" ca="1" si="3"/>
        <v>Number of people in contact with TB patients who began preventive therapy</v>
      </c>
      <c r="C12" s="352" t="s">
        <v>380</v>
      </c>
      <c r="D12" s="60" t="s">
        <v>939</v>
      </c>
      <c r="E12" s="59" t="s">
        <v>940</v>
      </c>
      <c r="F12" s="350"/>
      <c r="G12" s="352" t="s">
        <v>916</v>
      </c>
      <c r="H12" s="61" t="s">
        <v>917</v>
      </c>
      <c r="I12" s="61" t="s">
        <v>918</v>
      </c>
      <c r="J12" s="350"/>
      <c r="K12" t="str">
        <f t="shared" ca="1" si="2"/>
        <v>Aruba</v>
      </c>
      <c r="L12" t="s">
        <v>941</v>
      </c>
      <c r="M12" t="s">
        <v>941</v>
      </c>
      <c r="N12" t="s">
        <v>941</v>
      </c>
      <c r="P12" s="350"/>
      <c r="Q12" s="350"/>
    </row>
    <row r="13" spans="1:22" x14ac:dyDescent="0.35">
      <c r="A13" s="351" t="str">
        <f t="shared" ca="1" si="0"/>
        <v>TB/HIV - TB/HIV Treatment and care</v>
      </c>
      <c r="B13" s="351" t="str">
        <f t="shared" ca="1" si="3"/>
        <v>Percentage of notified patients with all forms of TB (i.e.,
bacteriologically confirmed + clinically diagnosed) contributed by non-national TB program providers- private/non-governmental facilities; *includes only those with new and relapse TB</v>
      </c>
      <c r="C13" s="352" t="s">
        <v>942</v>
      </c>
      <c r="D13" s="268" t="s">
        <v>409</v>
      </c>
      <c r="E13" s="59" t="s">
        <v>410</v>
      </c>
      <c r="F13" s="350"/>
      <c r="G13" s="348" t="s">
        <v>943</v>
      </c>
      <c r="H13" s="61" t="s">
        <v>944</v>
      </c>
      <c r="I13" s="270" t="s">
        <v>945</v>
      </c>
      <c r="J13" s="350"/>
      <c r="K13" t="str">
        <f t="shared" ca="1" si="2"/>
        <v>Australia</v>
      </c>
      <c r="L13" t="s">
        <v>946</v>
      </c>
      <c r="M13" t="s">
        <v>947</v>
      </c>
      <c r="N13" t="s">
        <v>946</v>
      </c>
      <c r="P13" s="350"/>
      <c r="Q13" s="350"/>
    </row>
    <row r="14" spans="1:22" x14ac:dyDescent="0.35">
      <c r="A14" s="351" t="str">
        <f t="shared" ca="1" si="0"/>
        <v>TB/HIV - TB/HIV prevention (only for PLHIVs)</v>
      </c>
      <c r="B14" s="351" t="str">
        <f t="shared" ca="1" si="3"/>
        <v>Percentage of notified patients with all forms of TB (i.e.,
bacteriologically confirmed + clinically diagnosed) contributed by non-national TB program providers- community referrals; *includes only those with new and relapse TB</v>
      </c>
      <c r="C14" s="352" t="s">
        <v>438</v>
      </c>
      <c r="D14" s="348" t="s">
        <v>439</v>
      </c>
      <c r="E14" s="348" t="s">
        <v>440</v>
      </c>
      <c r="F14" s="350"/>
      <c r="G14" s="348" t="s">
        <v>948</v>
      </c>
      <c r="H14" s="61" t="s">
        <v>949</v>
      </c>
      <c r="I14" s="270" t="s">
        <v>950</v>
      </c>
      <c r="J14" s="350"/>
      <c r="K14" t="str">
        <f t="shared" ca="1" si="2"/>
        <v>Austria</v>
      </c>
      <c r="L14" t="s">
        <v>951</v>
      </c>
      <c r="M14" t="s">
        <v>952</v>
      </c>
      <c r="N14" t="s">
        <v>951</v>
      </c>
      <c r="P14" s="350"/>
      <c r="Q14" s="350"/>
    </row>
    <row r="15" spans="1:22" x14ac:dyDescent="0.35">
      <c r="A15" s="350"/>
      <c r="B15" s="350"/>
      <c r="C15" s="350"/>
      <c r="D15" s="350"/>
      <c r="E15" s="350"/>
      <c r="F15" s="350"/>
      <c r="G15" s="350"/>
      <c r="H15" s="350"/>
      <c r="I15" s="350"/>
      <c r="J15" s="350"/>
      <c r="K15" t="str">
        <f t="shared" ca="1" si="2"/>
        <v>Azerbaijan</v>
      </c>
      <c r="L15" t="s">
        <v>953</v>
      </c>
      <c r="M15" t="s">
        <v>954</v>
      </c>
      <c r="N15" t="s">
        <v>955</v>
      </c>
      <c r="P15" s="350"/>
      <c r="Q15" s="350"/>
    </row>
    <row r="16" spans="1:22" x14ac:dyDescent="0.35">
      <c r="A16" s="350"/>
      <c r="B16" s="350"/>
      <c r="C16" s="350"/>
      <c r="D16" s="350"/>
      <c r="E16" s="350"/>
      <c r="F16" s="350"/>
      <c r="G16" s="350"/>
      <c r="H16" s="350"/>
      <c r="I16" s="350"/>
      <c r="J16" s="350"/>
      <c r="K16" t="str">
        <f t="shared" ca="1" si="2"/>
        <v>Bahamas</v>
      </c>
      <c r="L16" t="s">
        <v>956</v>
      </c>
      <c r="M16" t="s">
        <v>956</v>
      </c>
      <c r="N16" t="s">
        <v>957</v>
      </c>
      <c r="P16" s="350"/>
      <c r="Q16" s="350"/>
    </row>
    <row r="17" spans="1:14" x14ac:dyDescent="0.35">
      <c r="A17" s="29" t="s">
        <v>38</v>
      </c>
      <c r="B17" s="29" t="s">
        <v>38</v>
      </c>
      <c r="C17" s="29" t="s">
        <v>7</v>
      </c>
      <c r="D17" s="29" t="s">
        <v>39</v>
      </c>
      <c r="E17" s="29" t="s">
        <v>40</v>
      </c>
      <c r="F17" s="56"/>
      <c r="G17" s="29" t="s">
        <v>7</v>
      </c>
      <c r="H17" s="29" t="s">
        <v>39</v>
      </c>
      <c r="I17" s="29" t="s">
        <v>40</v>
      </c>
      <c r="J17" s="350"/>
      <c r="K17" t="str">
        <f t="shared" ca="1" si="2"/>
        <v>Bahrain</v>
      </c>
      <c r="L17" t="s">
        <v>958</v>
      </c>
      <c r="M17" t="s">
        <v>959</v>
      </c>
      <c r="N17" t="s">
        <v>960</v>
      </c>
    </row>
    <row r="18" spans="1:14" x14ac:dyDescent="0.35">
      <c r="A18" s="351" t="str">
        <f t="shared" ref="A18" ca="1" si="4">OFFSET(C18,0,LangOffset,1,1)</f>
        <v>Please select…</v>
      </c>
      <c r="B18" s="351" t="str">
        <f t="shared" ref="B18" ca="1" si="5">OFFSET(G18,0,LangOffset,1,1)</f>
        <v>Please select…</v>
      </c>
      <c r="C18" s="350" t="s">
        <v>34</v>
      </c>
      <c r="D18" s="59" t="s">
        <v>879</v>
      </c>
      <c r="E18" s="58" t="s">
        <v>880</v>
      </c>
      <c r="F18" s="350"/>
      <c r="G18" s="350" t="s">
        <v>34</v>
      </c>
      <c r="H18" s="59" t="s">
        <v>879</v>
      </c>
      <c r="I18" s="58" t="s">
        <v>880</v>
      </c>
      <c r="J18" s="350"/>
      <c r="K18" t="str">
        <f t="shared" ca="1" si="2"/>
        <v>Bangladesh</v>
      </c>
      <c r="L18" t="s">
        <v>961</v>
      </c>
      <c r="M18" t="s">
        <v>961</v>
      </c>
      <c r="N18" t="s">
        <v>961</v>
      </c>
    </row>
    <row r="19" spans="1:14" x14ac:dyDescent="0.35">
      <c r="A19" s="351" t="str">
        <f t="shared" ref="A19" ca="1" si="6">OFFSET(C19,0,LangOffset,1,1)</f>
        <v>TB/HIV - TB screening, testing and diagnosis among HIV patients</v>
      </c>
      <c r="B19" s="351" t="str">
        <f t="shared" ref="B19" ca="1" si="7">OFFSET(G19,0,LangOffset,1,1)</f>
        <v>Percentage of people living with HIV newly initiated on ART who were screened for TB</v>
      </c>
      <c r="C19" s="94" t="s">
        <v>341</v>
      </c>
      <c r="D19" s="271" t="s">
        <v>342</v>
      </c>
      <c r="E19" s="270" t="s">
        <v>343</v>
      </c>
      <c r="F19" s="350"/>
      <c r="G19" s="355" t="s">
        <v>962</v>
      </c>
      <c r="H19" s="268" t="s">
        <v>963</v>
      </c>
      <c r="I19" s="61" t="s">
        <v>964</v>
      </c>
      <c r="J19" s="350"/>
      <c r="K19" t="str">
        <f t="shared" ca="1" si="2"/>
        <v>Barbados</v>
      </c>
      <c r="L19" t="s">
        <v>965</v>
      </c>
      <c r="M19" t="s">
        <v>966</v>
      </c>
      <c r="N19" t="s">
        <v>965</v>
      </c>
    </row>
    <row r="20" spans="1:14" x14ac:dyDescent="0.35">
      <c r="A20" s="351" t="str">
        <f t="shared" ref="A20:A22" ca="1" si="8">OFFSET(C20,0,LangOffset,1,1)</f>
        <v>TB/HIV - TB patients with known HIV status</v>
      </c>
      <c r="B20" s="351" t="str">
        <f t="shared" ref="B20:B22" ca="1" si="9">OFFSET(G20,0,LangOffset,1,1)</f>
        <v>Percentage of registered new and relapse TB patients with documented HIV status</v>
      </c>
      <c r="C20" s="352" t="s">
        <v>380</v>
      </c>
      <c r="D20" s="60" t="s">
        <v>967</v>
      </c>
      <c r="E20" s="59" t="s">
        <v>940</v>
      </c>
      <c r="F20" s="350"/>
      <c r="G20" s="355" t="s">
        <v>968</v>
      </c>
      <c r="H20" s="268" t="s">
        <v>969</v>
      </c>
      <c r="I20" s="61" t="s">
        <v>970</v>
      </c>
      <c r="J20" s="350"/>
      <c r="K20" t="str">
        <f t="shared" ca="1" si="2"/>
        <v>Belarus</v>
      </c>
      <c r="L20" t="s">
        <v>971</v>
      </c>
      <c r="M20" t="s">
        <v>972</v>
      </c>
      <c r="N20" t="s">
        <v>973</v>
      </c>
    </row>
    <row r="21" spans="1:14" x14ac:dyDescent="0.35">
      <c r="A21" s="351" t="str">
        <f t="shared" ca="1" si="8"/>
        <v>TB/HIV - TB/HIV Treatment and care</v>
      </c>
      <c r="B21" s="351" t="str">
        <f t="shared" ca="1" si="9"/>
        <v>Percentage of HIV-positive TB patients (new and relapse) on ART during TB treatment</v>
      </c>
      <c r="C21" s="352" t="s">
        <v>942</v>
      </c>
      <c r="D21" s="268" t="s">
        <v>409</v>
      </c>
      <c r="E21" s="59" t="s">
        <v>410</v>
      </c>
      <c r="F21" s="350"/>
      <c r="G21" s="355" t="s">
        <v>923</v>
      </c>
      <c r="H21" s="268" t="s">
        <v>974</v>
      </c>
      <c r="I21" s="61" t="s">
        <v>975</v>
      </c>
      <c r="J21" s="350"/>
      <c r="K21" t="str">
        <f t="shared" ca="1" si="2"/>
        <v>Belgium</v>
      </c>
      <c r="L21" t="s">
        <v>976</v>
      </c>
      <c r="M21" t="s">
        <v>977</v>
      </c>
      <c r="N21" t="s">
        <v>978</v>
      </c>
    </row>
    <row r="22" spans="1:14" x14ac:dyDescent="0.35">
      <c r="A22" s="351" t="str">
        <f t="shared" ca="1" si="8"/>
        <v>TB/HIV - TB/HIV prevention (only for PLHIVs)</v>
      </c>
      <c r="B22" s="351" t="str">
        <f t="shared" ca="1" si="9"/>
        <v>Percentage of PLHIV currently enrolled in ART who started TB preventive therapy during the reporting period</v>
      </c>
      <c r="C22" s="352" t="s">
        <v>438</v>
      </c>
      <c r="D22" s="348" t="s">
        <v>439</v>
      </c>
      <c r="E22" s="348" t="s">
        <v>440</v>
      </c>
      <c r="F22" s="350"/>
      <c r="G22" s="355" t="s">
        <v>979</v>
      </c>
      <c r="H22" s="353" t="s">
        <v>980</v>
      </c>
      <c r="I22" s="353" t="s">
        <v>981</v>
      </c>
      <c r="J22" s="350"/>
      <c r="K22" t="str">
        <f t="shared" ca="1" si="2"/>
        <v>Belize</v>
      </c>
      <c r="L22" t="s">
        <v>982</v>
      </c>
      <c r="M22" t="s">
        <v>982</v>
      </c>
      <c r="N22" t="s">
        <v>983</v>
      </c>
    </row>
    <row r="23" spans="1:14" x14ac:dyDescent="0.35">
      <c r="A23" s="350"/>
      <c r="B23" s="350"/>
      <c r="C23" s="350"/>
      <c r="D23" s="350"/>
      <c r="E23" s="350"/>
      <c r="F23" s="350"/>
      <c r="G23" s="350"/>
      <c r="H23" s="350"/>
      <c r="I23" s="350"/>
      <c r="J23" s="350"/>
      <c r="K23" t="str">
        <f t="shared" ca="1" si="2"/>
        <v>Benin</v>
      </c>
      <c r="L23" t="s">
        <v>984</v>
      </c>
      <c r="M23" t="s">
        <v>985</v>
      </c>
      <c r="N23" t="s">
        <v>984</v>
      </c>
    </row>
    <row r="24" spans="1:14" x14ac:dyDescent="0.35">
      <c r="A24" s="350"/>
      <c r="B24" s="350"/>
      <c r="C24" s="350"/>
      <c r="D24" s="350"/>
      <c r="E24" s="350"/>
      <c r="F24" s="350"/>
      <c r="G24" s="350"/>
      <c r="H24" s="350"/>
      <c r="I24" s="350"/>
      <c r="J24" s="350"/>
      <c r="K24" t="str">
        <f t="shared" ca="1" si="2"/>
        <v>Bhutan</v>
      </c>
      <c r="L24" t="s">
        <v>986</v>
      </c>
      <c r="M24" t="s">
        <v>987</v>
      </c>
      <c r="N24" t="s">
        <v>988</v>
      </c>
    </row>
    <row r="25" spans="1:14" x14ac:dyDescent="0.35">
      <c r="A25" s="350"/>
      <c r="B25" s="350"/>
      <c r="C25" s="350"/>
      <c r="D25" s="350"/>
      <c r="E25" s="350"/>
      <c r="F25" s="350"/>
      <c r="G25" s="350"/>
      <c r="H25" s="350"/>
      <c r="I25" s="350"/>
      <c r="J25" s="350"/>
      <c r="K25" t="str">
        <f t="shared" ca="1" si="2"/>
        <v>Bolivia (Plurinational State)</v>
      </c>
      <c r="L25" t="s">
        <v>989</v>
      </c>
      <c r="M25" t="s">
        <v>990</v>
      </c>
      <c r="N25" t="s">
        <v>991</v>
      </c>
    </row>
    <row r="26" spans="1:14" x14ac:dyDescent="0.35">
      <c r="A26" s="350"/>
      <c r="B26" s="350"/>
      <c r="C26" s="350"/>
      <c r="D26" s="350"/>
      <c r="E26" s="350"/>
      <c r="F26" s="350"/>
      <c r="G26" s="350"/>
      <c r="H26" s="350"/>
      <c r="I26" s="350"/>
      <c r="J26" s="350"/>
      <c r="K26" t="str">
        <f t="shared" ca="1" si="2"/>
        <v>Bosnia and Herzegovina</v>
      </c>
      <c r="L26" t="s">
        <v>992</v>
      </c>
      <c r="M26" t="s">
        <v>993</v>
      </c>
      <c r="N26" t="s">
        <v>994</v>
      </c>
    </row>
    <row r="27" spans="1:14" x14ac:dyDescent="0.35">
      <c r="A27" s="350"/>
      <c r="B27" s="350"/>
      <c r="C27" s="350"/>
      <c r="D27" s="350"/>
      <c r="E27" s="350"/>
      <c r="F27" s="350"/>
      <c r="G27" s="350"/>
      <c r="H27" s="350"/>
      <c r="I27" s="350"/>
      <c r="J27" s="350"/>
      <c r="K27" t="str">
        <f t="shared" ca="1" si="2"/>
        <v>Botswana</v>
      </c>
      <c r="L27" t="s">
        <v>995</v>
      </c>
      <c r="M27" t="s">
        <v>995</v>
      </c>
      <c r="N27" t="s">
        <v>995</v>
      </c>
    </row>
    <row r="28" spans="1:14" x14ac:dyDescent="0.35">
      <c r="A28" s="350"/>
      <c r="B28" s="350"/>
      <c r="C28" s="350"/>
      <c r="D28" s="350"/>
      <c r="E28" s="350"/>
      <c r="F28" s="350"/>
      <c r="G28" s="350"/>
      <c r="H28" s="350"/>
      <c r="I28" s="350"/>
      <c r="J28" s="350"/>
      <c r="K28" t="str">
        <f t="shared" ca="1" si="2"/>
        <v>Brazil</v>
      </c>
      <c r="L28" t="s">
        <v>996</v>
      </c>
      <c r="M28" t="s">
        <v>997</v>
      </c>
      <c r="N28" t="s">
        <v>998</v>
      </c>
    </row>
    <row r="29" spans="1:14" x14ac:dyDescent="0.35">
      <c r="A29" s="350"/>
      <c r="B29" s="350"/>
      <c r="C29" s="350"/>
      <c r="D29" s="350"/>
      <c r="E29" s="350"/>
      <c r="F29" s="350"/>
      <c r="G29" s="350"/>
      <c r="H29" s="350"/>
      <c r="I29" s="350"/>
      <c r="J29" s="350"/>
      <c r="K29" t="str">
        <f t="shared" ca="1" si="2"/>
        <v>Brunei Darussalam</v>
      </c>
      <c r="L29" t="s">
        <v>999</v>
      </c>
      <c r="M29" t="s">
        <v>1000</v>
      </c>
      <c r="N29" t="s">
        <v>999</v>
      </c>
    </row>
    <row r="30" spans="1:14" x14ac:dyDescent="0.35">
      <c r="A30" s="350"/>
      <c r="B30" s="350"/>
      <c r="C30" s="350"/>
      <c r="D30" s="350"/>
      <c r="E30" s="350"/>
      <c r="F30" s="350"/>
      <c r="G30" s="350"/>
      <c r="H30" s="350"/>
      <c r="I30" s="350"/>
      <c r="J30" s="350"/>
      <c r="K30" t="str">
        <f t="shared" ca="1" si="2"/>
        <v>Bulgaria</v>
      </c>
      <c r="L30" t="s">
        <v>1001</v>
      </c>
      <c r="M30" t="s">
        <v>1002</v>
      </c>
      <c r="N30" t="s">
        <v>1001</v>
      </c>
    </row>
    <row r="31" spans="1:14" x14ac:dyDescent="0.35">
      <c r="A31" s="350"/>
      <c r="B31" s="350"/>
      <c r="C31" s="350"/>
      <c r="D31" s="350"/>
      <c r="E31" s="350"/>
      <c r="F31" s="350"/>
      <c r="G31" s="350"/>
      <c r="H31" s="350"/>
      <c r="I31" s="350"/>
      <c r="J31" s="350"/>
      <c r="K31" t="str">
        <f t="shared" ca="1" si="2"/>
        <v>Burkina Faso</v>
      </c>
      <c r="L31" t="s">
        <v>1003</v>
      </c>
      <c r="M31" t="s">
        <v>1003</v>
      </c>
      <c r="N31" t="s">
        <v>1003</v>
      </c>
    </row>
    <row r="32" spans="1:14" x14ac:dyDescent="0.35">
      <c r="A32" s="350"/>
      <c r="B32" s="350"/>
      <c r="C32" s="350"/>
      <c r="D32" s="350"/>
      <c r="E32" s="350"/>
      <c r="F32" s="350"/>
      <c r="G32" s="350"/>
      <c r="H32" s="350"/>
      <c r="I32" s="350"/>
      <c r="J32" s="350"/>
      <c r="K32" t="str">
        <f t="shared" ca="1" si="2"/>
        <v>Burundi</v>
      </c>
      <c r="L32" t="s">
        <v>1004</v>
      </c>
      <c r="M32" t="s">
        <v>1004</v>
      </c>
      <c r="N32" t="s">
        <v>1004</v>
      </c>
    </row>
    <row r="33" spans="6:14" x14ac:dyDescent="0.35">
      <c r="F33" s="350"/>
      <c r="G33" s="350"/>
      <c r="H33" s="350"/>
      <c r="I33" s="350"/>
      <c r="J33" s="350"/>
      <c r="K33" t="str">
        <f t="shared" ca="1" si="2"/>
        <v>Cabo Verde</v>
      </c>
      <c r="L33" t="s">
        <v>1005</v>
      </c>
      <c r="M33" t="s">
        <v>1005</v>
      </c>
      <c r="N33" t="s">
        <v>1005</v>
      </c>
    </row>
    <row r="34" spans="6:14" x14ac:dyDescent="0.35">
      <c r="F34" s="350"/>
      <c r="G34" s="350"/>
      <c r="H34" s="350"/>
      <c r="I34" s="350"/>
      <c r="J34" s="350"/>
      <c r="K34" t="str">
        <f t="shared" ca="1" si="2"/>
        <v>Cambodia</v>
      </c>
      <c r="L34" t="s">
        <v>1006</v>
      </c>
      <c r="M34" t="s">
        <v>1007</v>
      </c>
      <c r="N34" t="s">
        <v>1008</v>
      </c>
    </row>
    <row r="35" spans="6:14" x14ac:dyDescent="0.35">
      <c r="F35" s="350"/>
      <c r="G35" s="350"/>
      <c r="H35" s="350"/>
      <c r="I35" s="350"/>
      <c r="J35" s="350"/>
      <c r="K35" t="str">
        <f t="shared" ca="1" si="2"/>
        <v>Cameroon</v>
      </c>
      <c r="L35" t="s">
        <v>1009</v>
      </c>
      <c r="M35" t="s">
        <v>1010</v>
      </c>
      <c r="N35" t="s">
        <v>1011</v>
      </c>
    </row>
    <row r="36" spans="6:14" x14ac:dyDescent="0.35">
      <c r="F36" s="350"/>
      <c r="G36" s="350"/>
      <c r="H36" s="350"/>
      <c r="I36" s="350"/>
      <c r="J36" s="350"/>
      <c r="K36" t="str">
        <f t="shared" ca="1" si="2"/>
        <v>Canada</v>
      </c>
      <c r="L36" t="s">
        <v>1012</v>
      </c>
      <c r="M36" t="s">
        <v>1012</v>
      </c>
      <c r="N36" t="s">
        <v>1013</v>
      </c>
    </row>
    <row r="37" spans="6:14" x14ac:dyDescent="0.35">
      <c r="F37" s="350"/>
      <c r="G37" s="350"/>
      <c r="H37" s="350"/>
      <c r="I37" s="350"/>
      <c r="J37" s="350"/>
      <c r="K37" t="str">
        <f t="shared" ca="1" si="2"/>
        <v>Central African Republic</v>
      </c>
      <c r="L37" t="s">
        <v>1014</v>
      </c>
      <c r="M37" t="s">
        <v>1015</v>
      </c>
      <c r="N37" t="s">
        <v>1016</v>
      </c>
    </row>
    <row r="38" spans="6:14" x14ac:dyDescent="0.35">
      <c r="F38" s="350"/>
      <c r="G38" s="350"/>
      <c r="H38" s="350"/>
      <c r="I38" s="350"/>
      <c r="J38" s="350"/>
      <c r="K38" t="str">
        <f t="shared" ca="1" si="2"/>
        <v>Chad</v>
      </c>
      <c r="L38" t="s">
        <v>1017</v>
      </c>
      <c r="M38" t="s">
        <v>1018</v>
      </c>
      <c r="N38" t="s">
        <v>1017</v>
      </c>
    </row>
    <row r="39" spans="6:14" x14ac:dyDescent="0.35">
      <c r="F39" s="350"/>
      <c r="G39" s="350"/>
      <c r="H39" s="350"/>
      <c r="I39" s="350"/>
      <c r="J39" s="350"/>
      <c r="K39" t="str">
        <f t="shared" ca="1" si="2"/>
        <v>Chile</v>
      </c>
      <c r="L39" t="s">
        <v>1019</v>
      </c>
      <c r="M39" t="s">
        <v>1020</v>
      </c>
      <c r="N39" t="s">
        <v>1019</v>
      </c>
    </row>
    <row r="40" spans="6:14" x14ac:dyDescent="0.35">
      <c r="F40" s="350"/>
      <c r="G40" s="350"/>
      <c r="H40" s="350"/>
      <c r="I40" s="350"/>
      <c r="J40" s="350"/>
      <c r="K40" t="str">
        <f t="shared" ca="1" si="2"/>
        <v>China</v>
      </c>
      <c r="L40" t="s">
        <v>1021</v>
      </c>
      <c r="M40" t="s">
        <v>1022</v>
      </c>
      <c r="N40" t="s">
        <v>1021</v>
      </c>
    </row>
    <row r="41" spans="6:14" x14ac:dyDescent="0.35">
      <c r="F41" s="350"/>
      <c r="G41" s="350"/>
      <c r="H41" s="350"/>
      <c r="I41" s="350"/>
      <c r="J41" s="350"/>
      <c r="K41" t="str">
        <f t="shared" ca="1" si="2"/>
        <v>Colombia</v>
      </c>
      <c r="L41" t="s">
        <v>1023</v>
      </c>
      <c r="M41" t="s">
        <v>1024</v>
      </c>
      <c r="N41" t="s">
        <v>1023</v>
      </c>
    </row>
    <row r="42" spans="6:14" x14ac:dyDescent="0.35">
      <c r="F42" s="350"/>
      <c r="G42" s="350"/>
      <c r="H42" s="350"/>
      <c r="I42" s="350"/>
      <c r="J42" s="350"/>
      <c r="K42" t="str">
        <f t="shared" ca="1" si="2"/>
        <v>Comoros</v>
      </c>
      <c r="L42" t="s">
        <v>1025</v>
      </c>
      <c r="M42" t="s">
        <v>1026</v>
      </c>
      <c r="N42" t="s">
        <v>1027</v>
      </c>
    </row>
    <row r="43" spans="6:14" x14ac:dyDescent="0.35">
      <c r="F43" s="350"/>
      <c r="G43" s="350"/>
      <c r="H43" s="350"/>
      <c r="I43" s="350"/>
      <c r="J43" s="350"/>
      <c r="K43" t="str">
        <f t="shared" ca="1" si="2"/>
        <v>Congo</v>
      </c>
      <c r="L43" t="s">
        <v>1028</v>
      </c>
      <c r="M43" t="s">
        <v>1028</v>
      </c>
      <c r="N43" t="s">
        <v>1028</v>
      </c>
    </row>
    <row r="44" spans="6:14" x14ac:dyDescent="0.35">
      <c r="F44" s="350"/>
      <c r="G44" s="350"/>
      <c r="H44" s="350"/>
      <c r="I44" s="350"/>
      <c r="J44" s="350"/>
      <c r="K44" t="str">
        <f t="shared" ca="1" si="2"/>
        <v>Congo (Democratic Republic)</v>
      </c>
      <c r="L44" t="s">
        <v>1029</v>
      </c>
      <c r="M44" t="s">
        <v>1030</v>
      </c>
      <c r="N44" t="s">
        <v>1031</v>
      </c>
    </row>
    <row r="45" spans="6:14" x14ac:dyDescent="0.35">
      <c r="F45" s="350"/>
      <c r="G45" s="350"/>
      <c r="H45" s="350"/>
      <c r="I45" s="350"/>
      <c r="J45" s="350"/>
      <c r="K45" t="str">
        <f t="shared" ca="1" si="2"/>
        <v>Cook Islands</v>
      </c>
      <c r="L45" t="s">
        <v>1032</v>
      </c>
      <c r="M45" t="s">
        <v>1033</v>
      </c>
      <c r="N45" t="s">
        <v>1034</v>
      </c>
    </row>
    <row r="46" spans="6:14" x14ac:dyDescent="0.35">
      <c r="F46" s="350"/>
      <c r="G46" s="350"/>
      <c r="H46" s="350"/>
      <c r="I46" s="350"/>
      <c r="J46" s="350"/>
      <c r="K46" t="str">
        <f t="shared" ca="1" si="2"/>
        <v>Costa Rica</v>
      </c>
      <c r="L46" t="s">
        <v>1035</v>
      </c>
      <c r="M46" t="s">
        <v>1035</v>
      </c>
      <c r="N46" t="s">
        <v>1035</v>
      </c>
    </row>
    <row r="47" spans="6:14" x14ac:dyDescent="0.35">
      <c r="F47" s="350"/>
      <c r="G47" s="350"/>
      <c r="H47" s="350"/>
      <c r="I47" s="350"/>
      <c r="J47" s="350"/>
      <c r="K47" t="str">
        <f t="shared" ca="1" si="2"/>
        <v>Côte d'Ivoire</v>
      </c>
      <c r="L47" t="s">
        <v>1036</v>
      </c>
      <c r="M47" t="s">
        <v>1036</v>
      </c>
      <c r="N47" t="s">
        <v>1036</v>
      </c>
    </row>
    <row r="48" spans="6:14" x14ac:dyDescent="0.35">
      <c r="F48" s="350"/>
      <c r="G48" s="350"/>
      <c r="H48" s="350"/>
      <c r="I48" s="350"/>
      <c r="J48" s="350"/>
      <c r="K48" t="str">
        <f t="shared" ca="1" si="2"/>
        <v>Croatia</v>
      </c>
      <c r="L48" t="s">
        <v>1037</v>
      </c>
      <c r="M48" t="s">
        <v>1038</v>
      </c>
      <c r="N48" t="s">
        <v>1039</v>
      </c>
    </row>
    <row r="49" spans="11:14" x14ac:dyDescent="0.35">
      <c r="K49" t="str">
        <f t="shared" ca="1" si="2"/>
        <v>Cuba</v>
      </c>
      <c r="L49" t="s">
        <v>1040</v>
      </c>
      <c r="M49" t="s">
        <v>1040</v>
      </c>
      <c r="N49" t="s">
        <v>1040</v>
      </c>
    </row>
    <row r="50" spans="11:14" x14ac:dyDescent="0.35">
      <c r="K50" t="str">
        <f t="shared" ca="1" si="2"/>
        <v>Curacao</v>
      </c>
      <c r="L50" t="s">
        <v>1041</v>
      </c>
      <c r="M50" t="s">
        <v>1042</v>
      </c>
      <c r="N50" t="s">
        <v>1042</v>
      </c>
    </row>
    <row r="51" spans="11:14" x14ac:dyDescent="0.35">
      <c r="K51" t="str">
        <f t="shared" ca="1" si="2"/>
        <v>Cyprus</v>
      </c>
      <c r="L51" t="s">
        <v>1043</v>
      </c>
      <c r="M51" t="s">
        <v>1044</v>
      </c>
      <c r="N51" t="s">
        <v>1045</v>
      </c>
    </row>
    <row r="52" spans="11:14" x14ac:dyDescent="0.35">
      <c r="K52" t="str">
        <f t="shared" ca="1" si="2"/>
        <v>Czechia</v>
      </c>
      <c r="L52" t="s">
        <v>1046</v>
      </c>
      <c r="M52" t="s">
        <v>1047</v>
      </c>
      <c r="N52" t="s">
        <v>1048</v>
      </c>
    </row>
    <row r="53" spans="11:14" x14ac:dyDescent="0.35">
      <c r="K53" t="str">
        <f t="shared" ca="1" si="2"/>
        <v>Denmark</v>
      </c>
      <c r="L53" t="s">
        <v>1049</v>
      </c>
      <c r="M53" t="s">
        <v>1050</v>
      </c>
      <c r="N53" t="s">
        <v>1051</v>
      </c>
    </row>
    <row r="54" spans="11:14" x14ac:dyDescent="0.35">
      <c r="K54" t="str">
        <f t="shared" ca="1" si="2"/>
        <v>Djibouti</v>
      </c>
      <c r="L54" t="s">
        <v>1052</v>
      </c>
      <c r="M54" t="s">
        <v>1052</v>
      </c>
      <c r="N54" t="s">
        <v>1052</v>
      </c>
    </row>
    <row r="55" spans="11:14" x14ac:dyDescent="0.35">
      <c r="K55" t="str">
        <f t="shared" ca="1" si="2"/>
        <v>Dominica</v>
      </c>
      <c r="L55" t="s">
        <v>1053</v>
      </c>
      <c r="M55" t="s">
        <v>1054</v>
      </c>
      <c r="N55" t="s">
        <v>1053</v>
      </c>
    </row>
    <row r="56" spans="11:14" x14ac:dyDescent="0.35">
      <c r="K56" t="str">
        <f t="shared" ca="1" si="2"/>
        <v>Dominican Republic</v>
      </c>
      <c r="L56" t="s">
        <v>1055</v>
      </c>
      <c r="M56" t="s">
        <v>1056</v>
      </c>
      <c r="N56" t="s">
        <v>1057</v>
      </c>
    </row>
    <row r="57" spans="11:14" x14ac:dyDescent="0.35">
      <c r="K57" t="str">
        <f t="shared" ca="1" si="2"/>
        <v>Ecuador</v>
      </c>
      <c r="L57" t="s">
        <v>1058</v>
      </c>
      <c r="M57" t="s">
        <v>1059</v>
      </c>
      <c r="N57" t="s">
        <v>1058</v>
      </c>
    </row>
    <row r="58" spans="11:14" x14ac:dyDescent="0.35">
      <c r="K58" t="str">
        <f t="shared" ca="1" si="2"/>
        <v>Egypt</v>
      </c>
      <c r="L58" t="s">
        <v>1060</v>
      </c>
      <c r="M58" t="s">
        <v>1061</v>
      </c>
      <c r="N58" t="s">
        <v>1062</v>
      </c>
    </row>
    <row r="59" spans="11:14" x14ac:dyDescent="0.35">
      <c r="K59" t="str">
        <f t="shared" ca="1" si="2"/>
        <v>El Salvador</v>
      </c>
      <c r="L59" t="s">
        <v>1063</v>
      </c>
      <c r="M59" t="s">
        <v>1064</v>
      </c>
      <c r="N59" t="s">
        <v>1063</v>
      </c>
    </row>
    <row r="60" spans="11:14" x14ac:dyDescent="0.35">
      <c r="K60" t="str">
        <f t="shared" ca="1" si="2"/>
        <v>Equatorial Guinea</v>
      </c>
      <c r="L60" t="s">
        <v>1065</v>
      </c>
      <c r="M60" t="s">
        <v>1066</v>
      </c>
      <c r="N60" t="s">
        <v>1067</v>
      </c>
    </row>
    <row r="61" spans="11:14" x14ac:dyDescent="0.35">
      <c r="K61" t="str">
        <f t="shared" ca="1" si="2"/>
        <v>Eritrea</v>
      </c>
      <c r="L61" t="s">
        <v>1068</v>
      </c>
      <c r="M61" t="s">
        <v>1069</v>
      </c>
      <c r="N61" t="s">
        <v>1068</v>
      </c>
    </row>
    <row r="62" spans="11:14" x14ac:dyDescent="0.35">
      <c r="K62" t="str">
        <f t="shared" ca="1" si="2"/>
        <v>Estonia</v>
      </c>
      <c r="L62" t="s">
        <v>1070</v>
      </c>
      <c r="M62" t="s">
        <v>1071</v>
      </c>
      <c r="N62" t="s">
        <v>1070</v>
      </c>
    </row>
    <row r="63" spans="11:14" x14ac:dyDescent="0.35">
      <c r="K63" t="str">
        <f t="shared" ca="1" si="2"/>
        <v>Eswatini</v>
      </c>
      <c r="L63" t="s">
        <v>1072</v>
      </c>
      <c r="M63" t="s">
        <v>1072</v>
      </c>
      <c r="N63" t="s">
        <v>1072</v>
      </c>
    </row>
    <row r="64" spans="11:14" x14ac:dyDescent="0.35">
      <c r="K64" t="str">
        <f t="shared" ca="1" si="2"/>
        <v>Ethiopia</v>
      </c>
      <c r="L64" t="s">
        <v>1073</v>
      </c>
      <c r="M64" t="s">
        <v>1074</v>
      </c>
      <c r="N64" t="s">
        <v>1075</v>
      </c>
    </row>
    <row r="65" spans="11:14" x14ac:dyDescent="0.35">
      <c r="K65" t="str">
        <f t="shared" ca="1" si="2"/>
        <v>Faeroe Islands</v>
      </c>
      <c r="L65" t="s">
        <v>1076</v>
      </c>
      <c r="M65" t="s">
        <v>1077</v>
      </c>
      <c r="N65" t="s">
        <v>1078</v>
      </c>
    </row>
    <row r="66" spans="11:14" x14ac:dyDescent="0.35">
      <c r="K66" t="str">
        <f t="shared" ca="1" si="2"/>
        <v>Fiji</v>
      </c>
      <c r="L66" t="s">
        <v>1079</v>
      </c>
      <c r="M66" t="s">
        <v>1080</v>
      </c>
      <c r="N66" t="s">
        <v>1079</v>
      </c>
    </row>
    <row r="67" spans="11:14" x14ac:dyDescent="0.35">
      <c r="K67" t="str">
        <f t="shared" ref="K67:K130" ca="1" si="10">OFFSET($L67,0,LangOffset,1,1)</f>
        <v>Finland</v>
      </c>
      <c r="L67" t="s">
        <v>1081</v>
      </c>
      <c r="M67" t="s">
        <v>1082</v>
      </c>
      <c r="N67" t="s">
        <v>1083</v>
      </c>
    </row>
    <row r="68" spans="11:14" x14ac:dyDescent="0.35">
      <c r="K68" t="str">
        <f t="shared" ca="1" si="10"/>
        <v>France</v>
      </c>
      <c r="L68" t="s">
        <v>1084</v>
      </c>
      <c r="M68" t="s">
        <v>1084</v>
      </c>
      <c r="N68" t="s">
        <v>1085</v>
      </c>
    </row>
    <row r="69" spans="11:14" x14ac:dyDescent="0.35">
      <c r="K69" t="str">
        <f t="shared" ca="1" si="10"/>
        <v>Gabon</v>
      </c>
      <c r="L69" t="s">
        <v>1086</v>
      </c>
      <c r="M69" t="s">
        <v>1086</v>
      </c>
      <c r="N69" t="s">
        <v>1087</v>
      </c>
    </row>
    <row r="70" spans="11:14" x14ac:dyDescent="0.35">
      <c r="K70" t="str">
        <f t="shared" ca="1" si="10"/>
        <v>Gambia</v>
      </c>
      <c r="L70" t="s">
        <v>1088</v>
      </c>
      <c r="M70" t="s">
        <v>1089</v>
      </c>
      <c r="N70" t="s">
        <v>1088</v>
      </c>
    </row>
    <row r="71" spans="11:14" x14ac:dyDescent="0.35">
      <c r="K71" t="str">
        <f t="shared" ca="1" si="10"/>
        <v>Georgia</v>
      </c>
      <c r="L71" t="s">
        <v>1090</v>
      </c>
      <c r="M71" t="s">
        <v>1091</v>
      </c>
      <c r="N71" t="s">
        <v>1090</v>
      </c>
    </row>
    <row r="72" spans="11:14" x14ac:dyDescent="0.35">
      <c r="K72" t="str">
        <f t="shared" ca="1" si="10"/>
        <v>Germany</v>
      </c>
      <c r="L72" t="s">
        <v>1092</v>
      </c>
      <c r="M72" t="s">
        <v>1093</v>
      </c>
      <c r="N72" t="s">
        <v>1094</v>
      </c>
    </row>
    <row r="73" spans="11:14" x14ac:dyDescent="0.35">
      <c r="K73" t="str">
        <f t="shared" ca="1" si="10"/>
        <v>Ghana</v>
      </c>
      <c r="L73" t="s">
        <v>1095</v>
      </c>
      <c r="M73" t="s">
        <v>1095</v>
      </c>
      <c r="N73" t="s">
        <v>1095</v>
      </c>
    </row>
    <row r="74" spans="11:14" x14ac:dyDescent="0.35">
      <c r="K74" t="str">
        <f t="shared" ca="1" si="10"/>
        <v>Greece</v>
      </c>
      <c r="L74" t="s">
        <v>1096</v>
      </c>
      <c r="M74" t="s">
        <v>1097</v>
      </c>
      <c r="N74" t="s">
        <v>1098</v>
      </c>
    </row>
    <row r="75" spans="11:14" x14ac:dyDescent="0.35">
      <c r="K75" t="str">
        <f t="shared" ca="1" si="10"/>
        <v>Greenland</v>
      </c>
      <c r="L75" t="s">
        <v>1099</v>
      </c>
      <c r="M75" t="s">
        <v>1100</v>
      </c>
      <c r="N75" t="s">
        <v>1101</v>
      </c>
    </row>
    <row r="76" spans="11:14" x14ac:dyDescent="0.35">
      <c r="K76" t="str">
        <f t="shared" ca="1" si="10"/>
        <v>Grenada</v>
      </c>
      <c r="L76" t="s">
        <v>1102</v>
      </c>
      <c r="M76" t="s">
        <v>1103</v>
      </c>
      <c r="N76" t="s">
        <v>1104</v>
      </c>
    </row>
    <row r="77" spans="11:14" x14ac:dyDescent="0.35">
      <c r="K77" t="str">
        <f t="shared" ca="1" si="10"/>
        <v>Guatemala</v>
      </c>
      <c r="L77" t="s">
        <v>1105</v>
      </c>
      <c r="M77" t="s">
        <v>1105</v>
      </c>
      <c r="N77" t="s">
        <v>1105</v>
      </c>
    </row>
    <row r="78" spans="11:14" x14ac:dyDescent="0.35">
      <c r="K78" t="str">
        <f t="shared" ca="1" si="10"/>
        <v>Guinea</v>
      </c>
      <c r="L78" t="s">
        <v>1106</v>
      </c>
      <c r="M78" t="s">
        <v>1107</v>
      </c>
      <c r="N78" t="s">
        <v>1106</v>
      </c>
    </row>
    <row r="79" spans="11:14" x14ac:dyDescent="0.35">
      <c r="K79" t="str">
        <f t="shared" ca="1" si="10"/>
        <v>Guinea-Bissau</v>
      </c>
      <c r="L79" t="s">
        <v>1108</v>
      </c>
      <c r="M79" t="s">
        <v>1109</v>
      </c>
      <c r="N79" t="s">
        <v>1110</v>
      </c>
    </row>
    <row r="80" spans="11:14" x14ac:dyDescent="0.35">
      <c r="K80" t="str">
        <f t="shared" ca="1" si="10"/>
        <v>Guyana</v>
      </c>
      <c r="L80" t="s">
        <v>1111</v>
      </c>
      <c r="M80" t="s">
        <v>1111</v>
      </c>
      <c r="N80" t="s">
        <v>1111</v>
      </c>
    </row>
    <row r="81" spans="11:14" x14ac:dyDescent="0.35">
      <c r="K81" t="str">
        <f t="shared" ca="1" si="10"/>
        <v>Haiti</v>
      </c>
      <c r="L81" t="s">
        <v>1112</v>
      </c>
      <c r="M81" t="s">
        <v>1113</v>
      </c>
      <c r="N81" t="s">
        <v>1114</v>
      </c>
    </row>
    <row r="82" spans="11:14" x14ac:dyDescent="0.35">
      <c r="K82" t="str">
        <f t="shared" ca="1" si="10"/>
        <v>Holy See</v>
      </c>
      <c r="L82" t="s">
        <v>1115</v>
      </c>
      <c r="M82" t="s">
        <v>1116</v>
      </c>
      <c r="N82" t="s">
        <v>1117</v>
      </c>
    </row>
    <row r="83" spans="11:14" x14ac:dyDescent="0.35">
      <c r="K83" t="str">
        <f t="shared" ca="1" si="10"/>
        <v>Honduras</v>
      </c>
      <c r="L83" t="s">
        <v>1118</v>
      </c>
      <c r="M83" t="s">
        <v>1118</v>
      </c>
      <c r="N83" t="s">
        <v>1118</v>
      </c>
    </row>
    <row r="84" spans="11:14" x14ac:dyDescent="0.35">
      <c r="K84" t="str">
        <f t="shared" ca="1" si="10"/>
        <v>Hungary</v>
      </c>
      <c r="L84" t="s">
        <v>1119</v>
      </c>
      <c r="M84" t="s">
        <v>1120</v>
      </c>
      <c r="N84" t="s">
        <v>1121</v>
      </c>
    </row>
    <row r="85" spans="11:14" x14ac:dyDescent="0.35">
      <c r="K85" t="str">
        <f t="shared" ca="1" si="10"/>
        <v>Iceland</v>
      </c>
      <c r="L85" t="s">
        <v>1122</v>
      </c>
      <c r="M85" t="s">
        <v>1123</v>
      </c>
      <c r="N85" t="s">
        <v>1124</v>
      </c>
    </row>
    <row r="86" spans="11:14" x14ac:dyDescent="0.35">
      <c r="K86" t="str">
        <f t="shared" ca="1" si="10"/>
        <v>India</v>
      </c>
      <c r="L86" t="s">
        <v>1125</v>
      </c>
      <c r="M86" t="s">
        <v>1126</v>
      </c>
      <c r="N86" t="s">
        <v>1125</v>
      </c>
    </row>
    <row r="87" spans="11:14" x14ac:dyDescent="0.35">
      <c r="K87" t="str">
        <f t="shared" ca="1" si="10"/>
        <v>Indonesia</v>
      </c>
      <c r="L87" t="s">
        <v>1127</v>
      </c>
      <c r="M87" t="s">
        <v>1128</v>
      </c>
      <c r="N87" t="s">
        <v>1127</v>
      </c>
    </row>
    <row r="88" spans="11:14" x14ac:dyDescent="0.35">
      <c r="K88" t="str">
        <f t="shared" ca="1" si="10"/>
        <v>Iran (Islamic Republic)</v>
      </c>
      <c r="L88" t="s">
        <v>1129</v>
      </c>
      <c r="M88" t="s">
        <v>1130</v>
      </c>
      <c r="N88" t="s">
        <v>1131</v>
      </c>
    </row>
    <row r="89" spans="11:14" x14ac:dyDescent="0.35">
      <c r="K89" t="str">
        <f t="shared" ca="1" si="10"/>
        <v>Iraq</v>
      </c>
      <c r="L89" t="s">
        <v>1132</v>
      </c>
      <c r="M89" t="s">
        <v>1133</v>
      </c>
      <c r="N89" t="s">
        <v>1132</v>
      </c>
    </row>
    <row r="90" spans="11:14" x14ac:dyDescent="0.35">
      <c r="K90" t="str">
        <f t="shared" ca="1" si="10"/>
        <v>Ireland</v>
      </c>
      <c r="L90" t="s">
        <v>1134</v>
      </c>
      <c r="M90" t="s">
        <v>1135</v>
      </c>
      <c r="N90" t="s">
        <v>1136</v>
      </c>
    </row>
    <row r="91" spans="11:14" x14ac:dyDescent="0.35">
      <c r="K91" t="str">
        <f t="shared" ca="1" si="10"/>
        <v>Israel</v>
      </c>
      <c r="L91" t="s">
        <v>1137</v>
      </c>
      <c r="M91" t="s">
        <v>1138</v>
      </c>
      <c r="N91" t="s">
        <v>1137</v>
      </c>
    </row>
    <row r="92" spans="11:14" x14ac:dyDescent="0.35">
      <c r="K92" t="str">
        <f t="shared" ca="1" si="10"/>
        <v>Italy</v>
      </c>
      <c r="L92" t="s">
        <v>1139</v>
      </c>
      <c r="M92" t="s">
        <v>1140</v>
      </c>
      <c r="N92" t="s">
        <v>1141</v>
      </c>
    </row>
    <row r="93" spans="11:14" x14ac:dyDescent="0.35">
      <c r="K93" t="str">
        <f t="shared" ca="1" si="10"/>
        <v>Jamaica</v>
      </c>
      <c r="L93" t="s">
        <v>1142</v>
      </c>
      <c r="M93" t="s">
        <v>1143</v>
      </c>
      <c r="N93" t="s">
        <v>1142</v>
      </c>
    </row>
    <row r="94" spans="11:14" x14ac:dyDescent="0.35">
      <c r="K94" t="str">
        <f t="shared" ca="1" si="10"/>
        <v>Japan</v>
      </c>
      <c r="L94" t="s">
        <v>1144</v>
      </c>
      <c r="M94" t="s">
        <v>1145</v>
      </c>
      <c r="N94" t="s">
        <v>1146</v>
      </c>
    </row>
    <row r="95" spans="11:14" x14ac:dyDescent="0.35">
      <c r="K95" t="str">
        <f t="shared" ca="1" si="10"/>
        <v>Jordan</v>
      </c>
      <c r="L95" t="s">
        <v>1147</v>
      </c>
      <c r="M95" t="s">
        <v>1148</v>
      </c>
      <c r="N95" t="s">
        <v>1149</v>
      </c>
    </row>
    <row r="96" spans="11:14" x14ac:dyDescent="0.35">
      <c r="K96" t="str">
        <f t="shared" ca="1" si="10"/>
        <v>Kazakhstan</v>
      </c>
      <c r="L96" t="s">
        <v>1150</v>
      </c>
      <c r="M96" t="s">
        <v>1150</v>
      </c>
      <c r="N96" t="s">
        <v>1151</v>
      </c>
    </row>
    <row r="97" spans="11:14" x14ac:dyDescent="0.35">
      <c r="K97" t="str">
        <f t="shared" ca="1" si="10"/>
        <v>Kenya</v>
      </c>
      <c r="L97" t="s">
        <v>1152</v>
      </c>
      <c r="M97" t="s">
        <v>1152</v>
      </c>
      <c r="N97" t="s">
        <v>1152</v>
      </c>
    </row>
    <row r="98" spans="11:14" x14ac:dyDescent="0.35">
      <c r="K98" t="str">
        <f t="shared" ca="1" si="10"/>
        <v>Kiribati</v>
      </c>
      <c r="L98" t="s">
        <v>1153</v>
      </c>
      <c r="M98" t="s">
        <v>1153</v>
      </c>
      <c r="N98" t="s">
        <v>1153</v>
      </c>
    </row>
    <row r="99" spans="11:14" x14ac:dyDescent="0.35">
      <c r="K99" t="str">
        <f t="shared" ca="1" si="10"/>
        <v>Korea (Democratic Peoples Republic)</v>
      </c>
      <c r="L99" t="s">
        <v>1154</v>
      </c>
      <c r="M99" t="s">
        <v>1155</v>
      </c>
      <c r="N99" t="s">
        <v>1156</v>
      </c>
    </row>
    <row r="100" spans="11:14" x14ac:dyDescent="0.35">
      <c r="K100" t="str">
        <f t="shared" ca="1" si="10"/>
        <v>Korea (Republic)</v>
      </c>
      <c r="L100" t="s">
        <v>1157</v>
      </c>
      <c r="M100" t="s">
        <v>1158</v>
      </c>
      <c r="N100" t="s">
        <v>1159</v>
      </c>
    </row>
    <row r="101" spans="11:14" x14ac:dyDescent="0.35">
      <c r="K101" t="str">
        <f t="shared" ca="1" si="10"/>
        <v>Kosovo</v>
      </c>
      <c r="L101" t="s">
        <v>1160</v>
      </c>
      <c r="M101" t="s">
        <v>1160</v>
      </c>
      <c r="N101" t="s">
        <v>1160</v>
      </c>
    </row>
    <row r="102" spans="11:14" x14ac:dyDescent="0.35">
      <c r="K102" t="str">
        <f t="shared" ca="1" si="10"/>
        <v>Kuwait</v>
      </c>
      <c r="L102" t="s">
        <v>1161</v>
      </c>
      <c r="M102" t="s">
        <v>1162</v>
      </c>
      <c r="N102" t="s">
        <v>1161</v>
      </c>
    </row>
    <row r="103" spans="11:14" x14ac:dyDescent="0.35">
      <c r="K103" t="str">
        <f t="shared" ca="1" si="10"/>
        <v>Kyrgyzstan</v>
      </c>
      <c r="L103" t="s">
        <v>1163</v>
      </c>
      <c r="M103" t="s">
        <v>1164</v>
      </c>
      <c r="N103" t="s">
        <v>1165</v>
      </c>
    </row>
    <row r="104" spans="11:14" x14ac:dyDescent="0.35">
      <c r="K104" t="str">
        <f t="shared" ca="1" si="10"/>
        <v>Lao (Peoples Democratic Republic)</v>
      </c>
      <c r="L104" t="s">
        <v>1166</v>
      </c>
      <c r="M104" t="s">
        <v>1167</v>
      </c>
      <c r="N104" t="s">
        <v>1168</v>
      </c>
    </row>
    <row r="105" spans="11:14" x14ac:dyDescent="0.35">
      <c r="K105" t="str">
        <f t="shared" ca="1" si="10"/>
        <v>Latvia</v>
      </c>
      <c r="L105" t="s">
        <v>1169</v>
      </c>
      <c r="M105" t="s">
        <v>1170</v>
      </c>
      <c r="N105" t="s">
        <v>1171</v>
      </c>
    </row>
    <row r="106" spans="11:14" x14ac:dyDescent="0.35">
      <c r="K106" t="str">
        <f t="shared" ca="1" si="10"/>
        <v>Lebanon</v>
      </c>
      <c r="L106" t="s">
        <v>1172</v>
      </c>
      <c r="M106" t="s">
        <v>1173</v>
      </c>
      <c r="N106" t="s">
        <v>1174</v>
      </c>
    </row>
    <row r="107" spans="11:14" x14ac:dyDescent="0.35">
      <c r="K107" t="str">
        <f t="shared" ca="1" si="10"/>
        <v>Lesotho</v>
      </c>
      <c r="L107" t="s">
        <v>1175</v>
      </c>
      <c r="M107" t="s">
        <v>1175</v>
      </c>
      <c r="N107" t="s">
        <v>1175</v>
      </c>
    </row>
    <row r="108" spans="11:14" x14ac:dyDescent="0.35">
      <c r="K108" t="str">
        <f t="shared" ca="1" si="10"/>
        <v>Liberia</v>
      </c>
      <c r="L108" t="s">
        <v>1176</v>
      </c>
      <c r="M108" t="s">
        <v>1176</v>
      </c>
      <c r="N108" t="s">
        <v>1176</v>
      </c>
    </row>
    <row r="109" spans="11:14" x14ac:dyDescent="0.35">
      <c r="K109" t="str">
        <f t="shared" ca="1" si="10"/>
        <v>Libya</v>
      </c>
      <c r="L109" t="s">
        <v>1177</v>
      </c>
      <c r="M109" t="s">
        <v>1178</v>
      </c>
      <c r="N109" t="s">
        <v>1179</v>
      </c>
    </row>
    <row r="110" spans="11:14" x14ac:dyDescent="0.35">
      <c r="K110" t="str">
        <f t="shared" ca="1" si="10"/>
        <v>Liechtenstein</v>
      </c>
      <c r="L110" t="s">
        <v>1180</v>
      </c>
      <c r="M110" t="s">
        <v>1180</v>
      </c>
      <c r="N110" t="s">
        <v>1180</v>
      </c>
    </row>
    <row r="111" spans="11:14" x14ac:dyDescent="0.35">
      <c r="K111" t="str">
        <f t="shared" ca="1" si="10"/>
        <v>Lithuania</v>
      </c>
      <c r="L111" t="s">
        <v>1181</v>
      </c>
      <c r="M111" t="s">
        <v>1182</v>
      </c>
      <c r="N111" t="s">
        <v>1183</v>
      </c>
    </row>
    <row r="112" spans="11:14" x14ac:dyDescent="0.35">
      <c r="K112" t="str">
        <f t="shared" ca="1" si="10"/>
        <v>Luxembourg</v>
      </c>
      <c r="L112" t="s">
        <v>1184</v>
      </c>
      <c r="M112" t="s">
        <v>1184</v>
      </c>
      <c r="N112" t="s">
        <v>1185</v>
      </c>
    </row>
    <row r="113" spans="11:14" x14ac:dyDescent="0.35">
      <c r="K113" t="str">
        <f t="shared" ca="1" si="10"/>
        <v>Madagascar</v>
      </c>
      <c r="L113" t="s">
        <v>1186</v>
      </c>
      <c r="M113" t="s">
        <v>1186</v>
      </c>
      <c r="N113" t="s">
        <v>1186</v>
      </c>
    </row>
    <row r="114" spans="11:14" x14ac:dyDescent="0.35">
      <c r="K114" t="str">
        <f t="shared" ca="1" si="10"/>
        <v>Malawi</v>
      </c>
      <c r="L114" t="s">
        <v>1187</v>
      </c>
      <c r="M114" t="s">
        <v>1187</v>
      </c>
      <c r="N114" t="s">
        <v>1187</v>
      </c>
    </row>
    <row r="115" spans="11:14" x14ac:dyDescent="0.35">
      <c r="K115" t="str">
        <f t="shared" ca="1" si="10"/>
        <v>Malaysia</v>
      </c>
      <c r="L115" t="s">
        <v>1188</v>
      </c>
      <c r="M115" t="s">
        <v>1189</v>
      </c>
      <c r="N115" t="s">
        <v>1190</v>
      </c>
    </row>
    <row r="116" spans="11:14" x14ac:dyDescent="0.35">
      <c r="K116" t="str">
        <f t="shared" ca="1" si="10"/>
        <v>Maldives</v>
      </c>
      <c r="L116" t="s">
        <v>1191</v>
      </c>
      <c r="M116" t="s">
        <v>1191</v>
      </c>
      <c r="N116" t="s">
        <v>1192</v>
      </c>
    </row>
    <row r="117" spans="11:14" x14ac:dyDescent="0.35">
      <c r="K117" t="str">
        <f t="shared" ca="1" si="10"/>
        <v>Mali</v>
      </c>
      <c r="L117" t="s">
        <v>1193</v>
      </c>
      <c r="M117" t="s">
        <v>1193</v>
      </c>
      <c r="N117" t="s">
        <v>1194</v>
      </c>
    </row>
    <row r="118" spans="11:14" x14ac:dyDescent="0.35">
      <c r="K118" t="str">
        <f t="shared" ca="1" si="10"/>
        <v>Malta</v>
      </c>
      <c r="L118" t="s">
        <v>1195</v>
      </c>
      <c r="M118" t="s">
        <v>1196</v>
      </c>
      <c r="N118" t="s">
        <v>1195</v>
      </c>
    </row>
    <row r="119" spans="11:14" x14ac:dyDescent="0.35">
      <c r="K119" t="str">
        <f t="shared" ca="1" si="10"/>
        <v>Marshall Islands</v>
      </c>
      <c r="L119" t="s">
        <v>1197</v>
      </c>
      <c r="M119" t="s">
        <v>1198</v>
      </c>
      <c r="N119" t="s">
        <v>1199</v>
      </c>
    </row>
    <row r="120" spans="11:14" x14ac:dyDescent="0.35">
      <c r="K120" t="str">
        <f t="shared" ca="1" si="10"/>
        <v>Mauritania</v>
      </c>
      <c r="L120" t="s">
        <v>1200</v>
      </c>
      <c r="M120" t="s">
        <v>1201</v>
      </c>
      <c r="N120" t="s">
        <v>1200</v>
      </c>
    </row>
    <row r="121" spans="11:14" x14ac:dyDescent="0.35">
      <c r="K121" t="str">
        <f t="shared" ca="1" si="10"/>
        <v>Mauritius</v>
      </c>
      <c r="L121" t="s">
        <v>1202</v>
      </c>
      <c r="M121" t="s">
        <v>1203</v>
      </c>
      <c r="N121" t="s">
        <v>1204</v>
      </c>
    </row>
    <row r="122" spans="11:14" x14ac:dyDescent="0.35">
      <c r="K122" t="str">
        <f t="shared" ca="1" si="10"/>
        <v>Mexico</v>
      </c>
      <c r="L122" t="s">
        <v>1205</v>
      </c>
      <c r="M122" t="s">
        <v>1206</v>
      </c>
      <c r="N122" t="s">
        <v>1207</v>
      </c>
    </row>
    <row r="123" spans="11:14" x14ac:dyDescent="0.35">
      <c r="K123" t="str">
        <f t="shared" ca="1" si="10"/>
        <v>Micronesia (Federated States)</v>
      </c>
      <c r="L123" t="s">
        <v>1208</v>
      </c>
      <c r="M123" t="s">
        <v>1209</v>
      </c>
      <c r="N123" t="s">
        <v>1210</v>
      </c>
    </row>
    <row r="124" spans="11:14" x14ac:dyDescent="0.35">
      <c r="K124" t="str">
        <f t="shared" ca="1" si="10"/>
        <v>Moldova</v>
      </c>
      <c r="L124" t="s">
        <v>1211</v>
      </c>
      <c r="M124" t="s">
        <v>1212</v>
      </c>
      <c r="N124" t="s">
        <v>1213</v>
      </c>
    </row>
    <row r="125" spans="11:14" x14ac:dyDescent="0.35">
      <c r="K125" t="str">
        <f t="shared" ca="1" si="10"/>
        <v>Monaco</v>
      </c>
      <c r="L125" t="s">
        <v>1214</v>
      </c>
      <c r="M125" t="s">
        <v>1214</v>
      </c>
      <c r="N125" t="s">
        <v>1215</v>
      </c>
    </row>
    <row r="126" spans="11:14" x14ac:dyDescent="0.35">
      <c r="K126" t="str">
        <f t="shared" ca="1" si="10"/>
        <v>Mongolia</v>
      </c>
      <c r="L126" t="s">
        <v>1216</v>
      </c>
      <c r="M126" t="s">
        <v>1217</v>
      </c>
      <c r="N126" t="s">
        <v>1216</v>
      </c>
    </row>
    <row r="127" spans="11:14" x14ac:dyDescent="0.35">
      <c r="K127" t="str">
        <f t="shared" ca="1" si="10"/>
        <v>Montenegro</v>
      </c>
      <c r="L127" t="s">
        <v>1218</v>
      </c>
      <c r="M127" t="s">
        <v>1219</v>
      </c>
      <c r="N127" t="s">
        <v>1218</v>
      </c>
    </row>
    <row r="128" spans="11:14" x14ac:dyDescent="0.35">
      <c r="K128" t="str">
        <f t="shared" ca="1" si="10"/>
        <v>Morocco</v>
      </c>
      <c r="L128" t="s">
        <v>1220</v>
      </c>
      <c r="M128" t="s">
        <v>1221</v>
      </c>
      <c r="N128" t="s">
        <v>1222</v>
      </c>
    </row>
    <row r="129" spans="11:14" x14ac:dyDescent="0.35">
      <c r="K129" t="str">
        <f t="shared" ca="1" si="10"/>
        <v>Mozambique</v>
      </c>
      <c r="L129" t="s">
        <v>1</v>
      </c>
      <c r="M129" t="s">
        <v>1</v>
      </c>
      <c r="N129" t="s">
        <v>1</v>
      </c>
    </row>
    <row r="130" spans="11:14" x14ac:dyDescent="0.35">
      <c r="K130" t="str">
        <f t="shared" ca="1" si="10"/>
        <v>Myanmar</v>
      </c>
      <c r="L130" t="s">
        <v>1223</v>
      </c>
      <c r="M130" t="s">
        <v>1224</v>
      </c>
      <c r="N130" t="s">
        <v>1223</v>
      </c>
    </row>
    <row r="131" spans="11:14" x14ac:dyDescent="0.35">
      <c r="K131" t="str">
        <f t="shared" ref="K131:K194" ca="1" si="11">OFFSET($L131,0,LangOffset,1,1)</f>
        <v>Namibia</v>
      </c>
      <c r="L131" t="s">
        <v>1225</v>
      </c>
      <c r="M131" t="s">
        <v>1226</v>
      </c>
      <c r="N131" t="s">
        <v>1225</v>
      </c>
    </row>
    <row r="132" spans="11:14" x14ac:dyDescent="0.35">
      <c r="K132" t="str">
        <f t="shared" ca="1" si="11"/>
        <v>Nauru</v>
      </c>
      <c r="L132" t="s">
        <v>1227</v>
      </c>
      <c r="M132" t="s">
        <v>1227</v>
      </c>
      <c r="N132" t="s">
        <v>1227</v>
      </c>
    </row>
    <row r="133" spans="11:14" x14ac:dyDescent="0.35">
      <c r="K133" t="str">
        <f t="shared" ca="1" si="11"/>
        <v>Nepal</v>
      </c>
      <c r="L133" t="s">
        <v>1228</v>
      </c>
      <c r="M133" t="s">
        <v>1229</v>
      </c>
      <c r="N133" t="s">
        <v>1228</v>
      </c>
    </row>
    <row r="134" spans="11:14" x14ac:dyDescent="0.35">
      <c r="K134" t="str">
        <f t="shared" ca="1" si="11"/>
        <v>Netherlands</v>
      </c>
      <c r="L134" t="s">
        <v>1230</v>
      </c>
      <c r="M134" t="s">
        <v>1231</v>
      </c>
      <c r="N134" t="s">
        <v>1232</v>
      </c>
    </row>
    <row r="135" spans="11:14" x14ac:dyDescent="0.35">
      <c r="K135" t="str">
        <f t="shared" ca="1" si="11"/>
        <v>New Zealand</v>
      </c>
      <c r="L135" t="s">
        <v>1233</v>
      </c>
      <c r="M135" t="s">
        <v>1234</v>
      </c>
      <c r="N135" t="s">
        <v>1235</v>
      </c>
    </row>
    <row r="136" spans="11:14" x14ac:dyDescent="0.35">
      <c r="K136" t="str">
        <f t="shared" ca="1" si="11"/>
        <v>Nicaragua</v>
      </c>
      <c r="L136" t="s">
        <v>1236</v>
      </c>
      <c r="M136" t="s">
        <v>1236</v>
      </c>
      <c r="N136" t="s">
        <v>1236</v>
      </c>
    </row>
    <row r="137" spans="11:14" x14ac:dyDescent="0.35">
      <c r="K137" t="str">
        <f t="shared" ca="1" si="11"/>
        <v>Niger</v>
      </c>
      <c r="L137" t="s">
        <v>1237</v>
      </c>
      <c r="M137" t="s">
        <v>1237</v>
      </c>
      <c r="N137" t="s">
        <v>1238</v>
      </c>
    </row>
    <row r="138" spans="11:14" x14ac:dyDescent="0.35">
      <c r="K138" t="str">
        <f t="shared" ca="1" si="11"/>
        <v>Nigeria</v>
      </c>
      <c r="L138" t="s">
        <v>1239</v>
      </c>
      <c r="M138" t="s">
        <v>1239</v>
      </c>
      <c r="N138" t="s">
        <v>1239</v>
      </c>
    </row>
    <row r="139" spans="11:14" x14ac:dyDescent="0.35">
      <c r="K139" t="str">
        <f t="shared" ca="1" si="11"/>
        <v>Niue</v>
      </c>
      <c r="L139" t="s">
        <v>1240</v>
      </c>
      <c r="M139" t="s">
        <v>1240</v>
      </c>
      <c r="N139" t="s">
        <v>1240</v>
      </c>
    </row>
    <row r="140" spans="11:14" x14ac:dyDescent="0.35">
      <c r="K140" t="str">
        <f t="shared" ca="1" si="11"/>
        <v>North Macedonia</v>
      </c>
      <c r="L140" t="s">
        <v>1241</v>
      </c>
      <c r="M140" t="s">
        <v>1242</v>
      </c>
      <c r="N140" t="s">
        <v>1243</v>
      </c>
    </row>
    <row r="141" spans="11:14" x14ac:dyDescent="0.35">
      <c r="K141" t="str">
        <f t="shared" ca="1" si="11"/>
        <v>Norway</v>
      </c>
      <c r="L141" t="s">
        <v>1244</v>
      </c>
      <c r="M141" t="s">
        <v>1245</v>
      </c>
      <c r="N141" t="s">
        <v>1246</v>
      </c>
    </row>
    <row r="142" spans="11:14" x14ac:dyDescent="0.35">
      <c r="K142" t="str">
        <f t="shared" ca="1" si="11"/>
        <v>Oman</v>
      </c>
      <c r="L142" t="s">
        <v>1247</v>
      </c>
      <c r="M142" t="s">
        <v>1247</v>
      </c>
      <c r="N142" t="s">
        <v>1248</v>
      </c>
    </row>
    <row r="143" spans="11:14" x14ac:dyDescent="0.35">
      <c r="K143" t="str">
        <f t="shared" ca="1" si="11"/>
        <v>Pakistan</v>
      </c>
      <c r="L143" t="s">
        <v>1249</v>
      </c>
      <c r="M143" t="s">
        <v>1249</v>
      </c>
      <c r="N143" t="s">
        <v>1250</v>
      </c>
    </row>
    <row r="144" spans="11:14" x14ac:dyDescent="0.35">
      <c r="K144" t="str">
        <f t="shared" ca="1" si="11"/>
        <v>Palau</v>
      </c>
      <c r="L144" t="s">
        <v>1251</v>
      </c>
      <c r="M144" t="s">
        <v>1252</v>
      </c>
      <c r="N144" t="s">
        <v>1251</v>
      </c>
    </row>
    <row r="145" spans="11:14" x14ac:dyDescent="0.35">
      <c r="K145" t="str">
        <f t="shared" ca="1" si="11"/>
        <v>Palestine</v>
      </c>
      <c r="L145" t="s">
        <v>1253</v>
      </c>
      <c r="M145" t="s">
        <v>1253</v>
      </c>
      <c r="N145" t="s">
        <v>1254</v>
      </c>
    </row>
    <row r="146" spans="11:14" x14ac:dyDescent="0.35">
      <c r="K146" t="str">
        <f t="shared" ca="1" si="11"/>
        <v>Panama</v>
      </c>
      <c r="L146" t="s">
        <v>1255</v>
      </c>
      <c r="M146" t="s">
        <v>1255</v>
      </c>
      <c r="N146" t="s">
        <v>1256</v>
      </c>
    </row>
    <row r="147" spans="11:14" x14ac:dyDescent="0.35">
      <c r="K147" t="str">
        <f t="shared" ca="1" si="11"/>
        <v>Papua New Guinea</v>
      </c>
      <c r="L147" t="s">
        <v>1257</v>
      </c>
      <c r="M147" t="s">
        <v>1258</v>
      </c>
      <c r="N147" t="s">
        <v>1259</v>
      </c>
    </row>
    <row r="148" spans="11:14" x14ac:dyDescent="0.35">
      <c r="K148" t="str">
        <f t="shared" ca="1" si="11"/>
        <v>Paraguay</v>
      </c>
      <c r="L148" t="s">
        <v>1260</v>
      </c>
      <c r="M148" t="s">
        <v>1260</v>
      </c>
      <c r="N148" t="s">
        <v>1260</v>
      </c>
    </row>
    <row r="149" spans="11:14" x14ac:dyDescent="0.35">
      <c r="K149" t="str">
        <f t="shared" ca="1" si="11"/>
        <v>Peru</v>
      </c>
      <c r="L149" t="s">
        <v>1261</v>
      </c>
      <c r="M149" t="s">
        <v>1262</v>
      </c>
      <c r="N149" t="s">
        <v>1263</v>
      </c>
    </row>
    <row r="150" spans="11:14" x14ac:dyDescent="0.35">
      <c r="K150" t="str">
        <f t="shared" ca="1" si="11"/>
        <v>Philippines</v>
      </c>
      <c r="L150" t="s">
        <v>1264</v>
      </c>
      <c r="M150" t="s">
        <v>1264</v>
      </c>
      <c r="N150" t="s">
        <v>1265</v>
      </c>
    </row>
    <row r="151" spans="11:14" x14ac:dyDescent="0.35">
      <c r="K151" t="str">
        <f t="shared" ca="1" si="11"/>
        <v>Poland</v>
      </c>
      <c r="L151" t="s">
        <v>1266</v>
      </c>
      <c r="M151" t="s">
        <v>1267</v>
      </c>
      <c r="N151" t="s">
        <v>1268</v>
      </c>
    </row>
    <row r="152" spans="11:14" x14ac:dyDescent="0.35">
      <c r="K152" t="str">
        <f t="shared" ca="1" si="11"/>
        <v>Portugal</v>
      </c>
      <c r="L152" t="s">
        <v>1269</v>
      </c>
      <c r="M152" t="s">
        <v>1269</v>
      </c>
      <c r="N152" t="s">
        <v>1269</v>
      </c>
    </row>
    <row r="153" spans="11:14" x14ac:dyDescent="0.35">
      <c r="K153" t="str">
        <f t="shared" ca="1" si="11"/>
        <v>Qatar</v>
      </c>
      <c r="L153" t="s">
        <v>1270</v>
      </c>
      <c r="M153" t="s">
        <v>1270</v>
      </c>
      <c r="N153" t="s">
        <v>1270</v>
      </c>
    </row>
    <row r="154" spans="11:14" x14ac:dyDescent="0.35">
      <c r="K154" t="str">
        <f t="shared" ca="1" si="11"/>
        <v>Romania</v>
      </c>
      <c r="L154" t="s">
        <v>1271</v>
      </c>
      <c r="M154" t="s">
        <v>1272</v>
      </c>
      <c r="N154" t="s">
        <v>1273</v>
      </c>
    </row>
    <row r="155" spans="11:14" x14ac:dyDescent="0.35">
      <c r="K155" t="str">
        <f t="shared" ca="1" si="11"/>
        <v>Russian Federation</v>
      </c>
      <c r="L155" t="s">
        <v>1274</v>
      </c>
      <c r="M155" t="s">
        <v>1275</v>
      </c>
      <c r="N155" t="s">
        <v>1276</v>
      </c>
    </row>
    <row r="156" spans="11:14" x14ac:dyDescent="0.35">
      <c r="K156" t="str">
        <f t="shared" ca="1" si="11"/>
        <v>Rwanda</v>
      </c>
      <c r="L156" t="s">
        <v>1277</v>
      </c>
      <c r="M156" t="s">
        <v>1277</v>
      </c>
      <c r="N156" t="s">
        <v>1277</v>
      </c>
    </row>
    <row r="157" spans="11:14" x14ac:dyDescent="0.35">
      <c r="K157" t="str">
        <f t="shared" ca="1" si="11"/>
        <v>Saint Kitts and Nevis</v>
      </c>
      <c r="L157" t="s">
        <v>1278</v>
      </c>
      <c r="M157" t="s">
        <v>1279</v>
      </c>
      <c r="N157" t="s">
        <v>1280</v>
      </c>
    </row>
    <row r="158" spans="11:14" x14ac:dyDescent="0.35">
      <c r="K158" t="str">
        <f t="shared" ca="1" si="11"/>
        <v>Saint Lucia</v>
      </c>
      <c r="L158" t="s">
        <v>1281</v>
      </c>
      <c r="M158" t="s">
        <v>1282</v>
      </c>
      <c r="N158" t="s">
        <v>1283</v>
      </c>
    </row>
    <row r="159" spans="11:14" x14ac:dyDescent="0.35">
      <c r="K159" t="str">
        <f t="shared" ca="1" si="11"/>
        <v>Saint Vincent and Grenadines</v>
      </c>
      <c r="L159" t="s">
        <v>1284</v>
      </c>
      <c r="M159" t="s">
        <v>1285</v>
      </c>
      <c r="N159" t="s">
        <v>1286</v>
      </c>
    </row>
    <row r="160" spans="11:14" x14ac:dyDescent="0.35">
      <c r="K160" t="str">
        <f t="shared" ca="1" si="11"/>
        <v>Samoa</v>
      </c>
      <c r="L160" t="s">
        <v>1287</v>
      </c>
      <c r="M160" t="s">
        <v>1287</v>
      </c>
      <c r="N160" t="s">
        <v>1287</v>
      </c>
    </row>
    <row r="161" spans="11:14" x14ac:dyDescent="0.35">
      <c r="K161" t="str">
        <f t="shared" ca="1" si="11"/>
        <v>San Marino</v>
      </c>
      <c r="L161" t="s">
        <v>1288</v>
      </c>
      <c r="M161" t="s">
        <v>1289</v>
      </c>
      <c r="N161" t="s">
        <v>1288</v>
      </c>
    </row>
    <row r="162" spans="11:14" x14ac:dyDescent="0.35">
      <c r="K162" t="str">
        <f t="shared" ca="1" si="11"/>
        <v>Sao Tome and Principe</v>
      </c>
      <c r="L162" t="s">
        <v>1290</v>
      </c>
      <c r="M162" t="s">
        <v>1291</v>
      </c>
      <c r="N162" t="s">
        <v>1292</v>
      </c>
    </row>
    <row r="163" spans="11:14" x14ac:dyDescent="0.35">
      <c r="K163" t="str">
        <f t="shared" ca="1" si="11"/>
        <v>Saudi Arabia</v>
      </c>
      <c r="L163" t="s">
        <v>1293</v>
      </c>
      <c r="M163" t="s">
        <v>1294</v>
      </c>
      <c r="N163" t="s">
        <v>1295</v>
      </c>
    </row>
    <row r="164" spans="11:14" x14ac:dyDescent="0.35">
      <c r="K164" t="str">
        <f t="shared" ca="1" si="11"/>
        <v>Senegal</v>
      </c>
      <c r="L164" t="s">
        <v>1296</v>
      </c>
      <c r="M164" t="s">
        <v>1297</v>
      </c>
      <c r="N164" t="s">
        <v>1296</v>
      </c>
    </row>
    <row r="165" spans="11:14" x14ac:dyDescent="0.35">
      <c r="K165" t="str">
        <f t="shared" ca="1" si="11"/>
        <v>Serbia</v>
      </c>
      <c r="L165" t="s">
        <v>1298</v>
      </c>
      <c r="M165" t="s">
        <v>1299</v>
      </c>
      <c r="N165" t="s">
        <v>1298</v>
      </c>
    </row>
    <row r="166" spans="11:14" x14ac:dyDescent="0.35">
      <c r="K166" t="str">
        <f t="shared" ca="1" si="11"/>
        <v>Seychelles</v>
      </c>
      <c r="L166" t="s">
        <v>1300</v>
      </c>
      <c r="M166" t="s">
        <v>1300</v>
      </c>
      <c r="N166" t="s">
        <v>1300</v>
      </c>
    </row>
    <row r="167" spans="11:14" x14ac:dyDescent="0.35">
      <c r="K167" t="str">
        <f t="shared" ca="1" si="11"/>
        <v>Sierra Leone</v>
      </c>
      <c r="L167" t="s">
        <v>1301</v>
      </c>
      <c r="M167" t="s">
        <v>1301</v>
      </c>
      <c r="N167" t="s">
        <v>1302</v>
      </c>
    </row>
    <row r="168" spans="11:14" x14ac:dyDescent="0.35">
      <c r="K168" t="str">
        <f t="shared" ca="1" si="11"/>
        <v>Singapore</v>
      </c>
      <c r="L168" t="s">
        <v>1303</v>
      </c>
      <c r="M168" t="s">
        <v>1304</v>
      </c>
      <c r="N168" t="s">
        <v>1305</v>
      </c>
    </row>
    <row r="169" spans="11:14" x14ac:dyDescent="0.35">
      <c r="K169" t="str">
        <f t="shared" ca="1" si="11"/>
        <v>Sint Maarten (Dutch part)</v>
      </c>
      <c r="L169" t="s">
        <v>1306</v>
      </c>
      <c r="M169" t="s">
        <v>1307</v>
      </c>
      <c r="N169" t="s">
        <v>1308</v>
      </c>
    </row>
    <row r="170" spans="11:14" x14ac:dyDescent="0.35">
      <c r="K170" t="str">
        <f t="shared" ca="1" si="11"/>
        <v>Slovakia</v>
      </c>
      <c r="L170" t="s">
        <v>1309</v>
      </c>
      <c r="M170" t="s">
        <v>1310</v>
      </c>
      <c r="N170" t="s">
        <v>1311</v>
      </c>
    </row>
    <row r="171" spans="11:14" x14ac:dyDescent="0.35">
      <c r="K171" t="str">
        <f t="shared" ca="1" si="11"/>
        <v>Slovenia</v>
      </c>
      <c r="L171" t="s">
        <v>1312</v>
      </c>
      <c r="M171" t="s">
        <v>1313</v>
      </c>
      <c r="N171" t="s">
        <v>1314</v>
      </c>
    </row>
    <row r="172" spans="11:14" x14ac:dyDescent="0.35">
      <c r="K172" t="str">
        <f t="shared" ca="1" si="11"/>
        <v>Solomon Islands</v>
      </c>
      <c r="L172" t="s">
        <v>1315</v>
      </c>
      <c r="M172" t="s">
        <v>1316</v>
      </c>
      <c r="N172" t="s">
        <v>1317</v>
      </c>
    </row>
    <row r="173" spans="11:14" x14ac:dyDescent="0.35">
      <c r="K173" t="str">
        <f t="shared" ca="1" si="11"/>
        <v>Somalia</v>
      </c>
      <c r="L173" t="s">
        <v>1318</v>
      </c>
      <c r="M173" t="s">
        <v>1319</v>
      </c>
      <c r="N173" t="s">
        <v>1318</v>
      </c>
    </row>
    <row r="174" spans="11:14" x14ac:dyDescent="0.35">
      <c r="K174" t="str">
        <f t="shared" ca="1" si="11"/>
        <v>South Africa</v>
      </c>
      <c r="L174" t="s">
        <v>1320</v>
      </c>
      <c r="M174" t="s">
        <v>1321</v>
      </c>
      <c r="N174" t="s">
        <v>1322</v>
      </c>
    </row>
    <row r="175" spans="11:14" x14ac:dyDescent="0.35">
      <c r="K175" t="str">
        <f t="shared" ca="1" si="11"/>
        <v>South Sudan</v>
      </c>
      <c r="L175" t="s">
        <v>1323</v>
      </c>
      <c r="M175" t="s">
        <v>1324</v>
      </c>
      <c r="N175" t="s">
        <v>1325</v>
      </c>
    </row>
    <row r="176" spans="11:14" x14ac:dyDescent="0.35">
      <c r="K176" t="str">
        <f t="shared" ca="1" si="11"/>
        <v>Spain</v>
      </c>
      <c r="L176" t="s">
        <v>1326</v>
      </c>
      <c r="M176" t="s">
        <v>1327</v>
      </c>
      <c r="N176" t="s">
        <v>1328</v>
      </c>
    </row>
    <row r="177" spans="11:14" x14ac:dyDescent="0.35">
      <c r="K177" t="str">
        <f t="shared" ca="1" si="11"/>
        <v>Sri Lanka</v>
      </c>
      <c r="L177" t="s">
        <v>1329</v>
      </c>
      <c r="M177" t="s">
        <v>1329</v>
      </c>
      <c r="N177" t="s">
        <v>1329</v>
      </c>
    </row>
    <row r="178" spans="11:14" x14ac:dyDescent="0.35">
      <c r="K178" t="str">
        <f t="shared" ca="1" si="11"/>
        <v>Sudan</v>
      </c>
      <c r="L178" t="s">
        <v>1330</v>
      </c>
      <c r="M178" t="s">
        <v>1331</v>
      </c>
      <c r="N178" t="s">
        <v>1332</v>
      </c>
    </row>
    <row r="179" spans="11:14" x14ac:dyDescent="0.35">
      <c r="K179" t="str">
        <f t="shared" ca="1" si="11"/>
        <v>Suriname</v>
      </c>
      <c r="L179" t="s">
        <v>1333</v>
      </c>
      <c r="M179" t="s">
        <v>1333</v>
      </c>
      <c r="N179" t="s">
        <v>1333</v>
      </c>
    </row>
    <row r="180" spans="11:14" x14ac:dyDescent="0.35">
      <c r="K180" t="str">
        <f t="shared" ca="1" si="11"/>
        <v>Sweden</v>
      </c>
      <c r="L180" t="s">
        <v>1334</v>
      </c>
      <c r="M180" t="s">
        <v>1335</v>
      </c>
      <c r="N180" t="s">
        <v>1336</v>
      </c>
    </row>
    <row r="181" spans="11:14" x14ac:dyDescent="0.35">
      <c r="K181" t="str">
        <f t="shared" ca="1" si="11"/>
        <v>Switzerland</v>
      </c>
      <c r="L181" t="s">
        <v>1337</v>
      </c>
      <c r="M181" t="s">
        <v>1338</v>
      </c>
      <c r="N181" t="s">
        <v>1339</v>
      </c>
    </row>
    <row r="182" spans="11:14" x14ac:dyDescent="0.35">
      <c r="K182" t="str">
        <f t="shared" ca="1" si="11"/>
        <v>Syrian Arab Republic</v>
      </c>
      <c r="L182" t="s">
        <v>1340</v>
      </c>
      <c r="M182" t="s">
        <v>1341</v>
      </c>
      <c r="N182" t="s">
        <v>1342</v>
      </c>
    </row>
    <row r="183" spans="11:14" x14ac:dyDescent="0.35">
      <c r="K183" t="str">
        <f t="shared" ca="1" si="11"/>
        <v>Taiwan</v>
      </c>
      <c r="L183" t="s">
        <v>1343</v>
      </c>
      <c r="M183" t="s">
        <v>1344</v>
      </c>
      <c r="N183" t="s">
        <v>1345</v>
      </c>
    </row>
    <row r="184" spans="11:14" x14ac:dyDescent="0.35">
      <c r="K184" t="str">
        <f t="shared" ca="1" si="11"/>
        <v>Tajikistan</v>
      </c>
      <c r="L184" t="s">
        <v>1346</v>
      </c>
      <c r="M184" t="s">
        <v>1347</v>
      </c>
      <c r="N184" t="s">
        <v>1348</v>
      </c>
    </row>
    <row r="185" spans="11:14" x14ac:dyDescent="0.35">
      <c r="K185" t="str">
        <f t="shared" ca="1" si="11"/>
        <v>Tanzania (United Republic)</v>
      </c>
      <c r="L185" t="s">
        <v>1349</v>
      </c>
      <c r="M185" t="s">
        <v>1350</v>
      </c>
      <c r="N185" t="s">
        <v>1351</v>
      </c>
    </row>
    <row r="186" spans="11:14" x14ac:dyDescent="0.35">
      <c r="K186" t="str">
        <f t="shared" ca="1" si="11"/>
        <v>Thailand</v>
      </c>
      <c r="L186" t="s">
        <v>1352</v>
      </c>
      <c r="M186" t="s">
        <v>1353</v>
      </c>
      <c r="N186" t="s">
        <v>1354</v>
      </c>
    </row>
    <row r="187" spans="11:14" x14ac:dyDescent="0.35">
      <c r="K187" t="str">
        <f t="shared" ca="1" si="11"/>
        <v>Timor-Leste</v>
      </c>
      <c r="L187" t="s">
        <v>1355</v>
      </c>
      <c r="M187" t="s">
        <v>1356</v>
      </c>
      <c r="N187" t="s">
        <v>1355</v>
      </c>
    </row>
    <row r="188" spans="11:14" x14ac:dyDescent="0.35">
      <c r="K188" t="str">
        <f t="shared" ca="1" si="11"/>
        <v>Togo</v>
      </c>
      <c r="L188" t="s">
        <v>1357</v>
      </c>
      <c r="M188" t="s">
        <v>1357</v>
      </c>
      <c r="N188" t="s">
        <v>1357</v>
      </c>
    </row>
    <row r="189" spans="11:14" x14ac:dyDescent="0.35">
      <c r="K189" t="str">
        <f t="shared" ca="1" si="11"/>
        <v>Tokelau</v>
      </c>
      <c r="L189" t="s">
        <v>1358</v>
      </c>
      <c r="M189" t="s">
        <v>1358</v>
      </c>
      <c r="N189" t="s">
        <v>1358</v>
      </c>
    </row>
    <row r="190" spans="11:14" x14ac:dyDescent="0.35">
      <c r="K190" t="str">
        <f t="shared" ca="1" si="11"/>
        <v>Tonga</v>
      </c>
      <c r="L190" t="s">
        <v>1359</v>
      </c>
      <c r="M190" t="s">
        <v>1359</v>
      </c>
      <c r="N190" t="s">
        <v>1359</v>
      </c>
    </row>
    <row r="191" spans="11:14" x14ac:dyDescent="0.35">
      <c r="K191" t="str">
        <f t="shared" ca="1" si="11"/>
        <v>Trinidad and Tobago</v>
      </c>
      <c r="L191" t="s">
        <v>1360</v>
      </c>
      <c r="M191" t="s">
        <v>1361</v>
      </c>
      <c r="N191" t="s">
        <v>1362</v>
      </c>
    </row>
    <row r="192" spans="11:14" x14ac:dyDescent="0.35">
      <c r="K192" t="str">
        <f t="shared" ca="1" si="11"/>
        <v>Tunisia</v>
      </c>
      <c r="L192" t="s">
        <v>1363</v>
      </c>
      <c r="M192" t="s">
        <v>1364</v>
      </c>
      <c r="N192" t="s">
        <v>1365</v>
      </c>
    </row>
    <row r="193" spans="11:14" x14ac:dyDescent="0.35">
      <c r="K193" t="str">
        <f t="shared" ca="1" si="11"/>
        <v>Turkey</v>
      </c>
      <c r="L193" t="s">
        <v>1366</v>
      </c>
      <c r="M193" t="s">
        <v>1367</v>
      </c>
      <c r="N193" t="s">
        <v>1368</v>
      </c>
    </row>
    <row r="194" spans="11:14" x14ac:dyDescent="0.35">
      <c r="K194" t="str">
        <f t="shared" ca="1" si="11"/>
        <v>Turkmenistan</v>
      </c>
      <c r="L194" t="s">
        <v>1369</v>
      </c>
      <c r="M194" t="s">
        <v>1370</v>
      </c>
      <c r="N194" t="s">
        <v>1371</v>
      </c>
    </row>
    <row r="195" spans="11:14" x14ac:dyDescent="0.35">
      <c r="K195" t="str">
        <f t="shared" ref="K195:K243" ca="1" si="12">OFFSET($L195,0,LangOffset,1,1)</f>
        <v>Tuvalu</v>
      </c>
      <c r="L195" t="s">
        <v>1372</v>
      </c>
      <c r="M195" t="s">
        <v>1372</v>
      </c>
      <c r="N195" t="s">
        <v>1372</v>
      </c>
    </row>
    <row r="196" spans="11:14" x14ac:dyDescent="0.35">
      <c r="K196" t="str">
        <f t="shared" ca="1" si="12"/>
        <v>Uganda</v>
      </c>
      <c r="L196" t="s">
        <v>1373</v>
      </c>
      <c r="M196" t="s">
        <v>1374</v>
      </c>
      <c r="N196" t="s">
        <v>1373</v>
      </c>
    </row>
    <row r="197" spans="11:14" x14ac:dyDescent="0.35">
      <c r="K197" t="str">
        <f t="shared" ca="1" si="12"/>
        <v>Ukraine</v>
      </c>
      <c r="L197" t="s">
        <v>1375</v>
      </c>
      <c r="M197" t="s">
        <v>1375</v>
      </c>
      <c r="N197" t="s">
        <v>1376</v>
      </c>
    </row>
    <row r="198" spans="11:14" x14ac:dyDescent="0.35">
      <c r="K198" t="str">
        <f t="shared" ca="1" si="12"/>
        <v>United Arab Emirates</v>
      </c>
      <c r="L198" t="s">
        <v>1377</v>
      </c>
      <c r="M198" t="s">
        <v>1378</v>
      </c>
      <c r="N198" t="s">
        <v>1379</v>
      </c>
    </row>
    <row r="199" spans="11:14" x14ac:dyDescent="0.35">
      <c r="K199" t="str">
        <f t="shared" ca="1" si="12"/>
        <v>United Kingdom</v>
      </c>
      <c r="L199" t="s">
        <v>1380</v>
      </c>
      <c r="M199" t="s">
        <v>1381</v>
      </c>
      <c r="N199" t="s">
        <v>1382</v>
      </c>
    </row>
    <row r="200" spans="11:14" x14ac:dyDescent="0.35">
      <c r="K200" t="str">
        <f t="shared" ca="1" si="12"/>
        <v>United States</v>
      </c>
      <c r="L200" t="s">
        <v>1383</v>
      </c>
      <c r="M200" t="s">
        <v>1384</v>
      </c>
      <c r="N200" t="s">
        <v>1385</v>
      </c>
    </row>
    <row r="201" spans="11:14" x14ac:dyDescent="0.35">
      <c r="K201" t="str">
        <f t="shared" ca="1" si="12"/>
        <v>Uruguay</v>
      </c>
      <c r="L201" t="s">
        <v>1386</v>
      </c>
      <c r="M201" t="s">
        <v>1386</v>
      </c>
      <c r="N201" t="s">
        <v>1386</v>
      </c>
    </row>
    <row r="202" spans="11:14" x14ac:dyDescent="0.35">
      <c r="K202" t="str">
        <f t="shared" ca="1" si="12"/>
        <v>Uzbekistan</v>
      </c>
      <c r="L202" t="s">
        <v>1387</v>
      </c>
      <c r="M202" t="s">
        <v>1388</v>
      </c>
      <c r="N202" t="s">
        <v>1389</v>
      </c>
    </row>
    <row r="203" spans="11:14" x14ac:dyDescent="0.35">
      <c r="K203" t="str">
        <f t="shared" ca="1" si="12"/>
        <v>Vanuatu</v>
      </c>
      <c r="L203" t="s">
        <v>1390</v>
      </c>
      <c r="M203" t="s">
        <v>1390</v>
      </c>
      <c r="N203" t="s">
        <v>1390</v>
      </c>
    </row>
    <row r="204" spans="11:14" x14ac:dyDescent="0.35">
      <c r="K204" t="str">
        <f t="shared" ca="1" si="12"/>
        <v>Venezuela</v>
      </c>
      <c r="L204" t="s">
        <v>1391</v>
      </c>
      <c r="M204" t="s">
        <v>1391</v>
      </c>
      <c r="N204" t="s">
        <v>1391</v>
      </c>
    </row>
    <row r="205" spans="11:14" x14ac:dyDescent="0.35">
      <c r="K205" t="str">
        <f t="shared" ca="1" si="12"/>
        <v>Viet Nam</v>
      </c>
      <c r="L205" t="s">
        <v>1392</v>
      </c>
      <c r="M205" t="s">
        <v>1393</v>
      </c>
      <c r="N205" t="s">
        <v>1392</v>
      </c>
    </row>
    <row r="206" spans="11:14" x14ac:dyDescent="0.35">
      <c r="K206" t="str">
        <f t="shared" ca="1" si="12"/>
        <v>Western Sahara</v>
      </c>
      <c r="L206" t="s">
        <v>1394</v>
      </c>
      <c r="M206" t="s">
        <v>1395</v>
      </c>
      <c r="N206" t="s">
        <v>1396</v>
      </c>
    </row>
    <row r="207" spans="11:14" x14ac:dyDescent="0.35">
      <c r="K207" t="str">
        <f t="shared" ca="1" si="12"/>
        <v>Yemen</v>
      </c>
      <c r="L207" t="s">
        <v>1397</v>
      </c>
      <c r="M207" t="s">
        <v>1398</v>
      </c>
      <c r="N207" t="s">
        <v>1397</v>
      </c>
    </row>
    <row r="208" spans="11:14" x14ac:dyDescent="0.35">
      <c r="K208" t="str">
        <f t="shared" ca="1" si="12"/>
        <v>Zambia</v>
      </c>
      <c r="L208" t="s">
        <v>1399</v>
      </c>
      <c r="M208" t="s">
        <v>1400</v>
      </c>
      <c r="N208" t="s">
        <v>1399</v>
      </c>
    </row>
    <row r="209" spans="11:14" x14ac:dyDescent="0.35">
      <c r="K209" t="str">
        <f t="shared" ca="1" si="12"/>
        <v>Zimbabwe</v>
      </c>
      <c r="L209" t="s">
        <v>1401</v>
      </c>
      <c r="M209" t="s">
        <v>1401</v>
      </c>
      <c r="N209" t="s">
        <v>1401</v>
      </c>
    </row>
    <row r="210" spans="11:14" x14ac:dyDescent="0.35">
      <c r="K210" t="str">
        <f t="shared" ca="1" si="12"/>
        <v>Zanzibar</v>
      </c>
      <c r="L210" t="s">
        <v>1402</v>
      </c>
      <c r="M210" t="s">
        <v>1402</v>
      </c>
      <c r="N210" t="s">
        <v>1402</v>
      </c>
    </row>
    <row r="237" spans="11:12" x14ac:dyDescent="0.35">
      <c r="K237" t="str">
        <f t="shared" ca="1" si="12"/>
        <v>Viet Nam</v>
      </c>
      <c r="L237" t="s">
        <v>1392</v>
      </c>
    </row>
    <row r="238" spans="11:12" x14ac:dyDescent="0.35">
      <c r="K238" t="str">
        <f t="shared" ca="1" si="12"/>
        <v>Wallis and Futuna Islands</v>
      </c>
      <c r="L238" t="s">
        <v>1403</v>
      </c>
    </row>
    <row r="239" spans="11:12" x14ac:dyDescent="0.35">
      <c r="K239" t="str">
        <f t="shared" ca="1" si="12"/>
        <v>Western Sahara</v>
      </c>
      <c r="L239" t="s">
        <v>1394</v>
      </c>
    </row>
    <row r="240" spans="11:12" x14ac:dyDescent="0.35">
      <c r="K240" t="str">
        <f t="shared" ca="1" si="12"/>
        <v>Yemen</v>
      </c>
      <c r="L240" t="s">
        <v>1397</v>
      </c>
    </row>
    <row r="241" spans="11:12" x14ac:dyDescent="0.35">
      <c r="K241" t="str">
        <f t="shared" ca="1" si="12"/>
        <v>Zambia</v>
      </c>
      <c r="L241" t="s">
        <v>1399</v>
      </c>
    </row>
    <row r="242" spans="11:12" x14ac:dyDescent="0.35">
      <c r="K242" t="str">
        <f t="shared" ca="1" si="12"/>
        <v>Zanzibar</v>
      </c>
      <c r="L242" t="s">
        <v>1402</v>
      </c>
    </row>
    <row r="243" spans="11:12" x14ac:dyDescent="0.35">
      <c r="K243" t="str">
        <f t="shared" ca="1" si="12"/>
        <v>Zimbabwe</v>
      </c>
      <c r="L243" t="s">
        <v>1401</v>
      </c>
    </row>
  </sheetData>
  <sheetProtection algorithmName="SHA-512" hashValue="I7U6Nv6p87ZbUvaR0IrbBgLwV/AkryeBE810EyRE1nlGJYG7ZoAc2yGUV3EE2MmnEtbhYNHIwbDiYE/eLVjUqw==" saltValue="cu4i7qxI2HI63Q8zwZGzXw==" spinCount="100000"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FFC000"/>
  </sheetPr>
  <dimension ref="A1:AB272"/>
  <sheetViews>
    <sheetView zoomScale="70" zoomScaleNormal="70" workbookViewId="0">
      <selection activeCell="B4" sqref="B4"/>
    </sheetView>
  </sheetViews>
  <sheetFormatPr defaultColWidth="9" defaultRowHeight="14.5" x14ac:dyDescent="0.35"/>
  <cols>
    <col min="1" max="1" width="38" style="13" customWidth="1"/>
    <col min="2" max="5" width="47" style="13" customWidth="1"/>
    <col min="6" max="6" width="9" style="13"/>
    <col min="7" max="7" width="38.83203125" style="13" customWidth="1"/>
    <col min="8" max="11" width="42.58203125" style="13" customWidth="1"/>
    <col min="12" max="16" width="9" style="13"/>
    <col min="22" max="16384" width="9" style="13"/>
  </cols>
  <sheetData>
    <row r="1" spans="1:28" x14ac:dyDescent="0.35">
      <c r="A1" s="31"/>
      <c r="B1" s="350"/>
      <c r="C1" s="350"/>
      <c r="D1" s="350"/>
      <c r="E1" s="350"/>
      <c r="F1" s="350"/>
      <c r="G1" s="350"/>
      <c r="H1" s="350"/>
      <c r="I1" s="350"/>
      <c r="J1" s="350"/>
      <c r="K1" s="350"/>
      <c r="L1" s="350"/>
      <c r="M1" s="350"/>
      <c r="N1" s="350"/>
      <c r="O1" s="350"/>
      <c r="P1" s="350"/>
      <c r="R1" s="16" t="s">
        <v>878</v>
      </c>
      <c r="V1" s="350"/>
      <c r="W1" s="350"/>
      <c r="X1"/>
      <c r="Y1" s="16" t="s">
        <v>572</v>
      </c>
      <c r="Z1"/>
      <c r="AA1"/>
      <c r="AB1"/>
    </row>
    <row r="2" spans="1:28" x14ac:dyDescent="0.35">
      <c r="A2" s="31"/>
      <c r="B2" s="350"/>
      <c r="C2" s="350"/>
      <c r="D2" s="350"/>
      <c r="E2" s="350"/>
      <c r="F2" s="350"/>
      <c r="G2" s="350"/>
      <c r="H2" s="350"/>
      <c r="I2" s="350"/>
      <c r="J2" s="350"/>
      <c r="K2" s="350"/>
      <c r="L2" s="350"/>
      <c r="M2" s="350"/>
      <c r="N2" s="350"/>
      <c r="O2" s="350"/>
      <c r="P2" s="350"/>
      <c r="Q2" s="29" t="s">
        <v>38</v>
      </c>
      <c r="R2" s="29" t="s">
        <v>7</v>
      </c>
      <c r="S2" s="29" t="s">
        <v>39</v>
      </c>
      <c r="T2" s="29" t="s">
        <v>40</v>
      </c>
      <c r="U2" s="30"/>
      <c r="V2" s="350"/>
      <c r="W2" s="350"/>
      <c r="X2" s="29" t="s">
        <v>38</v>
      </c>
      <c r="Y2" s="29" t="s">
        <v>7</v>
      </c>
      <c r="Z2" s="29" t="s">
        <v>39</v>
      </c>
      <c r="AA2" s="29" t="s">
        <v>40</v>
      </c>
      <c r="AB2" s="30"/>
    </row>
    <row r="3" spans="1:28" x14ac:dyDescent="0.35">
      <c r="A3" s="350"/>
      <c r="B3" s="350"/>
      <c r="C3" s="350"/>
      <c r="D3" s="350"/>
      <c r="E3" s="350"/>
      <c r="F3" s="350"/>
      <c r="G3" s="350"/>
      <c r="H3" s="350"/>
      <c r="I3" s="350"/>
      <c r="J3" s="350"/>
      <c r="K3" s="350"/>
      <c r="L3" s="350"/>
      <c r="M3" s="350"/>
      <c r="N3" s="350"/>
      <c r="O3" s="350"/>
      <c r="P3" s="350"/>
      <c r="Q3" t="str">
        <f t="shared" ref="Q3:Q67" ca="1" si="0">OFFSET($R3,0,LangOffset,1,1)</f>
        <v>Please select your geography…</v>
      </c>
      <c r="R3" t="s">
        <v>881</v>
      </c>
      <c r="S3" s="41" t="s">
        <v>882</v>
      </c>
      <c r="T3" s="42" t="s">
        <v>1404</v>
      </c>
      <c r="U3" s="42"/>
      <c r="V3" s="350"/>
      <c r="W3" s="350"/>
      <c r="X3" t="str">
        <f ca="1">OFFSET($Y3,0,LangOffset,1,1)</f>
        <v>Please select…</v>
      </c>
      <c r="Y3" t="s">
        <v>34</v>
      </c>
      <c r="Z3" s="42" t="s">
        <v>884</v>
      </c>
      <c r="AA3" s="42" t="s">
        <v>880</v>
      </c>
      <c r="AB3" s="42"/>
    </row>
    <row r="4" spans="1:28" x14ac:dyDescent="0.35">
      <c r="A4" s="16" t="s">
        <v>877</v>
      </c>
      <c r="B4" s="350"/>
      <c r="C4" s="350"/>
      <c r="D4" s="350"/>
      <c r="E4" s="350"/>
      <c r="F4" s="350"/>
      <c r="G4" s="350"/>
      <c r="H4" s="350"/>
      <c r="I4" s="350"/>
      <c r="J4" s="350"/>
      <c r="K4" s="350"/>
      <c r="L4" s="350"/>
      <c r="M4" s="350"/>
      <c r="N4" s="350"/>
      <c r="O4" s="350"/>
      <c r="P4" s="350"/>
      <c r="Q4" t="str">
        <f t="shared" ca="1" si="0"/>
        <v>Afghanistan</v>
      </c>
      <c r="R4" t="s">
        <v>888</v>
      </c>
      <c r="S4" t="s">
        <v>888</v>
      </c>
      <c r="T4" t="s">
        <v>889</v>
      </c>
      <c r="V4" s="350"/>
      <c r="W4" s="350"/>
      <c r="X4" t="str">
        <f ca="1">OFFSET($Y4,0,LangOffset,1,1)</f>
        <v>CCM</v>
      </c>
      <c r="Y4" t="s">
        <v>2</v>
      </c>
      <c r="Z4" s="42" t="s">
        <v>890</v>
      </c>
      <c r="AA4" s="42" t="s">
        <v>891</v>
      </c>
      <c r="AB4" s="42"/>
    </row>
    <row r="5" spans="1:28" x14ac:dyDescent="0.35">
      <c r="A5" s="29" t="s">
        <v>38</v>
      </c>
      <c r="B5" s="29"/>
      <c r="C5" s="29" t="s">
        <v>7</v>
      </c>
      <c r="D5" s="29" t="s">
        <v>39</v>
      </c>
      <c r="E5" s="29" t="s">
        <v>40</v>
      </c>
      <c r="F5" s="30"/>
      <c r="G5" s="29" t="s">
        <v>7</v>
      </c>
      <c r="H5" s="29" t="s">
        <v>39</v>
      </c>
      <c r="I5" s="29" t="s">
        <v>40</v>
      </c>
      <c r="J5" s="30"/>
      <c r="K5" s="350"/>
      <c r="L5" s="350"/>
      <c r="M5" s="350"/>
      <c r="N5" s="350"/>
      <c r="O5" s="350"/>
      <c r="P5" s="350"/>
      <c r="Q5" t="str">
        <f t="shared" ca="1" si="0"/>
        <v>Albania</v>
      </c>
      <c r="R5" t="s">
        <v>895</v>
      </c>
      <c r="S5" t="s">
        <v>896</v>
      </c>
      <c r="T5" t="s">
        <v>895</v>
      </c>
      <c r="V5" s="350"/>
      <c r="W5" s="350"/>
      <c r="X5" t="str">
        <f ca="1">OFFSET($Y5,0,LangOffset,1,1)</f>
        <v>non-CCM</v>
      </c>
      <c r="Y5" t="s">
        <v>897</v>
      </c>
      <c r="Z5" s="42" t="s">
        <v>898</v>
      </c>
      <c r="AA5" s="42" t="s">
        <v>1405</v>
      </c>
      <c r="AB5" s="42"/>
    </row>
    <row r="6" spans="1:28" x14ac:dyDescent="0.35">
      <c r="A6" s="351" t="str">
        <f t="shared" ref="A6:A16" ca="1" si="1">OFFSET($C6,0,LangOffset,1,1)</f>
        <v>Please select…</v>
      </c>
      <c r="B6" s="351" t="str">
        <f t="shared" ref="B6:B16" ca="1" si="2">OFFSET($G6,0,LangOffset,1,1)</f>
        <v xml:space="preserve"> </v>
      </c>
      <c r="C6" s="59" t="s">
        <v>34</v>
      </c>
      <c r="D6" s="59" t="s">
        <v>879</v>
      </c>
      <c r="E6" s="59" t="s">
        <v>880</v>
      </c>
      <c r="F6" s="59"/>
      <c r="G6" s="59" t="s">
        <v>1406</v>
      </c>
      <c r="H6" s="59"/>
      <c r="I6" s="59"/>
      <c r="J6" s="59"/>
      <c r="K6" s="350"/>
      <c r="L6" s="350"/>
      <c r="M6" s="350"/>
      <c r="N6" s="350"/>
      <c r="O6" s="350"/>
      <c r="P6" s="350"/>
      <c r="Q6" t="str">
        <f t="shared" ca="1" si="0"/>
        <v>Algeria</v>
      </c>
      <c r="R6" t="s">
        <v>904</v>
      </c>
      <c r="S6" t="s">
        <v>905</v>
      </c>
      <c r="T6" t="s">
        <v>906</v>
      </c>
      <c r="V6" s="350"/>
      <c r="W6" s="350"/>
      <c r="X6" s="350"/>
      <c r="Y6" s="350"/>
      <c r="Z6" s="350"/>
      <c r="AA6" s="350"/>
      <c r="AB6" s="350"/>
    </row>
    <row r="7" spans="1:28" x14ac:dyDescent="0.35">
      <c r="A7" s="351" t="str">
        <f t="shared" ca="1" si="1"/>
        <v>Treatment Care and Support_Differentiated ART Service Delivery and care</v>
      </c>
      <c r="B7" s="351" t="str">
        <f t="shared" ca="1" si="2"/>
        <v>Percentage of people living with HIV currently receiving antiretroviral therapy</v>
      </c>
      <c r="C7" s="61" t="s">
        <v>1407</v>
      </c>
      <c r="D7" s="77" t="s">
        <v>1408</v>
      </c>
      <c r="E7" s="59" t="s">
        <v>1409</v>
      </c>
      <c r="F7" s="59"/>
      <c r="G7" s="155" t="s">
        <v>1410</v>
      </c>
      <c r="H7" s="60" t="s">
        <v>1411</v>
      </c>
      <c r="I7" s="59" t="s">
        <v>1412</v>
      </c>
      <c r="J7" s="59"/>
      <c r="K7" s="350"/>
      <c r="L7" s="350"/>
      <c r="M7" s="350"/>
      <c r="N7" s="350"/>
      <c r="O7" s="350"/>
      <c r="P7" s="350"/>
      <c r="Q7" t="str">
        <f t="shared" ca="1" si="0"/>
        <v>Andorra</v>
      </c>
      <c r="R7" t="s">
        <v>912</v>
      </c>
      <c r="S7" t="s">
        <v>913</v>
      </c>
      <c r="T7" t="s">
        <v>912</v>
      </c>
      <c r="V7" s="350"/>
      <c r="W7" s="350"/>
      <c r="X7" s="350"/>
      <c r="Y7" s="350"/>
      <c r="Z7" s="350"/>
      <c r="AA7" s="350"/>
      <c r="AB7" s="350"/>
    </row>
    <row r="8" spans="1:28" x14ac:dyDescent="0.35">
      <c r="A8" s="351" t="str">
        <f t="shared" ca="1" si="1"/>
        <v>Elimination of Vertical Transmission of HIV, Syphilis and Hepatitis B</v>
      </c>
      <c r="B8" s="351" t="str">
        <f t="shared" ca="1" si="2"/>
        <v>Percentage of pregnant women living with HIV who received antiretroviral medicine to reduce the risk of vertical transmission of HIV</v>
      </c>
      <c r="C8" s="273" t="s">
        <v>1413</v>
      </c>
      <c r="D8" s="272" t="s">
        <v>1414</v>
      </c>
      <c r="E8" s="273" t="s">
        <v>1415</v>
      </c>
      <c r="F8" s="59"/>
      <c r="G8" s="61" t="s">
        <v>1416</v>
      </c>
      <c r="H8" s="268" t="s">
        <v>1417</v>
      </c>
      <c r="I8" s="61" t="s">
        <v>1418</v>
      </c>
      <c r="J8" s="59"/>
      <c r="K8" s="350"/>
      <c r="L8" s="350"/>
      <c r="M8" s="350"/>
      <c r="N8" s="350"/>
      <c r="O8" s="350"/>
      <c r="P8" s="350"/>
      <c r="Q8" t="str">
        <f t="shared" ca="1" si="0"/>
        <v>Angola</v>
      </c>
      <c r="R8" t="s">
        <v>919</v>
      </c>
      <c r="S8" t="s">
        <v>919</v>
      </c>
      <c r="T8" t="s">
        <v>919</v>
      </c>
      <c r="V8" s="350"/>
      <c r="W8" s="350"/>
      <c r="X8" s="350"/>
      <c r="Y8" s="350"/>
      <c r="Z8" s="350"/>
      <c r="AA8" s="350"/>
      <c r="AB8" s="350"/>
    </row>
    <row r="9" spans="1:28" x14ac:dyDescent="0.35">
      <c r="A9" s="351" t="str">
        <f t="shared" ca="1" si="1"/>
        <v>TB/HIV - TB screening among HIV patients</v>
      </c>
      <c r="B9" s="351" t="str">
        <f t="shared" ca="1" si="2"/>
        <v xml:space="preserve">Percentage of people living with HIV newly initiated on ART who were screened for TB </v>
      </c>
      <c r="C9" s="61" t="s">
        <v>1419</v>
      </c>
      <c r="D9" s="60" t="s">
        <v>1420</v>
      </c>
      <c r="E9" s="59" t="s">
        <v>1421</v>
      </c>
      <c r="F9" s="59"/>
      <c r="G9" s="155" t="s">
        <v>1422</v>
      </c>
      <c r="H9" s="268" t="s">
        <v>1423</v>
      </c>
      <c r="I9" s="61" t="s">
        <v>964</v>
      </c>
      <c r="J9" s="59"/>
      <c r="K9" s="350"/>
      <c r="L9" s="350"/>
      <c r="M9" s="350"/>
      <c r="N9" s="350"/>
      <c r="O9" s="350"/>
      <c r="P9" s="350"/>
      <c r="Q9" t="str">
        <f t="shared" ca="1" si="0"/>
        <v>Antigua and Barbuda</v>
      </c>
      <c r="R9" t="s">
        <v>926</v>
      </c>
      <c r="S9" t="s">
        <v>927</v>
      </c>
      <c r="T9" t="s">
        <v>928</v>
      </c>
      <c r="V9" s="350"/>
      <c r="W9" s="350"/>
      <c r="X9" s="350"/>
      <c r="Y9" s="350"/>
      <c r="Z9" s="350"/>
      <c r="AA9" s="350"/>
      <c r="AB9" s="350"/>
    </row>
    <row r="10" spans="1:28" x14ac:dyDescent="0.35">
      <c r="A10" s="351" t="str">
        <f t="shared" ca="1" si="1"/>
        <v>TB/HIV- TB patients with known HIV status</v>
      </c>
      <c r="B10" s="351" t="str">
        <f t="shared" ca="1" si="2"/>
        <v>Percentage of registered new and relapse TB patients with documented HIV status</v>
      </c>
      <c r="C10" s="353" t="s">
        <v>1424</v>
      </c>
      <c r="D10" s="60" t="s">
        <v>1425</v>
      </c>
      <c r="E10" s="59" t="s">
        <v>1426</v>
      </c>
      <c r="F10" s="59"/>
      <c r="G10" s="349" t="s">
        <v>968</v>
      </c>
      <c r="H10" s="272" t="s">
        <v>1427</v>
      </c>
      <c r="I10" s="273" t="s">
        <v>970</v>
      </c>
      <c r="J10" s="59"/>
      <c r="K10" s="350"/>
      <c r="L10" s="350"/>
      <c r="M10" s="350"/>
      <c r="N10" s="350"/>
      <c r="O10" s="350"/>
      <c r="P10" s="350"/>
      <c r="Q10" t="str">
        <f t="shared" ca="1" si="0"/>
        <v>Argentina</v>
      </c>
      <c r="R10" t="s">
        <v>935</v>
      </c>
      <c r="S10" t="s">
        <v>936</v>
      </c>
      <c r="T10" t="s">
        <v>935</v>
      </c>
      <c r="V10" s="350"/>
      <c r="W10" s="350"/>
      <c r="X10" s="350"/>
      <c r="Y10" s="350"/>
      <c r="Z10" s="350"/>
      <c r="AA10" s="350"/>
      <c r="AB10" s="350"/>
    </row>
    <row r="11" spans="1:28" x14ac:dyDescent="0.35">
      <c r="A11" s="351" t="str">
        <f t="shared" ca="1" si="1"/>
        <v>TB/HIV- HIV positive TB patients on ART</v>
      </c>
      <c r="B11" s="351" t="str">
        <f t="shared" ca="1" si="2"/>
        <v>Percentage of HIV-positive new and relapse TB patients on ART during TB treatment.</v>
      </c>
      <c r="C11" s="353" t="s">
        <v>1428</v>
      </c>
      <c r="D11" s="60" t="s">
        <v>1429</v>
      </c>
      <c r="E11" s="59" t="s">
        <v>1430</v>
      </c>
      <c r="F11" s="59"/>
      <c r="G11" s="353" t="s">
        <v>1431</v>
      </c>
      <c r="H11" s="268" t="s">
        <v>974</v>
      </c>
      <c r="I11" s="61" t="s">
        <v>975</v>
      </c>
      <c r="J11" s="59"/>
      <c r="K11" s="350"/>
      <c r="L11" s="350"/>
      <c r="M11" s="350"/>
      <c r="N11" s="350"/>
      <c r="O11" s="350"/>
      <c r="P11" s="350"/>
      <c r="Q11" t="str">
        <f t="shared" ca="1" si="0"/>
        <v>Armenia</v>
      </c>
      <c r="R11" t="s">
        <v>937</v>
      </c>
      <c r="S11" t="s">
        <v>938</v>
      </c>
      <c r="T11" t="s">
        <v>937</v>
      </c>
      <c r="V11" s="350"/>
      <c r="W11" s="350"/>
      <c r="X11" s="350"/>
      <c r="Y11" s="350"/>
      <c r="Z11" s="350"/>
      <c r="AA11" s="350"/>
      <c r="AB11" s="350"/>
    </row>
    <row r="12" spans="1:28" x14ac:dyDescent="0.35">
      <c r="A12" s="351" t="str">
        <f t="shared" ca="1" si="1"/>
        <v xml:space="preserve">TB/HIV- TPT initiation among PLHIV </v>
      </c>
      <c r="B12" s="351" t="str">
        <f t="shared" ca="1" si="2"/>
        <v>Percentage of people living with HIV currently enrolled on antiretroviral therapy who started TB preventive treatment (TPT) during the reporting period</v>
      </c>
      <c r="C12" s="353" t="s">
        <v>1432</v>
      </c>
      <c r="D12" s="350" t="s">
        <v>1433</v>
      </c>
      <c r="E12" s="350" t="s">
        <v>1434</v>
      </c>
      <c r="F12"/>
      <c r="G12" s="356" t="s">
        <v>1435</v>
      </c>
      <c r="H12" s="353" t="s">
        <v>980</v>
      </c>
      <c r="I12" s="353" t="s">
        <v>981</v>
      </c>
      <c r="J12" s="59"/>
      <c r="K12" s="350"/>
      <c r="L12" s="350"/>
      <c r="M12" s="350"/>
      <c r="N12" s="350"/>
      <c r="O12" s="350"/>
      <c r="P12" s="350"/>
      <c r="Q12" t="str">
        <f t="shared" ca="1" si="0"/>
        <v>Aruba</v>
      </c>
      <c r="R12" t="s">
        <v>941</v>
      </c>
      <c r="S12" t="s">
        <v>941</v>
      </c>
      <c r="T12" t="s">
        <v>941</v>
      </c>
      <c r="V12" s="350"/>
      <c r="W12" s="350"/>
      <c r="X12" s="350"/>
      <c r="Y12" s="350"/>
      <c r="Z12" s="350"/>
      <c r="AA12" s="350"/>
      <c r="AB12" s="350"/>
    </row>
    <row r="13" spans="1:28" x14ac:dyDescent="0.35">
      <c r="A13" s="351" t="str">
        <f t="shared" ca="1" si="1"/>
        <v>Prevention programs for key populations_defined package of services</v>
      </c>
      <c r="B13" s="351" t="str">
        <f t="shared" ca="1" si="2"/>
        <v>Percentage of Key Populations reached with prevention programs - defined package of services</v>
      </c>
      <c r="C13" s="59" t="s">
        <v>1436</v>
      </c>
      <c r="D13" s="60" t="s">
        <v>1437</v>
      </c>
      <c r="E13" s="59" t="s">
        <v>1438</v>
      </c>
      <c r="F13" s="59"/>
      <c r="G13" s="155" t="s">
        <v>1439</v>
      </c>
      <c r="H13" s="60" t="s">
        <v>1440</v>
      </c>
      <c r="I13" s="59" t="s">
        <v>1441</v>
      </c>
      <c r="J13" s="59"/>
      <c r="K13" s="350"/>
      <c r="L13" s="350"/>
      <c r="M13" s="350"/>
      <c r="N13" s="350"/>
      <c r="O13" s="350"/>
      <c r="P13" s="350"/>
      <c r="Q13" t="str">
        <f t="shared" ca="1" si="0"/>
        <v>Australia</v>
      </c>
      <c r="R13" t="s">
        <v>946</v>
      </c>
      <c r="S13" t="s">
        <v>947</v>
      </c>
      <c r="T13" t="s">
        <v>946</v>
      </c>
      <c r="V13" s="350"/>
      <c r="W13" s="350"/>
      <c r="X13" s="350"/>
      <c r="Y13" s="350"/>
      <c r="Z13" s="350"/>
      <c r="AA13" s="350"/>
      <c r="AB13" s="350"/>
    </row>
    <row r="14" spans="1:28" x14ac:dyDescent="0.35">
      <c r="A14" s="351" t="str">
        <f t="shared" ca="1" si="1"/>
        <v>Differentiated HIV Testing Services</v>
      </c>
      <c r="B14" s="351" t="str">
        <f t="shared" ca="1" si="2"/>
        <v xml:space="preserve">Percentage of the key population that have received an HIV test during the reporting period and who know their results </v>
      </c>
      <c r="C14" s="61" t="s">
        <v>1442</v>
      </c>
      <c r="D14" s="156" t="s">
        <v>1443</v>
      </c>
      <c r="E14" s="157" t="s">
        <v>1444</v>
      </c>
      <c r="F14" s="59"/>
      <c r="G14" s="155" t="s">
        <v>1445</v>
      </c>
      <c r="H14" s="59" t="s">
        <v>1446</v>
      </c>
      <c r="I14" s="59" t="s">
        <v>1447</v>
      </c>
      <c r="J14" s="59"/>
      <c r="K14" s="350"/>
      <c r="L14" s="350"/>
      <c r="M14" s="350"/>
      <c r="N14" s="350"/>
      <c r="O14" s="350"/>
      <c r="P14" s="350"/>
      <c r="Q14" t="str">
        <f t="shared" ca="1" si="0"/>
        <v>Austria</v>
      </c>
      <c r="R14" t="s">
        <v>951</v>
      </c>
      <c r="S14" t="s">
        <v>952</v>
      </c>
      <c r="T14" t="s">
        <v>951</v>
      </c>
      <c r="V14" s="350"/>
      <c r="W14" s="350"/>
      <c r="X14" s="350"/>
      <c r="Y14" s="350"/>
      <c r="Z14" s="350"/>
      <c r="AA14" s="350"/>
      <c r="AB14" s="350"/>
    </row>
    <row r="15" spans="1:28" x14ac:dyDescent="0.35">
      <c r="A15" s="351" t="str">
        <f t="shared" ca="1" si="1"/>
        <v>Prevention programs for PWID and their partners_Needle and syringe distribution</v>
      </c>
      <c r="B15" s="351" t="str">
        <f t="shared" ca="1" si="2"/>
        <v xml:space="preserve">Percentage of PWID reached with needle and syringe programs </v>
      </c>
      <c r="C15" s="59" t="s">
        <v>1448</v>
      </c>
      <c r="D15" s="60" t="s">
        <v>1449</v>
      </c>
      <c r="E15" s="59" t="s">
        <v>1450</v>
      </c>
      <c r="F15" s="59"/>
      <c r="G15" s="155" t="s">
        <v>1451</v>
      </c>
      <c r="H15" s="59" t="s">
        <v>1452</v>
      </c>
      <c r="I15" s="59" t="s">
        <v>1453</v>
      </c>
      <c r="J15" s="59"/>
      <c r="K15" s="350"/>
      <c r="L15" s="350"/>
      <c r="M15" s="350"/>
      <c r="N15" s="350"/>
      <c r="O15" s="350"/>
      <c r="P15" s="350"/>
      <c r="Q15" t="str">
        <f t="shared" ca="1" si="0"/>
        <v>Azerbaijan</v>
      </c>
      <c r="R15" t="s">
        <v>953</v>
      </c>
      <c r="S15" t="s">
        <v>954</v>
      </c>
      <c r="T15" t="s">
        <v>955</v>
      </c>
      <c r="V15" s="350"/>
      <c r="W15" s="350"/>
      <c r="X15" s="350"/>
      <c r="Y15" s="350"/>
      <c r="Z15" s="350"/>
      <c r="AA15" s="350"/>
      <c r="AB15" s="350"/>
    </row>
    <row r="16" spans="1:28" x14ac:dyDescent="0.35">
      <c r="A16" s="351" t="str">
        <f t="shared" ca="1" si="1"/>
        <v>Prevention programs for PWID and their partners_OST and other drug dependence treatment for PWIDs</v>
      </c>
      <c r="B16" s="351" t="str">
        <f t="shared" ca="1" si="2"/>
        <v xml:space="preserve">Percentage of PWID receiving opioid substitution therapy </v>
      </c>
      <c r="C16" s="59" t="s">
        <v>1454</v>
      </c>
      <c r="D16" s="60" t="s">
        <v>1455</v>
      </c>
      <c r="E16" s="59" t="s">
        <v>1456</v>
      </c>
      <c r="F16" s="59"/>
      <c r="G16" s="273" t="s">
        <v>1457</v>
      </c>
      <c r="H16" s="273" t="s">
        <v>1458</v>
      </c>
      <c r="I16" s="273" t="s">
        <v>1459</v>
      </c>
      <c r="J16" s="59"/>
      <c r="K16" s="350"/>
      <c r="L16" s="350"/>
      <c r="M16" s="350"/>
      <c r="N16" s="350"/>
      <c r="O16" s="350"/>
      <c r="P16" s="350"/>
      <c r="Q16" t="str">
        <f t="shared" ca="1" si="0"/>
        <v>Bahamas</v>
      </c>
      <c r="R16" t="s">
        <v>956</v>
      </c>
      <c r="S16" t="s">
        <v>956</v>
      </c>
      <c r="T16" t="s">
        <v>957</v>
      </c>
      <c r="V16" s="350"/>
      <c r="W16" s="350"/>
      <c r="X16" s="350"/>
      <c r="Y16" s="350"/>
      <c r="Z16" s="350"/>
      <c r="AA16" s="350"/>
      <c r="AB16" s="350"/>
    </row>
    <row r="17" spans="1:20" x14ac:dyDescent="0.35">
      <c r="A17" s="351" t="str">
        <f ca="1">OFFSET($C17,0,LangOffset,1,1)</f>
        <v>Elimination of vertical transmission of HIV, syphilis and hepatitis B</v>
      </c>
      <c r="B17" s="351">
        <f ca="1">OFFSET($G17,0,LangOffset,1,1)</f>
        <v>0</v>
      </c>
      <c r="C17" s="357" t="s">
        <v>1460</v>
      </c>
      <c r="D17" s="357" t="s">
        <v>1461</v>
      </c>
      <c r="E17" s="357" t="s">
        <v>1462</v>
      </c>
      <c r="F17" s="350"/>
      <c r="G17" s="350"/>
      <c r="H17" s="350"/>
      <c r="I17" s="350"/>
      <c r="J17" s="350"/>
      <c r="K17" s="350"/>
      <c r="L17" s="350"/>
      <c r="M17" s="350"/>
      <c r="N17" s="350"/>
      <c r="O17" s="350"/>
      <c r="P17" s="350"/>
      <c r="Q17" t="str">
        <f t="shared" ca="1" si="0"/>
        <v>Bahrain</v>
      </c>
      <c r="R17" t="s">
        <v>958</v>
      </c>
      <c r="S17" t="s">
        <v>959</v>
      </c>
      <c r="T17" t="s">
        <v>960</v>
      </c>
    </row>
    <row r="18" spans="1:20" x14ac:dyDescent="0.35">
      <c r="A18" s="29" t="s">
        <v>38</v>
      </c>
      <c r="B18" s="29" t="s">
        <v>7</v>
      </c>
      <c r="C18" s="29" t="s">
        <v>39</v>
      </c>
      <c r="D18" s="29" t="s">
        <v>40</v>
      </c>
      <c r="E18" s="30"/>
      <c r="F18" s="350"/>
      <c r="G18" s="350"/>
      <c r="H18" s="350"/>
      <c r="I18" s="350"/>
      <c r="J18" s="350"/>
      <c r="K18" s="350"/>
      <c r="L18" s="350"/>
      <c r="M18" s="350"/>
      <c r="N18" s="350"/>
      <c r="O18" s="350"/>
      <c r="P18" s="350"/>
      <c r="Q18" t="str">
        <f t="shared" ca="1" si="0"/>
        <v>Bangladesh</v>
      </c>
      <c r="R18" t="s">
        <v>961</v>
      </c>
      <c r="S18" t="s">
        <v>961</v>
      </c>
      <c r="T18" t="s">
        <v>961</v>
      </c>
    </row>
    <row r="19" spans="1:20" x14ac:dyDescent="0.35">
      <c r="A19" s="350"/>
      <c r="B19" s="21" t="str">
        <f>C7</f>
        <v>Treatment Care and Support_Differentiated ART Service Delivery and care</v>
      </c>
      <c r="C19" s="21" t="str">
        <f>D7</f>
        <v>Traitement prise en charge et soutien_Prestation de services et prise en charge différenciées pour les traitements antirétroviraux</v>
      </c>
      <c r="D19" s="16" t="str">
        <f>E7</f>
        <v>Tratamiento atención y apoyo_Prestación de servicios diferenciados atención y tratamiento antirretroviral</v>
      </c>
      <c r="E19" s="35"/>
      <c r="F19" s="350"/>
      <c r="G19" s="350"/>
      <c r="H19" s="350"/>
      <c r="I19" s="350"/>
      <c r="J19" s="350"/>
      <c r="K19" s="350"/>
      <c r="L19" s="350"/>
      <c r="M19" s="350"/>
      <c r="N19" s="350"/>
      <c r="O19" s="350"/>
      <c r="P19" s="350"/>
      <c r="Q19" t="str">
        <f t="shared" ca="1" si="0"/>
        <v>Barbados</v>
      </c>
      <c r="R19" t="s">
        <v>965</v>
      </c>
      <c r="S19" t="s">
        <v>966</v>
      </c>
      <c r="T19" t="s">
        <v>965</v>
      </c>
    </row>
    <row r="20" spans="1:20" x14ac:dyDescent="0.35">
      <c r="A20" s="350"/>
      <c r="B20" s="61" t="s">
        <v>1463</v>
      </c>
      <c r="C20" s="358" t="s">
        <v>1464</v>
      </c>
      <c r="D20" s="71" t="s">
        <v>1465</v>
      </c>
      <c r="E20" s="358"/>
      <c r="F20" s="350"/>
      <c r="G20" s="350"/>
      <c r="H20" s="350"/>
      <c r="I20" s="350"/>
      <c r="J20" s="350"/>
      <c r="K20" s="350"/>
      <c r="L20" s="350"/>
      <c r="M20" s="350"/>
      <c r="N20" s="350"/>
      <c r="O20" s="350"/>
      <c r="P20" s="350"/>
      <c r="Q20" t="str">
        <f t="shared" ca="1" si="0"/>
        <v>Belarus</v>
      </c>
      <c r="R20" t="s">
        <v>971</v>
      </c>
      <c r="S20" t="s">
        <v>972</v>
      </c>
      <c r="T20" t="s">
        <v>973</v>
      </c>
    </row>
    <row r="21" spans="1:20" x14ac:dyDescent="0.35">
      <c r="A21" s="350"/>
      <c r="B21" s="61" t="s">
        <v>1466</v>
      </c>
      <c r="C21" s="358" t="s">
        <v>1467</v>
      </c>
      <c r="D21" s="71" t="s">
        <v>1468</v>
      </c>
      <c r="E21" s="358"/>
      <c r="F21" s="350"/>
      <c r="G21" s="350"/>
      <c r="H21" s="350"/>
      <c r="I21" s="350"/>
      <c r="J21" s="350"/>
      <c r="K21" s="350"/>
      <c r="L21" s="350"/>
      <c r="M21" s="350"/>
      <c r="N21" s="350"/>
      <c r="O21" s="350"/>
      <c r="P21" s="350"/>
      <c r="Q21" t="str">
        <f t="shared" ca="1" si="0"/>
        <v>Belgium</v>
      </c>
      <c r="R21" t="s">
        <v>976</v>
      </c>
      <c r="S21" t="s">
        <v>977</v>
      </c>
      <c r="T21" t="s">
        <v>978</v>
      </c>
    </row>
    <row r="22" spans="1:20" x14ac:dyDescent="0.35">
      <c r="A22" s="350"/>
      <c r="B22" s="61" t="s">
        <v>1469</v>
      </c>
      <c r="C22" s="358" t="s">
        <v>1470</v>
      </c>
      <c r="D22" s="71" t="s">
        <v>1471</v>
      </c>
      <c r="E22" s="358"/>
      <c r="F22" s="350"/>
      <c r="G22" s="350"/>
      <c r="H22" s="350"/>
      <c r="I22" s="350"/>
      <c r="J22" s="350"/>
      <c r="K22" s="350"/>
      <c r="L22" s="350"/>
      <c r="M22" s="350"/>
      <c r="N22" s="350"/>
      <c r="O22" s="350"/>
      <c r="P22" s="350"/>
      <c r="Q22" t="str">
        <f t="shared" ca="1" si="0"/>
        <v>Belize</v>
      </c>
      <c r="R22" t="s">
        <v>982</v>
      </c>
      <c r="S22" t="s">
        <v>982</v>
      </c>
      <c r="T22" t="s">
        <v>983</v>
      </c>
    </row>
    <row r="23" spans="1:20" x14ac:dyDescent="0.35">
      <c r="A23" s="350"/>
      <c r="B23" s="350"/>
      <c r="C23" s="350"/>
      <c r="D23" s="350"/>
      <c r="E23" s="350"/>
      <c r="F23" s="350"/>
      <c r="G23" s="350"/>
      <c r="H23" s="350"/>
      <c r="I23" s="350"/>
      <c r="J23" s="350"/>
      <c r="K23" s="350"/>
      <c r="L23" s="350"/>
      <c r="M23" s="350"/>
      <c r="N23" s="350"/>
      <c r="O23" s="350"/>
      <c r="P23" s="350"/>
      <c r="Q23" t="str">
        <f t="shared" ca="1" si="0"/>
        <v>Benin</v>
      </c>
      <c r="R23" t="s">
        <v>984</v>
      </c>
      <c r="S23" t="s">
        <v>985</v>
      </c>
      <c r="T23" t="s">
        <v>984</v>
      </c>
    </row>
    <row r="24" spans="1:20" x14ac:dyDescent="0.35">
      <c r="A24" s="350"/>
      <c r="B24" s="16" t="s">
        <v>1472</v>
      </c>
      <c r="C24" s="16" t="s">
        <v>1473</v>
      </c>
      <c r="D24" s="16" t="s">
        <v>1474</v>
      </c>
      <c r="E24" s="35"/>
      <c r="F24" s="350"/>
      <c r="G24" s="350"/>
      <c r="H24" s="350"/>
      <c r="I24" s="350"/>
      <c r="J24" s="350"/>
      <c r="K24" s="350"/>
      <c r="L24" s="350"/>
      <c r="M24" s="350"/>
      <c r="N24" s="350"/>
      <c r="O24" s="350"/>
      <c r="P24" s="350"/>
      <c r="Q24" t="str">
        <f t="shared" ca="1" si="0"/>
        <v>Bhutan</v>
      </c>
      <c r="R24" t="s">
        <v>986</v>
      </c>
      <c r="S24" t="s">
        <v>987</v>
      </c>
      <c r="T24" t="s">
        <v>988</v>
      </c>
    </row>
    <row r="25" spans="1:20" x14ac:dyDescent="0.35">
      <c r="A25" s="350"/>
      <c r="B25" s="350" t="s">
        <v>1475</v>
      </c>
      <c r="C25" s="84" t="s">
        <v>1476</v>
      </c>
      <c r="D25" s="358" t="s">
        <v>1477</v>
      </c>
      <c r="E25" s="358"/>
      <c r="F25" s="350"/>
      <c r="G25" s="350"/>
      <c r="H25" s="350"/>
      <c r="I25" s="350"/>
      <c r="J25" s="350"/>
      <c r="K25" s="350"/>
      <c r="L25" s="350"/>
      <c r="M25" s="350"/>
      <c r="N25" s="350"/>
      <c r="O25" s="350"/>
      <c r="P25" s="350"/>
      <c r="Q25" t="str">
        <f t="shared" ca="1" si="0"/>
        <v>Bolivia (Plurinational State)</v>
      </c>
      <c r="R25" t="s">
        <v>989</v>
      </c>
      <c r="S25" t="s">
        <v>990</v>
      </c>
      <c r="T25" t="s">
        <v>991</v>
      </c>
    </row>
    <row r="26" spans="1:20" x14ac:dyDescent="0.35">
      <c r="A26" s="350"/>
      <c r="B26" s="350"/>
      <c r="C26" s="350"/>
      <c r="D26" s="350"/>
      <c r="E26" s="350"/>
      <c r="F26" s="350"/>
      <c r="G26" s="350"/>
      <c r="H26" s="350"/>
      <c r="I26" s="350"/>
      <c r="J26" s="350"/>
      <c r="K26" s="350"/>
      <c r="L26" s="350"/>
      <c r="M26" s="350"/>
      <c r="N26" s="350"/>
      <c r="O26" s="350"/>
      <c r="P26" s="350"/>
      <c r="Q26" t="str">
        <f t="shared" ca="1" si="0"/>
        <v>Bosnia and Herzegovina</v>
      </c>
      <c r="R26" t="s">
        <v>992</v>
      </c>
      <c r="S26" t="s">
        <v>993</v>
      </c>
      <c r="T26" t="s">
        <v>994</v>
      </c>
    </row>
    <row r="27" spans="1:20" x14ac:dyDescent="0.35">
      <c r="A27" s="350"/>
      <c r="B27" s="62" t="s">
        <v>1419</v>
      </c>
      <c r="C27" s="16" t="s">
        <v>1478</v>
      </c>
      <c r="D27" s="16" t="s">
        <v>1479</v>
      </c>
      <c r="E27" s="35"/>
      <c r="F27" s="350"/>
      <c r="G27" s="350"/>
      <c r="H27" s="350"/>
      <c r="I27" s="350"/>
      <c r="J27" s="350"/>
      <c r="K27" s="350"/>
      <c r="L27" s="350"/>
      <c r="M27" s="350"/>
      <c r="N27" s="350"/>
      <c r="O27" s="350"/>
      <c r="P27" s="350"/>
      <c r="Q27" t="str">
        <f t="shared" ca="1" si="0"/>
        <v>Botswana</v>
      </c>
      <c r="R27" t="s">
        <v>995</v>
      </c>
      <c r="S27" t="s">
        <v>995</v>
      </c>
      <c r="T27" t="s">
        <v>995</v>
      </c>
    </row>
    <row r="28" spans="1:20" x14ac:dyDescent="0.35">
      <c r="A28" s="350"/>
      <c r="B28" s="61" t="s">
        <v>1480</v>
      </c>
      <c r="C28" s="75" t="s">
        <v>1481</v>
      </c>
      <c r="D28" s="71" t="s">
        <v>1482</v>
      </c>
      <c r="E28" s="358"/>
      <c r="F28" s="350"/>
      <c r="G28" s="350"/>
      <c r="H28" s="350"/>
      <c r="I28" s="350"/>
      <c r="J28" s="350"/>
      <c r="K28" s="350"/>
      <c r="L28" s="350"/>
      <c r="M28" s="350"/>
      <c r="N28" s="350"/>
      <c r="O28" s="350"/>
      <c r="P28" s="350"/>
      <c r="Q28" t="str">
        <f t="shared" ca="1" si="0"/>
        <v>Brazil</v>
      </c>
      <c r="R28" t="s">
        <v>996</v>
      </c>
      <c r="S28" t="s">
        <v>997</v>
      </c>
      <c r="T28" t="s">
        <v>998</v>
      </c>
    </row>
    <row r="29" spans="1:20" x14ac:dyDescent="0.35">
      <c r="A29" s="350"/>
      <c r="B29" s="350"/>
      <c r="C29" s="350"/>
      <c r="D29" s="350"/>
      <c r="E29" s="350"/>
      <c r="F29" s="350"/>
      <c r="G29" s="350"/>
      <c r="H29" s="350"/>
      <c r="I29" s="350"/>
      <c r="J29" s="350"/>
      <c r="K29" s="350"/>
      <c r="L29" s="350"/>
      <c r="M29" s="350"/>
      <c r="N29" s="350"/>
      <c r="O29" s="350"/>
      <c r="P29" s="350"/>
      <c r="Q29" t="str">
        <f t="shared" ca="1" si="0"/>
        <v>Brunei Darussalam</v>
      </c>
      <c r="R29" t="s">
        <v>999</v>
      </c>
      <c r="S29" t="s">
        <v>1000</v>
      </c>
      <c r="T29" t="s">
        <v>999</v>
      </c>
    </row>
    <row r="30" spans="1:20" x14ac:dyDescent="0.35">
      <c r="A30" s="350"/>
      <c r="B30" s="16" t="s">
        <v>1483</v>
      </c>
      <c r="C30" s="16" t="s">
        <v>1484</v>
      </c>
      <c r="D30" s="16" t="s">
        <v>1485</v>
      </c>
      <c r="E30" s="35"/>
      <c r="F30" s="350"/>
      <c r="G30" s="350"/>
      <c r="H30" s="350"/>
      <c r="I30" s="350"/>
      <c r="J30" s="350"/>
      <c r="K30" s="350"/>
      <c r="L30" s="350"/>
      <c r="M30" s="350"/>
      <c r="N30" s="350"/>
      <c r="O30" s="350"/>
      <c r="P30" s="350"/>
      <c r="Q30" t="str">
        <f t="shared" ca="1" si="0"/>
        <v>Bulgaria</v>
      </c>
      <c r="R30" t="s">
        <v>1001</v>
      </c>
      <c r="S30" t="s">
        <v>1002</v>
      </c>
      <c r="T30" t="s">
        <v>1001</v>
      </c>
    </row>
    <row r="31" spans="1:20" x14ac:dyDescent="0.35">
      <c r="A31" s="350"/>
      <c r="B31" s="61" t="s">
        <v>1480</v>
      </c>
      <c r="C31" s="75" t="s">
        <v>1481</v>
      </c>
      <c r="D31" s="70" t="s">
        <v>1482</v>
      </c>
      <c r="E31" s="350"/>
      <c r="F31" s="350"/>
      <c r="G31" s="350"/>
      <c r="H31" s="350"/>
      <c r="I31" s="350"/>
      <c r="J31" s="350"/>
      <c r="K31" s="350"/>
      <c r="L31" s="350"/>
      <c r="M31" s="350"/>
      <c r="N31" s="350"/>
      <c r="O31" s="350"/>
      <c r="P31" s="350"/>
      <c r="Q31" t="str">
        <f t="shared" ca="1" si="0"/>
        <v>Burkina Faso</v>
      </c>
      <c r="R31" t="s">
        <v>1003</v>
      </c>
      <c r="S31" t="s">
        <v>1003</v>
      </c>
      <c r="T31" t="s">
        <v>1003</v>
      </c>
    </row>
    <row r="32" spans="1:20" x14ac:dyDescent="0.35">
      <c r="A32" s="350"/>
      <c r="B32" s="350"/>
      <c r="C32" s="350"/>
      <c r="D32" s="350"/>
      <c r="E32" s="350"/>
      <c r="F32" s="350"/>
      <c r="G32" s="350"/>
      <c r="H32" s="350"/>
      <c r="I32" s="350"/>
      <c r="J32" s="350"/>
      <c r="K32" s="350"/>
      <c r="L32" s="350"/>
      <c r="M32" s="350"/>
      <c r="N32" s="350"/>
      <c r="O32" s="350"/>
      <c r="P32" s="350"/>
      <c r="Q32" t="str">
        <f t="shared" ca="1" si="0"/>
        <v>Burundi</v>
      </c>
      <c r="R32" t="s">
        <v>1004</v>
      </c>
      <c r="S32" t="s">
        <v>1004</v>
      </c>
      <c r="T32" t="s">
        <v>1004</v>
      </c>
    </row>
    <row r="33" spans="2:20" x14ac:dyDescent="0.35">
      <c r="B33" s="16" t="s">
        <v>1486</v>
      </c>
      <c r="C33" s="16" t="s">
        <v>1487</v>
      </c>
      <c r="D33" s="16" t="s">
        <v>1488</v>
      </c>
      <c r="E33" s="35"/>
      <c r="F33" s="350"/>
      <c r="G33" s="350"/>
      <c r="H33" s="350"/>
      <c r="I33" s="350"/>
      <c r="J33" s="350"/>
      <c r="K33" s="350"/>
      <c r="L33" s="350"/>
      <c r="M33" s="350"/>
      <c r="N33" s="350"/>
      <c r="O33" s="350"/>
      <c r="P33" s="350"/>
      <c r="Q33" t="str">
        <f t="shared" ca="1" si="0"/>
        <v>Cabo Verde</v>
      </c>
      <c r="R33" t="s">
        <v>1005</v>
      </c>
      <c r="S33" t="s">
        <v>1005</v>
      </c>
      <c r="T33" t="s">
        <v>1005</v>
      </c>
    </row>
    <row r="34" spans="2:20" x14ac:dyDescent="0.35">
      <c r="B34" s="61" t="s">
        <v>1480</v>
      </c>
      <c r="C34" s="75" t="s">
        <v>1481</v>
      </c>
      <c r="D34" s="70" t="s">
        <v>1482</v>
      </c>
      <c r="E34" s="350"/>
      <c r="F34" s="350"/>
      <c r="G34" s="359" t="s">
        <v>1489</v>
      </c>
      <c r="H34" s="350"/>
      <c r="I34" s="350"/>
      <c r="J34" s="350"/>
      <c r="K34" s="350"/>
      <c r="L34" s="350"/>
      <c r="M34" s="350"/>
      <c r="N34" s="350"/>
      <c r="O34" s="350"/>
      <c r="P34" s="350"/>
      <c r="Q34" t="str">
        <f t="shared" ca="1" si="0"/>
        <v>Cambodia</v>
      </c>
      <c r="R34" t="s">
        <v>1006</v>
      </c>
      <c r="S34" t="s">
        <v>1007</v>
      </c>
      <c r="T34" t="s">
        <v>1008</v>
      </c>
    </row>
    <row r="35" spans="2:20" x14ac:dyDescent="0.35">
      <c r="B35" s="350"/>
      <c r="C35" s="350"/>
      <c r="D35" s="350"/>
      <c r="E35" s="350"/>
      <c r="F35" s="350"/>
      <c r="G35" s="359" t="s">
        <v>1490</v>
      </c>
      <c r="H35" s="350"/>
      <c r="I35" s="350"/>
      <c r="J35" s="350"/>
      <c r="K35" s="350"/>
      <c r="L35" s="350"/>
      <c r="M35" s="350"/>
      <c r="N35" s="350"/>
      <c r="O35" s="350"/>
      <c r="P35" s="350"/>
      <c r="Q35" t="str">
        <f t="shared" ca="1" si="0"/>
        <v>Cameroon</v>
      </c>
      <c r="R35" t="s">
        <v>1009</v>
      </c>
      <c r="S35" t="s">
        <v>1010</v>
      </c>
      <c r="T35" t="s">
        <v>1011</v>
      </c>
    </row>
    <row r="36" spans="2:20" x14ac:dyDescent="0.35">
      <c r="B36" s="16" t="s">
        <v>1491</v>
      </c>
      <c r="C36" s="16" t="s">
        <v>1492</v>
      </c>
      <c r="D36" s="16" t="s">
        <v>1493</v>
      </c>
      <c r="E36" s="350"/>
      <c r="F36" s="350"/>
      <c r="G36" s="359"/>
      <c r="H36" s="350"/>
      <c r="I36" s="350"/>
      <c r="J36" s="350"/>
      <c r="K36" s="350"/>
      <c r="L36" s="350"/>
      <c r="M36" s="350"/>
      <c r="N36" s="350"/>
      <c r="O36" s="350"/>
      <c r="P36" s="350"/>
      <c r="Q36" t="str">
        <f t="shared" ca="1" si="0"/>
        <v>Canada</v>
      </c>
      <c r="R36" t="s">
        <v>1012</v>
      </c>
      <c r="S36" t="s">
        <v>1012</v>
      </c>
      <c r="T36" t="s">
        <v>1013</v>
      </c>
    </row>
    <row r="37" spans="2:20" x14ac:dyDescent="0.35">
      <c r="B37" s="61" t="s">
        <v>1480</v>
      </c>
      <c r="C37" s="75" t="s">
        <v>1481</v>
      </c>
      <c r="D37" s="70" t="s">
        <v>1482</v>
      </c>
      <c r="E37" s="350"/>
      <c r="F37" s="350"/>
      <c r="G37" s="359"/>
      <c r="H37" s="350"/>
      <c r="I37" s="350"/>
      <c r="J37" s="350"/>
      <c r="K37" s="350"/>
      <c r="L37" s="350"/>
      <c r="M37" s="350"/>
      <c r="N37" s="350"/>
      <c r="O37" s="350"/>
      <c r="P37" s="350"/>
      <c r="Q37" t="str">
        <f t="shared" ca="1" si="0"/>
        <v>Central African Republic</v>
      </c>
      <c r="R37" t="s">
        <v>1014</v>
      </c>
      <c r="S37" t="s">
        <v>1015</v>
      </c>
      <c r="T37" t="s">
        <v>1016</v>
      </c>
    </row>
    <row r="38" spans="2:20" x14ac:dyDescent="0.35">
      <c r="B38" s="70"/>
      <c r="C38" s="70"/>
      <c r="D38" s="70"/>
      <c r="E38" s="350"/>
      <c r="F38" s="350"/>
      <c r="G38" s="359"/>
      <c r="H38" s="350"/>
      <c r="I38" s="350"/>
      <c r="J38" s="350"/>
      <c r="K38" s="350"/>
      <c r="L38" s="350"/>
      <c r="M38" s="350"/>
      <c r="N38" s="350"/>
      <c r="O38" s="350"/>
      <c r="P38" s="350"/>
      <c r="Q38" t="str">
        <f t="shared" ca="1" si="0"/>
        <v>Chad</v>
      </c>
      <c r="R38" t="s">
        <v>1017</v>
      </c>
      <c r="S38" t="s">
        <v>1018</v>
      </c>
      <c r="T38" t="s">
        <v>1017</v>
      </c>
    </row>
    <row r="39" spans="2:20" x14ac:dyDescent="0.35">
      <c r="B39" s="16" t="s">
        <v>1436</v>
      </c>
      <c r="C39" s="16" t="s">
        <v>1494</v>
      </c>
      <c r="D39" s="16" t="s">
        <v>1438</v>
      </c>
      <c r="E39" s="35"/>
      <c r="F39" s="350"/>
      <c r="G39" s="350"/>
      <c r="H39" s="350"/>
      <c r="I39" s="350"/>
      <c r="J39" s="350"/>
      <c r="K39" s="350"/>
      <c r="L39" s="350"/>
      <c r="M39" s="350"/>
      <c r="N39" s="350"/>
      <c r="O39" s="350"/>
      <c r="P39" s="350"/>
      <c r="Q39" t="str">
        <f t="shared" ca="1" si="0"/>
        <v>Chile</v>
      </c>
      <c r="R39" t="s">
        <v>1019</v>
      </c>
      <c r="S39" t="s">
        <v>1020</v>
      </c>
      <c r="T39" t="s">
        <v>1019</v>
      </c>
    </row>
    <row r="40" spans="2:20" x14ac:dyDescent="0.35">
      <c r="B40" s="350" t="s">
        <v>1495</v>
      </c>
      <c r="C40" s="358" t="s">
        <v>1496</v>
      </c>
      <c r="D40" s="358" t="s">
        <v>1497</v>
      </c>
      <c r="E40" s="358"/>
      <c r="F40" s="350"/>
      <c r="G40" s="350"/>
      <c r="H40" s="350"/>
      <c r="I40" s="350"/>
      <c r="J40" s="350"/>
      <c r="K40" s="350"/>
      <c r="L40" s="350"/>
      <c r="M40" s="350"/>
      <c r="N40" s="350"/>
      <c r="O40" s="350"/>
      <c r="P40" s="350"/>
      <c r="Q40" t="str">
        <f t="shared" ca="1" si="0"/>
        <v>China</v>
      </c>
      <c r="R40" t="s">
        <v>1021</v>
      </c>
      <c r="S40" t="s">
        <v>1022</v>
      </c>
      <c r="T40" t="s">
        <v>1021</v>
      </c>
    </row>
    <row r="41" spans="2:20" x14ac:dyDescent="0.35">
      <c r="B41" s="350" t="s">
        <v>1498</v>
      </c>
      <c r="C41" s="358" t="s">
        <v>1499</v>
      </c>
      <c r="D41" s="358" t="s">
        <v>1500</v>
      </c>
      <c r="E41" s="358"/>
      <c r="F41" s="350"/>
      <c r="G41" s="350"/>
      <c r="H41" s="350"/>
      <c r="I41" s="350"/>
      <c r="J41" s="350"/>
      <c r="K41" s="350"/>
      <c r="L41" s="350"/>
      <c r="M41" s="350"/>
      <c r="N41" s="350"/>
      <c r="O41" s="350"/>
      <c r="P41" s="350"/>
      <c r="Q41" t="str">
        <f t="shared" ca="1" si="0"/>
        <v>Colombia</v>
      </c>
      <c r="R41" t="s">
        <v>1023</v>
      </c>
      <c r="S41" t="s">
        <v>1024</v>
      </c>
      <c r="T41" t="s">
        <v>1023</v>
      </c>
    </row>
    <row r="42" spans="2:20" x14ac:dyDescent="0.35">
      <c r="B42" s="350" t="s">
        <v>1501</v>
      </c>
      <c r="C42" s="358" t="s">
        <v>1502</v>
      </c>
      <c r="D42" s="358" t="s">
        <v>1503</v>
      </c>
      <c r="E42" s="358"/>
      <c r="F42" s="350"/>
      <c r="G42" s="350"/>
      <c r="H42" s="350"/>
      <c r="I42" s="350"/>
      <c r="J42" s="350"/>
      <c r="K42" s="350"/>
      <c r="L42" s="350"/>
      <c r="M42" s="350"/>
      <c r="N42" s="350"/>
      <c r="O42" s="350"/>
      <c r="P42" s="350"/>
      <c r="Q42" t="str">
        <f t="shared" ca="1" si="0"/>
        <v>Comoros</v>
      </c>
      <c r="R42" t="s">
        <v>1025</v>
      </c>
      <c r="S42" t="s">
        <v>1026</v>
      </c>
      <c r="T42" t="s">
        <v>1027</v>
      </c>
    </row>
    <row r="43" spans="2:20" x14ac:dyDescent="0.35">
      <c r="B43" s="350" t="s">
        <v>521</v>
      </c>
      <c r="C43" s="70" t="s">
        <v>522</v>
      </c>
      <c r="D43" s="71" t="s">
        <v>523</v>
      </c>
      <c r="E43" s="358"/>
      <c r="F43" s="350"/>
      <c r="G43" s="350"/>
      <c r="H43" s="350"/>
      <c r="I43" s="350"/>
      <c r="J43" s="350"/>
      <c r="K43" s="350"/>
      <c r="L43" s="350"/>
      <c r="M43" s="350"/>
      <c r="N43" s="350"/>
      <c r="O43" s="350"/>
      <c r="P43" s="350"/>
      <c r="Q43" t="str">
        <f t="shared" ca="1" si="0"/>
        <v>Congo</v>
      </c>
      <c r="R43" t="s">
        <v>1028</v>
      </c>
      <c r="S43" t="s">
        <v>1028</v>
      </c>
      <c r="T43" t="s">
        <v>1028</v>
      </c>
    </row>
    <row r="44" spans="2:20" x14ac:dyDescent="0.35">
      <c r="B44" s="61" t="s">
        <v>1504</v>
      </c>
      <c r="C44" s="78" t="s">
        <v>1505</v>
      </c>
      <c r="D44" s="71" t="s">
        <v>1506</v>
      </c>
      <c r="E44" s="358"/>
      <c r="F44" s="350"/>
      <c r="G44" s="350"/>
      <c r="H44" s="350"/>
      <c r="I44" s="350"/>
      <c r="J44" s="350"/>
      <c r="K44" s="350"/>
      <c r="L44" s="350"/>
      <c r="M44" s="350"/>
      <c r="N44" s="350"/>
      <c r="O44" s="350"/>
      <c r="P44" s="350"/>
      <c r="Q44" t="str">
        <f t="shared" ca="1" si="0"/>
        <v>Congo (Democratic Republic)</v>
      </c>
      <c r="R44" t="s">
        <v>1029</v>
      </c>
      <c r="S44" t="s">
        <v>1030</v>
      </c>
      <c r="T44" t="s">
        <v>1031</v>
      </c>
    </row>
    <row r="45" spans="2:20" x14ac:dyDescent="0.35">
      <c r="B45" s="61" t="s">
        <v>1507</v>
      </c>
      <c r="C45" s="71" t="s">
        <v>1508</v>
      </c>
      <c r="D45" s="358" t="s">
        <v>1509</v>
      </c>
      <c r="E45" s="358"/>
      <c r="F45" s="350"/>
      <c r="G45" s="350"/>
      <c r="H45" s="350"/>
      <c r="I45" s="350"/>
      <c r="J45" s="350"/>
      <c r="K45" s="350"/>
      <c r="L45" s="350"/>
      <c r="M45" s="350"/>
      <c r="N45" s="350"/>
      <c r="O45" s="350"/>
      <c r="P45" s="350"/>
      <c r="Q45" t="str">
        <f t="shared" ca="1" si="0"/>
        <v>Cook Islands</v>
      </c>
      <c r="R45" t="s">
        <v>1032</v>
      </c>
      <c r="S45" t="s">
        <v>1033</v>
      </c>
      <c r="T45" t="s">
        <v>1034</v>
      </c>
    </row>
    <row r="46" spans="2:20" x14ac:dyDescent="0.35">
      <c r="B46" s="61" t="s">
        <v>1510</v>
      </c>
      <c r="C46" s="71" t="s">
        <v>1511</v>
      </c>
      <c r="D46" s="71" t="s">
        <v>1512</v>
      </c>
      <c r="E46" s="358"/>
      <c r="F46" s="350"/>
      <c r="G46" s="350"/>
      <c r="H46" s="350"/>
      <c r="I46" s="350"/>
      <c r="J46" s="350"/>
      <c r="K46" s="350"/>
      <c r="L46" s="350"/>
      <c r="M46" s="350"/>
      <c r="N46" s="350"/>
      <c r="O46" s="350"/>
      <c r="P46" s="350"/>
      <c r="Q46" t="str">
        <f t="shared" ca="1" si="0"/>
        <v>Costa Rica</v>
      </c>
      <c r="R46" t="s">
        <v>1035</v>
      </c>
      <c r="S46" t="s">
        <v>1035</v>
      </c>
      <c r="T46" t="s">
        <v>1035</v>
      </c>
    </row>
    <row r="47" spans="2:20" x14ac:dyDescent="0.35">
      <c r="B47" s="350" t="s">
        <v>1513</v>
      </c>
      <c r="C47" s="350" t="s">
        <v>1514</v>
      </c>
      <c r="D47" s="350" t="s">
        <v>1515</v>
      </c>
      <c r="E47" s="358"/>
      <c r="F47" s="350"/>
      <c r="G47" s="350"/>
      <c r="H47" s="350"/>
      <c r="I47" s="350"/>
      <c r="J47" s="350"/>
      <c r="K47" s="350"/>
      <c r="L47" s="350"/>
      <c r="M47" s="350"/>
      <c r="N47" s="350"/>
      <c r="O47" s="350"/>
      <c r="P47" s="350"/>
      <c r="Q47" t="str">
        <f t="shared" ca="1" si="0"/>
        <v>Côte d'Ivoire</v>
      </c>
      <c r="R47" t="s">
        <v>1036</v>
      </c>
      <c r="S47" t="s">
        <v>1036</v>
      </c>
      <c r="T47" t="s">
        <v>1036</v>
      </c>
    </row>
    <row r="48" spans="2:20" x14ac:dyDescent="0.35">
      <c r="B48" s="350" t="s">
        <v>1516</v>
      </c>
      <c r="C48" s="358" t="s">
        <v>1517</v>
      </c>
      <c r="D48" s="358" t="s">
        <v>1518</v>
      </c>
      <c r="E48" s="358"/>
      <c r="F48" s="350"/>
      <c r="G48" s="350"/>
      <c r="H48" s="350"/>
      <c r="I48" s="350"/>
      <c r="J48" s="350"/>
      <c r="K48" s="350"/>
      <c r="L48" s="350"/>
      <c r="M48" s="350"/>
      <c r="N48" s="350"/>
      <c r="O48" s="350"/>
      <c r="P48" s="350"/>
      <c r="Q48" t="str">
        <f t="shared" ca="1" si="0"/>
        <v>Croatia</v>
      </c>
      <c r="R48" t="s">
        <v>1037</v>
      </c>
      <c r="S48" t="s">
        <v>1038</v>
      </c>
      <c r="T48" t="s">
        <v>1039</v>
      </c>
    </row>
    <row r="49" spans="1:20" x14ac:dyDescent="0.35">
      <c r="A49" s="350"/>
      <c r="B49" s="350"/>
      <c r="C49" s="350"/>
      <c r="D49" s="350"/>
      <c r="E49" s="350"/>
      <c r="F49" s="350"/>
      <c r="G49" s="350"/>
      <c r="H49" s="350"/>
      <c r="I49" s="350"/>
      <c r="J49" s="350"/>
      <c r="K49" s="350"/>
      <c r="L49" s="350"/>
      <c r="M49" s="350"/>
      <c r="N49" s="350"/>
      <c r="O49" s="350"/>
      <c r="P49" s="350"/>
      <c r="Q49" t="str">
        <f t="shared" ca="1" si="0"/>
        <v>Cuba</v>
      </c>
      <c r="R49" t="s">
        <v>1040</v>
      </c>
      <c r="S49" t="s">
        <v>1040</v>
      </c>
      <c r="T49" t="s">
        <v>1040</v>
      </c>
    </row>
    <row r="50" spans="1:20" x14ac:dyDescent="0.35">
      <c r="A50" s="351"/>
      <c r="B50" s="62" t="s">
        <v>1442</v>
      </c>
      <c r="C50" s="85" t="s">
        <v>1519</v>
      </c>
      <c r="D50" s="72" t="s">
        <v>1520</v>
      </c>
      <c r="E50" s="35"/>
      <c r="F50" s="350"/>
      <c r="G50" s="350"/>
      <c r="H50" s="350"/>
      <c r="I50" s="350"/>
      <c r="J50" s="350"/>
      <c r="K50" s="350"/>
      <c r="L50" s="350"/>
      <c r="M50" s="350"/>
      <c r="N50" s="350"/>
      <c r="O50" s="350"/>
      <c r="P50" s="350"/>
      <c r="Q50" t="str">
        <f t="shared" ca="1" si="0"/>
        <v>Curacao</v>
      </c>
      <c r="R50" t="s">
        <v>1041</v>
      </c>
      <c r="S50" t="s">
        <v>1042</v>
      </c>
      <c r="T50" t="s">
        <v>1042</v>
      </c>
    </row>
    <row r="51" spans="1:20" x14ac:dyDescent="0.35">
      <c r="A51" s="350"/>
      <c r="B51" s="350" t="s">
        <v>1495</v>
      </c>
      <c r="C51" s="350" t="s">
        <v>1496</v>
      </c>
      <c r="D51" s="350" t="s">
        <v>1497</v>
      </c>
      <c r="E51" s="350"/>
      <c r="F51" s="350"/>
      <c r="G51" s="350"/>
      <c r="H51" s="350"/>
      <c r="I51" s="350"/>
      <c r="J51" s="350"/>
      <c r="K51" s="350"/>
      <c r="L51" s="350"/>
      <c r="M51" s="350"/>
      <c r="N51" s="350"/>
      <c r="O51" s="350"/>
      <c r="P51" s="350"/>
      <c r="Q51" t="str">
        <f t="shared" ca="1" si="0"/>
        <v>Cyprus</v>
      </c>
      <c r="R51" t="s">
        <v>1043</v>
      </c>
      <c r="S51" t="s">
        <v>1044</v>
      </c>
      <c r="T51" t="s">
        <v>1045</v>
      </c>
    </row>
    <row r="52" spans="1:20" x14ac:dyDescent="0.35">
      <c r="A52" s="350"/>
      <c r="B52" s="350" t="s">
        <v>1498</v>
      </c>
      <c r="C52" s="350" t="s">
        <v>1499</v>
      </c>
      <c r="D52" s="350" t="s">
        <v>1500</v>
      </c>
      <c r="E52" s="350"/>
      <c r="F52" s="350"/>
      <c r="G52" s="350"/>
      <c r="H52" s="350"/>
      <c r="I52" s="350"/>
      <c r="J52" s="350"/>
      <c r="K52" s="350"/>
      <c r="L52" s="350"/>
      <c r="M52" s="350"/>
      <c r="N52" s="350"/>
      <c r="O52" s="350"/>
      <c r="P52" s="350"/>
      <c r="Q52" t="str">
        <f t="shared" ca="1" si="0"/>
        <v>Czechia</v>
      </c>
      <c r="R52" t="s">
        <v>1046</v>
      </c>
      <c r="S52" t="s">
        <v>1047</v>
      </c>
      <c r="T52" t="s">
        <v>1048</v>
      </c>
    </row>
    <row r="53" spans="1:20" x14ac:dyDescent="0.35">
      <c r="A53" s="350"/>
      <c r="B53" s="350" t="s">
        <v>1501</v>
      </c>
      <c r="C53" s="350" t="s">
        <v>1502</v>
      </c>
      <c r="D53" s="350" t="s">
        <v>1503</v>
      </c>
      <c r="E53" s="350"/>
      <c r="F53" s="350"/>
      <c r="G53" s="350"/>
      <c r="H53" s="350"/>
      <c r="I53" s="350"/>
      <c r="J53" s="350"/>
      <c r="K53" s="350"/>
      <c r="L53" s="350"/>
      <c r="M53" s="350"/>
      <c r="N53" s="350"/>
      <c r="O53" s="350"/>
      <c r="P53" s="350"/>
      <c r="Q53" t="str">
        <f t="shared" ca="1" si="0"/>
        <v>Denmark</v>
      </c>
      <c r="R53" t="s">
        <v>1049</v>
      </c>
      <c r="S53" t="s">
        <v>1050</v>
      </c>
      <c r="T53" t="s">
        <v>1051</v>
      </c>
    </row>
    <row r="54" spans="1:20" x14ac:dyDescent="0.35">
      <c r="A54" s="350"/>
      <c r="B54" s="350" t="s">
        <v>521</v>
      </c>
      <c r="C54" s="70" t="s">
        <v>522</v>
      </c>
      <c r="D54" s="70" t="s">
        <v>523</v>
      </c>
      <c r="E54" s="350"/>
      <c r="F54" s="350"/>
      <c r="G54" s="350"/>
      <c r="H54" s="350"/>
      <c r="I54" s="350"/>
      <c r="J54" s="350"/>
      <c r="K54" s="350"/>
      <c r="L54" s="350"/>
      <c r="M54" s="350"/>
      <c r="N54" s="350"/>
      <c r="O54" s="350"/>
      <c r="P54" s="350"/>
      <c r="Q54" t="str">
        <f t="shared" ca="1" si="0"/>
        <v>Djibouti</v>
      </c>
      <c r="R54" t="s">
        <v>1052</v>
      </c>
      <c r="S54" t="s">
        <v>1052</v>
      </c>
      <c r="T54" t="s">
        <v>1052</v>
      </c>
    </row>
    <row r="55" spans="1:20" x14ac:dyDescent="0.35">
      <c r="A55" s="350"/>
      <c r="B55" s="61" t="s">
        <v>1504</v>
      </c>
      <c r="C55" s="78" t="s">
        <v>1505</v>
      </c>
      <c r="D55" s="70" t="s">
        <v>1506</v>
      </c>
      <c r="E55" s="350"/>
      <c r="F55" s="350"/>
      <c r="G55" s="350"/>
      <c r="H55" s="350"/>
      <c r="I55" s="350"/>
      <c r="J55" s="350"/>
      <c r="K55" s="350"/>
      <c r="L55" s="350"/>
      <c r="M55" s="350"/>
      <c r="N55" s="350"/>
      <c r="O55" s="350"/>
      <c r="P55" s="350"/>
      <c r="Q55" t="str">
        <f t="shared" ca="1" si="0"/>
        <v>Dominica</v>
      </c>
      <c r="R55" t="s">
        <v>1053</v>
      </c>
      <c r="S55" t="s">
        <v>1054</v>
      </c>
      <c r="T55" t="s">
        <v>1053</v>
      </c>
    </row>
    <row r="56" spans="1:20" x14ac:dyDescent="0.35">
      <c r="A56" s="350"/>
      <c r="B56" s="61" t="s">
        <v>1507</v>
      </c>
      <c r="C56" s="71" t="s">
        <v>1508</v>
      </c>
      <c r="D56" s="350" t="s">
        <v>1509</v>
      </c>
      <c r="E56" s="350"/>
      <c r="F56" s="350"/>
      <c r="G56" s="350"/>
      <c r="H56" s="350"/>
      <c r="I56" s="350"/>
      <c r="J56" s="350"/>
      <c r="K56" s="350"/>
      <c r="L56" s="350"/>
      <c r="M56" s="350"/>
      <c r="N56" s="350"/>
      <c r="O56" s="350"/>
      <c r="P56" s="350"/>
      <c r="Q56" t="str">
        <f t="shared" ca="1" si="0"/>
        <v>Dominican Republic</v>
      </c>
      <c r="R56" t="s">
        <v>1055</v>
      </c>
      <c r="S56" t="s">
        <v>1056</v>
      </c>
      <c r="T56" t="s">
        <v>1057</v>
      </c>
    </row>
    <row r="57" spans="1:20" x14ac:dyDescent="0.35">
      <c r="A57" s="350"/>
      <c r="B57" s="61" t="s">
        <v>1510</v>
      </c>
      <c r="C57" s="71" t="s">
        <v>1511</v>
      </c>
      <c r="D57" s="70" t="s">
        <v>1512</v>
      </c>
      <c r="E57" s="350"/>
      <c r="F57" s="350"/>
      <c r="G57" s="350"/>
      <c r="H57" s="350"/>
      <c r="I57" s="350"/>
      <c r="J57" s="350"/>
      <c r="K57" s="350"/>
      <c r="L57" s="350"/>
      <c r="M57" s="350"/>
      <c r="N57" s="350"/>
      <c r="O57" s="350"/>
      <c r="P57" s="350"/>
      <c r="Q57" t="str">
        <f t="shared" ca="1" si="0"/>
        <v>Ecuador</v>
      </c>
      <c r="R57" t="s">
        <v>1058</v>
      </c>
      <c r="S57" t="s">
        <v>1059</v>
      </c>
      <c r="T57" t="s">
        <v>1058</v>
      </c>
    </row>
    <row r="58" spans="1:20" x14ac:dyDescent="0.35">
      <c r="A58" s="350"/>
      <c r="B58" s="61" t="s">
        <v>1521</v>
      </c>
      <c r="C58" s="75" t="s">
        <v>1522</v>
      </c>
      <c r="D58" s="70" t="s">
        <v>1523</v>
      </c>
      <c r="E58" s="350"/>
      <c r="F58" s="350"/>
      <c r="G58" s="350"/>
      <c r="H58" s="350"/>
      <c r="I58" s="350"/>
      <c r="J58" s="350"/>
      <c r="K58" s="350"/>
      <c r="L58" s="350"/>
      <c r="M58" s="350"/>
      <c r="N58" s="350"/>
      <c r="O58" s="350"/>
      <c r="P58" s="350"/>
      <c r="Q58" t="str">
        <f t="shared" ca="1" si="0"/>
        <v>Egypt</v>
      </c>
      <c r="R58" t="s">
        <v>1060</v>
      </c>
      <c r="S58" t="s">
        <v>1061</v>
      </c>
      <c r="T58" t="s">
        <v>1062</v>
      </c>
    </row>
    <row r="59" spans="1:20" x14ac:dyDescent="0.35">
      <c r="A59" s="350"/>
      <c r="B59" s="350" t="s">
        <v>1513</v>
      </c>
      <c r="C59" s="350" t="s">
        <v>1514</v>
      </c>
      <c r="D59" s="350" t="s">
        <v>1515</v>
      </c>
      <c r="E59" s="350"/>
      <c r="F59" s="350"/>
      <c r="G59" s="350"/>
      <c r="H59" s="350"/>
      <c r="I59" s="350"/>
      <c r="J59" s="350"/>
      <c r="K59" s="350"/>
      <c r="L59" s="350"/>
      <c r="M59" s="350"/>
      <c r="N59" s="350"/>
      <c r="O59" s="350"/>
      <c r="P59" s="350"/>
      <c r="Q59" t="str">
        <f t="shared" ca="1" si="0"/>
        <v>El Salvador</v>
      </c>
      <c r="R59" t="s">
        <v>1063</v>
      </c>
      <c r="S59" t="s">
        <v>1064</v>
      </c>
      <c r="T59" t="s">
        <v>1063</v>
      </c>
    </row>
    <row r="60" spans="1:20" x14ac:dyDescent="0.35">
      <c r="A60" s="350"/>
      <c r="B60" s="350" t="s">
        <v>1516</v>
      </c>
      <c r="C60" s="358" t="s">
        <v>1517</v>
      </c>
      <c r="D60" s="70" t="s">
        <v>1524</v>
      </c>
      <c r="E60" s="350"/>
      <c r="F60" s="350"/>
      <c r="G60" s="350"/>
      <c r="H60" s="350"/>
      <c r="I60" s="350"/>
      <c r="J60" s="350"/>
      <c r="K60" s="350"/>
      <c r="L60" s="350"/>
      <c r="M60" s="350"/>
      <c r="N60" s="350"/>
      <c r="O60" s="350"/>
      <c r="P60" s="350"/>
      <c r="Q60" t="str">
        <f t="shared" ca="1" si="0"/>
        <v>Equatorial Guinea</v>
      </c>
      <c r="R60" t="s">
        <v>1065</v>
      </c>
      <c r="S60" t="s">
        <v>1066</v>
      </c>
      <c r="T60" t="s">
        <v>1067</v>
      </c>
    </row>
    <row r="61" spans="1:20" x14ac:dyDescent="0.35">
      <c r="A61" s="350"/>
      <c r="B61" s="350"/>
      <c r="C61" s="358"/>
      <c r="D61" s="70"/>
      <c r="E61" s="350"/>
      <c r="F61" s="350"/>
      <c r="G61" s="350"/>
      <c r="H61" s="350"/>
      <c r="I61" s="350"/>
      <c r="J61" s="350"/>
      <c r="K61" s="350"/>
      <c r="L61" s="350"/>
      <c r="M61" s="350"/>
      <c r="N61" s="350"/>
      <c r="O61" s="350"/>
      <c r="P61" s="350"/>
      <c r="Q61" t="str">
        <f t="shared" ca="1" si="0"/>
        <v>Eritrea</v>
      </c>
      <c r="R61" t="s">
        <v>1068</v>
      </c>
      <c r="S61" t="s">
        <v>1069</v>
      </c>
      <c r="T61" t="s">
        <v>1068</v>
      </c>
    </row>
    <row r="62" spans="1:20" x14ac:dyDescent="0.35">
      <c r="A62" s="350"/>
      <c r="B62" s="16" t="s">
        <v>1448</v>
      </c>
      <c r="C62" s="83" t="s">
        <v>1525</v>
      </c>
      <c r="D62" s="16" t="s">
        <v>1526</v>
      </c>
      <c r="E62" s="35"/>
      <c r="F62" s="350"/>
      <c r="G62" s="350"/>
      <c r="H62" s="350"/>
      <c r="I62" s="350"/>
      <c r="J62" s="350"/>
      <c r="K62" s="350"/>
      <c r="L62" s="350"/>
      <c r="M62" s="350"/>
      <c r="N62" s="350"/>
      <c r="O62" s="350"/>
      <c r="P62" s="350"/>
      <c r="Q62" t="str">
        <f t="shared" ca="1" si="0"/>
        <v>Estonia</v>
      </c>
      <c r="R62" t="s">
        <v>1070</v>
      </c>
      <c r="S62" t="s">
        <v>1071</v>
      </c>
      <c r="T62" t="s">
        <v>1070</v>
      </c>
    </row>
    <row r="63" spans="1:20" x14ac:dyDescent="0.35">
      <c r="A63" s="350"/>
      <c r="B63" s="350" t="s">
        <v>521</v>
      </c>
      <c r="C63" s="70" t="s">
        <v>522</v>
      </c>
      <c r="D63" s="70" t="s">
        <v>523</v>
      </c>
      <c r="E63" s="350"/>
      <c r="F63" s="350"/>
      <c r="G63" s="350"/>
      <c r="H63" s="350"/>
      <c r="I63" s="350"/>
      <c r="J63" s="350"/>
      <c r="K63" s="350"/>
      <c r="L63" s="350"/>
      <c r="M63" s="350"/>
      <c r="N63" s="350"/>
      <c r="O63" s="350"/>
      <c r="P63" s="350"/>
      <c r="Q63" t="str">
        <f t="shared" ca="1" si="0"/>
        <v>Eswatini</v>
      </c>
      <c r="R63" t="s">
        <v>1072</v>
      </c>
      <c r="S63" t="s">
        <v>1072</v>
      </c>
      <c r="T63" t="s">
        <v>1072</v>
      </c>
    </row>
    <row r="64" spans="1:20" x14ac:dyDescent="0.35">
      <c r="A64" s="350"/>
      <c r="B64" s="16"/>
      <c r="C64" s="16"/>
      <c r="D64" s="350"/>
      <c r="E64" s="350"/>
      <c r="F64" s="350"/>
      <c r="G64" s="350"/>
      <c r="H64" s="350"/>
      <c r="I64" s="350"/>
      <c r="J64" s="350"/>
      <c r="K64" s="350"/>
      <c r="L64" s="350"/>
      <c r="M64" s="350"/>
      <c r="N64" s="350"/>
      <c r="O64" s="350"/>
      <c r="P64" s="350"/>
      <c r="Q64" t="str">
        <f t="shared" ca="1" si="0"/>
        <v>Ethiopia</v>
      </c>
      <c r="R64" t="s">
        <v>1073</v>
      </c>
      <c r="S64" t="s">
        <v>1074</v>
      </c>
      <c r="T64" t="s">
        <v>1075</v>
      </c>
    </row>
    <row r="65" spans="1:20" x14ac:dyDescent="0.35">
      <c r="A65" s="350"/>
      <c r="B65" s="16" t="s">
        <v>1527</v>
      </c>
      <c r="C65" s="16" t="s">
        <v>1528</v>
      </c>
      <c r="D65" s="16" t="s">
        <v>1529</v>
      </c>
      <c r="E65" s="35"/>
      <c r="F65" s="350"/>
      <c r="G65" s="350"/>
      <c r="H65" s="350"/>
      <c r="I65" s="350"/>
      <c r="J65" s="350"/>
      <c r="K65" s="350"/>
      <c r="L65" s="350"/>
      <c r="M65" s="350"/>
      <c r="N65" s="350"/>
      <c r="O65" s="350"/>
      <c r="P65" s="350"/>
      <c r="Q65" t="str">
        <f t="shared" ca="1" si="0"/>
        <v>Faeroe Islands</v>
      </c>
      <c r="R65" t="s">
        <v>1076</v>
      </c>
      <c r="S65" t="s">
        <v>1077</v>
      </c>
      <c r="T65" t="s">
        <v>1078</v>
      </c>
    </row>
    <row r="66" spans="1:20" x14ac:dyDescent="0.35">
      <c r="A66" s="350"/>
      <c r="B66" s="350" t="s">
        <v>521</v>
      </c>
      <c r="C66" s="70" t="s">
        <v>522</v>
      </c>
      <c r="D66" s="70" t="s">
        <v>523</v>
      </c>
      <c r="E66" s="350"/>
      <c r="F66" s="350"/>
      <c r="G66" s="350"/>
      <c r="H66" s="350"/>
      <c r="I66" s="350"/>
      <c r="J66" s="350"/>
      <c r="K66" s="350"/>
      <c r="L66" s="350"/>
      <c r="M66" s="350"/>
      <c r="N66" s="350"/>
      <c r="O66" s="350"/>
      <c r="P66" s="350"/>
      <c r="Q66" t="str">
        <f t="shared" ca="1" si="0"/>
        <v>Fiji</v>
      </c>
      <c r="R66" t="s">
        <v>1079</v>
      </c>
      <c r="S66" t="s">
        <v>1080</v>
      </c>
      <c r="T66" t="s">
        <v>1079</v>
      </c>
    </row>
    <row r="67" spans="1:20" x14ac:dyDescent="0.35">
      <c r="A67" s="350"/>
      <c r="B67" s="16"/>
      <c r="C67" s="16"/>
      <c r="D67" s="350"/>
      <c r="E67" s="350"/>
      <c r="F67" s="350"/>
      <c r="G67" s="350"/>
      <c r="H67" s="350"/>
      <c r="I67" s="350"/>
      <c r="J67" s="350"/>
      <c r="K67" s="350"/>
      <c r="L67" s="350"/>
      <c r="M67" s="350"/>
      <c r="N67" s="350"/>
      <c r="O67" s="350"/>
      <c r="P67" s="350"/>
      <c r="Q67" t="str">
        <f t="shared" ca="1" si="0"/>
        <v>Finland</v>
      </c>
      <c r="R67" t="s">
        <v>1081</v>
      </c>
      <c r="S67" t="s">
        <v>1082</v>
      </c>
      <c r="T67" t="s">
        <v>1083</v>
      </c>
    </row>
    <row r="68" spans="1:20" x14ac:dyDescent="0.35">
      <c r="A68" s="350"/>
      <c r="B68" s="16"/>
      <c r="C68" s="16"/>
      <c r="D68" s="350"/>
      <c r="E68" s="350"/>
      <c r="F68" s="350"/>
      <c r="G68" s="350"/>
      <c r="H68" s="350"/>
      <c r="I68" s="350"/>
      <c r="J68" s="350"/>
      <c r="K68" s="350"/>
      <c r="L68" s="14"/>
      <c r="M68" s="350"/>
      <c r="N68" s="350"/>
      <c r="O68" s="350"/>
      <c r="P68" s="350"/>
      <c r="Q68" t="str">
        <f t="shared" ref="Q68:Q131" ca="1" si="3">OFFSET($R68,0,LangOffset,1,1)</f>
        <v>France</v>
      </c>
      <c r="R68" t="s">
        <v>1084</v>
      </c>
      <c r="S68" t="s">
        <v>1084</v>
      </c>
      <c r="T68" t="s">
        <v>1085</v>
      </c>
    </row>
    <row r="69" spans="1:20" x14ac:dyDescent="0.35">
      <c r="A69" s="350"/>
      <c r="B69" s="16"/>
      <c r="C69" s="16"/>
      <c r="D69" s="350"/>
      <c r="E69" s="350"/>
      <c r="F69" s="350"/>
      <c r="G69" s="350"/>
      <c r="H69" s="350"/>
      <c r="I69" s="350"/>
      <c r="J69" s="350"/>
      <c r="K69" s="350"/>
      <c r="L69" s="350"/>
      <c r="M69" s="350"/>
      <c r="N69" s="350"/>
      <c r="O69" s="350"/>
      <c r="P69" s="350"/>
      <c r="Q69" t="str">
        <f t="shared" ca="1" si="3"/>
        <v>Gabon</v>
      </c>
      <c r="R69" t="s">
        <v>1086</v>
      </c>
      <c r="S69" t="s">
        <v>1086</v>
      </c>
      <c r="T69" t="s">
        <v>1087</v>
      </c>
    </row>
    <row r="70" spans="1:20" x14ac:dyDescent="0.35">
      <c r="A70" s="29" t="s">
        <v>38</v>
      </c>
      <c r="B70" s="29" t="s">
        <v>7</v>
      </c>
      <c r="C70" s="29" t="s">
        <v>7</v>
      </c>
      <c r="D70" s="29" t="s">
        <v>39</v>
      </c>
      <c r="E70" s="29" t="s">
        <v>39</v>
      </c>
      <c r="F70" s="29" t="s">
        <v>40</v>
      </c>
      <c r="G70" s="29" t="s">
        <v>40</v>
      </c>
      <c r="H70" s="30"/>
      <c r="I70" s="30"/>
      <c r="J70" s="350"/>
      <c r="K70" s="350"/>
      <c r="L70" s="350"/>
      <c r="M70" s="350"/>
      <c r="N70" s="350"/>
      <c r="O70" s="350"/>
      <c r="P70" s="350"/>
      <c r="Q70" t="str">
        <f t="shared" ca="1" si="3"/>
        <v>Gambia</v>
      </c>
      <c r="R70" t="s">
        <v>1088</v>
      </c>
      <c r="S70" t="s">
        <v>1089</v>
      </c>
      <c r="T70" t="s">
        <v>1088</v>
      </c>
    </row>
    <row r="71" spans="1:20" x14ac:dyDescent="0.35">
      <c r="A71" s="350"/>
      <c r="B71" s="15" t="s">
        <v>1530</v>
      </c>
      <c r="C71" s="15"/>
      <c r="D71" s="39" t="s">
        <v>1531</v>
      </c>
      <c r="E71" s="358"/>
      <c r="F71" s="39" t="s">
        <v>1532</v>
      </c>
      <c r="G71" s="358"/>
      <c r="H71" s="40"/>
      <c r="I71" s="358"/>
      <c r="J71" s="350"/>
      <c r="K71" s="350"/>
      <c r="L71" s="350"/>
      <c r="M71" s="350"/>
      <c r="N71" s="350"/>
      <c r="O71" s="350"/>
      <c r="P71" s="350"/>
      <c r="Q71" t="str">
        <f t="shared" ca="1" si="3"/>
        <v>Georgia</v>
      </c>
      <c r="R71" t="s">
        <v>1090</v>
      </c>
      <c r="S71" t="s">
        <v>1091</v>
      </c>
      <c r="T71" t="s">
        <v>1090</v>
      </c>
    </row>
    <row r="72" spans="1:20" x14ac:dyDescent="0.35">
      <c r="A72" s="350"/>
      <c r="B72" s="353" t="s">
        <v>1533</v>
      </c>
      <c r="C72" s="353" t="s">
        <v>1534</v>
      </c>
      <c r="D72" s="71" t="s">
        <v>1535</v>
      </c>
      <c r="E72" s="358" t="s">
        <v>1536</v>
      </c>
      <c r="F72" s="358" t="s">
        <v>1537</v>
      </c>
      <c r="G72" s="71" t="s">
        <v>1538</v>
      </c>
      <c r="H72" s="358"/>
      <c r="I72" s="358"/>
      <c r="J72" s="350"/>
      <c r="K72" s="350"/>
      <c r="L72" s="350"/>
      <c r="M72" s="350"/>
      <c r="N72" s="350"/>
      <c r="O72" s="350"/>
      <c r="P72" s="350"/>
      <c r="Q72" t="str">
        <f t="shared" ca="1" si="3"/>
        <v>Germany</v>
      </c>
      <c r="R72" t="s">
        <v>1092</v>
      </c>
      <c r="S72" t="s">
        <v>1093</v>
      </c>
      <c r="T72" t="s">
        <v>1094</v>
      </c>
    </row>
    <row r="73" spans="1:20" x14ac:dyDescent="0.35">
      <c r="A73" s="350"/>
      <c r="B73" s="61" t="s">
        <v>1539</v>
      </c>
      <c r="C73" s="350" t="s">
        <v>1540</v>
      </c>
      <c r="D73" s="71" t="s">
        <v>510</v>
      </c>
      <c r="E73" s="358" t="s">
        <v>1541</v>
      </c>
      <c r="F73" s="71" t="s">
        <v>1542</v>
      </c>
      <c r="G73" s="71" t="s">
        <v>1543</v>
      </c>
      <c r="H73" s="358"/>
      <c r="I73" s="358"/>
      <c r="J73" s="350"/>
      <c r="K73" s="350"/>
      <c r="L73" s="350"/>
      <c r="M73" s="350"/>
      <c r="N73" s="350"/>
      <c r="O73" s="350"/>
      <c r="P73" s="350"/>
      <c r="Q73" t="str">
        <f t="shared" ca="1" si="3"/>
        <v>Ghana</v>
      </c>
      <c r="R73" t="s">
        <v>1095</v>
      </c>
      <c r="S73" t="s">
        <v>1095</v>
      </c>
      <c r="T73" t="s">
        <v>1095</v>
      </c>
    </row>
    <row r="74" spans="1:20" x14ac:dyDescent="0.35">
      <c r="A74" s="350"/>
      <c r="B74" s="350"/>
      <c r="C74" s="350"/>
      <c r="D74" s="350"/>
      <c r="E74" s="350"/>
      <c r="F74" s="350"/>
      <c r="G74" s="350"/>
      <c r="H74" s="350"/>
      <c r="I74" s="350"/>
      <c r="J74" s="350"/>
      <c r="K74" s="350"/>
      <c r="L74" s="350"/>
      <c r="M74" s="350"/>
      <c r="N74" s="350"/>
      <c r="O74" s="350"/>
      <c r="P74" s="350"/>
      <c r="Q74" t="str">
        <f t="shared" ca="1" si="3"/>
        <v>Greece</v>
      </c>
      <c r="R74" t="s">
        <v>1096</v>
      </c>
      <c r="S74" t="s">
        <v>1097</v>
      </c>
      <c r="T74" t="s">
        <v>1098</v>
      </c>
    </row>
    <row r="75" spans="1:20" x14ac:dyDescent="0.35">
      <c r="A75" s="29" t="s">
        <v>38</v>
      </c>
      <c r="B75" s="29" t="s">
        <v>7</v>
      </c>
      <c r="C75" s="32" t="s">
        <v>39</v>
      </c>
      <c r="D75" s="29" t="s">
        <v>40</v>
      </c>
      <c r="E75" s="30"/>
      <c r="F75" s="350"/>
      <c r="G75" s="350"/>
      <c r="H75" s="350"/>
      <c r="I75" s="350"/>
      <c r="J75" s="350"/>
      <c r="K75" s="350"/>
      <c r="L75" s="350"/>
      <c r="M75" s="350"/>
      <c r="N75" s="350"/>
      <c r="O75" s="350"/>
      <c r="P75" s="350"/>
      <c r="Q75" t="str">
        <f t="shared" ca="1" si="3"/>
        <v>Greenland</v>
      </c>
      <c r="R75" t="s">
        <v>1099</v>
      </c>
      <c r="S75" t="s">
        <v>1100</v>
      </c>
      <c r="T75" t="s">
        <v>1101</v>
      </c>
    </row>
    <row r="76" spans="1:20" x14ac:dyDescent="0.35">
      <c r="A76" s="350"/>
      <c r="B76" s="16" t="s">
        <v>1544</v>
      </c>
      <c r="C76" s="16" t="s">
        <v>1545</v>
      </c>
      <c r="D76" s="350"/>
      <c r="E76" s="35"/>
      <c r="F76" s="350"/>
      <c r="G76" s="350"/>
      <c r="H76" s="350"/>
      <c r="I76" s="350"/>
      <c r="J76" s="350"/>
      <c r="K76" s="350"/>
      <c r="L76" s="350"/>
      <c r="M76" s="350"/>
      <c r="N76" s="350"/>
      <c r="O76" s="350"/>
      <c r="P76" s="350"/>
      <c r="Q76" t="str">
        <f t="shared" ca="1" si="3"/>
        <v>Grenada</v>
      </c>
      <c r="R76" t="s">
        <v>1102</v>
      </c>
      <c r="S76" t="s">
        <v>1103</v>
      </c>
      <c r="T76" t="s">
        <v>1104</v>
      </c>
    </row>
    <row r="77" spans="1:20" x14ac:dyDescent="0.35">
      <c r="A77" s="351" t="str">
        <f t="shared" ref="A77:A85" ca="1" si="4">OFFSET(B77,0,LangOffset,1,1)</f>
        <v>Please select…</v>
      </c>
      <c r="B77" s="350" t="s">
        <v>34</v>
      </c>
      <c r="C77" s="350" t="s">
        <v>884</v>
      </c>
      <c r="D77" s="350" t="s">
        <v>880</v>
      </c>
      <c r="E77" s="350"/>
      <c r="F77" s="350"/>
      <c r="G77" s="350"/>
      <c r="H77" s="350"/>
      <c r="I77" s="350"/>
      <c r="J77" s="350"/>
      <c r="K77" s="350"/>
      <c r="L77" s="350"/>
      <c r="M77" s="350"/>
      <c r="N77" s="350"/>
      <c r="O77" s="350"/>
      <c r="P77" s="350"/>
      <c r="Q77" t="str">
        <f t="shared" ca="1" si="3"/>
        <v>Guatemala</v>
      </c>
      <c r="R77" t="s">
        <v>1105</v>
      </c>
      <c r="S77" t="s">
        <v>1105</v>
      </c>
      <c r="T77" t="s">
        <v>1105</v>
      </c>
    </row>
    <row r="78" spans="1:20" x14ac:dyDescent="0.35">
      <c r="A78" s="351" t="str">
        <f t="shared" ca="1" si="4"/>
        <v>men who have sex with men</v>
      </c>
      <c r="B78" s="350" t="s">
        <v>1495</v>
      </c>
      <c r="C78" s="350" t="s">
        <v>1496</v>
      </c>
      <c r="D78" s="350" t="s">
        <v>1497</v>
      </c>
      <c r="E78" s="350"/>
      <c r="F78" s="350"/>
      <c r="G78" s="350"/>
      <c r="H78" s="350"/>
      <c r="I78" s="350"/>
      <c r="J78" s="350"/>
      <c r="K78" s="350"/>
      <c r="L78" s="350"/>
      <c r="M78" s="350"/>
      <c r="N78" s="350"/>
      <c r="O78" s="350"/>
      <c r="P78" s="350"/>
      <c r="Q78" t="str">
        <f t="shared" ca="1" si="3"/>
        <v>Guinea</v>
      </c>
      <c r="R78" t="s">
        <v>1106</v>
      </c>
      <c r="S78" t="s">
        <v>1107</v>
      </c>
      <c r="T78" t="s">
        <v>1106</v>
      </c>
    </row>
    <row r="79" spans="1:20" x14ac:dyDescent="0.35">
      <c r="A79" s="351" t="str">
        <f t="shared" ca="1" si="4"/>
        <v>sex workers and their clients</v>
      </c>
      <c r="B79" s="350" t="s">
        <v>1498</v>
      </c>
      <c r="C79" s="269" t="s">
        <v>1546</v>
      </c>
      <c r="D79" s="350" t="s">
        <v>1547</v>
      </c>
      <c r="E79" s="350"/>
      <c r="F79" s="350"/>
      <c r="G79" s="350"/>
      <c r="H79" s="350"/>
      <c r="I79" s="350"/>
      <c r="J79" s="350"/>
      <c r="K79" s="350"/>
      <c r="L79" s="350"/>
      <c r="M79" s="350"/>
      <c r="N79" s="350"/>
      <c r="O79" s="350"/>
      <c r="P79" s="350"/>
      <c r="Q79" t="str">
        <f t="shared" ca="1" si="3"/>
        <v>Guinea-Bissau</v>
      </c>
      <c r="R79" t="s">
        <v>1108</v>
      </c>
      <c r="S79" t="s">
        <v>1109</v>
      </c>
      <c r="T79" t="s">
        <v>1110</v>
      </c>
    </row>
    <row r="80" spans="1:20" x14ac:dyDescent="0.35">
      <c r="A80" s="351" t="str">
        <f t="shared" ca="1" si="4"/>
        <v>transgender people</v>
      </c>
      <c r="B80" s="350" t="s">
        <v>1501</v>
      </c>
      <c r="C80" s="350" t="s">
        <v>1502</v>
      </c>
      <c r="D80" s="350" t="s">
        <v>1503</v>
      </c>
      <c r="E80" s="350"/>
      <c r="F80" s="350"/>
      <c r="G80" s="350"/>
      <c r="H80" s="350"/>
      <c r="I80" s="350"/>
      <c r="J80" s="350"/>
      <c r="K80" s="350"/>
      <c r="L80" s="350"/>
      <c r="M80" s="350"/>
      <c r="N80" s="350"/>
      <c r="O80" s="350"/>
      <c r="P80" s="350"/>
      <c r="Q80" t="str">
        <f t="shared" ca="1" si="3"/>
        <v>Guyana</v>
      </c>
      <c r="R80" t="s">
        <v>1111</v>
      </c>
      <c r="S80" t="s">
        <v>1111</v>
      </c>
      <c r="T80" t="s">
        <v>1111</v>
      </c>
    </row>
    <row r="81" spans="1:20" x14ac:dyDescent="0.35">
      <c r="A81" s="351" t="str">
        <f t="shared" ca="1" si="4"/>
        <v>people who inject drugs and their partners</v>
      </c>
      <c r="B81" s="350" t="s">
        <v>521</v>
      </c>
      <c r="C81" s="70" t="s">
        <v>1548</v>
      </c>
      <c r="D81" s="70" t="s">
        <v>1549</v>
      </c>
      <c r="E81" s="350"/>
      <c r="F81" s="350"/>
      <c r="G81" s="350"/>
      <c r="H81" s="350"/>
      <c r="I81" s="350"/>
      <c r="J81" s="350"/>
      <c r="K81" s="350"/>
      <c r="L81" s="350"/>
      <c r="M81" s="350"/>
      <c r="N81" s="350"/>
      <c r="O81" s="350"/>
      <c r="P81" s="350"/>
      <c r="Q81" t="str">
        <f t="shared" ca="1" si="3"/>
        <v>Haiti</v>
      </c>
      <c r="R81" t="s">
        <v>1112</v>
      </c>
      <c r="S81" t="s">
        <v>1113</v>
      </c>
      <c r="T81" t="s">
        <v>1114</v>
      </c>
    </row>
    <row r="82" spans="1:20" x14ac:dyDescent="0.35">
      <c r="A82" s="351" t="str">
        <f t="shared" ca="1" si="4"/>
        <v>people in prisons and other closed settings</v>
      </c>
      <c r="B82" s="61" t="s">
        <v>1504</v>
      </c>
      <c r="C82" s="78" t="s">
        <v>1505</v>
      </c>
      <c r="D82" s="70" t="s">
        <v>1506</v>
      </c>
      <c r="E82" s="350"/>
      <c r="F82" s="350"/>
      <c r="G82" s="350"/>
      <c r="H82" s="350"/>
      <c r="I82" s="350"/>
      <c r="J82" s="350"/>
      <c r="K82" s="350"/>
      <c r="L82" s="350"/>
      <c r="M82" s="350"/>
      <c r="N82" s="350"/>
      <c r="O82" s="350"/>
      <c r="P82" s="350"/>
      <c r="Q82" t="str">
        <f t="shared" ca="1" si="3"/>
        <v>Holy See</v>
      </c>
      <c r="R82" t="s">
        <v>1115</v>
      </c>
      <c r="S82" t="s">
        <v>1116</v>
      </c>
      <c r="T82" t="s">
        <v>1117</v>
      </c>
    </row>
    <row r="83" spans="1:20" x14ac:dyDescent="0.35">
      <c r="A83" s="351" t="str">
        <f t="shared" ca="1" si="4"/>
        <v>adolescent girls and young women in high prevalence settings</v>
      </c>
      <c r="B83" s="61" t="s">
        <v>1507</v>
      </c>
      <c r="C83" s="71" t="s">
        <v>1508</v>
      </c>
      <c r="D83" s="350" t="s">
        <v>1509</v>
      </c>
      <c r="E83" s="350"/>
      <c r="F83" s="350"/>
      <c r="G83" s="350"/>
      <c r="H83" s="350"/>
      <c r="I83" s="350"/>
      <c r="J83" s="350"/>
      <c r="K83" s="350"/>
      <c r="L83" s="350"/>
      <c r="M83" s="350"/>
      <c r="N83" s="350"/>
      <c r="O83" s="350"/>
      <c r="P83" s="350"/>
      <c r="Q83" t="str">
        <f t="shared" ca="1" si="3"/>
        <v>Honduras</v>
      </c>
      <c r="R83" t="s">
        <v>1118</v>
      </c>
      <c r="S83" t="s">
        <v>1118</v>
      </c>
      <c r="T83" t="s">
        <v>1118</v>
      </c>
    </row>
    <row r="84" spans="1:20" x14ac:dyDescent="0.35">
      <c r="A84" s="351" t="str">
        <f t="shared" ca="1" si="4"/>
        <v>men in high prevalence settings</v>
      </c>
      <c r="B84" s="61" t="s">
        <v>1510</v>
      </c>
      <c r="C84" s="71" t="s">
        <v>1511</v>
      </c>
      <c r="D84" s="70" t="s">
        <v>1512</v>
      </c>
      <c r="E84" s="350"/>
      <c r="F84" s="350"/>
      <c r="G84" s="350"/>
      <c r="H84" s="350"/>
      <c r="I84" s="350"/>
      <c r="J84" s="350"/>
      <c r="K84" s="350"/>
      <c r="L84" s="350"/>
      <c r="M84" s="350"/>
      <c r="N84" s="350"/>
      <c r="O84" s="350"/>
      <c r="P84" s="350"/>
      <c r="Q84" t="str">
        <f t="shared" ca="1" si="3"/>
        <v>Hungary</v>
      </c>
      <c r="R84" t="s">
        <v>1119</v>
      </c>
      <c r="S84" t="s">
        <v>1120</v>
      </c>
      <c r="T84" t="s">
        <v>1121</v>
      </c>
    </row>
    <row r="85" spans="1:20" x14ac:dyDescent="0.35">
      <c r="A85" s="351" t="str">
        <f t="shared" ca="1" si="4"/>
        <v>other vulnerable populations - please specify in the comments</v>
      </c>
      <c r="B85" s="350" t="s">
        <v>1516</v>
      </c>
      <c r="C85" s="350" t="s">
        <v>1550</v>
      </c>
      <c r="D85" s="350" t="s">
        <v>1518</v>
      </c>
      <c r="E85" s="350"/>
      <c r="F85" s="350"/>
      <c r="G85" s="350"/>
      <c r="H85" s="350"/>
      <c r="I85" s="350"/>
      <c r="J85" s="350"/>
      <c r="K85" s="350"/>
      <c r="L85" s="350"/>
      <c r="M85" s="350"/>
      <c r="N85" s="350"/>
      <c r="O85" s="350"/>
      <c r="P85" s="350"/>
      <c r="Q85" t="str">
        <f t="shared" ca="1" si="3"/>
        <v>Iceland</v>
      </c>
      <c r="R85" t="s">
        <v>1122</v>
      </c>
      <c r="S85" t="s">
        <v>1123</v>
      </c>
      <c r="T85" t="s">
        <v>1124</v>
      </c>
    </row>
    <row r="86" spans="1:20" x14ac:dyDescent="0.35">
      <c r="A86" s="350"/>
      <c r="B86" s="350"/>
      <c r="C86" s="350"/>
      <c r="D86" s="350"/>
      <c r="E86" s="350"/>
      <c r="F86" s="350"/>
      <c r="G86" s="350"/>
      <c r="H86" s="350"/>
      <c r="I86" s="350"/>
      <c r="J86" s="350"/>
      <c r="K86" s="350"/>
      <c r="L86" s="350"/>
      <c r="M86" s="350"/>
      <c r="N86" s="350"/>
      <c r="O86" s="350"/>
      <c r="P86" s="350"/>
      <c r="Q86" t="str">
        <f t="shared" ca="1" si="3"/>
        <v>India</v>
      </c>
      <c r="R86" t="s">
        <v>1125</v>
      </c>
      <c r="S86" t="s">
        <v>1126</v>
      </c>
      <c r="T86" t="s">
        <v>1125</v>
      </c>
    </row>
    <row r="87" spans="1:20" x14ac:dyDescent="0.35">
      <c r="A87" s="350"/>
      <c r="B87" s="16" t="s">
        <v>1551</v>
      </c>
      <c r="C87" s="83" t="s">
        <v>1552</v>
      </c>
      <c r="D87" s="350"/>
      <c r="E87" s="35"/>
      <c r="F87" s="350"/>
      <c r="G87" s="350"/>
      <c r="H87" s="350"/>
      <c r="I87" s="350"/>
      <c r="J87" s="350"/>
      <c r="K87" s="350"/>
      <c r="L87" s="350"/>
      <c r="M87" s="350"/>
      <c r="N87" s="350"/>
      <c r="O87" s="350"/>
      <c r="P87" s="350"/>
      <c r="Q87" t="str">
        <f t="shared" ca="1" si="3"/>
        <v>Indonesia</v>
      </c>
      <c r="R87" t="s">
        <v>1127</v>
      </c>
      <c r="S87" t="s">
        <v>1128</v>
      </c>
      <c r="T87" t="s">
        <v>1127</v>
      </c>
    </row>
    <row r="88" spans="1:20" x14ac:dyDescent="0.35">
      <c r="A88" s="351" t="str">
        <f t="shared" ref="A88:A96" ca="1" si="5">OFFSET(B88,0,LangOffset,1,1)</f>
        <v>Please select…</v>
      </c>
      <c r="B88" s="350" t="s">
        <v>34</v>
      </c>
      <c r="C88" s="350" t="s">
        <v>884</v>
      </c>
      <c r="D88" s="350" t="s">
        <v>880</v>
      </c>
      <c r="E88" s="350"/>
      <c r="F88" s="350"/>
      <c r="G88" s="350"/>
      <c r="H88" s="350"/>
      <c r="I88" s="350"/>
      <c r="J88" s="350"/>
      <c r="K88" s="350"/>
      <c r="L88" s="350"/>
      <c r="M88" s="350"/>
      <c r="N88" s="350"/>
      <c r="O88" s="350"/>
      <c r="P88" s="350"/>
      <c r="Q88" t="str">
        <f t="shared" ca="1" si="3"/>
        <v>Iran (Islamic Republic)</v>
      </c>
      <c r="R88" t="s">
        <v>1129</v>
      </c>
      <c r="S88" t="s">
        <v>1130</v>
      </c>
      <c r="T88" t="s">
        <v>1131</v>
      </c>
    </row>
    <row r="89" spans="1:20" x14ac:dyDescent="0.35">
      <c r="A89" s="351" t="str">
        <f ca="1">OFFSET(B92,0,LangOffset,1,1)</f>
        <v xml:space="preserve">Number of PWID who received any PrEP product at least once during the reporting period. </v>
      </c>
      <c r="B89" s="360" t="s">
        <v>1553</v>
      </c>
      <c r="C89" s="61" t="s">
        <v>1554</v>
      </c>
      <c r="D89" s="268" t="s">
        <v>1555</v>
      </c>
      <c r="E89" s="350"/>
      <c r="F89" s="350"/>
      <c r="G89" s="350"/>
      <c r="H89" s="350"/>
      <c r="I89" s="350"/>
      <c r="J89" s="350"/>
      <c r="K89" s="350"/>
      <c r="L89" s="350"/>
      <c r="M89" s="350"/>
      <c r="N89" s="350"/>
      <c r="O89" s="350"/>
      <c r="P89" s="350"/>
      <c r="Q89" t="str">
        <f t="shared" ca="1" si="3"/>
        <v>Iraq</v>
      </c>
      <c r="R89" t="s">
        <v>1132</v>
      </c>
      <c r="S89" t="s">
        <v>1133</v>
      </c>
      <c r="T89" t="s">
        <v>1132</v>
      </c>
    </row>
    <row r="90" spans="1:20" x14ac:dyDescent="0.35">
      <c r="A90" s="351" t="str">
        <f ca="1">OFFSET(B89,0,LangOffset,1,1)</f>
        <v xml:space="preserve">Number of men who have sex with men (MSM) who received any PrEP product at least once during the reporting period. </v>
      </c>
      <c r="B90" s="360" t="s">
        <v>1556</v>
      </c>
      <c r="C90" s="61" t="s">
        <v>1557</v>
      </c>
      <c r="D90" s="268" t="s">
        <v>1558</v>
      </c>
      <c r="E90" s="350"/>
      <c r="F90" s="350"/>
      <c r="G90" s="350"/>
      <c r="H90" s="350"/>
      <c r="I90" s="350"/>
      <c r="J90" s="350"/>
      <c r="K90" s="350"/>
      <c r="L90" s="350"/>
      <c r="M90" s="350"/>
      <c r="N90" s="350"/>
      <c r="O90" s="350"/>
      <c r="P90" s="350"/>
      <c r="Q90" t="str">
        <f t="shared" ca="1" si="3"/>
        <v>Ireland</v>
      </c>
      <c r="R90" t="s">
        <v>1134</v>
      </c>
      <c r="S90" t="s">
        <v>1135</v>
      </c>
      <c r="T90" t="s">
        <v>1136</v>
      </c>
    </row>
    <row r="91" spans="1:20" x14ac:dyDescent="0.35">
      <c r="A91" s="351" t="str">
        <f ca="1">OFFSET(B90,0,LangOffset,1,1)</f>
        <v xml:space="preserve">Number of transgender people (TG) who received any PrEP product at least once during the reporting period. </v>
      </c>
      <c r="B91" s="360" t="s">
        <v>1559</v>
      </c>
      <c r="C91" s="61" t="s">
        <v>1560</v>
      </c>
      <c r="D91" s="61" t="s">
        <v>1561</v>
      </c>
      <c r="E91" s="350"/>
      <c r="F91" s="350"/>
      <c r="G91" s="350"/>
      <c r="H91" s="350"/>
      <c r="I91" s="350"/>
      <c r="J91" s="350"/>
      <c r="K91" s="350"/>
      <c r="L91" s="350"/>
      <c r="M91" s="350"/>
      <c r="N91" s="350"/>
      <c r="O91" s="350"/>
      <c r="P91" s="350"/>
      <c r="Q91" t="str">
        <f t="shared" ca="1" si="3"/>
        <v>Israel</v>
      </c>
      <c r="R91" t="s">
        <v>1137</v>
      </c>
      <c r="S91" t="s">
        <v>1138</v>
      </c>
      <c r="T91" t="s">
        <v>1137</v>
      </c>
    </row>
    <row r="92" spans="1:20" x14ac:dyDescent="0.35">
      <c r="A92" s="351" t="str">
        <f ca="1">OFFSET(B91,0,LangOffset,1,1)</f>
        <v xml:space="preserve">Number of sex workers (SW) who received any PrEP product at least once during the reporting period. </v>
      </c>
      <c r="B92" s="360" t="s">
        <v>1562</v>
      </c>
      <c r="C92" s="61" t="s">
        <v>1563</v>
      </c>
      <c r="D92" s="268" t="s">
        <v>1564</v>
      </c>
      <c r="E92" s="350"/>
      <c r="F92" s="350"/>
      <c r="G92" s="350"/>
      <c r="H92" s="350"/>
      <c r="I92" s="350"/>
      <c r="J92" s="350"/>
      <c r="K92" s="350"/>
      <c r="L92" s="350"/>
      <c r="M92" s="350"/>
      <c r="N92" s="350"/>
      <c r="O92" s="350"/>
      <c r="P92" s="350"/>
      <c r="Q92" t="str">
        <f t="shared" ca="1" si="3"/>
        <v>Italy</v>
      </c>
      <c r="R92" t="s">
        <v>1139</v>
      </c>
      <c r="S92" t="s">
        <v>1140</v>
      </c>
      <c r="T92" t="s">
        <v>1141</v>
      </c>
    </row>
    <row r="93" spans="1:20" x14ac:dyDescent="0.35">
      <c r="A93" s="351" t="str">
        <f ca="1">OFFSET(B93,0,LangOffset,1,1)</f>
        <v xml:space="preserve">Number of high risk AGYW who received any PrEP product at least once during the reporting period. </v>
      </c>
      <c r="B93" s="96" t="s">
        <v>1565</v>
      </c>
      <c r="C93" s="61" t="s">
        <v>1566</v>
      </c>
      <c r="D93" s="61" t="s">
        <v>1567</v>
      </c>
      <c r="E93" s="350"/>
      <c r="F93" s="350"/>
      <c r="G93" s="350"/>
      <c r="H93" s="350"/>
      <c r="I93" s="350"/>
      <c r="J93" s="350"/>
      <c r="K93" s="350"/>
      <c r="L93" s="350"/>
      <c r="M93" s="350"/>
      <c r="N93" s="350"/>
      <c r="O93" s="350"/>
      <c r="P93" s="350"/>
      <c r="Q93" t="str">
        <f t="shared" ca="1" si="3"/>
        <v>Jamaica</v>
      </c>
      <c r="R93" t="s">
        <v>1142</v>
      </c>
      <c r="S93" t="s">
        <v>1143</v>
      </c>
      <c r="T93" t="s">
        <v>1142</v>
      </c>
    </row>
    <row r="94" spans="1:20" x14ac:dyDescent="0.35">
      <c r="A94" s="351" t="e">
        <f ca="1">OFFSET(#REF!,0,LangOffset,1,1)</f>
        <v>#REF!</v>
      </c>
      <c r="B94" s="350"/>
      <c r="C94" s="350"/>
      <c r="D94" s="350"/>
      <c r="E94" s="350"/>
      <c r="F94" s="350"/>
      <c r="G94" s="350"/>
      <c r="H94" s="350"/>
      <c r="I94" s="350"/>
      <c r="J94" s="350"/>
      <c r="K94" s="350"/>
      <c r="L94" s="350"/>
      <c r="M94" s="350"/>
      <c r="N94" s="350"/>
      <c r="O94" s="350"/>
      <c r="P94" s="350"/>
      <c r="Q94" t="str">
        <f t="shared" ca="1" si="3"/>
        <v>Japan</v>
      </c>
      <c r="R94" t="s">
        <v>1144</v>
      </c>
      <c r="S94" t="s">
        <v>1145</v>
      </c>
      <c r="T94" t="s">
        <v>1146</v>
      </c>
    </row>
    <row r="95" spans="1:20" x14ac:dyDescent="0.35">
      <c r="A95" s="351">
        <f t="shared" ca="1" si="5"/>
        <v>0</v>
      </c>
      <c r="B95" s="59"/>
      <c r="C95" s="71" t="s">
        <v>1508</v>
      </c>
      <c r="D95" s="350" t="s">
        <v>1509</v>
      </c>
      <c r="E95" s="350"/>
      <c r="F95" s="350"/>
      <c r="G95" s="350"/>
      <c r="H95" s="350"/>
      <c r="I95" s="350"/>
      <c r="J95" s="350"/>
      <c r="K95" s="350"/>
      <c r="L95" s="350"/>
      <c r="M95" s="350"/>
      <c r="N95" s="350"/>
      <c r="O95" s="350"/>
      <c r="P95" s="350"/>
      <c r="Q95" t="str">
        <f t="shared" ca="1" si="3"/>
        <v>Jordan</v>
      </c>
      <c r="R95" t="s">
        <v>1147</v>
      </c>
      <c r="S95" t="s">
        <v>1148</v>
      </c>
      <c r="T95" t="s">
        <v>1149</v>
      </c>
    </row>
    <row r="96" spans="1:20" x14ac:dyDescent="0.35">
      <c r="A96" s="351">
        <f t="shared" ca="1" si="5"/>
        <v>0</v>
      </c>
      <c r="B96" s="350"/>
      <c r="C96" s="71" t="s">
        <v>1511</v>
      </c>
      <c r="D96" s="70" t="s">
        <v>1512</v>
      </c>
      <c r="E96" s="350"/>
      <c r="F96" s="350"/>
      <c r="G96" s="350"/>
      <c r="H96" s="350"/>
      <c r="I96" s="350"/>
      <c r="J96" s="350"/>
      <c r="K96" s="350"/>
      <c r="L96" s="350"/>
      <c r="M96" s="350"/>
      <c r="N96" s="350"/>
      <c r="O96" s="350"/>
      <c r="P96" s="350"/>
      <c r="Q96" t="str">
        <f t="shared" ca="1" si="3"/>
        <v>Kazakhstan</v>
      </c>
      <c r="R96" t="s">
        <v>1150</v>
      </c>
      <c r="S96" t="s">
        <v>1150</v>
      </c>
      <c r="T96" t="s">
        <v>1151</v>
      </c>
    </row>
    <row r="97" spans="1:20" x14ac:dyDescent="0.35">
      <c r="A97" s="350"/>
      <c r="B97" s="350"/>
      <c r="C97" s="350" t="s">
        <v>1517</v>
      </c>
      <c r="D97" s="350" t="s">
        <v>1518</v>
      </c>
      <c r="E97" s="350"/>
      <c r="F97" s="350"/>
      <c r="G97" s="350"/>
      <c r="H97" s="350"/>
      <c r="I97" s="350"/>
      <c r="J97" s="350"/>
      <c r="K97" s="350"/>
      <c r="L97" s="350"/>
      <c r="M97" s="350"/>
      <c r="N97" s="350"/>
      <c r="O97" s="350"/>
      <c r="P97" s="350"/>
      <c r="Q97" t="str">
        <f t="shared" ca="1" si="3"/>
        <v>Kenya</v>
      </c>
      <c r="R97" t="s">
        <v>1152</v>
      </c>
      <c r="S97" t="s">
        <v>1152</v>
      </c>
      <c r="T97" t="s">
        <v>1152</v>
      </c>
    </row>
    <row r="98" spans="1:20" x14ac:dyDescent="0.35">
      <c r="A98" s="350"/>
      <c r="B98" s="16" t="s">
        <v>1568</v>
      </c>
      <c r="C98" s="350"/>
      <c r="D98" s="350"/>
      <c r="E98" s="350"/>
      <c r="F98" s="350"/>
      <c r="G98" s="350"/>
      <c r="H98" s="350"/>
      <c r="I98" s="350"/>
      <c r="J98" s="350"/>
      <c r="K98" s="350"/>
      <c r="L98" s="350"/>
      <c r="M98" s="350"/>
      <c r="N98" s="350"/>
      <c r="O98" s="350"/>
      <c r="P98" s="350"/>
      <c r="Q98" t="str">
        <f t="shared" ca="1" si="3"/>
        <v>Kiribati</v>
      </c>
      <c r="R98" t="s">
        <v>1153</v>
      </c>
      <c r="S98" t="s">
        <v>1153</v>
      </c>
      <c r="T98" t="s">
        <v>1153</v>
      </c>
    </row>
    <row r="99" spans="1:20" x14ac:dyDescent="0.35">
      <c r="A99" s="29" t="s">
        <v>38</v>
      </c>
      <c r="B99" s="29" t="s">
        <v>7</v>
      </c>
      <c r="C99" s="32" t="s">
        <v>39</v>
      </c>
      <c r="D99" s="29" t="s">
        <v>40</v>
      </c>
      <c r="E99" s="30"/>
      <c r="F99" s="350"/>
      <c r="G99" s="350"/>
      <c r="H99" s="350"/>
      <c r="I99" s="350"/>
      <c r="J99" s="350"/>
      <c r="K99" s="350"/>
      <c r="L99" s="350"/>
      <c r="M99" s="350"/>
      <c r="N99" s="350"/>
      <c r="O99" s="350"/>
      <c r="P99" s="350"/>
      <c r="Q99" t="str">
        <f t="shared" ca="1" si="3"/>
        <v>Korea (Democratic Peoples Republic)</v>
      </c>
      <c r="R99" t="s">
        <v>1154</v>
      </c>
      <c r="S99" t="s">
        <v>1155</v>
      </c>
      <c r="T99" t="s">
        <v>1156</v>
      </c>
    </row>
    <row r="100" spans="1:20" x14ac:dyDescent="0.35">
      <c r="A100" s="351" t="str">
        <f t="shared" ref="A100:A107" ca="1" si="6">OFFSET(B100,0,LangOffset,1,1)</f>
        <v>Please select…</v>
      </c>
      <c r="B100" s="350" t="s">
        <v>34</v>
      </c>
      <c r="C100" s="350" t="s">
        <v>884</v>
      </c>
      <c r="D100" s="350" t="s">
        <v>880</v>
      </c>
      <c r="E100" s="350"/>
      <c r="F100" s="350"/>
      <c r="G100" s="350"/>
      <c r="H100" s="350"/>
      <c r="I100" s="350"/>
      <c r="J100" s="350"/>
      <c r="K100" s="350"/>
      <c r="L100" s="350"/>
      <c r="M100" s="350"/>
      <c r="N100" s="350"/>
      <c r="O100" s="350"/>
      <c r="P100" s="350"/>
      <c r="Q100" t="str">
        <f t="shared" ca="1" si="3"/>
        <v>Korea (Republic)</v>
      </c>
      <c r="R100" t="s">
        <v>1157</v>
      </c>
      <c r="S100" t="s">
        <v>1158</v>
      </c>
      <c r="T100" t="s">
        <v>1159</v>
      </c>
    </row>
    <row r="101" spans="1:20" x14ac:dyDescent="0.35">
      <c r="A101" s="351" t="str">
        <f t="shared" ca="1" si="6"/>
        <v>Percentage of high risk AGYW that have received an HIV test during the reporting period  in AGYW programs</v>
      </c>
      <c r="B101" s="361" t="s">
        <v>1569</v>
      </c>
      <c r="C101" s="353" t="s">
        <v>1570</v>
      </c>
      <c r="D101" s="353" t="s">
        <v>1571</v>
      </c>
      <c r="E101" s="350"/>
      <c r="F101" s="350"/>
      <c r="G101" s="350"/>
      <c r="H101" s="350"/>
      <c r="I101" s="350"/>
      <c r="J101" s="350"/>
      <c r="K101" s="350"/>
      <c r="L101" s="350"/>
      <c r="M101" s="350"/>
      <c r="N101" s="350"/>
      <c r="O101" s="350"/>
      <c r="P101" s="350"/>
      <c r="Q101" t="str">
        <f t="shared" ca="1" si="3"/>
        <v>Kosovo</v>
      </c>
      <c r="R101" t="s">
        <v>1160</v>
      </c>
      <c r="S101" t="s">
        <v>1160</v>
      </c>
      <c r="T101" t="s">
        <v>1160</v>
      </c>
    </row>
    <row r="102" spans="1:20" x14ac:dyDescent="0.35">
      <c r="A102" s="351" t="str">
        <f t="shared" ca="1" si="6"/>
        <v>Percentage of men who have sex with men (MSM) that have received an HIV test during the reporting period in KP-specific programs and know their results</v>
      </c>
      <c r="B102" s="360" t="s">
        <v>1572</v>
      </c>
      <c r="C102" s="353" t="s">
        <v>1573</v>
      </c>
      <c r="D102" s="353" t="s">
        <v>1574</v>
      </c>
      <c r="E102" s="350"/>
      <c r="F102" s="350"/>
      <c r="G102" s="350"/>
      <c r="H102" s="350"/>
      <c r="I102" s="350"/>
      <c r="J102" s="350"/>
      <c r="K102" s="350"/>
      <c r="L102" s="350"/>
      <c r="M102" s="350"/>
      <c r="N102" s="350"/>
      <c r="O102" s="350"/>
      <c r="P102" s="350"/>
      <c r="Q102" t="str">
        <f t="shared" ca="1" si="3"/>
        <v>Kuwait</v>
      </c>
      <c r="R102" t="s">
        <v>1161</v>
      </c>
      <c r="S102" t="s">
        <v>1162</v>
      </c>
      <c r="T102" t="s">
        <v>1161</v>
      </c>
    </row>
    <row r="103" spans="1:20" x14ac:dyDescent="0.35">
      <c r="A103" s="351" t="str">
        <f t="shared" ca="1" si="6"/>
        <v>Percentage of transgender people (TG) that have received an HIV test during the reporting period in KP-specific programs and know their results</v>
      </c>
      <c r="B103" s="360" t="s">
        <v>1575</v>
      </c>
      <c r="C103" s="353" t="s">
        <v>1576</v>
      </c>
      <c r="D103" s="353" t="s">
        <v>1577</v>
      </c>
      <c r="E103" s="350"/>
      <c r="F103" s="350"/>
      <c r="G103" s="350"/>
      <c r="H103" s="350"/>
      <c r="I103" s="350"/>
      <c r="J103" s="350"/>
      <c r="K103" s="350"/>
      <c r="L103" s="350"/>
      <c r="M103" s="350"/>
      <c r="N103" s="350"/>
      <c r="O103" s="350"/>
      <c r="P103" s="350"/>
      <c r="Q103" t="str">
        <f t="shared" ca="1" si="3"/>
        <v>Kyrgyzstan</v>
      </c>
      <c r="R103" t="s">
        <v>1163</v>
      </c>
      <c r="S103" t="s">
        <v>1164</v>
      </c>
      <c r="T103" t="s">
        <v>1165</v>
      </c>
    </row>
    <row r="104" spans="1:20" x14ac:dyDescent="0.35">
      <c r="A104" s="351" t="str">
        <f t="shared" ca="1" si="6"/>
        <v>Percentage of sex workers that have received an HIV test during the reporting period in KP-specific programs and know their results</v>
      </c>
      <c r="B104" s="360" t="s">
        <v>1578</v>
      </c>
      <c r="C104" s="353" t="s">
        <v>1579</v>
      </c>
      <c r="D104" s="353" t="s">
        <v>1580</v>
      </c>
      <c r="E104" s="350"/>
      <c r="F104" s="350"/>
      <c r="G104" s="350"/>
      <c r="H104" s="350"/>
      <c r="I104" s="350"/>
      <c r="J104" s="350"/>
      <c r="K104" s="350"/>
      <c r="L104" s="350"/>
      <c r="M104" s="350"/>
      <c r="N104" s="350"/>
      <c r="O104" s="350"/>
      <c r="P104" s="350"/>
      <c r="Q104" t="str">
        <f t="shared" ca="1" si="3"/>
        <v>Lao (Peoples Democratic Republic)</v>
      </c>
      <c r="R104" t="s">
        <v>1166</v>
      </c>
      <c r="S104" t="s">
        <v>1167</v>
      </c>
      <c r="T104" t="s">
        <v>1168</v>
      </c>
    </row>
    <row r="105" spans="1:20" x14ac:dyDescent="0.35">
      <c r="A105" s="351" t="str">
        <f t="shared" ca="1" si="6"/>
        <v>Percentage of people who inject drugs that have received an HIV test during the reporting period in KP-specific programs and know their results</v>
      </c>
      <c r="B105" s="360" t="s">
        <v>1581</v>
      </c>
      <c r="C105" s="353" t="s">
        <v>1582</v>
      </c>
      <c r="D105" s="353" t="s">
        <v>1583</v>
      </c>
      <c r="E105" s="350"/>
      <c r="F105" s="350"/>
      <c r="G105" s="350"/>
      <c r="H105" s="350"/>
      <c r="I105" s="350"/>
      <c r="J105" s="350"/>
      <c r="K105" s="350"/>
      <c r="L105" s="350"/>
      <c r="M105" s="350"/>
      <c r="N105" s="350"/>
      <c r="O105" s="350"/>
      <c r="P105" s="350"/>
      <c r="Q105" t="str">
        <f t="shared" ca="1" si="3"/>
        <v>Latvia</v>
      </c>
      <c r="R105" t="s">
        <v>1169</v>
      </c>
      <c r="S105" t="s">
        <v>1170</v>
      </c>
      <c r="T105" t="s">
        <v>1171</v>
      </c>
    </row>
    <row r="106" spans="1:20" x14ac:dyDescent="0.35">
      <c r="A106" s="351" t="str">
        <f t="shared" ca="1" si="6"/>
        <v>Percentage of people in prisons and other closed settings that have received an HIV test during the reporting period and know their results</v>
      </c>
      <c r="B106" s="360" t="s">
        <v>1584</v>
      </c>
      <c r="C106" s="353" t="s">
        <v>1585</v>
      </c>
      <c r="D106" s="353" t="s">
        <v>1586</v>
      </c>
      <c r="E106" s="350"/>
      <c r="F106" s="350"/>
      <c r="G106" s="350"/>
      <c r="H106" s="350"/>
      <c r="I106" s="350"/>
      <c r="J106" s="350"/>
      <c r="K106" s="350"/>
      <c r="L106" s="350"/>
      <c r="M106" s="350"/>
      <c r="N106" s="350"/>
      <c r="O106" s="350"/>
      <c r="P106" s="350"/>
      <c r="Q106" t="str">
        <f t="shared" ca="1" si="3"/>
        <v>Lebanon</v>
      </c>
      <c r="R106" t="s">
        <v>1172</v>
      </c>
      <c r="S106" t="s">
        <v>1173</v>
      </c>
      <c r="T106" t="s">
        <v>1174</v>
      </c>
    </row>
    <row r="107" spans="1:20" x14ac:dyDescent="0.35">
      <c r="A107" s="351" t="str">
        <f t="shared" ca="1" si="6"/>
        <v>Percentage of other vulnerable populations that have received an HIV test during the reporting period and know their results</v>
      </c>
      <c r="B107" s="360" t="s">
        <v>1587</v>
      </c>
      <c r="C107" s="353" t="s">
        <v>1588</v>
      </c>
      <c r="D107" s="353" t="s">
        <v>1589</v>
      </c>
      <c r="E107" s="350"/>
      <c r="F107" s="350"/>
      <c r="G107" s="350"/>
      <c r="H107" s="350"/>
      <c r="I107" s="350"/>
      <c r="J107" s="350"/>
      <c r="K107" s="350"/>
      <c r="L107" s="350"/>
      <c r="M107" s="350"/>
      <c r="N107" s="350"/>
      <c r="O107" s="350"/>
      <c r="P107" s="350"/>
      <c r="Q107" t="str">
        <f t="shared" ca="1" si="3"/>
        <v>Lesotho</v>
      </c>
      <c r="R107" t="s">
        <v>1175</v>
      </c>
      <c r="S107" t="s">
        <v>1175</v>
      </c>
      <c r="T107" t="s">
        <v>1175</v>
      </c>
    </row>
    <row r="108" spans="1:20" x14ac:dyDescent="0.35">
      <c r="A108" s="350"/>
      <c r="B108" s="350"/>
      <c r="C108" s="350"/>
      <c r="D108" s="350"/>
      <c r="E108" s="350"/>
      <c r="F108" s="350"/>
      <c r="G108" s="350"/>
      <c r="H108" s="350"/>
      <c r="I108" s="350"/>
      <c r="J108" s="350"/>
      <c r="K108" s="350"/>
      <c r="L108" s="350"/>
      <c r="M108" s="350"/>
      <c r="N108" s="350"/>
      <c r="O108" s="350"/>
      <c r="P108" s="350"/>
      <c r="Q108" t="str">
        <f t="shared" ca="1" si="3"/>
        <v>Liberia</v>
      </c>
      <c r="R108" t="s">
        <v>1176</v>
      </c>
      <c r="S108" t="s">
        <v>1176</v>
      </c>
      <c r="T108" t="s">
        <v>1176</v>
      </c>
    </row>
    <row r="109" spans="1:20" x14ac:dyDescent="0.35">
      <c r="A109" s="350"/>
      <c r="B109" s="350"/>
      <c r="C109" s="350"/>
      <c r="D109" s="350"/>
      <c r="E109" s="350"/>
      <c r="F109" s="350"/>
      <c r="G109" s="350"/>
      <c r="H109" s="350"/>
      <c r="I109" s="350"/>
      <c r="J109" s="350"/>
      <c r="K109" s="350"/>
      <c r="L109" s="350"/>
      <c r="M109" s="350"/>
      <c r="N109" s="350"/>
      <c r="O109" s="350"/>
      <c r="P109" s="350"/>
      <c r="Q109" t="str">
        <f t="shared" ca="1" si="3"/>
        <v>Libya</v>
      </c>
      <c r="R109" t="s">
        <v>1177</v>
      </c>
      <c r="S109" t="s">
        <v>1178</v>
      </c>
      <c r="T109" t="s">
        <v>1179</v>
      </c>
    </row>
    <row r="110" spans="1:20" x14ac:dyDescent="0.35">
      <c r="A110" s="350"/>
      <c r="B110" s="16" t="s">
        <v>1590</v>
      </c>
      <c r="C110" s="350"/>
      <c r="D110" s="350"/>
      <c r="E110" s="350"/>
      <c r="F110" s="350"/>
      <c r="G110" s="350"/>
      <c r="H110" s="16" t="s">
        <v>1591</v>
      </c>
      <c r="I110" s="350"/>
      <c r="J110" s="350"/>
      <c r="K110" s="350"/>
      <c r="L110" s="350"/>
      <c r="M110" s="350"/>
      <c r="N110" s="350"/>
      <c r="O110" s="350"/>
      <c r="P110" s="350"/>
      <c r="Q110" t="str">
        <f t="shared" ca="1" si="3"/>
        <v>Liechtenstein</v>
      </c>
      <c r="R110" t="s">
        <v>1180</v>
      </c>
      <c r="S110" t="s">
        <v>1180</v>
      </c>
      <c r="T110" t="s">
        <v>1180</v>
      </c>
    </row>
    <row r="111" spans="1:20" x14ac:dyDescent="0.35">
      <c r="A111" s="29" t="s">
        <v>38</v>
      </c>
      <c r="B111" s="29" t="s">
        <v>7</v>
      </c>
      <c r="C111" s="32" t="s">
        <v>39</v>
      </c>
      <c r="D111" s="29" t="s">
        <v>40</v>
      </c>
      <c r="E111" s="30"/>
      <c r="F111" s="350"/>
      <c r="G111" s="29" t="s">
        <v>38</v>
      </c>
      <c r="H111" s="29" t="s">
        <v>7</v>
      </c>
      <c r="I111" s="32" t="s">
        <v>39</v>
      </c>
      <c r="J111" s="29" t="s">
        <v>40</v>
      </c>
      <c r="K111" s="30"/>
      <c r="L111" s="350"/>
      <c r="M111" s="350"/>
      <c r="N111" s="350"/>
      <c r="O111" s="350"/>
      <c r="P111" s="350"/>
      <c r="Q111" t="str">
        <f t="shared" ca="1" si="3"/>
        <v>Lithuania</v>
      </c>
      <c r="R111" t="s">
        <v>1181</v>
      </c>
      <c r="S111" t="s">
        <v>1182</v>
      </c>
      <c r="T111" t="s">
        <v>1183</v>
      </c>
    </row>
    <row r="112" spans="1:20" x14ac:dyDescent="0.35">
      <c r="A112" s="351" t="str">
        <f t="shared" ref="A112:A119" ca="1" si="7">OFFSET(B112,0,LangOffset,1,1)</f>
        <v>Please select…</v>
      </c>
      <c r="B112" s="350" t="s">
        <v>34</v>
      </c>
      <c r="C112" s="350" t="s">
        <v>884</v>
      </c>
      <c r="D112" s="350" t="s">
        <v>880</v>
      </c>
      <c r="E112" s="350"/>
      <c r="F112" s="350"/>
      <c r="G112" s="351" t="str">
        <f t="shared" ref="G112:G119" ca="1" si="8">OFFSET(H112,0,LangOffset,1,1)</f>
        <v>Please select…</v>
      </c>
      <c r="H112" s="350" t="s">
        <v>34</v>
      </c>
      <c r="I112" s="350" t="s">
        <v>884</v>
      </c>
      <c r="J112" s="350" t="s">
        <v>880</v>
      </c>
      <c r="K112" s="350"/>
      <c r="L112" s="350"/>
      <c r="M112" s="350"/>
      <c r="N112" s="350"/>
      <c r="O112" s="350"/>
      <c r="P112" s="350"/>
      <c r="Q112" t="str">
        <f t="shared" ca="1" si="3"/>
        <v>Luxembourg</v>
      </c>
      <c r="R112" t="s">
        <v>1184</v>
      </c>
      <c r="S112" t="s">
        <v>1184</v>
      </c>
      <c r="T112" t="s">
        <v>1185</v>
      </c>
    </row>
    <row r="113" spans="1:20" x14ac:dyDescent="0.35">
      <c r="A113" s="351" t="str">
        <f t="shared" ca="1" si="7"/>
        <v>Prevention package for AGYW and their male sexual partners in high HIV incidence settings</v>
      </c>
      <c r="B113" s="360" t="s">
        <v>1592</v>
      </c>
      <c r="C113" s="349" t="s">
        <v>1593</v>
      </c>
      <c r="D113" s="349" t="s">
        <v>1594</v>
      </c>
      <c r="E113" s="350"/>
      <c r="F113" s="350"/>
      <c r="G113" s="351" t="str">
        <f t="shared" ca="1" si="8"/>
        <v>Percentage of high risk adolescent girls and young women reached with HIV prevention programs- defined package of services</v>
      </c>
      <c r="H113" s="360" t="s">
        <v>1595</v>
      </c>
      <c r="I113" s="349" t="s">
        <v>1596</v>
      </c>
      <c r="J113" s="349" t="s">
        <v>1597</v>
      </c>
      <c r="K113" s="350"/>
      <c r="L113" s="350"/>
      <c r="M113" s="350"/>
      <c r="N113" s="350"/>
      <c r="O113" s="350"/>
      <c r="P113" s="350"/>
      <c r="Q113" t="str">
        <f t="shared" ca="1" si="3"/>
        <v>Madagascar</v>
      </c>
      <c r="R113" t="s">
        <v>1186</v>
      </c>
      <c r="S113" t="s">
        <v>1186</v>
      </c>
      <c r="T113" t="s">
        <v>1186</v>
      </c>
    </row>
    <row r="114" spans="1:20" x14ac:dyDescent="0.35">
      <c r="A114" s="351" t="str">
        <f t="shared" ca="1" si="7"/>
        <v>Prevention package for men who have sex with men (MSM) and their sexual partners</v>
      </c>
      <c r="B114" s="360" t="s">
        <v>1598</v>
      </c>
      <c r="C114" s="349" t="s">
        <v>1599</v>
      </c>
      <c r="D114" s="349" t="s">
        <v>1600</v>
      </c>
      <c r="E114" s="350"/>
      <c r="F114" s="350"/>
      <c r="G114" s="351" t="str">
        <f t="shared" ca="1" si="8"/>
        <v>Percentage of men who have sex with men reached with HIV prevention programs - defined package of services</v>
      </c>
      <c r="H114" s="360" t="s">
        <v>1601</v>
      </c>
      <c r="I114" s="349" t="s">
        <v>1602</v>
      </c>
      <c r="J114" s="349" t="s">
        <v>1603</v>
      </c>
      <c r="K114" s="350"/>
      <c r="L114" s="350"/>
      <c r="M114" s="350"/>
      <c r="N114" s="350"/>
      <c r="O114" s="350"/>
      <c r="P114" s="350"/>
      <c r="Q114" t="str">
        <f t="shared" ca="1" si="3"/>
        <v>Malawi</v>
      </c>
      <c r="R114" t="s">
        <v>1187</v>
      </c>
      <c r="S114" t="s">
        <v>1187</v>
      </c>
      <c r="T114" t="s">
        <v>1187</v>
      </c>
    </row>
    <row r="115" spans="1:20" x14ac:dyDescent="0.35">
      <c r="A115" s="351" t="str">
        <f t="shared" ca="1" si="7"/>
        <v>Prevention package for transgender people and their sexual partners</v>
      </c>
      <c r="B115" s="360" t="s">
        <v>1604</v>
      </c>
      <c r="C115" s="349" t="s">
        <v>1605</v>
      </c>
      <c r="D115" s="349" t="s">
        <v>1606</v>
      </c>
      <c r="E115" s="350"/>
      <c r="F115" s="350"/>
      <c r="G115" s="351" t="str">
        <f t="shared" ca="1" si="8"/>
        <v>Percentage of transgender people reached with HIV prevention programs - defined package of services</v>
      </c>
      <c r="H115" s="360" t="s">
        <v>1607</v>
      </c>
      <c r="I115" s="349" t="s">
        <v>1608</v>
      </c>
      <c r="J115" s="349" t="s">
        <v>1609</v>
      </c>
      <c r="K115" s="350"/>
      <c r="L115" s="350"/>
      <c r="M115" s="350"/>
      <c r="N115" s="350"/>
      <c r="O115" s="350"/>
      <c r="P115" s="350"/>
      <c r="Q115" t="str">
        <f t="shared" ca="1" si="3"/>
        <v>Malaysia</v>
      </c>
      <c r="R115" t="s">
        <v>1188</v>
      </c>
      <c r="S115" t="s">
        <v>1189</v>
      </c>
      <c r="T115" t="s">
        <v>1190</v>
      </c>
    </row>
    <row r="116" spans="1:20" x14ac:dyDescent="0.35">
      <c r="A116" s="351" t="str">
        <f t="shared" ca="1" si="7"/>
        <v>Prevention package for sex workers, their clients and other sexual partners</v>
      </c>
      <c r="B116" s="360" t="s">
        <v>1610</v>
      </c>
      <c r="C116" s="349" t="s">
        <v>1611</v>
      </c>
      <c r="D116" s="349" t="s">
        <v>1612</v>
      </c>
      <c r="E116" s="350"/>
      <c r="F116" s="350"/>
      <c r="G116" s="351" t="str">
        <f t="shared" ca="1" si="8"/>
        <v>Percentage of sex workers reached with HIV prevention programs - defined package of services</v>
      </c>
      <c r="H116" s="360" t="s">
        <v>1613</v>
      </c>
      <c r="I116" s="349" t="s">
        <v>1614</v>
      </c>
      <c r="J116" s="349" t="s">
        <v>1615</v>
      </c>
      <c r="K116" s="350"/>
      <c r="L116" s="350"/>
      <c r="M116" s="350"/>
      <c r="N116" s="350"/>
      <c r="O116" s="350"/>
      <c r="P116" s="350"/>
      <c r="Q116" t="str">
        <f t="shared" ca="1" si="3"/>
        <v>Maldives</v>
      </c>
      <c r="R116" t="s">
        <v>1191</v>
      </c>
      <c r="S116" t="s">
        <v>1191</v>
      </c>
      <c r="T116" t="s">
        <v>1192</v>
      </c>
    </row>
    <row r="117" spans="1:20" x14ac:dyDescent="0.35">
      <c r="A117" s="351" t="str">
        <f t="shared" ca="1" si="7"/>
        <v xml:space="preserve">Prevention package for people who use drugs (PUD) (injecting and non-injecting) and their sexual partners </v>
      </c>
      <c r="B117" s="360" t="s">
        <v>1616</v>
      </c>
      <c r="C117" s="349" t="s">
        <v>1617</v>
      </c>
      <c r="D117" s="349" t="s">
        <v>1618</v>
      </c>
      <c r="E117" s="350"/>
      <c r="F117" s="350"/>
      <c r="G117" s="351" t="str">
        <f t="shared" ca="1" si="8"/>
        <v>Percentage of people who inject drugs reached with HIV prevention programs - defined package of services</v>
      </c>
      <c r="H117" s="360" t="s">
        <v>1619</v>
      </c>
      <c r="I117" s="349" t="s">
        <v>1620</v>
      </c>
      <c r="J117" s="349" t="s">
        <v>1621</v>
      </c>
      <c r="K117" s="350"/>
      <c r="L117" s="350"/>
      <c r="M117" s="350"/>
      <c r="N117" s="350"/>
      <c r="O117" s="350"/>
      <c r="P117" s="350"/>
      <c r="Q117" t="str">
        <f t="shared" ca="1" si="3"/>
        <v>Mali</v>
      </c>
      <c r="R117" t="s">
        <v>1193</v>
      </c>
      <c r="S117" t="s">
        <v>1193</v>
      </c>
      <c r="T117" t="s">
        <v>1194</v>
      </c>
    </row>
    <row r="118" spans="1:20" x14ac:dyDescent="0.35">
      <c r="A118" s="351" t="str">
        <f t="shared" ca="1" si="7"/>
        <v>Prevention package for other vulnerable populations</v>
      </c>
      <c r="B118" s="360" t="s">
        <v>1622</v>
      </c>
      <c r="C118" s="349" t="s">
        <v>1623</v>
      </c>
      <c r="D118" s="349" t="s">
        <v>1624</v>
      </c>
      <c r="E118" s="350"/>
      <c r="F118" s="350"/>
      <c r="G118" s="351" t="str">
        <f t="shared" ca="1" si="8"/>
        <v>Percentage of other vulnerable populations reached with HIV prevention programs - defined package of services</v>
      </c>
      <c r="H118" s="360" t="s">
        <v>1625</v>
      </c>
      <c r="I118" s="349" t="s">
        <v>1626</v>
      </c>
      <c r="J118" s="349" t="s">
        <v>1627</v>
      </c>
      <c r="K118" s="350"/>
      <c r="L118" s="350"/>
      <c r="M118" s="350"/>
      <c r="N118" s="350"/>
      <c r="O118" s="350"/>
      <c r="P118" s="350"/>
      <c r="Q118" t="str">
        <f t="shared" ca="1" si="3"/>
        <v>Malta</v>
      </c>
      <c r="R118" t="s">
        <v>1195</v>
      </c>
      <c r="S118" t="s">
        <v>1196</v>
      </c>
      <c r="T118" t="s">
        <v>1195</v>
      </c>
    </row>
    <row r="119" spans="1:20" x14ac:dyDescent="0.35">
      <c r="A119" s="351" t="str">
        <f t="shared" ca="1" si="7"/>
        <v>Prevention package for people in prisons and other closed settings</v>
      </c>
      <c r="B119" s="360" t="s">
        <v>1628</v>
      </c>
      <c r="C119" s="349" t="s">
        <v>1629</v>
      </c>
      <c r="D119" s="349" t="s">
        <v>1630</v>
      </c>
      <c r="E119" s="350"/>
      <c r="F119" s="350"/>
      <c r="G119" s="361" t="str">
        <f t="shared" ca="1" si="8"/>
        <v>Number of people in prisons and other closed settings reached with HIV prevention programs - defined package of services</v>
      </c>
      <c r="H119" s="361" t="s">
        <v>1631</v>
      </c>
      <c r="I119" s="349" t="s">
        <v>1632</v>
      </c>
      <c r="J119" s="349" t="s">
        <v>1633</v>
      </c>
      <c r="K119" s="350"/>
      <c r="L119" s="350"/>
      <c r="M119" s="350"/>
      <c r="N119" s="350"/>
      <c r="O119" s="350"/>
      <c r="P119" s="350"/>
      <c r="Q119" t="str">
        <f t="shared" ca="1" si="3"/>
        <v>Marshall Islands</v>
      </c>
      <c r="R119" t="s">
        <v>1197</v>
      </c>
      <c r="S119" t="s">
        <v>1198</v>
      </c>
      <c r="T119" t="s">
        <v>1199</v>
      </c>
    </row>
    <row r="120" spans="1:20" x14ac:dyDescent="0.35">
      <c r="A120" s="350"/>
      <c r="B120" s="350"/>
      <c r="C120" s="350"/>
      <c r="D120" s="350"/>
      <c r="E120" s="350"/>
      <c r="F120" s="350"/>
      <c r="G120" s="350"/>
      <c r="H120" s="350"/>
      <c r="I120" s="350"/>
      <c r="J120" s="350"/>
      <c r="K120" s="350"/>
      <c r="L120" s="350"/>
      <c r="M120" s="350"/>
      <c r="N120" s="350"/>
      <c r="O120" s="350"/>
      <c r="P120" s="350"/>
      <c r="Q120" t="str">
        <f t="shared" ca="1" si="3"/>
        <v>Mauritania</v>
      </c>
      <c r="R120" t="s">
        <v>1200</v>
      </c>
      <c r="S120" t="s">
        <v>1201</v>
      </c>
      <c r="T120" t="s">
        <v>1200</v>
      </c>
    </row>
    <row r="121" spans="1:20" x14ac:dyDescent="0.35">
      <c r="A121" s="350"/>
      <c r="B121" s="350"/>
      <c r="C121" s="350"/>
      <c r="D121" s="350"/>
      <c r="E121" s="350"/>
      <c r="F121" s="350"/>
      <c r="G121" s="350"/>
      <c r="H121" s="350"/>
      <c r="I121" s="350"/>
      <c r="J121" s="350"/>
      <c r="K121" s="350"/>
      <c r="L121" s="350"/>
      <c r="M121" s="350"/>
      <c r="N121" s="350"/>
      <c r="O121" s="350"/>
      <c r="P121" s="350"/>
      <c r="Q121" t="str">
        <f t="shared" ca="1" si="3"/>
        <v>Mauritius</v>
      </c>
      <c r="R121" t="s">
        <v>1202</v>
      </c>
      <c r="S121" t="s">
        <v>1203</v>
      </c>
      <c r="T121" t="s">
        <v>1204</v>
      </c>
    </row>
    <row r="122" spans="1:20" x14ac:dyDescent="0.35">
      <c r="A122" s="350"/>
      <c r="B122" s="350"/>
      <c r="C122" s="350"/>
      <c r="D122" s="350"/>
      <c r="E122" s="350"/>
      <c r="F122" s="350"/>
      <c r="G122" s="350"/>
      <c r="H122" s="350"/>
      <c r="I122" s="350"/>
      <c r="J122" s="350"/>
      <c r="K122" s="350"/>
      <c r="L122" s="350"/>
      <c r="M122" s="350"/>
      <c r="N122" s="350"/>
      <c r="O122" s="350"/>
      <c r="P122" s="350"/>
      <c r="Q122" t="str">
        <f t="shared" ca="1" si="3"/>
        <v>Mexico</v>
      </c>
      <c r="R122" t="s">
        <v>1205</v>
      </c>
      <c r="S122" t="s">
        <v>1206</v>
      </c>
      <c r="T122" t="s">
        <v>1207</v>
      </c>
    </row>
    <row r="123" spans="1:20" x14ac:dyDescent="0.35">
      <c r="A123" s="350"/>
      <c r="B123" s="16" t="s">
        <v>1634</v>
      </c>
      <c r="C123" s="350"/>
      <c r="D123" s="350"/>
      <c r="E123" s="350"/>
      <c r="F123" s="350"/>
      <c r="G123" s="350"/>
      <c r="H123" s="350"/>
      <c r="I123" s="350"/>
      <c r="J123" s="350"/>
      <c r="K123" s="350"/>
      <c r="L123" s="350"/>
      <c r="M123" s="350"/>
      <c r="N123" s="350"/>
      <c r="O123" s="350"/>
      <c r="P123" s="350"/>
      <c r="Q123" t="str">
        <f t="shared" ca="1" si="3"/>
        <v>Micronesia (Federated States)</v>
      </c>
      <c r="R123" t="s">
        <v>1208</v>
      </c>
      <c r="S123" t="s">
        <v>1209</v>
      </c>
      <c r="T123" t="s">
        <v>1210</v>
      </c>
    </row>
    <row r="124" spans="1:20" x14ac:dyDescent="0.35">
      <c r="A124" s="29" t="s">
        <v>38</v>
      </c>
      <c r="B124" s="29" t="s">
        <v>7</v>
      </c>
      <c r="C124" s="32" t="s">
        <v>39</v>
      </c>
      <c r="D124" s="29" t="s">
        <v>40</v>
      </c>
      <c r="E124" s="350"/>
      <c r="F124" s="350"/>
      <c r="G124" s="29" t="s">
        <v>38</v>
      </c>
      <c r="H124" s="29" t="s">
        <v>7</v>
      </c>
      <c r="I124" s="32" t="s">
        <v>39</v>
      </c>
      <c r="J124" s="29" t="s">
        <v>40</v>
      </c>
      <c r="K124" s="350"/>
      <c r="L124" s="350"/>
      <c r="M124" s="350"/>
      <c r="N124" s="350"/>
      <c r="O124" s="350"/>
      <c r="P124" s="350"/>
      <c r="Q124" t="str">
        <f t="shared" ca="1" si="3"/>
        <v>Moldova</v>
      </c>
      <c r="R124" t="s">
        <v>1211</v>
      </c>
      <c r="S124" t="s">
        <v>1212</v>
      </c>
      <c r="T124" t="s">
        <v>1213</v>
      </c>
    </row>
    <row r="125" spans="1:20" x14ac:dyDescent="0.35">
      <c r="A125" s="351" t="str">
        <f t="shared" ref="A125:A129" ca="1" si="9">OFFSET(B125,0,LangOffset,1,1)</f>
        <v>Please select…</v>
      </c>
      <c r="B125" s="350" t="s">
        <v>34</v>
      </c>
      <c r="C125" s="350" t="s">
        <v>884</v>
      </c>
      <c r="D125" s="350" t="s">
        <v>880</v>
      </c>
      <c r="E125" s="350"/>
      <c r="F125" s="350"/>
      <c r="G125" s="351" t="str">
        <f t="shared" ref="G125:G130" ca="1" si="10">OFFSET(H125,0,LangOffset,1,1)</f>
        <v>Please select…</v>
      </c>
      <c r="H125" s="350" t="s">
        <v>34</v>
      </c>
      <c r="I125" s="350" t="s">
        <v>884</v>
      </c>
      <c r="J125" s="350" t="s">
        <v>880</v>
      </c>
      <c r="K125" s="350"/>
      <c r="L125" s="350"/>
      <c r="M125" s="350"/>
      <c r="N125" s="350"/>
      <c r="O125" s="350"/>
      <c r="P125" s="350"/>
      <c r="Q125" t="str">
        <f t="shared" ca="1" si="3"/>
        <v>Monaco</v>
      </c>
      <c r="R125" t="s">
        <v>1214</v>
      </c>
      <c r="S125" t="s">
        <v>1214</v>
      </c>
      <c r="T125" t="s">
        <v>1215</v>
      </c>
    </row>
    <row r="126" spans="1:20" x14ac:dyDescent="0.35">
      <c r="A126" s="351" t="str">
        <f t="shared" ca="1" si="9"/>
        <v>Percentage of men who have sex with men reached with HIV prevention programs - defined package of services</v>
      </c>
      <c r="B126" s="360" t="s">
        <v>1601</v>
      </c>
      <c r="C126" s="349" t="s">
        <v>1635</v>
      </c>
      <c r="D126" s="349" t="s">
        <v>1636</v>
      </c>
      <c r="E126" s="350"/>
      <c r="F126" s="350"/>
      <c r="G126" s="351" t="str">
        <f t="shared" ca="1" si="10"/>
        <v>Number of condoms (male and female) distributed by the program for men who have sex with men</v>
      </c>
      <c r="H126" s="355" t="s">
        <v>1637</v>
      </c>
      <c r="I126" s="349" t="s">
        <v>1638</v>
      </c>
      <c r="J126" s="349" t="s">
        <v>1639</v>
      </c>
      <c r="K126" s="350"/>
      <c r="L126" s="350"/>
      <c r="M126" s="350"/>
      <c r="N126" s="350"/>
      <c r="O126" s="350"/>
      <c r="P126" s="350"/>
      <c r="Q126" t="str">
        <f t="shared" ca="1" si="3"/>
        <v>Mongolia</v>
      </c>
      <c r="R126" t="s">
        <v>1216</v>
      </c>
      <c r="S126" t="s">
        <v>1217</v>
      </c>
      <c r="T126" t="s">
        <v>1216</v>
      </c>
    </row>
    <row r="127" spans="1:20" x14ac:dyDescent="0.35">
      <c r="A127" s="351" t="str">
        <f t="shared" ca="1" si="9"/>
        <v>Percentage of transgender people reached with HIV prevention programs - defined package of services</v>
      </c>
      <c r="B127" s="360" t="s">
        <v>1607</v>
      </c>
      <c r="C127" s="349" t="s">
        <v>1640</v>
      </c>
      <c r="D127" s="349" t="s">
        <v>1641</v>
      </c>
      <c r="E127" s="350"/>
      <c r="F127" s="350"/>
      <c r="G127" s="351" t="str">
        <f t="shared" ca="1" si="10"/>
        <v>Number of condoms (male and female) distributed by the program for sex workers</v>
      </c>
      <c r="H127" s="355" t="s">
        <v>1642</v>
      </c>
      <c r="I127" s="349" t="s">
        <v>1643</v>
      </c>
      <c r="J127" s="349" t="s">
        <v>1644</v>
      </c>
      <c r="K127" s="350"/>
      <c r="L127" s="350"/>
      <c r="M127" s="350"/>
      <c r="N127" s="350"/>
      <c r="O127" s="350"/>
      <c r="P127" s="350"/>
      <c r="Q127" t="str">
        <f t="shared" ca="1" si="3"/>
        <v>Montenegro</v>
      </c>
      <c r="R127" t="s">
        <v>1218</v>
      </c>
      <c r="S127" t="s">
        <v>1219</v>
      </c>
      <c r="T127" t="s">
        <v>1218</v>
      </c>
    </row>
    <row r="128" spans="1:20" x14ac:dyDescent="0.35">
      <c r="A128" s="351" t="str">
        <f t="shared" ca="1" si="9"/>
        <v>Percentage of sex workers reached with HIV prevention programs - defined package of services</v>
      </c>
      <c r="B128" s="360" t="s">
        <v>1613</v>
      </c>
      <c r="C128" s="349" t="s">
        <v>1645</v>
      </c>
      <c r="D128" s="349" t="s">
        <v>1646</v>
      </c>
      <c r="E128" s="350"/>
      <c r="F128" s="350"/>
      <c r="G128" s="351" t="str">
        <f t="shared" ca="1" si="10"/>
        <v>Number of condoms (male and female) distributed by the program for transgender people</v>
      </c>
      <c r="H128" s="355" t="s">
        <v>1647</v>
      </c>
      <c r="I128" s="349" t="s">
        <v>1648</v>
      </c>
      <c r="J128" s="349" t="s">
        <v>1649</v>
      </c>
      <c r="K128" s="350"/>
      <c r="L128" s="350"/>
      <c r="M128" s="350"/>
      <c r="N128" s="350"/>
      <c r="O128" s="350"/>
      <c r="P128" s="350"/>
      <c r="Q128" t="str">
        <f t="shared" ca="1" si="3"/>
        <v>Morocco</v>
      </c>
      <c r="R128" t="s">
        <v>1220</v>
      </c>
      <c r="S128" t="s">
        <v>1221</v>
      </c>
      <c r="T128" t="s">
        <v>1222</v>
      </c>
    </row>
    <row r="129" spans="1:20" x14ac:dyDescent="0.35">
      <c r="A129" s="351" t="str">
        <f t="shared" ca="1" si="9"/>
        <v>Percentage of people who inject drugs reached with HIV prevention programs - defined package of services</v>
      </c>
      <c r="B129" s="360" t="s">
        <v>1619</v>
      </c>
      <c r="C129" s="349" t="s">
        <v>1650</v>
      </c>
      <c r="D129" s="349" t="s">
        <v>1651</v>
      </c>
      <c r="E129" s="350"/>
      <c r="F129" s="350"/>
      <c r="G129" s="351" t="str">
        <f t="shared" ca="1" si="10"/>
        <v>Number of condoms (male and female) distributed by the program for people who inject drugs</v>
      </c>
      <c r="H129" s="355" t="s">
        <v>1652</v>
      </c>
      <c r="I129" s="349" t="s">
        <v>1653</v>
      </c>
      <c r="J129" s="349" t="s">
        <v>1654</v>
      </c>
      <c r="K129" s="350"/>
      <c r="L129" s="350"/>
      <c r="M129" s="350"/>
      <c r="N129" s="350"/>
      <c r="O129" s="350"/>
      <c r="P129" s="350"/>
      <c r="Q129" t="str">
        <f t="shared" ca="1" si="3"/>
        <v>Mozambique</v>
      </c>
      <c r="R129" t="s">
        <v>1</v>
      </c>
      <c r="S129" t="s">
        <v>1</v>
      </c>
      <c r="T129" t="s">
        <v>1</v>
      </c>
    </row>
    <row r="130" spans="1:20" x14ac:dyDescent="0.35">
      <c r="A130" s="351" t="str">
        <f ca="1">OFFSET(B129,0,LangOffset,1,1)</f>
        <v>Percentage of people who inject drugs reached with HIV prevention programs - defined package of services</v>
      </c>
      <c r="B130" s="360" t="s">
        <v>1595</v>
      </c>
      <c r="C130" s="349" t="s">
        <v>1655</v>
      </c>
      <c r="D130" s="349" t="s">
        <v>1656</v>
      </c>
      <c r="E130" s="350"/>
      <c r="F130" s="350"/>
      <c r="G130" s="351" t="str">
        <f t="shared" ca="1" si="10"/>
        <v>Number of condoms (male and female) distributed by the program for adolescent girls and young women in high incidence settings</v>
      </c>
      <c r="H130" s="355" t="s">
        <v>1657</v>
      </c>
      <c r="I130" s="349" t="s">
        <v>1658</v>
      </c>
      <c r="J130" s="349" t="s">
        <v>1659</v>
      </c>
      <c r="K130" s="350"/>
      <c r="L130" s="350"/>
      <c r="M130" s="350"/>
      <c r="N130" s="350"/>
      <c r="O130" s="350"/>
      <c r="P130" s="350"/>
      <c r="Q130" t="str">
        <f t="shared" ca="1" si="3"/>
        <v>Myanmar</v>
      </c>
      <c r="R130" t="s">
        <v>1223</v>
      </c>
      <c r="S130" t="s">
        <v>1224</v>
      </c>
      <c r="T130" t="s">
        <v>1223</v>
      </c>
    </row>
    <row r="131" spans="1:20" x14ac:dyDescent="0.35">
      <c r="A131" s="351"/>
      <c r="B131" s="350"/>
      <c r="C131" s="350"/>
      <c r="D131" s="350"/>
      <c r="E131" s="350"/>
      <c r="F131" s="350"/>
      <c r="G131" s="350"/>
      <c r="H131" s="350"/>
      <c r="I131" s="350"/>
      <c r="J131" s="350"/>
      <c r="K131" s="350"/>
      <c r="L131" s="350"/>
      <c r="M131" s="350"/>
      <c r="N131" s="350"/>
      <c r="O131" s="350"/>
      <c r="P131" s="350"/>
      <c r="Q131" t="str">
        <f t="shared" ca="1" si="3"/>
        <v>Namibia</v>
      </c>
      <c r="R131" t="s">
        <v>1225</v>
      </c>
      <c r="S131" t="s">
        <v>1226</v>
      </c>
      <c r="T131" t="s">
        <v>1225</v>
      </c>
    </row>
    <row r="132" spans="1:20" x14ac:dyDescent="0.35">
      <c r="A132" s="350"/>
      <c r="B132" s="350"/>
      <c r="C132" s="350"/>
      <c r="D132" s="350"/>
      <c r="E132" s="350"/>
      <c r="F132" s="350"/>
      <c r="G132" s="350"/>
      <c r="H132" s="350"/>
      <c r="I132" s="350"/>
      <c r="J132" s="350"/>
      <c r="K132" s="350"/>
      <c r="L132" s="350"/>
      <c r="M132" s="350"/>
      <c r="N132" s="350"/>
      <c r="O132" s="350"/>
      <c r="P132" s="350"/>
      <c r="Q132" t="str">
        <f t="shared" ref="Q132:Q195" ca="1" si="11">OFFSET($R132,0,LangOffset,1,1)</f>
        <v>Nauru</v>
      </c>
      <c r="R132" t="s">
        <v>1227</v>
      </c>
      <c r="S132" t="s">
        <v>1227</v>
      </c>
      <c r="T132" t="s">
        <v>1227</v>
      </c>
    </row>
    <row r="133" spans="1:20" x14ac:dyDescent="0.35">
      <c r="A133" s="350"/>
      <c r="B133" s="350"/>
      <c r="C133" s="350"/>
      <c r="D133" s="350"/>
      <c r="E133" s="350"/>
      <c r="F133" s="350"/>
      <c r="G133" s="350"/>
      <c r="H133" s="350"/>
      <c r="I133" s="350"/>
      <c r="J133" s="350"/>
      <c r="K133" s="350"/>
      <c r="L133" s="350"/>
      <c r="M133" s="350"/>
      <c r="N133" s="350"/>
      <c r="O133" s="350"/>
      <c r="P133" s="350"/>
      <c r="Q133" t="str">
        <f t="shared" ca="1" si="11"/>
        <v>Nepal</v>
      </c>
      <c r="R133" t="s">
        <v>1228</v>
      </c>
      <c r="S133" t="s">
        <v>1229</v>
      </c>
      <c r="T133" t="s">
        <v>1228</v>
      </c>
    </row>
    <row r="134" spans="1:20" x14ac:dyDescent="0.35">
      <c r="A134" s="350"/>
      <c r="B134" s="16" t="s">
        <v>1660</v>
      </c>
      <c r="C134" s="350"/>
      <c r="D134" s="350"/>
      <c r="E134" s="350"/>
      <c r="F134" s="350"/>
      <c r="G134" s="350"/>
      <c r="H134" s="16" t="s">
        <v>1661</v>
      </c>
      <c r="I134" s="350"/>
      <c r="J134" s="350"/>
      <c r="K134" s="350"/>
      <c r="L134" s="350"/>
      <c r="M134" s="350"/>
      <c r="N134" s="350"/>
      <c r="O134" s="350"/>
      <c r="P134" s="350"/>
      <c r="Q134" t="str">
        <f t="shared" ca="1" si="11"/>
        <v>Netherlands</v>
      </c>
      <c r="R134" t="s">
        <v>1230</v>
      </c>
      <c r="S134" t="s">
        <v>1231</v>
      </c>
      <c r="T134" t="s">
        <v>1232</v>
      </c>
    </row>
    <row r="135" spans="1:20" x14ac:dyDescent="0.35">
      <c r="A135" s="29" t="s">
        <v>38</v>
      </c>
      <c r="B135" s="29" t="s">
        <v>7</v>
      </c>
      <c r="C135" s="32" t="s">
        <v>39</v>
      </c>
      <c r="D135" s="29" t="s">
        <v>40</v>
      </c>
      <c r="E135" s="350"/>
      <c r="F135" s="350"/>
      <c r="G135" s="29" t="s">
        <v>38</v>
      </c>
      <c r="H135" s="29" t="s">
        <v>7</v>
      </c>
      <c r="I135" s="32" t="s">
        <v>39</v>
      </c>
      <c r="J135" s="29" t="s">
        <v>40</v>
      </c>
      <c r="K135" s="350"/>
      <c r="L135" s="350"/>
      <c r="M135" s="350"/>
      <c r="N135" s="350"/>
      <c r="O135" s="350"/>
      <c r="P135" s="350"/>
      <c r="Q135" t="str">
        <f t="shared" ca="1" si="11"/>
        <v>New Zealand</v>
      </c>
      <c r="R135" t="s">
        <v>1233</v>
      </c>
      <c r="S135" t="s">
        <v>1234</v>
      </c>
      <c r="T135" t="s">
        <v>1235</v>
      </c>
    </row>
    <row r="136" spans="1:20" x14ac:dyDescent="0.35">
      <c r="A136" s="351" t="str">
        <f t="shared" ref="A136" ca="1" si="12">OFFSET(B136,0,LangOffset,1,1)</f>
        <v>Treatment, care and support</v>
      </c>
      <c r="B136" s="356" t="s">
        <v>1662</v>
      </c>
      <c r="C136" s="350" t="s">
        <v>1663</v>
      </c>
      <c r="D136" s="350" t="s">
        <v>1664</v>
      </c>
      <c r="E136" s="350"/>
      <c r="F136" s="350"/>
      <c r="G136" s="351" t="str">
        <f t="shared" ref="G136:G139" ca="1" si="13">OFFSET(H136,0,LangOffset,1,1)</f>
        <v>Please select…</v>
      </c>
      <c r="H136" s="350" t="s">
        <v>34</v>
      </c>
      <c r="I136" s="350" t="s">
        <v>884</v>
      </c>
      <c r="J136" s="350" t="s">
        <v>880</v>
      </c>
      <c r="K136" s="350"/>
      <c r="L136" s="350"/>
      <c r="M136" s="350"/>
      <c r="N136" s="350"/>
      <c r="O136" s="350"/>
      <c r="P136" s="350"/>
      <c r="Q136" t="str">
        <f t="shared" ca="1" si="11"/>
        <v>Nicaragua</v>
      </c>
      <c r="R136" t="s">
        <v>1236</v>
      </c>
      <c r="S136" t="s">
        <v>1236</v>
      </c>
      <c r="T136" t="s">
        <v>1236</v>
      </c>
    </row>
    <row r="137" spans="1:20" x14ac:dyDescent="0.35">
      <c r="A137" s="350"/>
      <c r="B137" s="350"/>
      <c r="C137" s="350"/>
      <c r="D137" s="350"/>
      <c r="E137" s="350"/>
      <c r="F137" s="350"/>
      <c r="G137" s="351" t="str">
        <f t="shared" ca="1" si="13"/>
        <v>Percentage of people on ART among all people living with HIV at the end of the reporting period</v>
      </c>
      <c r="H137" s="356" t="s">
        <v>1665</v>
      </c>
      <c r="I137" s="362" t="s">
        <v>1666</v>
      </c>
      <c r="J137" s="353" t="s">
        <v>1667</v>
      </c>
      <c r="K137" s="350"/>
      <c r="L137" s="350"/>
      <c r="M137" s="350"/>
      <c r="N137" s="350"/>
      <c r="O137" s="350"/>
      <c r="P137" s="350"/>
      <c r="Q137" t="str">
        <f t="shared" ca="1" si="11"/>
        <v>Niger</v>
      </c>
      <c r="R137" t="s">
        <v>1237</v>
      </c>
      <c r="S137" t="s">
        <v>1237</v>
      </c>
      <c r="T137" t="s">
        <v>1238</v>
      </c>
    </row>
    <row r="138" spans="1:20" x14ac:dyDescent="0.35">
      <c r="A138" s="350"/>
      <c r="B138" s="350"/>
      <c r="C138" s="350"/>
      <c r="D138" s="350"/>
      <c r="E138" s="350"/>
      <c r="F138" s="350"/>
      <c r="G138" s="351" t="str">
        <f t="shared" ca="1" si="13"/>
        <v>Percentage of adults (15 and above) on ART among all adults living with HIV at the end of the reporting period</v>
      </c>
      <c r="H138" s="356" t="s">
        <v>1668</v>
      </c>
      <c r="I138" s="353" t="s">
        <v>1669</v>
      </c>
      <c r="J138" s="353" t="s">
        <v>1670</v>
      </c>
      <c r="K138" s="350"/>
      <c r="L138" s="350"/>
      <c r="M138" s="350"/>
      <c r="N138" s="350"/>
      <c r="O138" s="350"/>
      <c r="P138" s="350"/>
      <c r="Q138" t="str">
        <f t="shared" ca="1" si="11"/>
        <v>Nigeria</v>
      </c>
      <c r="R138" t="s">
        <v>1239</v>
      </c>
      <c r="S138" t="s">
        <v>1239</v>
      </c>
      <c r="T138" t="s">
        <v>1239</v>
      </c>
    </row>
    <row r="139" spans="1:20" x14ac:dyDescent="0.35">
      <c r="A139" s="350"/>
      <c r="B139" s="350"/>
      <c r="C139" s="350"/>
      <c r="D139" s="350"/>
      <c r="E139" s="350"/>
      <c r="F139" s="350"/>
      <c r="G139" s="351" t="str">
        <f t="shared" ca="1" si="13"/>
        <v>Percentage of children (under 15) on ART among all children living with HIV at the end of the reporting period</v>
      </c>
      <c r="H139" s="356" t="s">
        <v>1671</v>
      </c>
      <c r="I139" s="353" t="s">
        <v>1672</v>
      </c>
      <c r="J139" s="353" t="s">
        <v>1673</v>
      </c>
      <c r="K139" s="350"/>
      <c r="L139" s="350"/>
      <c r="M139" s="350"/>
      <c r="N139" s="350"/>
      <c r="O139" s="350"/>
      <c r="P139" s="350"/>
      <c r="Q139" t="str">
        <f t="shared" ca="1" si="11"/>
        <v>Niue</v>
      </c>
      <c r="R139" t="s">
        <v>1240</v>
      </c>
      <c r="S139" t="s">
        <v>1240</v>
      </c>
      <c r="T139" t="s">
        <v>1240</v>
      </c>
    </row>
    <row r="140" spans="1:20" x14ac:dyDescent="0.35">
      <c r="A140" s="350"/>
      <c r="B140" s="350"/>
      <c r="C140" s="350"/>
      <c r="D140" s="350"/>
      <c r="E140" s="350"/>
      <c r="F140" s="350"/>
      <c r="G140" s="350"/>
      <c r="H140" s="350"/>
      <c r="I140" s="350"/>
      <c r="J140" s="350"/>
      <c r="K140" s="350"/>
      <c r="L140" s="350"/>
      <c r="M140" s="350"/>
      <c r="N140" s="350"/>
      <c r="O140" s="350"/>
      <c r="P140" s="350"/>
      <c r="Q140" t="str">
        <f t="shared" ca="1" si="11"/>
        <v>North Macedonia</v>
      </c>
      <c r="R140" t="s">
        <v>1241</v>
      </c>
      <c r="S140" t="s">
        <v>1242</v>
      </c>
      <c r="T140" t="s">
        <v>1243</v>
      </c>
    </row>
    <row r="141" spans="1:20" x14ac:dyDescent="0.35">
      <c r="A141" s="350"/>
      <c r="B141" s="350"/>
      <c r="C141" s="350"/>
      <c r="D141" s="350"/>
      <c r="E141" s="350"/>
      <c r="F141" s="350"/>
      <c r="G141" s="350"/>
      <c r="H141" s="350"/>
      <c r="I141" s="350"/>
      <c r="J141" s="350"/>
      <c r="K141" s="350"/>
      <c r="L141" s="350"/>
      <c r="M141" s="350"/>
      <c r="N141" s="350"/>
      <c r="O141" s="350"/>
      <c r="P141" s="350"/>
      <c r="Q141" t="str">
        <f t="shared" ca="1" si="11"/>
        <v>Norway</v>
      </c>
      <c r="R141" t="s">
        <v>1244</v>
      </c>
      <c r="S141" t="s">
        <v>1245</v>
      </c>
      <c r="T141" t="s">
        <v>1246</v>
      </c>
    </row>
    <row r="142" spans="1:20" x14ac:dyDescent="0.35">
      <c r="A142" s="350"/>
      <c r="B142" s="350"/>
      <c r="C142" s="350"/>
      <c r="D142" s="350"/>
      <c r="E142" s="350"/>
      <c r="F142" s="350"/>
      <c r="G142" s="350"/>
      <c r="H142" s="350"/>
      <c r="I142" s="350"/>
      <c r="J142" s="350"/>
      <c r="K142" s="350"/>
      <c r="L142" s="350"/>
      <c r="M142" s="350"/>
      <c r="N142" s="350"/>
      <c r="O142" s="350"/>
      <c r="P142" s="350"/>
      <c r="Q142" t="str">
        <f t="shared" ca="1" si="11"/>
        <v>Oman</v>
      </c>
      <c r="R142" t="s">
        <v>1247</v>
      </c>
      <c r="S142" t="s">
        <v>1247</v>
      </c>
      <c r="T142" t="s">
        <v>1248</v>
      </c>
    </row>
    <row r="143" spans="1:20" x14ac:dyDescent="0.35">
      <c r="A143" s="29" t="s">
        <v>38</v>
      </c>
      <c r="B143" s="29" t="s">
        <v>7</v>
      </c>
      <c r="C143" s="32" t="s">
        <v>39</v>
      </c>
      <c r="D143" s="29" t="s">
        <v>40</v>
      </c>
      <c r="E143" s="350"/>
      <c r="F143" s="350"/>
      <c r="G143" s="29" t="s">
        <v>38</v>
      </c>
      <c r="H143" s="29" t="s">
        <v>7</v>
      </c>
      <c r="I143" s="32" t="s">
        <v>39</v>
      </c>
      <c r="J143" s="29" t="s">
        <v>40</v>
      </c>
      <c r="K143" s="350"/>
      <c r="L143" s="350"/>
      <c r="M143" s="350"/>
      <c r="N143" s="350"/>
      <c r="O143" s="350"/>
      <c r="P143" s="350"/>
      <c r="Q143" t="str">
        <f t="shared" ca="1" si="11"/>
        <v>Pakistan</v>
      </c>
      <c r="R143" t="s">
        <v>1249</v>
      </c>
      <c r="S143" t="s">
        <v>1249</v>
      </c>
      <c r="T143" t="s">
        <v>1250</v>
      </c>
    </row>
    <row r="144" spans="1:20" x14ac:dyDescent="0.35">
      <c r="A144" s="351" t="str">
        <f t="shared" ref="A144" ca="1" si="14">OFFSET(B144,0,LangOffset,1,1)</f>
        <v>Elimination of vertical transmission of HIV, syphilis and hepatitis B</v>
      </c>
      <c r="B144" s="356" t="s">
        <v>1460</v>
      </c>
      <c r="C144" s="350" t="s">
        <v>1414</v>
      </c>
      <c r="D144" s="350" t="s">
        <v>1415</v>
      </c>
      <c r="E144" s="350"/>
      <c r="F144" s="350"/>
      <c r="G144" s="351" t="str">
        <f t="shared" ref="G144" ca="1" si="15">OFFSET(H144,0,LangOffset,1,1)</f>
        <v>Percentage of pregnant women living with HIV who received antiretroviral medicine to reduce the risk of vertical transmission of HIV</v>
      </c>
      <c r="H144" s="356" t="s">
        <v>1416</v>
      </c>
      <c r="I144" s="350" t="s">
        <v>1674</v>
      </c>
      <c r="J144" s="350" t="s">
        <v>1675</v>
      </c>
      <c r="K144" s="350"/>
      <c r="L144" s="350"/>
      <c r="M144" s="350"/>
      <c r="N144" s="350"/>
      <c r="O144" s="350"/>
      <c r="P144" s="350"/>
      <c r="Q144" t="str">
        <f t="shared" ca="1" si="11"/>
        <v>Palau</v>
      </c>
      <c r="R144" t="s">
        <v>1251</v>
      </c>
      <c r="S144" t="s">
        <v>1252</v>
      </c>
      <c r="T144" t="s">
        <v>1251</v>
      </c>
    </row>
    <row r="145" spans="1:20" x14ac:dyDescent="0.35">
      <c r="A145" s="350"/>
      <c r="B145" s="350"/>
      <c r="C145" s="350"/>
      <c r="D145" s="350"/>
      <c r="E145" s="350"/>
      <c r="F145" s="350"/>
      <c r="G145" s="350"/>
      <c r="H145" s="350"/>
      <c r="I145" s="350"/>
      <c r="J145" s="350"/>
      <c r="K145" s="350"/>
      <c r="L145" s="350"/>
      <c r="M145" s="350"/>
      <c r="N145" s="350"/>
      <c r="O145" s="350"/>
      <c r="P145" s="350"/>
      <c r="Q145" t="str">
        <f t="shared" ca="1" si="11"/>
        <v>Palestine</v>
      </c>
      <c r="R145" t="s">
        <v>1253</v>
      </c>
      <c r="S145" t="s">
        <v>1253</v>
      </c>
      <c r="T145" t="s">
        <v>1254</v>
      </c>
    </row>
    <row r="146" spans="1:20" x14ac:dyDescent="0.35">
      <c r="A146" s="350"/>
      <c r="B146" s="350"/>
      <c r="C146" s="350"/>
      <c r="D146" s="350"/>
      <c r="E146" s="350"/>
      <c r="F146" s="350"/>
      <c r="G146" s="350"/>
      <c r="H146" s="350"/>
      <c r="I146" s="350"/>
      <c r="J146" s="350"/>
      <c r="K146" s="350"/>
      <c r="L146" s="350"/>
      <c r="M146" s="350"/>
      <c r="N146" s="350"/>
      <c r="O146" s="350"/>
      <c r="P146" s="350"/>
      <c r="Q146" t="str">
        <f t="shared" ca="1" si="11"/>
        <v>Panama</v>
      </c>
      <c r="R146" t="s">
        <v>1255</v>
      </c>
      <c r="S146" t="s">
        <v>1255</v>
      </c>
      <c r="T146" t="s">
        <v>1256</v>
      </c>
    </row>
    <row r="147" spans="1:20" x14ac:dyDescent="0.35">
      <c r="A147" s="350"/>
      <c r="B147" s="350"/>
      <c r="C147" s="350"/>
      <c r="D147" s="350"/>
      <c r="E147" s="350"/>
      <c r="F147" s="350"/>
      <c r="G147" s="350"/>
      <c r="H147" s="350"/>
      <c r="I147" s="350"/>
      <c r="J147" s="350"/>
      <c r="K147" s="350"/>
      <c r="L147" s="350"/>
      <c r="M147" s="350"/>
      <c r="N147" s="350"/>
      <c r="O147" s="350"/>
      <c r="P147" s="350"/>
      <c r="Q147" t="str">
        <f t="shared" ca="1" si="11"/>
        <v>Papua New Guinea</v>
      </c>
      <c r="R147" t="s">
        <v>1257</v>
      </c>
      <c r="S147" t="s">
        <v>1258</v>
      </c>
      <c r="T147" t="s">
        <v>1259</v>
      </c>
    </row>
    <row r="148" spans="1:20" x14ac:dyDescent="0.35">
      <c r="A148" s="350"/>
      <c r="B148" s="350"/>
      <c r="C148" s="350"/>
      <c r="D148" s="350"/>
      <c r="E148" s="350"/>
      <c r="F148" s="350"/>
      <c r="G148" s="350"/>
      <c r="H148" s="350"/>
      <c r="I148" s="350"/>
      <c r="J148" s="350"/>
      <c r="K148" s="350"/>
      <c r="L148" s="350"/>
      <c r="M148" s="350"/>
      <c r="N148" s="350"/>
      <c r="O148" s="350"/>
      <c r="P148" s="350"/>
      <c r="Q148" t="str">
        <f t="shared" ca="1" si="11"/>
        <v>Paraguay</v>
      </c>
      <c r="R148" t="s">
        <v>1260</v>
      </c>
      <c r="S148" t="s">
        <v>1260</v>
      </c>
      <c r="T148" t="s">
        <v>1260</v>
      </c>
    </row>
    <row r="149" spans="1:20" x14ac:dyDescent="0.35">
      <c r="A149" s="350"/>
      <c r="B149" s="350"/>
      <c r="C149" s="350"/>
      <c r="D149" s="350"/>
      <c r="E149" s="350"/>
      <c r="F149" s="350"/>
      <c r="G149" s="350"/>
      <c r="H149" s="350"/>
      <c r="I149" s="350"/>
      <c r="J149" s="350"/>
      <c r="K149" s="350"/>
      <c r="L149" s="350"/>
      <c r="M149" s="350"/>
      <c r="N149" s="350"/>
      <c r="O149" s="350"/>
      <c r="P149" s="350"/>
      <c r="Q149" t="str">
        <f t="shared" ca="1" si="11"/>
        <v>Peru</v>
      </c>
      <c r="R149" t="s">
        <v>1261</v>
      </c>
      <c r="S149" t="s">
        <v>1262</v>
      </c>
      <c r="T149" t="s">
        <v>1263</v>
      </c>
    </row>
    <row r="150" spans="1:20" x14ac:dyDescent="0.35">
      <c r="A150" s="350"/>
      <c r="B150" s="350"/>
      <c r="C150" s="350"/>
      <c r="D150" s="350"/>
      <c r="E150" s="350"/>
      <c r="F150" s="350"/>
      <c r="G150" s="350"/>
      <c r="H150" s="350"/>
      <c r="I150" s="350"/>
      <c r="J150" s="350"/>
      <c r="K150" s="350"/>
      <c r="L150" s="350"/>
      <c r="M150" s="350"/>
      <c r="N150" s="350"/>
      <c r="O150" s="350"/>
      <c r="P150" s="350"/>
      <c r="Q150" t="str">
        <f t="shared" ca="1" si="11"/>
        <v>Philippines</v>
      </c>
      <c r="R150" t="s">
        <v>1264</v>
      </c>
      <c r="S150" t="s">
        <v>1264</v>
      </c>
      <c r="T150" t="s">
        <v>1265</v>
      </c>
    </row>
    <row r="151" spans="1:20" x14ac:dyDescent="0.35">
      <c r="A151" s="350"/>
      <c r="B151" s="350"/>
      <c r="C151" s="350"/>
      <c r="D151" s="350"/>
      <c r="E151" s="350"/>
      <c r="F151" s="350"/>
      <c r="G151" s="350"/>
      <c r="H151" s="350"/>
      <c r="I151" s="350"/>
      <c r="J151" s="350"/>
      <c r="K151" s="350"/>
      <c r="L151" s="350"/>
      <c r="M151" s="350"/>
      <c r="N151" s="350"/>
      <c r="O151" s="350"/>
      <c r="P151" s="350"/>
      <c r="Q151" t="str">
        <f t="shared" ca="1" si="11"/>
        <v>Poland</v>
      </c>
      <c r="R151" t="s">
        <v>1266</v>
      </c>
      <c r="S151" t="s">
        <v>1267</v>
      </c>
      <c r="T151" t="s">
        <v>1268</v>
      </c>
    </row>
    <row r="152" spans="1:20" x14ac:dyDescent="0.35">
      <c r="A152" s="350"/>
      <c r="B152" s="350"/>
      <c r="C152" s="350"/>
      <c r="D152" s="350"/>
      <c r="E152" s="350"/>
      <c r="F152" s="350"/>
      <c r="G152" s="350"/>
      <c r="H152" s="350"/>
      <c r="I152" s="350"/>
      <c r="J152" s="350"/>
      <c r="K152" s="350"/>
      <c r="L152" s="350"/>
      <c r="M152" s="350"/>
      <c r="N152" s="350"/>
      <c r="O152" s="350"/>
      <c r="P152" s="350"/>
      <c r="Q152" t="str">
        <f t="shared" ca="1" si="11"/>
        <v>Portugal</v>
      </c>
      <c r="R152" t="s">
        <v>1269</v>
      </c>
      <c r="S152" t="s">
        <v>1269</v>
      </c>
      <c r="T152" t="s">
        <v>1269</v>
      </c>
    </row>
    <row r="153" spans="1:20" x14ac:dyDescent="0.35">
      <c r="A153" s="350"/>
      <c r="B153" s="350"/>
      <c r="C153" s="350"/>
      <c r="D153" s="350"/>
      <c r="E153" s="350"/>
      <c r="F153" s="350"/>
      <c r="G153" s="350"/>
      <c r="H153" s="350"/>
      <c r="I153" s="350"/>
      <c r="J153" s="350"/>
      <c r="K153" s="350"/>
      <c r="L153" s="350"/>
      <c r="M153" s="350"/>
      <c r="N153" s="350"/>
      <c r="O153" s="350"/>
      <c r="P153" s="350"/>
      <c r="Q153" t="str">
        <f t="shared" ca="1" si="11"/>
        <v>Qatar</v>
      </c>
      <c r="R153" t="s">
        <v>1270</v>
      </c>
      <c r="S153" t="s">
        <v>1270</v>
      </c>
      <c r="T153" t="s">
        <v>1270</v>
      </c>
    </row>
    <row r="154" spans="1:20" x14ac:dyDescent="0.35">
      <c r="A154" s="350"/>
      <c r="B154" s="350"/>
      <c r="C154" s="350"/>
      <c r="D154" s="350"/>
      <c r="E154" s="350"/>
      <c r="F154" s="350"/>
      <c r="G154" s="350"/>
      <c r="H154" s="350"/>
      <c r="I154" s="350"/>
      <c r="J154" s="350"/>
      <c r="K154" s="350"/>
      <c r="L154" s="350"/>
      <c r="M154" s="350"/>
      <c r="N154" s="350"/>
      <c r="O154" s="350"/>
      <c r="P154" s="350"/>
      <c r="Q154" t="str">
        <f t="shared" ca="1" si="11"/>
        <v>Romania</v>
      </c>
      <c r="R154" t="s">
        <v>1271</v>
      </c>
      <c r="S154" t="s">
        <v>1272</v>
      </c>
      <c r="T154" t="s">
        <v>1273</v>
      </c>
    </row>
    <row r="155" spans="1:20" x14ac:dyDescent="0.35">
      <c r="A155" s="350"/>
      <c r="B155" s="350"/>
      <c r="C155" s="350"/>
      <c r="D155" s="350"/>
      <c r="E155" s="350"/>
      <c r="F155" s="350"/>
      <c r="G155" s="350"/>
      <c r="H155" s="350"/>
      <c r="I155" s="350"/>
      <c r="J155" s="350"/>
      <c r="K155" s="350"/>
      <c r="L155" s="350"/>
      <c r="M155" s="350"/>
      <c r="N155" s="350"/>
      <c r="O155" s="350"/>
      <c r="P155" s="350"/>
      <c r="Q155" t="str">
        <f t="shared" ca="1" si="11"/>
        <v>Russian Federation</v>
      </c>
      <c r="R155" t="s">
        <v>1274</v>
      </c>
      <c r="S155" t="s">
        <v>1275</v>
      </c>
      <c r="T155" t="s">
        <v>1276</v>
      </c>
    </row>
    <row r="156" spans="1:20" x14ac:dyDescent="0.35">
      <c r="A156" s="350"/>
      <c r="B156" s="350"/>
      <c r="C156" s="350"/>
      <c r="D156" s="350"/>
      <c r="E156" s="350"/>
      <c r="F156" s="350"/>
      <c r="G156" s="350"/>
      <c r="H156" s="350"/>
      <c r="I156" s="350"/>
      <c r="J156" s="350"/>
      <c r="K156" s="350"/>
      <c r="L156" s="350"/>
      <c r="M156" s="350"/>
      <c r="N156" s="350"/>
      <c r="O156" s="350"/>
      <c r="P156" s="350"/>
      <c r="Q156" t="str">
        <f t="shared" ca="1" si="11"/>
        <v>Rwanda</v>
      </c>
      <c r="R156" t="s">
        <v>1277</v>
      </c>
      <c r="S156" t="s">
        <v>1277</v>
      </c>
      <c r="T156" t="s">
        <v>1277</v>
      </c>
    </row>
    <row r="157" spans="1:20" x14ac:dyDescent="0.35">
      <c r="A157" s="350"/>
      <c r="B157" s="350"/>
      <c r="C157" s="350"/>
      <c r="D157" s="350"/>
      <c r="E157" s="350"/>
      <c r="F157" s="350"/>
      <c r="G157" s="350"/>
      <c r="H157" s="350"/>
      <c r="I157" s="350"/>
      <c r="J157" s="350"/>
      <c r="K157" s="350"/>
      <c r="L157" s="350"/>
      <c r="M157" s="350"/>
      <c r="N157" s="350"/>
      <c r="O157" s="350"/>
      <c r="P157" s="350"/>
      <c r="Q157" t="str">
        <f t="shared" ca="1" si="11"/>
        <v>Saint Kitts and Nevis</v>
      </c>
      <c r="R157" t="s">
        <v>1278</v>
      </c>
      <c r="S157" t="s">
        <v>1279</v>
      </c>
      <c r="T157" t="s">
        <v>1280</v>
      </c>
    </row>
    <row r="158" spans="1:20" x14ac:dyDescent="0.35">
      <c r="A158" s="350"/>
      <c r="B158" s="350"/>
      <c r="C158" s="350"/>
      <c r="D158" s="350"/>
      <c r="E158" s="350"/>
      <c r="F158" s="350"/>
      <c r="G158" s="350"/>
      <c r="H158" s="350"/>
      <c r="I158" s="350"/>
      <c r="J158" s="350"/>
      <c r="K158" s="350"/>
      <c r="L158" s="350"/>
      <c r="M158" s="350"/>
      <c r="N158" s="350"/>
      <c r="O158" s="350"/>
      <c r="P158" s="350"/>
      <c r="Q158" t="str">
        <f t="shared" ca="1" si="11"/>
        <v>Saint Lucia</v>
      </c>
      <c r="R158" t="s">
        <v>1281</v>
      </c>
      <c r="S158" t="s">
        <v>1282</v>
      </c>
      <c r="T158" t="s">
        <v>1283</v>
      </c>
    </row>
    <row r="159" spans="1:20" x14ac:dyDescent="0.35">
      <c r="A159" s="350"/>
      <c r="B159" s="350"/>
      <c r="C159" s="350"/>
      <c r="D159" s="350"/>
      <c r="E159" s="350"/>
      <c r="F159" s="350"/>
      <c r="G159" s="350"/>
      <c r="H159" s="350"/>
      <c r="I159" s="350"/>
      <c r="J159" s="350"/>
      <c r="K159" s="350"/>
      <c r="L159" s="350"/>
      <c r="M159" s="350"/>
      <c r="N159" s="350"/>
      <c r="O159" s="350"/>
      <c r="P159" s="350"/>
      <c r="Q159" t="str">
        <f t="shared" ca="1" si="11"/>
        <v>Saint Vincent and Grenadines</v>
      </c>
      <c r="R159" t="s">
        <v>1284</v>
      </c>
      <c r="S159" t="s">
        <v>1285</v>
      </c>
      <c r="T159" t="s">
        <v>1286</v>
      </c>
    </row>
    <row r="160" spans="1:20" x14ac:dyDescent="0.35">
      <c r="A160" s="350"/>
      <c r="B160" s="350"/>
      <c r="C160" s="350"/>
      <c r="D160" s="350"/>
      <c r="E160" s="350"/>
      <c r="F160" s="350"/>
      <c r="G160" s="350"/>
      <c r="H160" s="350"/>
      <c r="I160" s="350"/>
      <c r="J160" s="350"/>
      <c r="K160" s="350"/>
      <c r="L160" s="350"/>
      <c r="M160" s="350"/>
      <c r="N160" s="350"/>
      <c r="O160" s="350"/>
      <c r="P160" s="350"/>
      <c r="Q160" t="str">
        <f t="shared" ca="1" si="11"/>
        <v>Samoa</v>
      </c>
      <c r="R160" t="s">
        <v>1287</v>
      </c>
      <c r="S160" t="s">
        <v>1287</v>
      </c>
      <c r="T160" t="s">
        <v>1287</v>
      </c>
    </row>
    <row r="161" spans="17:20" x14ac:dyDescent="0.35">
      <c r="Q161" t="str">
        <f t="shared" ca="1" si="11"/>
        <v>San Marino</v>
      </c>
      <c r="R161" t="s">
        <v>1288</v>
      </c>
      <c r="S161" t="s">
        <v>1289</v>
      </c>
      <c r="T161" t="s">
        <v>1288</v>
      </c>
    </row>
    <row r="162" spans="17:20" x14ac:dyDescent="0.35">
      <c r="Q162" t="str">
        <f t="shared" ca="1" si="11"/>
        <v>Sao Tome and Principe</v>
      </c>
      <c r="R162" t="s">
        <v>1290</v>
      </c>
      <c r="S162" t="s">
        <v>1291</v>
      </c>
      <c r="T162" t="s">
        <v>1292</v>
      </c>
    </row>
    <row r="163" spans="17:20" x14ac:dyDescent="0.35">
      <c r="Q163" t="str">
        <f t="shared" ca="1" si="11"/>
        <v>Saudi Arabia</v>
      </c>
      <c r="R163" t="s">
        <v>1293</v>
      </c>
      <c r="S163" t="s">
        <v>1294</v>
      </c>
      <c r="T163" t="s">
        <v>1295</v>
      </c>
    </row>
    <row r="164" spans="17:20" x14ac:dyDescent="0.35">
      <c r="Q164" t="str">
        <f t="shared" ca="1" si="11"/>
        <v>Senegal</v>
      </c>
      <c r="R164" t="s">
        <v>1296</v>
      </c>
      <c r="S164" t="s">
        <v>1297</v>
      </c>
      <c r="T164" t="s">
        <v>1296</v>
      </c>
    </row>
    <row r="165" spans="17:20" x14ac:dyDescent="0.35">
      <c r="Q165" t="str">
        <f t="shared" ca="1" si="11"/>
        <v>Serbia</v>
      </c>
      <c r="R165" t="s">
        <v>1298</v>
      </c>
      <c r="S165" t="s">
        <v>1299</v>
      </c>
      <c r="T165" t="s">
        <v>1298</v>
      </c>
    </row>
    <row r="166" spans="17:20" x14ac:dyDescent="0.35">
      <c r="Q166" t="str">
        <f t="shared" ca="1" si="11"/>
        <v>Seychelles</v>
      </c>
      <c r="R166" t="s">
        <v>1300</v>
      </c>
      <c r="S166" t="s">
        <v>1300</v>
      </c>
      <c r="T166" t="s">
        <v>1300</v>
      </c>
    </row>
    <row r="167" spans="17:20" x14ac:dyDescent="0.35">
      <c r="Q167" t="str">
        <f t="shared" ca="1" si="11"/>
        <v>Sierra Leone</v>
      </c>
      <c r="R167" t="s">
        <v>1301</v>
      </c>
      <c r="S167" t="s">
        <v>1301</v>
      </c>
      <c r="T167" t="s">
        <v>1302</v>
      </c>
    </row>
    <row r="168" spans="17:20" x14ac:dyDescent="0.35">
      <c r="Q168" t="str">
        <f t="shared" ca="1" si="11"/>
        <v>Singapore</v>
      </c>
      <c r="R168" t="s">
        <v>1303</v>
      </c>
      <c r="S168" t="s">
        <v>1304</v>
      </c>
      <c r="T168" t="s">
        <v>1305</v>
      </c>
    </row>
    <row r="169" spans="17:20" x14ac:dyDescent="0.35">
      <c r="Q169" t="str">
        <f t="shared" ca="1" si="11"/>
        <v>Sint Maarten (Dutch part)</v>
      </c>
      <c r="R169" t="s">
        <v>1306</v>
      </c>
      <c r="S169" t="s">
        <v>1307</v>
      </c>
      <c r="T169" t="s">
        <v>1308</v>
      </c>
    </row>
    <row r="170" spans="17:20" x14ac:dyDescent="0.35">
      <c r="Q170" t="str">
        <f t="shared" ca="1" si="11"/>
        <v>Slovakia</v>
      </c>
      <c r="R170" t="s">
        <v>1309</v>
      </c>
      <c r="S170" t="s">
        <v>1310</v>
      </c>
      <c r="T170" t="s">
        <v>1311</v>
      </c>
    </row>
    <row r="171" spans="17:20" x14ac:dyDescent="0.35">
      <c r="Q171" t="str">
        <f t="shared" ca="1" si="11"/>
        <v>Slovenia</v>
      </c>
      <c r="R171" t="s">
        <v>1312</v>
      </c>
      <c r="S171" t="s">
        <v>1313</v>
      </c>
      <c r="T171" t="s">
        <v>1314</v>
      </c>
    </row>
    <row r="172" spans="17:20" x14ac:dyDescent="0.35">
      <c r="Q172" t="str">
        <f t="shared" ca="1" si="11"/>
        <v>Solomon Islands</v>
      </c>
      <c r="R172" t="s">
        <v>1315</v>
      </c>
      <c r="S172" t="s">
        <v>1316</v>
      </c>
      <c r="T172" t="s">
        <v>1317</v>
      </c>
    </row>
    <row r="173" spans="17:20" x14ac:dyDescent="0.35">
      <c r="Q173" t="str">
        <f t="shared" ca="1" si="11"/>
        <v>Somalia</v>
      </c>
      <c r="R173" t="s">
        <v>1318</v>
      </c>
      <c r="S173" t="s">
        <v>1319</v>
      </c>
      <c r="T173" t="s">
        <v>1318</v>
      </c>
    </row>
    <row r="174" spans="17:20" x14ac:dyDescent="0.35">
      <c r="Q174" t="str">
        <f t="shared" ca="1" si="11"/>
        <v>South Africa</v>
      </c>
      <c r="R174" t="s">
        <v>1320</v>
      </c>
      <c r="S174" t="s">
        <v>1321</v>
      </c>
      <c r="T174" t="s">
        <v>1322</v>
      </c>
    </row>
    <row r="175" spans="17:20" x14ac:dyDescent="0.35">
      <c r="Q175" t="str">
        <f t="shared" ca="1" si="11"/>
        <v>South Sudan</v>
      </c>
      <c r="R175" t="s">
        <v>1323</v>
      </c>
      <c r="S175" t="s">
        <v>1324</v>
      </c>
      <c r="T175" t="s">
        <v>1325</v>
      </c>
    </row>
    <row r="176" spans="17:20" x14ac:dyDescent="0.35">
      <c r="Q176" t="str">
        <f t="shared" ca="1" si="11"/>
        <v>Spain</v>
      </c>
      <c r="R176" t="s">
        <v>1326</v>
      </c>
      <c r="S176" t="s">
        <v>1327</v>
      </c>
      <c r="T176" t="s">
        <v>1328</v>
      </c>
    </row>
    <row r="177" spans="17:20" x14ac:dyDescent="0.35">
      <c r="Q177" t="str">
        <f t="shared" ca="1" si="11"/>
        <v>Sri Lanka</v>
      </c>
      <c r="R177" t="s">
        <v>1329</v>
      </c>
      <c r="S177" t="s">
        <v>1329</v>
      </c>
      <c r="T177" t="s">
        <v>1329</v>
      </c>
    </row>
    <row r="178" spans="17:20" x14ac:dyDescent="0.35">
      <c r="Q178" t="str">
        <f t="shared" ca="1" si="11"/>
        <v>Sudan</v>
      </c>
      <c r="R178" t="s">
        <v>1330</v>
      </c>
      <c r="S178" t="s">
        <v>1331</v>
      </c>
      <c r="T178" t="s">
        <v>1332</v>
      </c>
    </row>
    <row r="179" spans="17:20" x14ac:dyDescent="0.35">
      <c r="Q179" t="str">
        <f t="shared" ca="1" si="11"/>
        <v>Suriname</v>
      </c>
      <c r="R179" t="s">
        <v>1333</v>
      </c>
      <c r="S179" t="s">
        <v>1333</v>
      </c>
      <c r="T179" t="s">
        <v>1333</v>
      </c>
    </row>
    <row r="180" spans="17:20" x14ac:dyDescent="0.35">
      <c r="Q180" t="str">
        <f t="shared" ca="1" si="11"/>
        <v>Sweden</v>
      </c>
      <c r="R180" t="s">
        <v>1334</v>
      </c>
      <c r="S180" t="s">
        <v>1335</v>
      </c>
      <c r="T180" t="s">
        <v>1336</v>
      </c>
    </row>
    <row r="181" spans="17:20" x14ac:dyDescent="0.35">
      <c r="Q181" t="str">
        <f t="shared" ca="1" si="11"/>
        <v>Switzerland</v>
      </c>
      <c r="R181" t="s">
        <v>1337</v>
      </c>
      <c r="S181" t="s">
        <v>1338</v>
      </c>
      <c r="T181" t="s">
        <v>1339</v>
      </c>
    </row>
    <row r="182" spans="17:20" x14ac:dyDescent="0.35">
      <c r="Q182" t="str">
        <f t="shared" ca="1" si="11"/>
        <v>Syrian Arab Republic</v>
      </c>
      <c r="R182" t="s">
        <v>1340</v>
      </c>
      <c r="S182" t="s">
        <v>1341</v>
      </c>
      <c r="T182" t="s">
        <v>1342</v>
      </c>
    </row>
    <row r="183" spans="17:20" x14ac:dyDescent="0.35">
      <c r="Q183" t="str">
        <f t="shared" ca="1" si="11"/>
        <v>Taiwan</v>
      </c>
      <c r="R183" t="s">
        <v>1343</v>
      </c>
      <c r="S183" t="s">
        <v>1344</v>
      </c>
      <c r="T183" t="s">
        <v>1345</v>
      </c>
    </row>
    <row r="184" spans="17:20" x14ac:dyDescent="0.35">
      <c r="Q184" t="str">
        <f t="shared" ca="1" si="11"/>
        <v>Tajikistan</v>
      </c>
      <c r="R184" t="s">
        <v>1346</v>
      </c>
      <c r="S184" t="s">
        <v>1347</v>
      </c>
      <c r="T184" t="s">
        <v>1348</v>
      </c>
    </row>
    <row r="185" spans="17:20" x14ac:dyDescent="0.35">
      <c r="Q185" t="str">
        <f t="shared" ca="1" si="11"/>
        <v>Tanzania (United Republic)</v>
      </c>
      <c r="R185" t="s">
        <v>1349</v>
      </c>
      <c r="S185" t="s">
        <v>1350</v>
      </c>
      <c r="T185" t="s">
        <v>1351</v>
      </c>
    </row>
    <row r="186" spans="17:20" x14ac:dyDescent="0.35">
      <c r="Q186" t="str">
        <f t="shared" ca="1" si="11"/>
        <v>Thailand</v>
      </c>
      <c r="R186" t="s">
        <v>1352</v>
      </c>
      <c r="S186" t="s">
        <v>1353</v>
      </c>
      <c r="T186" t="s">
        <v>1354</v>
      </c>
    </row>
    <row r="187" spans="17:20" x14ac:dyDescent="0.35">
      <c r="Q187" t="str">
        <f t="shared" ca="1" si="11"/>
        <v>Timor-Leste</v>
      </c>
      <c r="R187" t="s">
        <v>1355</v>
      </c>
      <c r="S187" t="s">
        <v>1356</v>
      </c>
      <c r="T187" t="s">
        <v>1355</v>
      </c>
    </row>
    <row r="188" spans="17:20" x14ac:dyDescent="0.35">
      <c r="Q188" t="str">
        <f t="shared" ca="1" si="11"/>
        <v>Togo</v>
      </c>
      <c r="R188" t="s">
        <v>1357</v>
      </c>
      <c r="S188" t="s">
        <v>1357</v>
      </c>
      <c r="T188" t="s">
        <v>1357</v>
      </c>
    </row>
    <row r="189" spans="17:20" x14ac:dyDescent="0.35">
      <c r="Q189" t="str">
        <f t="shared" ca="1" si="11"/>
        <v>Tokelau</v>
      </c>
      <c r="R189" t="s">
        <v>1358</v>
      </c>
      <c r="S189" t="s">
        <v>1358</v>
      </c>
      <c r="T189" t="s">
        <v>1358</v>
      </c>
    </row>
    <row r="190" spans="17:20" x14ac:dyDescent="0.35">
      <c r="Q190" t="str">
        <f t="shared" ca="1" si="11"/>
        <v>Tonga</v>
      </c>
      <c r="R190" t="s">
        <v>1359</v>
      </c>
      <c r="S190" t="s">
        <v>1359</v>
      </c>
      <c r="T190" t="s">
        <v>1359</v>
      </c>
    </row>
    <row r="191" spans="17:20" x14ac:dyDescent="0.35">
      <c r="Q191" t="str">
        <f t="shared" ca="1" si="11"/>
        <v>Trinidad and Tobago</v>
      </c>
      <c r="R191" t="s">
        <v>1360</v>
      </c>
      <c r="S191" t="s">
        <v>1361</v>
      </c>
      <c r="T191" t="s">
        <v>1362</v>
      </c>
    </row>
    <row r="192" spans="17:20" x14ac:dyDescent="0.35">
      <c r="Q192" t="str">
        <f t="shared" ca="1" si="11"/>
        <v>Tunisia</v>
      </c>
      <c r="R192" t="s">
        <v>1363</v>
      </c>
      <c r="S192" t="s">
        <v>1364</v>
      </c>
      <c r="T192" t="s">
        <v>1365</v>
      </c>
    </row>
    <row r="193" spans="17:20" x14ac:dyDescent="0.35">
      <c r="Q193" t="str">
        <f t="shared" ca="1" si="11"/>
        <v>Turkey</v>
      </c>
      <c r="R193" t="s">
        <v>1366</v>
      </c>
      <c r="S193" t="s">
        <v>1367</v>
      </c>
      <c r="T193" t="s">
        <v>1368</v>
      </c>
    </row>
    <row r="194" spans="17:20" x14ac:dyDescent="0.35">
      <c r="Q194" t="str">
        <f t="shared" ca="1" si="11"/>
        <v>Turkmenistan</v>
      </c>
      <c r="R194" t="s">
        <v>1369</v>
      </c>
      <c r="S194" t="s">
        <v>1370</v>
      </c>
      <c r="T194" t="s">
        <v>1371</v>
      </c>
    </row>
    <row r="195" spans="17:20" x14ac:dyDescent="0.35">
      <c r="Q195" t="str">
        <f t="shared" ca="1" si="11"/>
        <v>Tuvalu</v>
      </c>
      <c r="R195" t="s">
        <v>1372</v>
      </c>
      <c r="S195" t="s">
        <v>1372</v>
      </c>
      <c r="T195" t="s">
        <v>1372</v>
      </c>
    </row>
    <row r="196" spans="17:20" x14ac:dyDescent="0.35">
      <c r="Q196" t="str">
        <f t="shared" ref="Q196:Q210" ca="1" si="16">OFFSET($R196,0,LangOffset,1,1)</f>
        <v>Uganda</v>
      </c>
      <c r="R196" t="s">
        <v>1373</v>
      </c>
      <c r="S196" t="s">
        <v>1374</v>
      </c>
      <c r="T196" t="s">
        <v>1373</v>
      </c>
    </row>
    <row r="197" spans="17:20" x14ac:dyDescent="0.35">
      <c r="Q197" t="str">
        <f t="shared" ca="1" si="16"/>
        <v>Ukraine</v>
      </c>
      <c r="R197" t="s">
        <v>1375</v>
      </c>
      <c r="S197" t="s">
        <v>1375</v>
      </c>
      <c r="T197" t="s">
        <v>1376</v>
      </c>
    </row>
    <row r="198" spans="17:20" x14ac:dyDescent="0.35">
      <c r="Q198" t="str">
        <f t="shared" ca="1" si="16"/>
        <v>United Arab Emirates</v>
      </c>
      <c r="R198" t="s">
        <v>1377</v>
      </c>
      <c r="S198" t="s">
        <v>1378</v>
      </c>
      <c r="T198" t="s">
        <v>1379</v>
      </c>
    </row>
    <row r="199" spans="17:20" x14ac:dyDescent="0.35">
      <c r="Q199" t="str">
        <f t="shared" ca="1" si="16"/>
        <v>United Kingdom</v>
      </c>
      <c r="R199" t="s">
        <v>1380</v>
      </c>
      <c r="S199" t="s">
        <v>1381</v>
      </c>
      <c r="T199" t="s">
        <v>1382</v>
      </c>
    </row>
    <row r="200" spans="17:20" x14ac:dyDescent="0.35">
      <c r="Q200" t="str">
        <f t="shared" ca="1" si="16"/>
        <v>United States</v>
      </c>
      <c r="R200" t="s">
        <v>1383</v>
      </c>
      <c r="S200" t="s">
        <v>1384</v>
      </c>
      <c r="T200" t="s">
        <v>1385</v>
      </c>
    </row>
    <row r="201" spans="17:20" x14ac:dyDescent="0.35">
      <c r="Q201" t="str">
        <f t="shared" ca="1" si="16"/>
        <v>Uruguay</v>
      </c>
      <c r="R201" t="s">
        <v>1386</v>
      </c>
      <c r="S201" t="s">
        <v>1386</v>
      </c>
      <c r="T201" t="s">
        <v>1386</v>
      </c>
    </row>
    <row r="202" spans="17:20" x14ac:dyDescent="0.35">
      <c r="Q202" t="str">
        <f t="shared" ca="1" si="16"/>
        <v>Uzbekistan</v>
      </c>
      <c r="R202" t="s">
        <v>1387</v>
      </c>
      <c r="S202" t="s">
        <v>1388</v>
      </c>
      <c r="T202" t="s">
        <v>1389</v>
      </c>
    </row>
    <row r="203" spans="17:20" x14ac:dyDescent="0.35">
      <c r="Q203" t="str">
        <f t="shared" ca="1" si="16"/>
        <v>Vanuatu</v>
      </c>
      <c r="R203" t="s">
        <v>1390</v>
      </c>
      <c r="S203" t="s">
        <v>1390</v>
      </c>
      <c r="T203" t="s">
        <v>1390</v>
      </c>
    </row>
    <row r="204" spans="17:20" x14ac:dyDescent="0.35">
      <c r="Q204" t="str">
        <f t="shared" ca="1" si="16"/>
        <v>Venezuela</v>
      </c>
      <c r="R204" t="s">
        <v>1391</v>
      </c>
      <c r="S204" t="s">
        <v>1391</v>
      </c>
      <c r="T204" t="s">
        <v>1391</v>
      </c>
    </row>
    <row r="205" spans="17:20" x14ac:dyDescent="0.35">
      <c r="Q205" t="str">
        <f t="shared" ca="1" si="16"/>
        <v>Viet Nam</v>
      </c>
      <c r="R205" t="s">
        <v>1392</v>
      </c>
      <c r="S205" t="s">
        <v>1393</v>
      </c>
      <c r="T205" t="s">
        <v>1392</v>
      </c>
    </row>
    <row r="206" spans="17:20" x14ac:dyDescent="0.35">
      <c r="Q206" t="str">
        <f t="shared" ca="1" si="16"/>
        <v>Western Sahara</v>
      </c>
      <c r="R206" t="s">
        <v>1394</v>
      </c>
      <c r="S206" t="s">
        <v>1395</v>
      </c>
      <c r="T206" t="s">
        <v>1396</v>
      </c>
    </row>
    <row r="207" spans="17:20" x14ac:dyDescent="0.35">
      <c r="Q207" t="str">
        <f t="shared" ca="1" si="16"/>
        <v>Yemen</v>
      </c>
      <c r="R207" t="s">
        <v>1397</v>
      </c>
      <c r="S207" t="s">
        <v>1398</v>
      </c>
      <c r="T207" t="s">
        <v>1397</v>
      </c>
    </row>
    <row r="208" spans="17:20" x14ac:dyDescent="0.35">
      <c r="Q208" t="str">
        <f t="shared" ca="1" si="16"/>
        <v>Zambia</v>
      </c>
      <c r="R208" t="s">
        <v>1399</v>
      </c>
      <c r="S208" t="s">
        <v>1400</v>
      </c>
      <c r="T208" t="s">
        <v>1399</v>
      </c>
    </row>
    <row r="209" spans="17:20" x14ac:dyDescent="0.35">
      <c r="Q209" t="str">
        <f t="shared" ca="1" si="16"/>
        <v>Zimbabwe</v>
      </c>
      <c r="R209" t="s">
        <v>1401</v>
      </c>
      <c r="S209" t="s">
        <v>1401</v>
      </c>
      <c r="T209" t="s">
        <v>1401</v>
      </c>
    </row>
    <row r="210" spans="17:20" x14ac:dyDescent="0.35">
      <c r="Q210" t="str">
        <f t="shared" ca="1" si="16"/>
        <v>Zanzibar</v>
      </c>
      <c r="R210" t="s">
        <v>1402</v>
      </c>
      <c r="S210" t="s">
        <v>1402</v>
      </c>
      <c r="T210" t="s">
        <v>1402</v>
      </c>
    </row>
    <row r="272" spans="19:19" x14ac:dyDescent="0.35">
      <c r="S272" s="33"/>
    </row>
  </sheetData>
  <sheetProtection algorithmName="SHA-512" hashValue="G0USam+g6xPQb37vv80zPMMQgvK42cuSvHEYuCRW05AN8vA4Eq4bS+1LioIwYzo1ZvK6ippcWrMINQ9lWBHKZw==" saltValue="wSCNEu0Qrbm4++oQj6aaSg==" spinCount="100000" sheet="1" objects="1" scenarios="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5050"/>
    <pageSetUpPr fitToPage="1"/>
  </sheetPr>
  <dimension ref="A1:U111"/>
  <sheetViews>
    <sheetView view="pageBreakPreview" zoomScale="90" zoomScaleNormal="80" zoomScaleSheetLayoutView="90" zoomScalePageLayoutView="80" workbookViewId="0">
      <selection activeCell="B7" sqref="B7:F7"/>
    </sheetView>
  </sheetViews>
  <sheetFormatPr defaultColWidth="9" defaultRowHeight="14.5" x14ac:dyDescent="0.35"/>
  <cols>
    <col min="1" max="1" width="30.5" style="46" customWidth="1"/>
    <col min="2" max="2" width="11.5" style="46" customWidth="1"/>
    <col min="3" max="5" width="11.5" style="161" customWidth="1"/>
    <col min="6" max="6" width="68.33203125" style="46" customWidth="1"/>
    <col min="7" max="7" width="21.5" style="46" customWidth="1"/>
    <col min="8" max="8" width="9" style="46"/>
    <col min="9" max="9" width="10" style="46" customWidth="1"/>
    <col min="10" max="10" width="10.5" style="46" customWidth="1"/>
    <col min="11" max="11" width="12" style="46" customWidth="1"/>
    <col min="12" max="16384" width="9" style="46"/>
  </cols>
  <sheetData>
    <row r="1" spans="1:21" s="12" customFormat="1" ht="22" customHeight="1" x14ac:dyDescent="0.3">
      <c r="A1" s="421" t="s">
        <v>3</v>
      </c>
      <c r="B1" s="421"/>
      <c r="C1" s="421"/>
      <c r="D1" s="421"/>
      <c r="E1" s="421"/>
      <c r="F1" s="444" t="str">
        <f ca="1">TranslationsHIV!$G$118</f>
        <v>Latest version updated: 31 March 2023</v>
      </c>
      <c r="G1" s="3"/>
      <c r="H1" s="1"/>
      <c r="I1" s="1"/>
      <c r="J1" s="1"/>
      <c r="K1" s="1"/>
      <c r="L1" s="1"/>
      <c r="M1" s="1"/>
      <c r="N1" s="2"/>
      <c r="O1" s="2"/>
      <c r="P1" s="2"/>
      <c r="Q1" s="2"/>
      <c r="R1" s="2"/>
      <c r="S1" s="2"/>
      <c r="T1" s="2"/>
      <c r="U1" s="2"/>
    </row>
    <row r="2" spans="1:21" s="12" customFormat="1" ht="22" customHeight="1" x14ac:dyDescent="0.3">
      <c r="A2" s="421" t="s">
        <v>4</v>
      </c>
      <c r="B2" s="421"/>
      <c r="C2" s="421"/>
      <c r="D2" s="421"/>
      <c r="E2" s="421"/>
      <c r="F2" s="445"/>
      <c r="G2" s="3"/>
      <c r="H2" s="1"/>
      <c r="I2" s="1"/>
      <c r="J2" s="1"/>
      <c r="K2" s="1"/>
      <c r="L2" s="1"/>
      <c r="M2" s="1"/>
      <c r="N2" s="2"/>
      <c r="O2" s="2"/>
      <c r="P2" s="2"/>
      <c r="Q2" s="2"/>
      <c r="R2" s="2"/>
      <c r="S2" s="2"/>
      <c r="T2" s="2"/>
      <c r="U2" s="2"/>
    </row>
    <row r="3" spans="1:21" s="12" customFormat="1" ht="22" customHeight="1" x14ac:dyDescent="0.3">
      <c r="A3" s="421" t="s">
        <v>5</v>
      </c>
      <c r="B3" s="421"/>
      <c r="C3" s="421"/>
      <c r="D3" s="421"/>
      <c r="E3" s="421"/>
      <c r="F3" s="446"/>
      <c r="G3" s="3"/>
      <c r="H3" s="1"/>
      <c r="I3" s="1"/>
      <c r="J3" s="1"/>
      <c r="K3" s="1"/>
      <c r="L3" s="1"/>
      <c r="M3" s="1"/>
      <c r="N3" s="2"/>
      <c r="O3" s="2"/>
      <c r="P3" s="2"/>
      <c r="Q3" s="2"/>
      <c r="R3" s="2"/>
      <c r="S3" s="2"/>
      <c r="T3" s="2"/>
      <c r="U3" s="2"/>
    </row>
    <row r="4" spans="1:21" ht="45" customHeight="1" x14ac:dyDescent="0.35">
      <c r="A4" s="437" t="str">
        <f ca="1">TranslationsHIV!$G$116</f>
        <v xml:space="preserve">Carefully read the instructions in the "Instructions" tab before completing the programmatic gap analysis table. 
The instructions have been tailored to each specific module/intervention. </v>
      </c>
      <c r="B4" s="437"/>
      <c r="C4" s="437"/>
      <c r="D4" s="437"/>
      <c r="E4" s="437"/>
      <c r="F4" s="437"/>
      <c r="G4" s="87"/>
    </row>
    <row r="5" spans="1:21" ht="30" customHeight="1" x14ac:dyDescent="0.35">
      <c r="A5" s="145" t="str">
        <f ca="1">TranslationsHIV!$A$127</f>
        <v>Treatment Programmatic Gap Table 1</v>
      </c>
      <c r="B5" s="146"/>
      <c r="C5" s="174"/>
      <c r="D5" s="174"/>
      <c r="E5" s="174"/>
      <c r="F5" s="147"/>
    </row>
    <row r="6" spans="1:21" ht="45" customHeight="1" x14ac:dyDescent="0.35">
      <c r="A6" s="128" t="str">
        <f ca="1">TranslationsHIV!$A$21</f>
        <v>Priority Module</v>
      </c>
      <c r="B6" s="441" t="str">
        <f ca="1">'HIV dropdown'!$A$136</f>
        <v>Treatment, care and support</v>
      </c>
      <c r="C6" s="442"/>
      <c r="D6" s="442"/>
      <c r="E6" s="442"/>
      <c r="F6" s="443"/>
    </row>
    <row r="7" spans="1:21" ht="45" customHeight="1" x14ac:dyDescent="0.35">
      <c r="A7" s="128" t="str">
        <f ca="1">TranslationsHIV!$A$22</f>
        <v>Selected coverage indicator</v>
      </c>
      <c r="B7" s="447" t="s">
        <v>1668</v>
      </c>
      <c r="C7" s="448"/>
      <c r="D7" s="448"/>
      <c r="E7" s="448"/>
      <c r="F7" s="449"/>
    </row>
    <row r="8" spans="1:21" ht="17.5" customHeight="1" x14ac:dyDescent="0.35">
      <c r="A8" s="199" t="str">
        <f ca="1">TranslationsHIV!$A$24</f>
        <v>Current national coverage</v>
      </c>
      <c r="B8" s="200"/>
      <c r="C8" s="149"/>
      <c r="D8" s="149"/>
      <c r="E8" s="149"/>
      <c r="F8" s="201"/>
    </row>
    <row r="9" spans="1:21" ht="45" customHeight="1" x14ac:dyDescent="0.35">
      <c r="A9" s="130" t="str">
        <f ca="1">TranslationsHIV!$A$25</f>
        <v>Insert latest results</v>
      </c>
      <c r="B9" s="210">
        <v>0.82</v>
      </c>
      <c r="C9" s="154" t="str">
        <f ca="1">TranslationsHIV!$A$26</f>
        <v>Year</v>
      </c>
      <c r="D9" s="203">
        <v>2022</v>
      </c>
      <c r="E9" s="154" t="str">
        <f ca="1">TranslationsHIV!$A$27</f>
        <v>Data source</v>
      </c>
      <c r="F9" s="18" t="s">
        <v>1676</v>
      </c>
    </row>
    <row r="10" spans="1:21" ht="45" customHeight="1" x14ac:dyDescent="0.35">
      <c r="A10" s="224" t="str">
        <f ca="1">TranslationsHIV!$A$28</f>
        <v>Comments</v>
      </c>
      <c r="B10" s="438"/>
      <c r="C10" s="439"/>
      <c r="D10" s="439"/>
      <c r="E10" s="439"/>
      <c r="F10" s="440"/>
    </row>
    <row r="11" spans="1:21" ht="45" customHeight="1" x14ac:dyDescent="0.35">
      <c r="A11" s="185"/>
      <c r="B11" s="211"/>
      <c r="C11" s="129" t="str">
        <f ca="1">TranslationsHIV!$A$29</f>
        <v>Year 1</v>
      </c>
      <c r="D11" s="129" t="str">
        <f ca="1">TranslationsHIV!$A$30</f>
        <v>Year 2</v>
      </c>
      <c r="E11" s="129" t="str">
        <f ca="1">TranslationsHIV!$A$31</f>
        <v>Year 3</v>
      </c>
      <c r="F11" s="400" t="str">
        <f ca="1">TranslationsHIV!$A$34</f>
        <v>Comments / Assumptions</v>
      </c>
    </row>
    <row r="12" spans="1:21" ht="45" customHeight="1" x14ac:dyDescent="0.35">
      <c r="A12" s="186"/>
      <c r="B12" s="212"/>
      <c r="C12" s="139">
        <v>2024</v>
      </c>
      <c r="D12" s="139">
        <v>2025</v>
      </c>
      <c r="E12" s="139">
        <v>2026</v>
      </c>
      <c r="F12" s="400"/>
    </row>
    <row r="13" spans="1:21" ht="17.5" customHeight="1" x14ac:dyDescent="0.35">
      <c r="A13" s="199" t="str">
        <f ca="1">TranslationsHIV!$A$35</f>
        <v>Current estimated country need</v>
      </c>
      <c r="B13" s="200"/>
      <c r="C13" s="149"/>
      <c r="D13" s="149"/>
      <c r="E13" s="149"/>
      <c r="F13" s="201"/>
    </row>
    <row r="14" spans="1:21" ht="45" customHeight="1" x14ac:dyDescent="0.35">
      <c r="A14" s="218" t="str">
        <f ca="1">TranslationsHIV!$A$137</f>
        <v>A. Total estimated number of all adults and/or children living with HIV</v>
      </c>
      <c r="B14" s="187" t="s">
        <v>11</v>
      </c>
      <c r="C14" s="297">
        <v>2352993</v>
      </c>
      <c r="D14" s="297">
        <v>2385979</v>
      </c>
      <c r="E14" s="297">
        <v>2415435</v>
      </c>
      <c r="F14" s="204"/>
    </row>
    <row r="15" spans="1:21" ht="45" customHeight="1" x14ac:dyDescent="0.35">
      <c r="A15" s="419" t="str">
        <f ca="1">TranslationsHIV!$A$109</f>
        <v>B1. Global targets as per the Global AIDS Strategy</v>
      </c>
      <c r="B15" s="188" t="s">
        <v>11</v>
      </c>
      <c r="C15" s="177">
        <f>IF(C14="","",(C14*C16))</f>
        <v>2235343.35</v>
      </c>
      <c r="D15" s="177">
        <f>IF(D14="","",(D14*D16))</f>
        <v>2266680.0499999998</v>
      </c>
      <c r="E15" s="177">
        <f>IF(E14="","",(E14*E16))</f>
        <v>2294663.25</v>
      </c>
      <c r="F15" s="426"/>
    </row>
    <row r="16" spans="1:21" ht="45" customHeight="1" x14ac:dyDescent="0.35">
      <c r="A16" s="425"/>
      <c r="B16" s="188" t="s">
        <v>14</v>
      </c>
      <c r="C16" s="298">
        <f>95/100</f>
        <v>0.95</v>
      </c>
      <c r="D16" s="298">
        <f t="shared" ref="D16:E16" si="0">95/100</f>
        <v>0.95</v>
      </c>
      <c r="E16" s="298">
        <f t="shared" si="0"/>
        <v>0.95</v>
      </c>
      <c r="F16" s="427"/>
    </row>
    <row r="17" spans="1:6" ht="45" customHeight="1" x14ac:dyDescent="0.35">
      <c r="A17" s="419" t="str">
        <f ca="1">TranslationsHIV!$A$37</f>
        <v>B2. Country targets 
(from National Strategic Plan)</v>
      </c>
      <c r="B17" s="188" t="s">
        <v>11</v>
      </c>
      <c r="C17" s="299">
        <v>2100353</v>
      </c>
      <c r="D17" s="299">
        <v>2187213</v>
      </c>
      <c r="E17" s="299">
        <v>2236233</v>
      </c>
      <c r="F17" s="219"/>
    </row>
    <row r="18" spans="1:6" ht="45" customHeight="1" x14ac:dyDescent="0.35">
      <c r="A18" s="425"/>
      <c r="B18" s="188" t="s">
        <v>14</v>
      </c>
      <c r="C18" s="178">
        <f>IF(C17=0,"",+C17/C14)</f>
        <v>0.89263036481621494</v>
      </c>
      <c r="D18" s="178">
        <f>IF(D17=0,"",+D17/D14)</f>
        <v>0.91669415363672524</v>
      </c>
      <c r="E18" s="178">
        <f>IF(E17=0,"",+E17/E14)</f>
        <v>0.92580963677350048</v>
      </c>
      <c r="F18" s="219"/>
    </row>
    <row r="19" spans="1:6" ht="17.5" customHeight="1" x14ac:dyDescent="0.35">
      <c r="A19" s="199" t="str">
        <f ca="1">TranslationsHIV!$A$38</f>
        <v>Country need to meet global targets already covered</v>
      </c>
      <c r="B19" s="200"/>
      <c r="C19" s="149"/>
      <c r="D19" s="149"/>
      <c r="E19" s="149"/>
      <c r="F19" s="201"/>
    </row>
    <row r="20" spans="1:6" ht="45" customHeight="1" x14ac:dyDescent="0.35">
      <c r="A20" s="419" t="str">
        <f ca="1">TranslationsHIV!$A$39</f>
        <v>C1. Global target planned to be covered by domestic resources</v>
      </c>
      <c r="B20" s="187" t="s">
        <v>11</v>
      </c>
      <c r="C20" s="299">
        <f>0.05*C15</f>
        <v>111767.16750000001</v>
      </c>
      <c r="D20" s="299">
        <f>0.04*D15</f>
        <v>90667.20199999999</v>
      </c>
      <c r="E20" s="299">
        <f>0.04*E15</f>
        <v>91786.53</v>
      </c>
      <c r="F20" s="426" t="s">
        <v>1677</v>
      </c>
    </row>
    <row r="21" spans="1:6" ht="45" customHeight="1" x14ac:dyDescent="0.35">
      <c r="A21" s="425"/>
      <c r="B21" s="187" t="s">
        <v>14</v>
      </c>
      <c r="C21" s="178">
        <f>IF(C20=0,"",+C20/C15)</f>
        <v>0.05</v>
      </c>
      <c r="D21" s="178">
        <f t="shared" ref="D21:E21" si="1">IF(D20=0,"",+D20/D15)</f>
        <v>0.04</v>
      </c>
      <c r="E21" s="178">
        <f t="shared" si="1"/>
        <v>0.04</v>
      </c>
      <c r="F21" s="427"/>
    </row>
    <row r="22" spans="1:6" ht="66.75" customHeight="1" x14ac:dyDescent="0.35">
      <c r="A22" s="419" t="str">
        <f ca="1">TranslationsHIV!$A$40</f>
        <v>C2. Global target planned to be covered by external resources</v>
      </c>
      <c r="B22" s="187" t="s">
        <v>11</v>
      </c>
      <c r="C22" s="300">
        <f>0.35*C15</f>
        <v>782370.17249999999</v>
      </c>
      <c r="D22" s="300">
        <f>0.21*D15</f>
        <v>476002.81049999996</v>
      </c>
      <c r="E22" s="300">
        <f>0.21*E15</f>
        <v>481879.28249999997</v>
      </c>
      <c r="F22" s="220" t="s">
        <v>1678</v>
      </c>
    </row>
    <row r="23" spans="1:6" ht="45" customHeight="1" x14ac:dyDescent="0.35">
      <c r="A23" s="425"/>
      <c r="B23" s="187" t="s">
        <v>14</v>
      </c>
      <c r="C23" s="178">
        <f>IF(C22="","",+C22/C15)</f>
        <v>0.35</v>
      </c>
      <c r="D23" s="178">
        <f t="shared" ref="D23:E23" si="2">IF(D22="","",+D22/D15)</f>
        <v>0.21</v>
      </c>
      <c r="E23" s="178">
        <f t="shared" si="2"/>
        <v>0.21</v>
      </c>
      <c r="F23" s="118"/>
    </row>
    <row r="24" spans="1:6" ht="45" customHeight="1" x14ac:dyDescent="0.35">
      <c r="A24" s="419" t="str">
        <f ca="1">TranslationsHIV!$A$41</f>
        <v>C3. Total global target already covered</v>
      </c>
      <c r="B24" s="187" t="s">
        <v>11</v>
      </c>
      <c r="C24" s="301">
        <f>C20+C22</f>
        <v>894137.34</v>
      </c>
      <c r="D24" s="301">
        <f t="shared" ref="D24:E24" si="3">D20+D22</f>
        <v>566670.01249999995</v>
      </c>
      <c r="E24" s="301">
        <f t="shared" si="3"/>
        <v>573665.8125</v>
      </c>
      <c r="F24" s="219"/>
    </row>
    <row r="25" spans="1:6" ht="45" customHeight="1" x14ac:dyDescent="0.35">
      <c r="A25" s="425"/>
      <c r="B25" s="187" t="s">
        <v>14</v>
      </c>
      <c r="C25" s="178">
        <f>IF(C24=0,"",C24/C15)</f>
        <v>0.39999999999999997</v>
      </c>
      <c r="D25" s="178">
        <f t="shared" ref="D25:E25" si="4">IF(D24=0,"",D24/D15)</f>
        <v>0.25</v>
      </c>
      <c r="E25" s="178">
        <f t="shared" si="4"/>
        <v>0.25</v>
      </c>
      <c r="F25" s="219"/>
    </row>
    <row r="26" spans="1:6" ht="17.5" customHeight="1" x14ac:dyDescent="0.35">
      <c r="A26" s="199" t="str">
        <f ca="1">TranslationsHIV!$A$42</f>
        <v>Programmatic gap</v>
      </c>
      <c r="B26" s="200"/>
      <c r="C26" s="149"/>
      <c r="D26" s="149"/>
      <c r="E26" s="149"/>
      <c r="F26" s="201"/>
    </row>
    <row r="27" spans="1:6" ht="45" customHeight="1" x14ac:dyDescent="0.35">
      <c r="A27" s="419" t="str">
        <f ca="1">TranslationsHIV!$A$43</f>
        <v>D. Expected annual gap in meeting the need: B1 - C3</v>
      </c>
      <c r="B27" s="187" t="s">
        <v>11</v>
      </c>
      <c r="C27" s="177">
        <f>IF(C24=0,C15,C15-(C24))</f>
        <v>1341206.0100000002</v>
      </c>
      <c r="D27" s="177">
        <f t="shared" ref="D27:E27" si="5">IF(D24=0,D15,D15-(D24))</f>
        <v>1700010.0374999999</v>
      </c>
      <c r="E27" s="177">
        <f t="shared" si="5"/>
        <v>1720997.4375</v>
      </c>
      <c r="F27" s="426"/>
    </row>
    <row r="28" spans="1:6" ht="45" customHeight="1" x14ac:dyDescent="0.35">
      <c r="A28" s="425"/>
      <c r="B28" s="187" t="s">
        <v>14</v>
      </c>
      <c r="C28" s="178">
        <f>IF(C27="","",+C27/C15)</f>
        <v>0.60000000000000009</v>
      </c>
      <c r="D28" s="178">
        <f t="shared" ref="D28:E28" si="6">IF(D27="","",+D27/D15)</f>
        <v>0.75</v>
      </c>
      <c r="E28" s="178">
        <f t="shared" si="6"/>
        <v>0.75</v>
      </c>
      <c r="F28" s="427"/>
    </row>
    <row r="29" spans="1:6" ht="17.5" customHeight="1" x14ac:dyDescent="0.35">
      <c r="A29" s="199" t="str">
        <f ca="1">TranslationsHIV!$A$44</f>
        <v>Country need to meet global targets covered with the allocation amount</v>
      </c>
      <c r="B29" s="200"/>
      <c r="C29" s="149"/>
      <c r="D29" s="149"/>
      <c r="E29" s="149"/>
      <c r="F29" s="201"/>
    </row>
    <row r="30" spans="1:6" ht="45" customHeight="1" x14ac:dyDescent="0.35">
      <c r="A30" s="419" t="str">
        <f ca="1">TranslationsHIV!$A$45</f>
        <v>E. Targets to be financed by allocation amount</v>
      </c>
      <c r="B30" s="188" t="s">
        <v>11</v>
      </c>
      <c r="C30" s="299">
        <f>C15-C20-C22</f>
        <v>1341206.0100000002</v>
      </c>
      <c r="D30" s="299">
        <f t="shared" ref="D30:E30" si="7">D15-D20-D22</f>
        <v>1700010.0374999999</v>
      </c>
      <c r="E30" s="299">
        <f t="shared" si="7"/>
        <v>1720997.4375000002</v>
      </c>
      <c r="F30" s="426" t="s">
        <v>1679</v>
      </c>
    </row>
    <row r="31" spans="1:6" ht="45" customHeight="1" x14ac:dyDescent="0.35">
      <c r="A31" s="425"/>
      <c r="B31" s="188" t="s">
        <v>14</v>
      </c>
      <c r="C31" s="178">
        <f>IF(C30=0,"",+C30/C15)</f>
        <v>0.60000000000000009</v>
      </c>
      <c r="D31" s="178">
        <f t="shared" ref="D31:E31" si="8">IF(D30=0,"",+D30/D15)</f>
        <v>0.75</v>
      </c>
      <c r="E31" s="178">
        <f t="shared" si="8"/>
        <v>0.75000000000000011</v>
      </c>
      <c r="F31" s="427"/>
    </row>
    <row r="32" spans="1:6" ht="45" customHeight="1" x14ac:dyDescent="0.35">
      <c r="A32" s="419" t="str">
        <f ca="1">TranslationsHIV!$A$46</f>
        <v>F. Coverage from allocation amount and other resources: E + C3</v>
      </c>
      <c r="B32" s="188" t="s">
        <v>11</v>
      </c>
      <c r="C32" s="177">
        <f>IF(C24="",C30,C30+C24)</f>
        <v>2235343.35</v>
      </c>
      <c r="D32" s="177">
        <f t="shared" ref="D32:E32" si="9">IF(D24="",D30,D30+D24)</f>
        <v>2266680.0499999998</v>
      </c>
      <c r="E32" s="177">
        <f t="shared" si="9"/>
        <v>2294663.25</v>
      </c>
      <c r="F32" s="426"/>
    </row>
    <row r="33" spans="1:6" ht="45" customHeight="1" x14ac:dyDescent="0.35">
      <c r="A33" s="425"/>
      <c r="B33" s="188" t="s">
        <v>14</v>
      </c>
      <c r="C33" s="178">
        <f>IF(C32=0,"",+C32/C15)</f>
        <v>1</v>
      </c>
      <c r="D33" s="178">
        <f t="shared" ref="D33:E33" si="10">IF(D32=0,"",+D32/D15)</f>
        <v>1</v>
      </c>
      <c r="E33" s="178">
        <f t="shared" si="10"/>
        <v>1</v>
      </c>
      <c r="F33" s="427"/>
    </row>
    <row r="34" spans="1:6" ht="45" customHeight="1" x14ac:dyDescent="0.35">
      <c r="A34" s="419" t="str">
        <f ca="1">TranslationsHIV!$A$47</f>
        <v xml:space="preserve">G. Remaining gap: B1 - F </v>
      </c>
      <c r="B34" s="188" t="s">
        <v>11</v>
      </c>
      <c r="C34" s="177">
        <f>IF(C32=0,C15,C15-(C32))</f>
        <v>0</v>
      </c>
      <c r="D34" s="177">
        <f t="shared" ref="D34:E34" si="11">IF(D32=0,D15,D15-(D32))</f>
        <v>0</v>
      </c>
      <c r="E34" s="177">
        <f t="shared" si="11"/>
        <v>0</v>
      </c>
      <c r="F34" s="426"/>
    </row>
    <row r="35" spans="1:6" ht="45" customHeight="1" x14ac:dyDescent="0.35">
      <c r="A35" s="425"/>
      <c r="B35" s="188" t="s">
        <v>14</v>
      </c>
      <c r="C35" s="178">
        <f>IF(C34="","",C34/C15)</f>
        <v>0</v>
      </c>
      <c r="D35" s="178">
        <f t="shared" ref="D35:E35" si="12">IF(D34="","",D34/D15)</f>
        <v>0</v>
      </c>
      <c r="E35" s="178">
        <f t="shared" si="12"/>
        <v>0</v>
      </c>
      <c r="F35" s="427"/>
    </row>
    <row r="36" spans="1:6" ht="15" customHeight="1" x14ac:dyDescent="0.35">
      <c r="A36" s="140"/>
      <c r="B36" s="140"/>
      <c r="C36" s="160"/>
      <c r="D36" s="160"/>
      <c r="E36" s="160"/>
      <c r="F36" s="140"/>
    </row>
    <row r="37" spans="1:6" ht="15" customHeight="1" x14ac:dyDescent="0.35">
      <c r="A37" s="140"/>
      <c r="B37" s="140"/>
      <c r="C37" s="160"/>
      <c r="D37" s="160"/>
      <c r="E37" s="160"/>
      <c r="F37" s="140"/>
    </row>
    <row r="38" spans="1:6" ht="30" customHeight="1" x14ac:dyDescent="0.35">
      <c r="A38" s="145" t="str">
        <f ca="1">TranslationsHIV!$A$128</f>
        <v>Treatment Programmatic Gap Table 2</v>
      </c>
      <c r="B38" s="146"/>
      <c r="C38" s="174"/>
      <c r="D38" s="174"/>
      <c r="E38" s="174"/>
      <c r="F38" s="147"/>
    </row>
    <row r="39" spans="1:6" ht="45" customHeight="1" x14ac:dyDescent="0.35">
      <c r="A39" s="137" t="str">
        <f ca="1">TranslationsHIV!$A$21</f>
        <v>Priority Module</v>
      </c>
      <c r="B39" s="416" t="str">
        <f ca="1">'HIV dropdown'!$A$136</f>
        <v>Treatment, care and support</v>
      </c>
      <c r="C39" s="417"/>
      <c r="D39" s="417"/>
      <c r="E39" s="417"/>
      <c r="F39" s="418"/>
    </row>
    <row r="40" spans="1:6" ht="45" customHeight="1" x14ac:dyDescent="0.35">
      <c r="A40" s="137" t="str">
        <f ca="1">TranslationsHIV!$A$22</f>
        <v>Selected coverage indicator</v>
      </c>
      <c r="B40" s="447" t="s">
        <v>1671</v>
      </c>
      <c r="C40" s="448"/>
      <c r="D40" s="448"/>
      <c r="E40" s="448"/>
      <c r="F40" s="449"/>
    </row>
    <row r="41" spans="1:6" ht="17.5" customHeight="1" thickBot="1" x14ac:dyDescent="0.4">
      <c r="A41" s="199" t="str">
        <f ca="1">TranslationsHIV!$A$24</f>
        <v>Current national coverage</v>
      </c>
      <c r="B41" s="200"/>
      <c r="C41" s="149"/>
      <c r="D41" s="149"/>
      <c r="E41" s="149"/>
      <c r="F41" s="201"/>
    </row>
    <row r="42" spans="1:6" ht="45" customHeight="1" x14ac:dyDescent="0.35">
      <c r="A42" s="130" t="str">
        <f ca="1">TranslationsHIV!$A$25</f>
        <v>Insert latest results</v>
      </c>
      <c r="B42" s="86">
        <v>0.72399999999999998</v>
      </c>
      <c r="C42" s="148" t="str">
        <f ca="1">TranslationsHIV!$A$26</f>
        <v>Year</v>
      </c>
      <c r="D42" s="203">
        <v>2022</v>
      </c>
      <c r="E42" s="148" t="str">
        <f ca="1">TranslationsHIV!$A$27</f>
        <v>Data source</v>
      </c>
      <c r="F42" s="18" t="s">
        <v>1676</v>
      </c>
    </row>
    <row r="43" spans="1:6" ht="45" customHeight="1" x14ac:dyDescent="0.35">
      <c r="A43" s="217" t="str">
        <f ca="1">TranslationsHIV!$A$28</f>
        <v>Comments</v>
      </c>
      <c r="B43" s="438"/>
      <c r="C43" s="452"/>
      <c r="D43" s="452"/>
      <c r="E43" s="452"/>
      <c r="F43" s="440"/>
    </row>
    <row r="44" spans="1:6" ht="45" customHeight="1" x14ac:dyDescent="0.35">
      <c r="A44" s="185"/>
      <c r="B44" s="211"/>
      <c r="C44" s="179" t="str">
        <f ca="1">TranslationsHIV!$A$29</f>
        <v>Year 1</v>
      </c>
      <c r="D44" s="129" t="str">
        <f ca="1">TranslationsHIV!$A$30</f>
        <v>Year 2</v>
      </c>
      <c r="E44" s="129" t="str">
        <f ca="1">TranslationsHIV!$A$31</f>
        <v>Year 3</v>
      </c>
      <c r="F44" s="400" t="str">
        <f ca="1">TranslationsHIV!$A$34</f>
        <v>Comments / Assumptions</v>
      </c>
    </row>
    <row r="45" spans="1:6" ht="45" customHeight="1" x14ac:dyDescent="0.35">
      <c r="A45" s="186"/>
      <c r="B45" s="212"/>
      <c r="C45" s="225">
        <v>2024</v>
      </c>
      <c r="D45" s="139">
        <v>2025</v>
      </c>
      <c r="E45" s="139">
        <v>2026</v>
      </c>
      <c r="F45" s="400"/>
    </row>
    <row r="46" spans="1:6" ht="17.5" customHeight="1" x14ac:dyDescent="0.35">
      <c r="A46" s="199" t="str">
        <f ca="1">TranslationsHIV!$A$35</f>
        <v>Current estimated country need</v>
      </c>
      <c r="B46" s="202"/>
      <c r="C46" s="149"/>
      <c r="D46" s="149"/>
      <c r="E46" s="149"/>
      <c r="F46" s="201"/>
    </row>
    <row r="47" spans="1:6" ht="45" customHeight="1" x14ac:dyDescent="0.35">
      <c r="A47" s="218" t="str">
        <f ca="1">TranslationsHIV!$A$137</f>
        <v>A. Total estimated number of all adults and/or children living with HIV</v>
      </c>
      <c r="B47" s="187" t="s">
        <v>11</v>
      </c>
      <c r="C47" s="297">
        <v>142890</v>
      </c>
      <c r="D47" s="297">
        <v>136206</v>
      </c>
      <c r="E47" s="297">
        <v>131661</v>
      </c>
      <c r="F47" s="204"/>
    </row>
    <row r="48" spans="1:6" ht="45" customHeight="1" x14ac:dyDescent="0.35">
      <c r="A48" s="419" t="str">
        <f ca="1">TranslationsHIV!$A$109</f>
        <v>B1. Global targets as per the Global AIDS Strategy</v>
      </c>
      <c r="B48" s="188" t="s">
        <v>11</v>
      </c>
      <c r="C48" s="177">
        <f>IF(C47="","",(C47*C49))</f>
        <v>135745.5</v>
      </c>
      <c r="D48" s="177">
        <f>IF(D47="","",(D47*D49))</f>
        <v>129395.7</v>
      </c>
      <c r="E48" s="177">
        <f>IF(E47="","",(E47*E49))</f>
        <v>125077.95</v>
      </c>
      <c r="F48" s="426"/>
    </row>
    <row r="49" spans="1:6" ht="45" customHeight="1" x14ac:dyDescent="0.35">
      <c r="A49" s="425"/>
      <c r="B49" s="188" t="s">
        <v>14</v>
      </c>
      <c r="C49" s="298">
        <f>95/100</f>
        <v>0.95</v>
      </c>
      <c r="D49" s="298">
        <f t="shared" ref="D49:E49" si="13">95/100</f>
        <v>0.95</v>
      </c>
      <c r="E49" s="298">
        <f t="shared" si="13"/>
        <v>0.95</v>
      </c>
      <c r="F49" s="427"/>
    </row>
    <row r="50" spans="1:6" ht="45" customHeight="1" x14ac:dyDescent="0.35">
      <c r="A50" s="419" t="str">
        <f ca="1">TranslationsHIV!$A$37</f>
        <v>B2. Country targets 
(from National Strategic Plan)</v>
      </c>
      <c r="B50" s="188" t="s">
        <v>11</v>
      </c>
      <c r="C50" s="299">
        <v>123206</v>
      </c>
      <c r="D50" s="299">
        <v>125408</v>
      </c>
      <c r="E50" s="299">
        <v>123259</v>
      </c>
      <c r="F50" s="219"/>
    </row>
    <row r="51" spans="1:6" ht="45" customHeight="1" x14ac:dyDescent="0.35">
      <c r="A51" s="425"/>
      <c r="B51" s="188" t="s">
        <v>14</v>
      </c>
      <c r="C51" s="178">
        <f>IF(C50=0,"",+C50/C47)</f>
        <v>0.86224368395269091</v>
      </c>
      <c r="D51" s="178">
        <f>IF(D50=0,"",+D50/D47)</f>
        <v>0.9207230224806543</v>
      </c>
      <c r="E51" s="178">
        <f>IF(E50=0,"",+E50/E47)</f>
        <v>0.93618459528637943</v>
      </c>
      <c r="F51" s="219"/>
    </row>
    <row r="52" spans="1:6" ht="17.5" customHeight="1" x14ac:dyDescent="0.35">
      <c r="A52" s="199" t="str">
        <f ca="1">TranslationsHIV!$A$38</f>
        <v>Country need to meet global targets already covered</v>
      </c>
      <c r="B52" s="200"/>
      <c r="C52" s="149"/>
      <c r="D52" s="149"/>
      <c r="E52" s="149"/>
      <c r="F52" s="201"/>
    </row>
    <row r="53" spans="1:6" ht="45" customHeight="1" x14ac:dyDescent="0.35">
      <c r="A53" s="419" t="str">
        <f ca="1">TranslationsHIV!$A$39</f>
        <v>C1. Global target planned to be covered by domestic resources</v>
      </c>
      <c r="B53" s="187" t="s">
        <v>11</v>
      </c>
      <c r="C53" s="299">
        <f>0.05*C48</f>
        <v>6787.2750000000005</v>
      </c>
      <c r="D53" s="299">
        <f>0.04*D48</f>
        <v>5175.8280000000004</v>
      </c>
      <c r="E53" s="299">
        <f>0.04*E48</f>
        <v>5003.1180000000004</v>
      </c>
      <c r="F53" s="426" t="s">
        <v>1677</v>
      </c>
    </row>
    <row r="54" spans="1:6" ht="45" customHeight="1" x14ac:dyDescent="0.35">
      <c r="A54" s="425"/>
      <c r="B54" s="187" t="s">
        <v>14</v>
      </c>
      <c r="C54" s="178">
        <f>IF(C53=0,"",+C53/C48)</f>
        <v>0.05</v>
      </c>
      <c r="D54" s="178">
        <f t="shared" ref="D54:E54" si="14">IF(D53=0,"",+D53/D48)</f>
        <v>0.04</v>
      </c>
      <c r="E54" s="178">
        <f t="shared" si="14"/>
        <v>0.04</v>
      </c>
      <c r="F54" s="427"/>
    </row>
    <row r="55" spans="1:6" ht="72" customHeight="1" x14ac:dyDescent="0.35">
      <c r="A55" s="419" t="str">
        <f ca="1">TranslationsHIV!$A$40</f>
        <v>C2. Global target planned to be covered by external resources</v>
      </c>
      <c r="B55" s="187" t="s">
        <v>11</v>
      </c>
      <c r="C55" s="300">
        <f>0.35*C48</f>
        <v>47510.924999999996</v>
      </c>
      <c r="D55" s="300">
        <f>0.21*D48</f>
        <v>27173.096999999998</v>
      </c>
      <c r="E55" s="300">
        <f>0.21*E48</f>
        <v>26266.369499999997</v>
      </c>
      <c r="F55" s="18" t="s">
        <v>1678</v>
      </c>
    </row>
    <row r="56" spans="1:6" ht="45" customHeight="1" x14ac:dyDescent="0.35">
      <c r="A56" s="425"/>
      <c r="B56" s="187" t="s">
        <v>14</v>
      </c>
      <c r="C56" s="178">
        <f>IF(C55="","",+C55/C48)</f>
        <v>0.35</v>
      </c>
      <c r="D56" s="178">
        <f t="shared" ref="D56:E56" si="15">IF(D55="","",+D55/D48)</f>
        <v>0.21</v>
      </c>
      <c r="E56" s="178">
        <f t="shared" si="15"/>
        <v>0.21</v>
      </c>
      <c r="F56" s="118"/>
    </row>
    <row r="57" spans="1:6" ht="45" customHeight="1" x14ac:dyDescent="0.35">
      <c r="A57" s="419" t="str">
        <f ca="1">TranslationsHIV!$A$41</f>
        <v>C3. Total global target already covered</v>
      </c>
      <c r="B57" s="187" t="s">
        <v>11</v>
      </c>
      <c r="C57" s="301">
        <f>C53+C55</f>
        <v>54298.2</v>
      </c>
      <c r="D57" s="301">
        <f t="shared" ref="D57:E57" si="16">D53+D55</f>
        <v>32348.924999999999</v>
      </c>
      <c r="E57" s="301">
        <f t="shared" si="16"/>
        <v>31269.487499999996</v>
      </c>
      <c r="F57" s="219"/>
    </row>
    <row r="58" spans="1:6" ht="45" customHeight="1" x14ac:dyDescent="0.35">
      <c r="A58" s="425"/>
      <c r="B58" s="187" t="s">
        <v>14</v>
      </c>
      <c r="C58" s="178">
        <f>IF(C57=0,"",C57/C48)</f>
        <v>0.39999999999999997</v>
      </c>
      <c r="D58" s="178">
        <f t="shared" ref="D58:E58" si="17">IF(D57=0,"",D57/D48)</f>
        <v>0.25</v>
      </c>
      <c r="E58" s="178">
        <f t="shared" si="17"/>
        <v>0.24999999999999997</v>
      </c>
      <c r="F58" s="219"/>
    </row>
    <row r="59" spans="1:6" ht="17.5" customHeight="1" x14ac:dyDescent="0.35">
      <c r="A59" s="199" t="str">
        <f ca="1">TranslationsHIV!$A$42</f>
        <v>Programmatic gap</v>
      </c>
      <c r="B59" s="200"/>
      <c r="C59" s="149"/>
      <c r="D59" s="149"/>
      <c r="E59" s="149"/>
      <c r="F59" s="201"/>
    </row>
    <row r="60" spans="1:6" ht="45" customHeight="1" x14ac:dyDescent="0.35">
      <c r="A60" s="419" t="str">
        <f ca="1">TranslationsHIV!$A$43</f>
        <v>D. Expected annual gap in meeting the need: B1 - C3</v>
      </c>
      <c r="B60" s="187" t="s">
        <v>11</v>
      </c>
      <c r="C60" s="177">
        <f>IF(C57=0,C48,C48-(C57))</f>
        <v>81447.3</v>
      </c>
      <c r="D60" s="177">
        <f t="shared" ref="D60:E60" si="18">IF(D57=0,D48,D48-(D57))</f>
        <v>97046.774999999994</v>
      </c>
      <c r="E60" s="177">
        <f t="shared" si="18"/>
        <v>93808.462499999994</v>
      </c>
      <c r="F60" s="426"/>
    </row>
    <row r="61" spans="1:6" ht="45" customHeight="1" x14ac:dyDescent="0.35">
      <c r="A61" s="425"/>
      <c r="B61" s="187" t="s">
        <v>14</v>
      </c>
      <c r="C61" s="178">
        <f>IF(C60="","",+C60/C48)</f>
        <v>0.6</v>
      </c>
      <c r="D61" s="178">
        <f t="shared" ref="D61:E61" si="19">IF(D60="","",+D60/D48)</f>
        <v>0.75</v>
      </c>
      <c r="E61" s="178">
        <f t="shared" si="19"/>
        <v>0.75</v>
      </c>
      <c r="F61" s="427"/>
    </row>
    <row r="62" spans="1:6" ht="17.5" customHeight="1" x14ac:dyDescent="0.35">
      <c r="A62" s="199" t="str">
        <f ca="1">TranslationsHIV!$A$44</f>
        <v>Country need to meet global targets covered with the allocation amount</v>
      </c>
      <c r="B62" s="200"/>
      <c r="C62" s="149"/>
      <c r="D62" s="149"/>
      <c r="E62" s="149"/>
      <c r="F62" s="201"/>
    </row>
    <row r="63" spans="1:6" ht="45" customHeight="1" x14ac:dyDescent="0.35">
      <c r="A63" s="419" t="str">
        <f ca="1">TranslationsHIV!$A$45</f>
        <v>E. Targets to be financed by allocation amount</v>
      </c>
      <c r="B63" s="188" t="s">
        <v>11</v>
      </c>
      <c r="C63" s="299">
        <f>C48-C53-C55</f>
        <v>81447.300000000017</v>
      </c>
      <c r="D63" s="299">
        <f t="shared" ref="D63:E63" si="20">D48-D53-D55</f>
        <v>97046.775000000009</v>
      </c>
      <c r="E63" s="299">
        <f t="shared" si="20"/>
        <v>93808.462499999994</v>
      </c>
      <c r="F63" s="426" t="s">
        <v>1679</v>
      </c>
    </row>
    <row r="64" spans="1:6" ht="45" customHeight="1" x14ac:dyDescent="0.35">
      <c r="A64" s="425"/>
      <c r="B64" s="188" t="s">
        <v>14</v>
      </c>
      <c r="C64" s="178">
        <f>IF(C63=0,"",+C63/C48)</f>
        <v>0.60000000000000009</v>
      </c>
      <c r="D64" s="178">
        <f t="shared" ref="D64:E64" si="21">IF(D63=0,"",+D63/D48)</f>
        <v>0.75000000000000011</v>
      </c>
      <c r="E64" s="178">
        <f t="shared" si="21"/>
        <v>0.75</v>
      </c>
      <c r="F64" s="427"/>
    </row>
    <row r="65" spans="1:6" ht="45" customHeight="1" x14ac:dyDescent="0.35">
      <c r="A65" s="419" t="str">
        <f ca="1">TranslationsHIV!$A$46</f>
        <v>F. Coverage from allocation amount and other resources: E + C3</v>
      </c>
      <c r="B65" s="188" t="s">
        <v>11</v>
      </c>
      <c r="C65" s="177">
        <f>IF(C57="",C63,C63+C57)</f>
        <v>135745.5</v>
      </c>
      <c r="D65" s="177">
        <f t="shared" ref="D65:E65" si="22">IF(D57="",D63,D63+D57)</f>
        <v>129395.70000000001</v>
      </c>
      <c r="E65" s="177">
        <f t="shared" si="22"/>
        <v>125077.94999999998</v>
      </c>
      <c r="F65" s="426"/>
    </row>
    <row r="66" spans="1:6" ht="45" customHeight="1" x14ac:dyDescent="0.35">
      <c r="A66" s="425"/>
      <c r="B66" s="188" t="s">
        <v>14</v>
      </c>
      <c r="C66" s="178">
        <f>IF(C65=0,"",+C65/C48)</f>
        <v>1</v>
      </c>
      <c r="D66" s="178">
        <f t="shared" ref="D66:E66" si="23">IF(D65=0,"",+D65/D48)</f>
        <v>1.0000000000000002</v>
      </c>
      <c r="E66" s="178">
        <f t="shared" si="23"/>
        <v>0.99999999999999989</v>
      </c>
      <c r="F66" s="427"/>
    </row>
    <row r="67" spans="1:6" ht="45" customHeight="1" x14ac:dyDescent="0.35">
      <c r="A67" s="419" t="str">
        <f ca="1">TranslationsHIV!$A$47</f>
        <v xml:space="preserve">G. Remaining gap: B1 - F </v>
      </c>
      <c r="B67" s="188" t="s">
        <v>11</v>
      </c>
      <c r="C67" s="177">
        <f>IF(C65=0,C48,C48-(C65))</f>
        <v>0</v>
      </c>
      <c r="D67" s="177">
        <f t="shared" ref="D67:E67" si="24">IF(D65=0,D48,D48-(D65))</f>
        <v>-1.4551915228366852E-11</v>
      </c>
      <c r="E67" s="177">
        <f t="shared" si="24"/>
        <v>1.4551915228366852E-11</v>
      </c>
      <c r="F67" s="426"/>
    </row>
    <row r="68" spans="1:6" ht="45" customHeight="1" x14ac:dyDescent="0.35">
      <c r="A68" s="425"/>
      <c r="B68" s="188" t="s">
        <v>14</v>
      </c>
      <c r="C68" s="178">
        <f>IF(C67="","",C67/C48)</f>
        <v>0</v>
      </c>
      <c r="D68" s="178">
        <f t="shared" ref="D68:E68" si="25">IF(D67="","",D67/D48)</f>
        <v>-1.1246057812096424E-16</v>
      </c>
      <c r="E68" s="178">
        <f t="shared" si="25"/>
        <v>1.1634277047526644E-16</v>
      </c>
      <c r="F68" s="427"/>
    </row>
    <row r="69" spans="1:6" ht="30" customHeight="1" x14ac:dyDescent="0.35">
      <c r="A69" s="140"/>
      <c r="B69" s="140"/>
      <c r="C69" s="160"/>
      <c r="D69" s="160"/>
      <c r="E69" s="160"/>
      <c r="F69" s="140"/>
    </row>
    <row r="70" spans="1:6" ht="30" customHeight="1" x14ac:dyDescent="0.35">
      <c r="A70" s="145" t="str">
        <f ca="1">TranslationsHIV!$A$129</f>
        <v>Treatment Programmatic Gap Table 3</v>
      </c>
      <c r="B70" s="146"/>
      <c r="C70" s="174"/>
      <c r="D70" s="174"/>
      <c r="E70" s="174"/>
      <c r="F70" s="147"/>
    </row>
    <row r="71" spans="1:6" ht="45" customHeight="1" x14ac:dyDescent="0.35">
      <c r="A71" s="205" t="str">
        <f ca="1">TranslationsHIV!$A$21</f>
        <v>Priority Module</v>
      </c>
      <c r="B71" s="441" t="str">
        <f ca="1">'HIV dropdown'!$A$136</f>
        <v>Treatment, care and support</v>
      </c>
      <c r="C71" s="442"/>
      <c r="D71" s="442"/>
      <c r="E71" s="442"/>
      <c r="F71" s="443"/>
    </row>
    <row r="72" spans="1:6" ht="45" customHeight="1" x14ac:dyDescent="0.35">
      <c r="A72" s="137" t="str">
        <f ca="1">TranslationsHIV!$A$22</f>
        <v>Selected coverage indicator</v>
      </c>
      <c r="B72" s="447" t="s">
        <v>34</v>
      </c>
      <c r="C72" s="448"/>
      <c r="D72" s="448"/>
      <c r="E72" s="448"/>
      <c r="F72" s="449"/>
    </row>
    <row r="73" spans="1:6" ht="17.5" customHeight="1" thickBot="1" x14ac:dyDescent="0.4">
      <c r="A73" s="199" t="str">
        <f ca="1">TranslationsHIV!$A$24</f>
        <v>Current national coverage</v>
      </c>
      <c r="B73" s="200"/>
      <c r="C73" s="149"/>
      <c r="D73" s="149"/>
      <c r="E73" s="149"/>
      <c r="F73" s="201"/>
    </row>
    <row r="74" spans="1:6" ht="45" customHeight="1" x14ac:dyDescent="0.35">
      <c r="A74" s="130" t="str">
        <f ca="1">TranslationsHIV!$A$25</f>
        <v>Insert latest results</v>
      </c>
      <c r="B74" s="86"/>
      <c r="C74" s="148" t="str">
        <f ca="1">TranslationsHIV!$A$26</f>
        <v>Year</v>
      </c>
      <c r="D74" s="203"/>
      <c r="E74" s="148" t="str">
        <f ca="1">TranslationsHIV!$A$27</f>
        <v>Data source</v>
      </c>
      <c r="F74" s="18"/>
    </row>
    <row r="75" spans="1:6" ht="45" customHeight="1" x14ac:dyDescent="0.35">
      <c r="A75" s="217" t="str">
        <f ca="1">TranslationsHIV!$A$28</f>
        <v>Comments</v>
      </c>
      <c r="B75" s="438"/>
      <c r="C75" s="452"/>
      <c r="D75" s="452"/>
      <c r="E75" s="452"/>
      <c r="F75" s="440"/>
    </row>
    <row r="76" spans="1:6" ht="45" customHeight="1" x14ac:dyDescent="0.35">
      <c r="A76" s="185"/>
      <c r="B76" s="211"/>
      <c r="C76" s="179" t="str">
        <f ca="1">TranslationsHIV!$A$29</f>
        <v>Year 1</v>
      </c>
      <c r="D76" s="129" t="str">
        <f ca="1">TranslationsHIV!$A$30</f>
        <v>Year 2</v>
      </c>
      <c r="E76" s="129" t="str">
        <f ca="1">TranslationsHIV!$A$31</f>
        <v>Year 3</v>
      </c>
      <c r="F76" s="400" t="str">
        <f ca="1">TranslationsHIV!$A$34</f>
        <v>Comments / Assumptions</v>
      </c>
    </row>
    <row r="77" spans="1:6" ht="45" customHeight="1" x14ac:dyDescent="0.35">
      <c r="A77" s="186"/>
      <c r="B77" s="212"/>
      <c r="C77" s="225" t="str">
        <f ca="1">TranslationsTB!$A$22</f>
        <v>Insert year</v>
      </c>
      <c r="D77" s="139" t="str">
        <f ca="1">TranslationsTB!$A$22</f>
        <v>Insert year</v>
      </c>
      <c r="E77" s="139" t="str">
        <f ca="1">TranslationsTB!$A$22</f>
        <v>Insert year</v>
      </c>
      <c r="F77" s="400"/>
    </row>
    <row r="78" spans="1:6" ht="17.5" customHeight="1" x14ac:dyDescent="0.35">
      <c r="A78" s="199" t="str">
        <f ca="1">TranslationsHIV!$A$35</f>
        <v>Current estimated country need</v>
      </c>
      <c r="B78" s="202"/>
      <c r="C78" s="149"/>
      <c r="D78" s="149"/>
      <c r="E78" s="149"/>
      <c r="F78" s="201"/>
    </row>
    <row r="79" spans="1:6" ht="45" customHeight="1" x14ac:dyDescent="0.35">
      <c r="A79" s="218" t="str">
        <f ca="1">TranslationsHIV!$A$137</f>
        <v>A. Total estimated number of all adults and/or children living with HIV</v>
      </c>
      <c r="B79" s="187" t="s">
        <v>11</v>
      </c>
      <c r="C79" s="297"/>
      <c r="D79" s="297"/>
      <c r="E79" s="297"/>
      <c r="F79" s="204"/>
    </row>
    <row r="80" spans="1:6" ht="45" customHeight="1" x14ac:dyDescent="0.35">
      <c r="A80" s="419" t="str">
        <f ca="1">TranslationsHIV!$A$109</f>
        <v>B1. Global targets as per the Global AIDS Strategy</v>
      </c>
      <c r="B80" s="188" t="s">
        <v>11</v>
      </c>
      <c r="C80" s="177" t="str">
        <f>IF(C79="","",(C79*C81))</f>
        <v/>
      </c>
      <c r="D80" s="177" t="str">
        <f>IF(D79="","",(D79*D81))</f>
        <v/>
      </c>
      <c r="E80" s="177" t="str">
        <f>IF(E79="","",(E79*E81))</f>
        <v/>
      </c>
      <c r="F80" s="426"/>
    </row>
    <row r="81" spans="1:6" ht="45" customHeight="1" x14ac:dyDescent="0.35">
      <c r="A81" s="425"/>
      <c r="B81" s="188" t="s">
        <v>14</v>
      </c>
      <c r="C81" s="298">
        <f>95/100</f>
        <v>0.95</v>
      </c>
      <c r="D81" s="298">
        <f t="shared" ref="D81:E81" si="26">95/100</f>
        <v>0.95</v>
      </c>
      <c r="E81" s="298">
        <f t="shared" si="26"/>
        <v>0.95</v>
      </c>
      <c r="F81" s="427"/>
    </row>
    <row r="82" spans="1:6" ht="45" customHeight="1" x14ac:dyDescent="0.35">
      <c r="A82" s="419" t="str">
        <f ca="1">TranslationsHIV!$A$37</f>
        <v>B2. Country targets 
(from National Strategic Plan)</v>
      </c>
      <c r="B82" s="188" t="s">
        <v>11</v>
      </c>
      <c r="C82" s="299"/>
      <c r="D82" s="299"/>
      <c r="E82" s="299"/>
      <c r="F82" s="219"/>
    </row>
    <row r="83" spans="1:6" ht="45" customHeight="1" x14ac:dyDescent="0.35">
      <c r="A83" s="425"/>
      <c r="B83" s="188" t="s">
        <v>14</v>
      </c>
      <c r="C83" s="178" t="str">
        <f>IF(C82=0,"",+C82/C79)</f>
        <v/>
      </c>
      <c r="D83" s="178" t="str">
        <f>IF(D82=0,"",+D82/D79)</f>
        <v/>
      </c>
      <c r="E83" s="178" t="str">
        <f>IF(E82=0,"",+E82/E79)</f>
        <v/>
      </c>
      <c r="F83" s="219"/>
    </row>
    <row r="84" spans="1:6" ht="17.5" customHeight="1" x14ac:dyDescent="0.35">
      <c r="A84" s="199" t="str">
        <f ca="1">TranslationsHIV!$A$38</f>
        <v>Country need to meet global targets already covered</v>
      </c>
      <c r="B84" s="200"/>
      <c r="C84" s="149"/>
      <c r="D84" s="149"/>
      <c r="E84" s="149"/>
      <c r="F84" s="201"/>
    </row>
    <row r="85" spans="1:6" ht="45" customHeight="1" x14ac:dyDescent="0.35">
      <c r="A85" s="419" t="str">
        <f ca="1">TranslationsHIV!$A$39</f>
        <v>C1. Global target planned to be covered by domestic resources</v>
      </c>
      <c r="B85" s="187" t="s">
        <v>11</v>
      </c>
      <c r="C85" s="299"/>
      <c r="D85" s="299"/>
      <c r="E85" s="299"/>
      <c r="F85" s="426"/>
    </row>
    <row r="86" spans="1:6" ht="45" customHeight="1" x14ac:dyDescent="0.35">
      <c r="A86" s="425"/>
      <c r="B86" s="187" t="s">
        <v>14</v>
      </c>
      <c r="C86" s="178" t="str">
        <f>IF(C85=0,"",+C85/C80)</f>
        <v/>
      </c>
      <c r="D86" s="178" t="str">
        <f t="shared" ref="D86:E86" si="27">IF(D85=0,"",+D85/D80)</f>
        <v/>
      </c>
      <c r="E86" s="178" t="str">
        <f t="shared" si="27"/>
        <v/>
      </c>
      <c r="F86" s="427"/>
    </row>
    <row r="87" spans="1:6" ht="45" customHeight="1" x14ac:dyDescent="0.35">
      <c r="A87" s="419" t="str">
        <f ca="1">TranslationsHIV!$A$40</f>
        <v>C2. Global target planned to be covered by external resources</v>
      </c>
      <c r="B87" s="187" t="s">
        <v>11</v>
      </c>
      <c r="C87" s="300"/>
      <c r="D87" s="300"/>
      <c r="E87" s="300"/>
      <c r="F87" s="18"/>
    </row>
    <row r="88" spans="1:6" ht="45" customHeight="1" x14ac:dyDescent="0.35">
      <c r="A88" s="425"/>
      <c r="B88" s="187" t="s">
        <v>14</v>
      </c>
      <c r="C88" s="178" t="str">
        <f>IF(C87="","",+C87/C80)</f>
        <v/>
      </c>
      <c r="D88" s="178" t="str">
        <f t="shared" ref="D88:E88" si="28">IF(D87="","",+D87/D80)</f>
        <v/>
      </c>
      <c r="E88" s="178" t="str">
        <f t="shared" si="28"/>
        <v/>
      </c>
      <c r="F88" s="118"/>
    </row>
    <row r="89" spans="1:6" ht="45" customHeight="1" x14ac:dyDescent="0.35">
      <c r="A89" s="419" t="str">
        <f ca="1">TranslationsHIV!$A$41</f>
        <v>C3. Total global target already covered</v>
      </c>
      <c r="B89" s="187" t="s">
        <v>11</v>
      </c>
      <c r="C89" s="301">
        <f>C85+C87</f>
        <v>0</v>
      </c>
      <c r="D89" s="301">
        <f t="shared" ref="D89:E89" si="29">D85+D87</f>
        <v>0</v>
      </c>
      <c r="E89" s="301">
        <f t="shared" si="29"/>
        <v>0</v>
      </c>
      <c r="F89" s="219"/>
    </row>
    <row r="90" spans="1:6" ht="45" customHeight="1" x14ac:dyDescent="0.35">
      <c r="A90" s="425"/>
      <c r="B90" s="187" t="s">
        <v>14</v>
      </c>
      <c r="C90" s="178" t="str">
        <f>IF(C89=0,"",C89/C80)</f>
        <v/>
      </c>
      <c r="D90" s="178" t="str">
        <f t="shared" ref="D90:E90" si="30">IF(D89=0,"",D89/D80)</f>
        <v/>
      </c>
      <c r="E90" s="178" t="str">
        <f t="shared" si="30"/>
        <v/>
      </c>
      <c r="F90" s="219"/>
    </row>
    <row r="91" spans="1:6" ht="17.5" customHeight="1" x14ac:dyDescent="0.35">
      <c r="A91" s="199" t="str">
        <f ca="1">TranslationsHIV!$A$42</f>
        <v>Programmatic gap</v>
      </c>
      <c r="B91" s="200"/>
      <c r="C91" s="149"/>
      <c r="D91" s="149"/>
      <c r="E91" s="149"/>
      <c r="F91" s="201"/>
    </row>
    <row r="92" spans="1:6" ht="45" customHeight="1" x14ac:dyDescent="0.35">
      <c r="A92" s="419" t="str">
        <f ca="1">TranslationsHIV!$A$43</f>
        <v>D. Expected annual gap in meeting the need: B1 - C3</v>
      </c>
      <c r="B92" s="187" t="s">
        <v>11</v>
      </c>
      <c r="C92" s="177" t="str">
        <f>IF(C89=0,C80,C80-(C89))</f>
        <v/>
      </c>
      <c r="D92" s="177" t="str">
        <f t="shared" ref="D92:E92" si="31">IF(D89=0,D80,D80-(D89))</f>
        <v/>
      </c>
      <c r="E92" s="177" t="str">
        <f t="shared" si="31"/>
        <v/>
      </c>
      <c r="F92" s="426"/>
    </row>
    <row r="93" spans="1:6" ht="45" customHeight="1" x14ac:dyDescent="0.35">
      <c r="A93" s="425"/>
      <c r="B93" s="187" t="s">
        <v>14</v>
      </c>
      <c r="C93" s="178" t="str">
        <f>IF(C92="","",+C92/C80)</f>
        <v/>
      </c>
      <c r="D93" s="178" t="str">
        <f t="shared" ref="D93:E93" si="32">IF(D92="","",+D92/D80)</f>
        <v/>
      </c>
      <c r="E93" s="178" t="str">
        <f t="shared" si="32"/>
        <v/>
      </c>
      <c r="F93" s="427"/>
    </row>
    <row r="94" spans="1:6" ht="17.5" customHeight="1" x14ac:dyDescent="0.35">
      <c r="A94" s="199" t="str">
        <f ca="1">TranslationsHIV!$A$44</f>
        <v>Country need to meet global targets covered with the allocation amount</v>
      </c>
      <c r="B94" s="200"/>
      <c r="C94" s="149"/>
      <c r="D94" s="149"/>
      <c r="E94" s="149"/>
      <c r="F94" s="201"/>
    </row>
    <row r="95" spans="1:6" ht="45" customHeight="1" x14ac:dyDescent="0.35">
      <c r="A95" s="419" t="str">
        <f ca="1">TranslationsHIV!$A$45</f>
        <v>E. Targets to be financed by allocation amount</v>
      </c>
      <c r="B95" s="188" t="s">
        <v>11</v>
      </c>
      <c r="C95" s="299"/>
      <c r="D95" s="299"/>
      <c r="E95" s="299"/>
      <c r="F95" s="426"/>
    </row>
    <row r="96" spans="1:6" ht="45" customHeight="1" x14ac:dyDescent="0.35">
      <c r="A96" s="425"/>
      <c r="B96" s="188" t="s">
        <v>14</v>
      </c>
      <c r="C96" s="178" t="str">
        <f>IF(C95=0,"",+C95/C80)</f>
        <v/>
      </c>
      <c r="D96" s="178" t="str">
        <f t="shared" ref="D96:E96" si="33">IF(D95=0,"",+D95/D80)</f>
        <v/>
      </c>
      <c r="E96" s="178" t="str">
        <f t="shared" si="33"/>
        <v/>
      </c>
      <c r="F96" s="427"/>
    </row>
    <row r="97" spans="1:6" ht="45" customHeight="1" x14ac:dyDescent="0.35">
      <c r="A97" s="419" t="str">
        <f ca="1">TranslationsHIV!$A$46</f>
        <v>F. Coverage from allocation amount and other resources: E + C3</v>
      </c>
      <c r="B97" s="188" t="s">
        <v>11</v>
      </c>
      <c r="C97" s="177">
        <f>IF(C89="",C95,C95+C89)</f>
        <v>0</v>
      </c>
      <c r="D97" s="177">
        <f t="shared" ref="D97:E97" si="34">IF(D89="",D95,D95+D89)</f>
        <v>0</v>
      </c>
      <c r="E97" s="177">
        <f t="shared" si="34"/>
        <v>0</v>
      </c>
      <c r="F97" s="426"/>
    </row>
    <row r="98" spans="1:6" ht="45" customHeight="1" x14ac:dyDescent="0.35">
      <c r="A98" s="425"/>
      <c r="B98" s="188" t="s">
        <v>14</v>
      </c>
      <c r="C98" s="178" t="str">
        <f>IF(C97=0,"",+C97/C80)</f>
        <v/>
      </c>
      <c r="D98" s="178" t="str">
        <f t="shared" ref="D98:E98" si="35">IF(D97=0,"",+D97/D80)</f>
        <v/>
      </c>
      <c r="E98" s="178" t="str">
        <f t="shared" si="35"/>
        <v/>
      </c>
      <c r="F98" s="427"/>
    </row>
    <row r="99" spans="1:6" ht="45" customHeight="1" x14ac:dyDescent="0.35">
      <c r="A99" s="419" t="str">
        <f ca="1">TranslationsHIV!$A$47</f>
        <v xml:space="preserve">G. Remaining gap: B1 - F </v>
      </c>
      <c r="B99" s="188" t="s">
        <v>11</v>
      </c>
      <c r="C99" s="177" t="str">
        <f>IF(C97=0,C80,C80-(C97))</f>
        <v/>
      </c>
      <c r="D99" s="177" t="str">
        <f t="shared" ref="D99:E99" si="36">IF(D97=0,D80,D80-(D97))</f>
        <v/>
      </c>
      <c r="E99" s="177" t="str">
        <f t="shared" si="36"/>
        <v/>
      </c>
      <c r="F99" s="426"/>
    </row>
    <row r="100" spans="1:6" ht="45" customHeight="1" x14ac:dyDescent="0.35">
      <c r="A100" s="450"/>
      <c r="B100" s="226" t="s">
        <v>14</v>
      </c>
      <c r="C100" s="178" t="str">
        <f>IF(C99="","",C99/C80)</f>
        <v/>
      </c>
      <c r="D100" s="178" t="str">
        <f t="shared" ref="D100:E100" si="37">IF(D99="","",D99/D80)</f>
        <v/>
      </c>
      <c r="E100" s="178" t="str">
        <f t="shared" si="37"/>
        <v/>
      </c>
      <c r="F100" s="451"/>
    </row>
    <row r="101" spans="1:6" x14ac:dyDescent="0.35">
      <c r="A101" s="428" t="s">
        <v>1680</v>
      </c>
      <c r="B101" s="429"/>
      <c r="C101" s="429"/>
      <c r="D101" s="429"/>
      <c r="E101" s="429"/>
      <c r="F101" s="430"/>
    </row>
    <row r="102" spans="1:6" x14ac:dyDescent="0.35">
      <c r="A102" s="431"/>
      <c r="B102" s="432"/>
      <c r="C102" s="432"/>
      <c r="D102" s="432"/>
      <c r="E102" s="432"/>
      <c r="F102" s="433"/>
    </row>
    <row r="103" spans="1:6" x14ac:dyDescent="0.35">
      <c r="A103" s="431"/>
      <c r="B103" s="432"/>
      <c r="C103" s="432"/>
      <c r="D103" s="432"/>
      <c r="E103" s="432"/>
      <c r="F103" s="433"/>
    </row>
    <row r="104" spans="1:6" x14ac:dyDescent="0.35">
      <c r="A104" s="431"/>
      <c r="B104" s="432"/>
      <c r="C104" s="432"/>
      <c r="D104" s="432"/>
      <c r="E104" s="432"/>
      <c r="F104" s="433"/>
    </row>
    <row r="105" spans="1:6" x14ac:dyDescent="0.35">
      <c r="A105" s="431"/>
      <c r="B105" s="432"/>
      <c r="C105" s="432"/>
      <c r="D105" s="432"/>
      <c r="E105" s="432"/>
      <c r="F105" s="433"/>
    </row>
    <row r="106" spans="1:6" x14ac:dyDescent="0.35">
      <c r="A106" s="431"/>
      <c r="B106" s="432"/>
      <c r="C106" s="432"/>
      <c r="D106" s="432"/>
      <c r="E106" s="432"/>
      <c r="F106" s="433"/>
    </row>
    <row r="107" spans="1:6" x14ac:dyDescent="0.35">
      <c r="A107" s="431"/>
      <c r="B107" s="432"/>
      <c r="C107" s="432"/>
      <c r="D107" s="432"/>
      <c r="E107" s="432"/>
      <c r="F107" s="433"/>
    </row>
    <row r="108" spans="1:6" x14ac:dyDescent="0.35">
      <c r="A108" s="431"/>
      <c r="B108" s="432"/>
      <c r="C108" s="432"/>
      <c r="D108" s="432"/>
      <c r="E108" s="432"/>
      <c r="F108" s="433"/>
    </row>
    <row r="109" spans="1:6" x14ac:dyDescent="0.35">
      <c r="A109" s="431"/>
      <c r="B109" s="432"/>
      <c r="C109" s="432"/>
      <c r="D109" s="432"/>
      <c r="E109" s="432"/>
      <c r="F109" s="433"/>
    </row>
    <row r="110" spans="1:6" x14ac:dyDescent="0.35">
      <c r="A110" s="431"/>
      <c r="B110" s="432"/>
      <c r="C110" s="432"/>
      <c r="D110" s="432"/>
      <c r="E110" s="432"/>
      <c r="F110" s="433"/>
    </row>
    <row r="111" spans="1:6" x14ac:dyDescent="0.35">
      <c r="A111" s="434"/>
      <c r="B111" s="435"/>
      <c r="C111" s="435"/>
      <c r="D111" s="435"/>
      <c r="E111" s="435"/>
      <c r="F111" s="436"/>
    </row>
  </sheetData>
  <sheetProtection algorithmName="SHA-512" hashValue="cMSaLEqi/ZvFhXNDiXFVgsjcuMBffN7SGPIjSu3wlGY06/4jXN+ZGmh7/U+YbQDj1SZFRklkdtFedzVq4zZhPw==" saltValue="3w8I9JjGBjPrUrrk5GWOag==" spinCount="100000" sheet="1" formatColumns="0" formatRows="0"/>
  <mergeCells count="63">
    <mergeCell ref="F80:F81"/>
    <mergeCell ref="F63:F64"/>
    <mergeCell ref="A63:A64"/>
    <mergeCell ref="F67:F68"/>
    <mergeCell ref="B71:F71"/>
    <mergeCell ref="A53:A54"/>
    <mergeCell ref="A50:A51"/>
    <mergeCell ref="A55:A56"/>
    <mergeCell ref="A57:A58"/>
    <mergeCell ref="B39:F39"/>
    <mergeCell ref="B40:F40"/>
    <mergeCell ref="B43:F43"/>
    <mergeCell ref="F44:F45"/>
    <mergeCell ref="A48:A49"/>
    <mergeCell ref="F48:F49"/>
    <mergeCell ref="A99:A100"/>
    <mergeCell ref="F99:F100"/>
    <mergeCell ref="B72:F72"/>
    <mergeCell ref="A92:A93"/>
    <mergeCell ref="F92:F93"/>
    <mergeCell ref="F95:F96"/>
    <mergeCell ref="A97:A98"/>
    <mergeCell ref="F97:F98"/>
    <mergeCell ref="A82:A83"/>
    <mergeCell ref="A85:A86"/>
    <mergeCell ref="F85:F86"/>
    <mergeCell ref="A87:A88"/>
    <mergeCell ref="A89:A90"/>
    <mergeCell ref="B75:F75"/>
    <mergeCell ref="F76:F77"/>
    <mergeCell ref="A80:A81"/>
    <mergeCell ref="A101:F111"/>
    <mergeCell ref="F53:F54"/>
    <mergeCell ref="A1:E1"/>
    <mergeCell ref="A2:E2"/>
    <mergeCell ref="A3:E3"/>
    <mergeCell ref="A4:F4"/>
    <mergeCell ref="B10:F10"/>
    <mergeCell ref="B6:F6"/>
    <mergeCell ref="F1:F3"/>
    <mergeCell ref="B7:F7"/>
    <mergeCell ref="F11:F12"/>
    <mergeCell ref="A17:A18"/>
    <mergeCell ref="A34:A35"/>
    <mergeCell ref="F15:F16"/>
    <mergeCell ref="F30:F31"/>
    <mergeCell ref="A67:A68"/>
    <mergeCell ref="A15:A16"/>
    <mergeCell ref="A60:A61"/>
    <mergeCell ref="A95:A96"/>
    <mergeCell ref="F27:F28"/>
    <mergeCell ref="F20:F21"/>
    <mergeCell ref="F32:F33"/>
    <mergeCell ref="F34:F35"/>
    <mergeCell ref="A30:A31"/>
    <mergeCell ref="A22:A23"/>
    <mergeCell ref="A24:A25"/>
    <mergeCell ref="A20:A21"/>
    <mergeCell ref="A27:A28"/>
    <mergeCell ref="A32:A33"/>
    <mergeCell ref="F60:F61"/>
    <mergeCell ref="A65:A66"/>
    <mergeCell ref="F65:F66"/>
  </mergeCells>
  <pageMargins left="0.7" right="0.7" top="0.75" bottom="0.75" header="0.3" footer="0.3"/>
  <pageSetup paperSize="8" scale="83" fitToHeight="0" orientation="portrait" r:id="rId1"/>
  <rowBreaks count="3" manualBreakCount="3">
    <brk id="34" max="5" man="1"/>
    <brk id="66" max="5" man="1"/>
    <brk id="98" max="5" man="1"/>
  </rowBreaks>
  <ignoredErrors>
    <ignoredError sqref="C77:E77" unlockedFormula="1"/>
  </ignoredErrors>
  <extLst>
    <ext xmlns:x14="http://schemas.microsoft.com/office/spreadsheetml/2009/9/main" uri="{CCE6A557-97BC-4b89-ADB6-D9C93CAAB3DF}">
      <x14:dataValidations xmlns:xm="http://schemas.microsoft.com/office/excel/2006/main" xWindow="704" yWindow="459" count="1">
        <x14:dataValidation type="list" allowBlank="1" showInputMessage="1" showErrorMessage="1" xr:uid="{3E667131-4C64-4895-B420-983F2695FFE0}">
          <x14:formula1>
            <xm:f>'HIV dropdown'!$G$136:$G$139</xm:f>
          </x14:formula1>
          <xm:sqref>B7:F7 B40:F40 B72:F72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8A477-868C-4BD8-B309-E45EADEA8F75}">
  <sheetPr codeName="Sheet6">
    <tabColor rgb="FFFF5050"/>
    <pageSetUpPr fitToPage="1"/>
  </sheetPr>
  <dimension ref="A1:U46"/>
  <sheetViews>
    <sheetView view="pageBreakPreview" zoomScale="90" zoomScaleNormal="80" zoomScaleSheetLayoutView="90" zoomScalePageLayoutView="80" workbookViewId="0">
      <selection activeCell="C30" sqref="C30"/>
    </sheetView>
  </sheetViews>
  <sheetFormatPr defaultColWidth="9" defaultRowHeight="14.5" x14ac:dyDescent="0.35"/>
  <cols>
    <col min="1" max="1" width="30.5" style="46" customWidth="1"/>
    <col min="2" max="5" width="11.5" style="334" customWidth="1"/>
    <col min="6" max="6" width="68.33203125" style="46" customWidth="1"/>
    <col min="7" max="7" width="21.5" style="46" customWidth="1"/>
    <col min="8" max="8" width="9" style="46"/>
    <col min="9" max="9" width="10" style="46" customWidth="1"/>
    <col min="10" max="10" width="10.5" style="46" customWidth="1"/>
    <col min="11" max="11" width="12" style="46" customWidth="1"/>
    <col min="12" max="16384" width="9" style="46"/>
  </cols>
  <sheetData>
    <row r="1" spans="1:21" s="12" customFormat="1" ht="22" customHeight="1" x14ac:dyDescent="0.3">
      <c r="A1" s="421" t="s">
        <v>3</v>
      </c>
      <c r="B1" s="421"/>
      <c r="C1" s="421"/>
      <c r="D1" s="421"/>
      <c r="E1" s="421"/>
      <c r="F1" s="444" t="str">
        <f ca="1">TranslationsHIV!$G$118</f>
        <v>Latest version updated: 31 March 2023</v>
      </c>
      <c r="G1" s="3"/>
      <c r="H1" s="1"/>
      <c r="I1" s="1"/>
      <c r="J1" s="1"/>
      <c r="K1" s="1"/>
      <c r="L1" s="1"/>
      <c r="M1" s="1"/>
      <c r="N1" s="2"/>
      <c r="O1" s="2"/>
      <c r="P1" s="2"/>
      <c r="Q1" s="2"/>
      <c r="R1" s="2"/>
      <c r="S1" s="2"/>
      <c r="T1" s="2"/>
      <c r="U1" s="2"/>
    </row>
    <row r="2" spans="1:21" s="12" customFormat="1" ht="22" customHeight="1" x14ac:dyDescent="0.3">
      <c r="A2" s="421" t="s">
        <v>4</v>
      </c>
      <c r="B2" s="421"/>
      <c r="C2" s="421"/>
      <c r="D2" s="421"/>
      <c r="E2" s="421"/>
      <c r="F2" s="445"/>
      <c r="G2" s="3"/>
      <c r="H2" s="1"/>
      <c r="I2" s="1"/>
      <c r="J2" s="1"/>
      <c r="K2" s="1"/>
      <c r="L2" s="1"/>
      <c r="M2" s="1"/>
      <c r="N2" s="2"/>
      <c r="O2" s="2"/>
      <c r="P2" s="2"/>
      <c r="Q2" s="2"/>
      <c r="R2" s="2"/>
      <c r="S2" s="2"/>
      <c r="T2" s="2"/>
      <c r="U2" s="2"/>
    </row>
    <row r="3" spans="1:21" s="12" customFormat="1" ht="22" customHeight="1" x14ac:dyDescent="0.3">
      <c r="A3" s="421" t="s">
        <v>5</v>
      </c>
      <c r="B3" s="421"/>
      <c r="C3" s="421"/>
      <c r="D3" s="421"/>
      <c r="E3" s="421"/>
      <c r="F3" s="446"/>
      <c r="G3" s="3"/>
      <c r="H3" s="1"/>
      <c r="I3" s="1"/>
      <c r="J3" s="1"/>
      <c r="K3" s="1"/>
      <c r="L3" s="1"/>
      <c r="M3" s="1"/>
      <c r="N3" s="2"/>
      <c r="O3" s="2"/>
      <c r="P3" s="2"/>
      <c r="Q3" s="2"/>
      <c r="R3" s="2"/>
      <c r="S3" s="2"/>
      <c r="T3" s="2"/>
      <c r="U3" s="2"/>
    </row>
    <row r="4" spans="1:21" ht="46.5" customHeight="1" x14ac:dyDescent="0.35">
      <c r="A4" s="437" t="str">
        <f ca="1">TranslationsHIV!$G$116</f>
        <v xml:space="preserve">Carefully read the instructions in the "Instructions" tab before completing the programmatic gap analysis table. 
The instructions have been tailored to each specific module/intervention. </v>
      </c>
      <c r="B4" s="437"/>
      <c r="C4" s="437"/>
      <c r="D4" s="437"/>
      <c r="E4" s="437"/>
      <c r="F4" s="437"/>
      <c r="G4" s="87"/>
    </row>
    <row r="5" spans="1:21" ht="21" customHeight="1" x14ac:dyDescent="0.35">
      <c r="A5" s="227" t="str">
        <f ca="1">TranslationsHIV!$A$130</f>
        <v>EMTCT Programmatic Gap Table 1</v>
      </c>
      <c r="B5" s="228"/>
      <c r="C5" s="228"/>
      <c r="D5" s="228"/>
      <c r="E5" s="229"/>
      <c r="F5" s="230"/>
    </row>
    <row r="6" spans="1:21" ht="45" customHeight="1" x14ac:dyDescent="0.35">
      <c r="A6" s="128" t="str">
        <f ca="1">TranslationsHIV!$A$21</f>
        <v>Priority Module</v>
      </c>
      <c r="B6" s="441" t="str">
        <f ca="1">'HIV dropdown'!$A$144</f>
        <v>Elimination of vertical transmission of HIV, syphilis and hepatitis B</v>
      </c>
      <c r="C6" s="442"/>
      <c r="D6" s="442"/>
      <c r="E6" s="442"/>
      <c r="F6" s="443"/>
    </row>
    <row r="7" spans="1:21" ht="45" customHeight="1" x14ac:dyDescent="0.35">
      <c r="A7" s="128" t="str">
        <f ca="1">TranslationsHIV!$A$22</f>
        <v>Selected coverage indicator</v>
      </c>
      <c r="B7" s="416" t="str">
        <f ca="1">'HIV dropdown'!G144</f>
        <v>Percentage of pregnant women living with HIV who received antiretroviral medicine to reduce the risk of vertical transmission of HIV</v>
      </c>
      <c r="C7" s="417"/>
      <c r="D7" s="417"/>
      <c r="E7" s="417"/>
      <c r="F7" s="418"/>
    </row>
    <row r="8" spans="1:21" ht="21" customHeight="1" thickBot="1" x14ac:dyDescent="0.4">
      <c r="A8" s="199" t="str">
        <f ca="1">TranslationsHIV!$A$24</f>
        <v>Current national coverage</v>
      </c>
      <c r="B8" s="149"/>
      <c r="C8" s="149"/>
      <c r="D8" s="149"/>
      <c r="E8" s="149"/>
      <c r="F8" s="201"/>
    </row>
    <row r="9" spans="1:21" ht="45" customHeight="1" x14ac:dyDescent="0.35">
      <c r="A9" s="128" t="str">
        <f ca="1">TranslationsHIV!$A$25</f>
        <v>Insert latest results</v>
      </c>
      <c r="B9" s="332">
        <v>0.95179999999999998</v>
      </c>
      <c r="C9" s="150" t="str">
        <f ca="1">TranslationsHIV!$A$26</f>
        <v>Year</v>
      </c>
      <c r="D9" s="203">
        <v>2022</v>
      </c>
      <c r="E9" s="150" t="str">
        <f ca="1">TranslationsHIV!$A$27</f>
        <v>Data source</v>
      </c>
      <c r="F9" s="18" t="s">
        <v>1676</v>
      </c>
    </row>
    <row r="10" spans="1:21" ht="45" customHeight="1" x14ac:dyDescent="0.35">
      <c r="A10" s="132" t="str">
        <f ca="1">TranslationsHIV!$A$28</f>
        <v>Comments</v>
      </c>
      <c r="B10" s="438" t="s">
        <v>1681</v>
      </c>
      <c r="C10" s="452"/>
      <c r="D10" s="452"/>
      <c r="E10" s="452"/>
      <c r="F10" s="440"/>
    </row>
    <row r="11" spans="1:21" ht="45" customHeight="1" x14ac:dyDescent="0.35">
      <c r="A11" s="181"/>
      <c r="B11" s="208"/>
      <c r="C11" s="232" t="str">
        <f ca="1">TranslationsHIV!$A$29</f>
        <v>Year 1</v>
      </c>
      <c r="D11" s="154" t="str">
        <f ca="1">TranslationsHIV!$A$30</f>
        <v>Year 2</v>
      </c>
      <c r="E11" s="154" t="str">
        <f ca="1">TranslationsHIV!$A$31</f>
        <v>Year 3</v>
      </c>
      <c r="F11" s="453" t="str">
        <f ca="1">TranslationsHIV!$A$34</f>
        <v>Comments / Assumptions</v>
      </c>
    </row>
    <row r="12" spans="1:21" ht="45" customHeight="1" x14ac:dyDescent="0.35">
      <c r="A12" s="182"/>
      <c r="B12" s="209"/>
      <c r="C12" s="225">
        <v>2024</v>
      </c>
      <c r="D12" s="139">
        <v>2025</v>
      </c>
      <c r="E12" s="139">
        <v>2026</v>
      </c>
      <c r="F12" s="454"/>
    </row>
    <row r="13" spans="1:21" ht="21" customHeight="1" x14ac:dyDescent="0.35">
      <c r="A13" s="199" t="str">
        <f ca="1">TranslationsHIV!$A$35</f>
        <v>Current estimated country need</v>
      </c>
      <c r="B13" s="319"/>
      <c r="C13" s="149"/>
      <c r="D13" s="149"/>
      <c r="E13" s="149"/>
      <c r="F13" s="201"/>
    </row>
    <row r="14" spans="1:21" ht="45" customHeight="1" x14ac:dyDescent="0.35">
      <c r="A14" s="218" t="str">
        <f ca="1">TranslationsHIV!$A$139</f>
        <v>A. Total estimated number of HIV-positive pregnant women</v>
      </c>
      <c r="B14" s="187" t="s">
        <v>11</v>
      </c>
      <c r="C14" s="299">
        <v>118999</v>
      </c>
      <c r="D14" s="299">
        <v>115092</v>
      </c>
      <c r="E14" s="299">
        <v>110837</v>
      </c>
      <c r="F14" s="204"/>
    </row>
    <row r="15" spans="1:21" ht="45" customHeight="1" x14ac:dyDescent="0.35">
      <c r="A15" s="401" t="str">
        <f ca="1">TranslationsHIV!$A$109</f>
        <v>B1. Global targets as per the Global AIDS Strategy</v>
      </c>
      <c r="B15" s="188" t="s">
        <v>11</v>
      </c>
      <c r="C15" s="177">
        <f>IF(C14="","", (C16*C14))</f>
        <v>113049.04999999999</v>
      </c>
      <c r="D15" s="177">
        <f t="shared" ref="D15:E15" si="0">IF(D14="","", (D16*D14))</f>
        <v>109337.4</v>
      </c>
      <c r="E15" s="177">
        <f t="shared" si="0"/>
        <v>105295.15</v>
      </c>
      <c r="F15" s="426"/>
    </row>
    <row r="16" spans="1:21" ht="45" customHeight="1" x14ac:dyDescent="0.35">
      <c r="A16" s="401"/>
      <c r="B16" s="188" t="s">
        <v>14</v>
      </c>
      <c r="C16" s="298">
        <f>95/100</f>
        <v>0.95</v>
      </c>
      <c r="D16" s="298">
        <f t="shared" ref="D16:E16" si="1">95/100</f>
        <v>0.95</v>
      </c>
      <c r="E16" s="298">
        <f t="shared" si="1"/>
        <v>0.95</v>
      </c>
      <c r="F16" s="427"/>
    </row>
    <row r="17" spans="1:6" ht="45" customHeight="1" x14ac:dyDescent="0.35">
      <c r="A17" s="419" t="str">
        <f ca="1">TranslationsHIV!$A$122</f>
        <v>B2. Country targets</v>
      </c>
      <c r="B17" s="188" t="s">
        <v>11</v>
      </c>
      <c r="C17" s="299">
        <v>117480</v>
      </c>
      <c r="D17" s="299">
        <v>114110</v>
      </c>
      <c r="E17" s="299">
        <v>108476</v>
      </c>
      <c r="F17" s="219"/>
    </row>
    <row r="18" spans="1:6" ht="45" customHeight="1" x14ac:dyDescent="0.35">
      <c r="A18" s="425"/>
      <c r="B18" s="188" t="s">
        <v>14</v>
      </c>
      <c r="C18" s="178">
        <f>IF(C17=0,"",+C17/C14)</f>
        <v>0.98723518685030964</v>
      </c>
      <c r="D18" s="178">
        <f>IF(D17=0,"",+D17/D14)</f>
        <v>0.99146769540889024</v>
      </c>
      <c r="E18" s="178">
        <f>IF(E17=0,"",+E17/E14)</f>
        <v>0.97869844907386527</v>
      </c>
      <c r="F18" s="219"/>
    </row>
    <row r="19" spans="1:6" ht="21" customHeight="1" x14ac:dyDescent="0.35">
      <c r="A19" s="199" t="str">
        <f ca="1">TranslationsHIV!$A$38</f>
        <v>Country need to meet global targets already covered</v>
      </c>
      <c r="B19" s="149"/>
      <c r="C19" s="336"/>
      <c r="D19" s="336"/>
      <c r="E19" s="336"/>
      <c r="F19" s="201"/>
    </row>
    <row r="20" spans="1:6" ht="45" customHeight="1" x14ac:dyDescent="0.35">
      <c r="A20" s="419" t="str">
        <f ca="1">TranslationsHIV!$A$39</f>
        <v>C1. Global target planned to be covered by domestic resources</v>
      </c>
      <c r="B20" s="187" t="s">
        <v>11</v>
      </c>
      <c r="C20" s="299">
        <f>0.05*C15</f>
        <v>5652.4524999999994</v>
      </c>
      <c r="D20" s="299">
        <f>0.04*D15</f>
        <v>4373.4960000000001</v>
      </c>
      <c r="E20" s="299">
        <f>0.04*E15</f>
        <v>4211.8059999999996</v>
      </c>
      <c r="F20" s="426" t="s">
        <v>1677</v>
      </c>
    </row>
    <row r="21" spans="1:6" ht="45" customHeight="1" x14ac:dyDescent="0.35">
      <c r="A21" s="425"/>
      <c r="B21" s="187" t="s">
        <v>14</v>
      </c>
      <c r="C21" s="178">
        <f>IF(C20=0,"",+C20/C15)</f>
        <v>0.05</v>
      </c>
      <c r="D21" s="178">
        <f t="shared" ref="D21:E21" si="2">IF(D20=0,"",+D20/D15)</f>
        <v>0.04</v>
      </c>
      <c r="E21" s="178">
        <f t="shared" si="2"/>
        <v>0.04</v>
      </c>
      <c r="F21" s="427"/>
    </row>
    <row r="22" spans="1:6" ht="72.75" customHeight="1" x14ac:dyDescent="0.35">
      <c r="A22" s="419" t="str">
        <f ca="1">TranslationsHIV!$A$40</f>
        <v>C2. Global target planned to be covered by external resources</v>
      </c>
      <c r="B22" s="187" t="s">
        <v>11</v>
      </c>
      <c r="C22" s="300">
        <f>0.35*C15</f>
        <v>39567.167499999996</v>
      </c>
      <c r="D22" s="300">
        <f>0.21*D15</f>
        <v>22960.853999999999</v>
      </c>
      <c r="E22" s="300">
        <f>0.21*E15</f>
        <v>22111.981499999998</v>
      </c>
      <c r="F22" s="220" t="s">
        <v>1678</v>
      </c>
    </row>
    <row r="23" spans="1:6" ht="45" customHeight="1" x14ac:dyDescent="0.35">
      <c r="A23" s="425"/>
      <c r="B23" s="187" t="s">
        <v>14</v>
      </c>
      <c r="C23" s="178">
        <f>IF(C22=0,"",+C22/C15)</f>
        <v>0.35</v>
      </c>
      <c r="D23" s="178">
        <f t="shared" ref="D23:E23" si="3">IF(D22=0,"",+D22/D15)</f>
        <v>0.21</v>
      </c>
      <c r="E23" s="178">
        <f t="shared" si="3"/>
        <v>0.21</v>
      </c>
      <c r="F23" s="118"/>
    </row>
    <row r="24" spans="1:6" ht="45" customHeight="1" x14ac:dyDescent="0.35">
      <c r="A24" s="419" t="str">
        <f ca="1">TranslationsHIV!$A$41</f>
        <v>C3. Total global target already covered</v>
      </c>
      <c r="B24" s="187" t="s">
        <v>11</v>
      </c>
      <c r="C24" s="301">
        <f>C20+(C22)</f>
        <v>45219.619999999995</v>
      </c>
      <c r="D24" s="301">
        <f t="shared" ref="D24:E24" si="4">D20+(D22)</f>
        <v>27334.35</v>
      </c>
      <c r="E24" s="301">
        <f t="shared" si="4"/>
        <v>26323.787499999999</v>
      </c>
      <c r="F24" s="219"/>
    </row>
    <row r="25" spans="1:6" ht="45" customHeight="1" x14ac:dyDescent="0.35">
      <c r="A25" s="425"/>
      <c r="B25" s="187" t="s">
        <v>14</v>
      </c>
      <c r="C25" s="178">
        <f>IF(C15="","",C24/C15)</f>
        <v>0.4</v>
      </c>
      <c r="D25" s="178">
        <f t="shared" ref="D25:E25" si="5">IF(D15="","",D24/D15)</f>
        <v>0.25</v>
      </c>
      <c r="E25" s="178">
        <f t="shared" si="5"/>
        <v>0.25</v>
      </c>
      <c r="F25" s="219"/>
    </row>
    <row r="26" spans="1:6" ht="21" customHeight="1" x14ac:dyDescent="0.35">
      <c r="A26" s="199" t="str">
        <f ca="1">TranslationsHIV!$A$42</f>
        <v>Programmatic gap</v>
      </c>
      <c r="B26" s="149"/>
      <c r="C26" s="149"/>
      <c r="D26" s="149"/>
      <c r="E26" s="149"/>
      <c r="F26" s="201"/>
    </row>
    <row r="27" spans="1:6" ht="45" customHeight="1" x14ac:dyDescent="0.35">
      <c r="A27" s="419" t="str">
        <f ca="1">TranslationsHIV!$A$43</f>
        <v>D. Expected annual gap in meeting the need: B1 - C3</v>
      </c>
      <c r="B27" s="187" t="s">
        <v>11</v>
      </c>
      <c r="C27" s="177">
        <f>IF(C15="","",C15-(C24))</f>
        <v>67829.429999999993</v>
      </c>
      <c r="D27" s="177">
        <f t="shared" ref="D27:E27" si="6">IF(D15="","",D15-(D24))</f>
        <v>82003.049999999988</v>
      </c>
      <c r="E27" s="177">
        <f t="shared" si="6"/>
        <v>78971.362499999988</v>
      </c>
      <c r="F27" s="426"/>
    </row>
    <row r="28" spans="1:6" ht="45" customHeight="1" x14ac:dyDescent="0.35">
      <c r="A28" s="425"/>
      <c r="B28" s="187" t="s">
        <v>14</v>
      </c>
      <c r="C28" s="178">
        <f>IF(C27="","",+C27/C15)</f>
        <v>0.6</v>
      </c>
      <c r="D28" s="178">
        <f t="shared" ref="D28:E28" si="7">IF(D27="","",+D27/D15)</f>
        <v>0.74999999999999989</v>
      </c>
      <c r="E28" s="178">
        <f t="shared" si="7"/>
        <v>0.74999999999999989</v>
      </c>
      <c r="F28" s="427"/>
    </row>
    <row r="29" spans="1:6" ht="21" customHeight="1" x14ac:dyDescent="0.35">
      <c r="A29" s="199" t="str">
        <f ca="1">TranslationsHIV!$A$44</f>
        <v>Country need to meet global targets covered with the allocation amount</v>
      </c>
      <c r="B29" s="149"/>
      <c r="C29" s="149"/>
      <c r="D29" s="149"/>
      <c r="E29" s="149"/>
      <c r="F29" s="201"/>
    </row>
    <row r="30" spans="1:6" ht="45" customHeight="1" x14ac:dyDescent="0.35">
      <c r="A30" s="419" t="str">
        <f ca="1">TranslationsHIV!$A$45</f>
        <v>E. Targets to be financed by allocation amount</v>
      </c>
      <c r="B30" s="188" t="s">
        <v>11</v>
      </c>
      <c r="C30" s="299">
        <f>C15-C20-C22</f>
        <v>67829.429999999993</v>
      </c>
      <c r="D30" s="299">
        <f t="shared" ref="D30:E30" si="8">D15-D20-D22</f>
        <v>82003.049999999988</v>
      </c>
      <c r="E30" s="299">
        <f t="shared" si="8"/>
        <v>78971.362500000003</v>
      </c>
      <c r="F30" s="426" t="s">
        <v>1682</v>
      </c>
    </row>
    <row r="31" spans="1:6" ht="45" customHeight="1" x14ac:dyDescent="0.35">
      <c r="A31" s="425"/>
      <c r="B31" s="188" t="s">
        <v>14</v>
      </c>
      <c r="C31" s="178">
        <f>IF(C30=0,"",+C30/C15)</f>
        <v>0.6</v>
      </c>
      <c r="D31" s="178">
        <f t="shared" ref="D31:E31" si="9">IF(D30=0,"",+D30/D15)</f>
        <v>0.74999999999999989</v>
      </c>
      <c r="E31" s="178">
        <f t="shared" si="9"/>
        <v>0.75000000000000011</v>
      </c>
      <c r="F31" s="427"/>
    </row>
    <row r="32" spans="1:6" ht="45" customHeight="1" x14ac:dyDescent="0.35">
      <c r="A32" s="419" t="str">
        <f ca="1">TranslationsHIV!$A$46</f>
        <v>F. Coverage from allocation amount and other resources: E + C3</v>
      </c>
      <c r="B32" s="188" t="s">
        <v>11</v>
      </c>
      <c r="C32" s="177">
        <f>IF(C24="",C30,C30+C24)</f>
        <v>113049.04999999999</v>
      </c>
      <c r="D32" s="177">
        <f t="shared" ref="D32:E32" si="10">IF(D24="",D30,D30+D24)</f>
        <v>109337.4</v>
      </c>
      <c r="E32" s="177">
        <f t="shared" si="10"/>
        <v>105295.15</v>
      </c>
      <c r="F32" s="426"/>
    </row>
    <row r="33" spans="1:6" ht="45" customHeight="1" x14ac:dyDescent="0.35">
      <c r="A33" s="425"/>
      <c r="B33" s="188" t="s">
        <v>14</v>
      </c>
      <c r="C33" s="178">
        <f>IF(C32=0,"",+C32/C15)</f>
        <v>1</v>
      </c>
      <c r="D33" s="178">
        <f t="shared" ref="D33:E33" si="11">IF(D32=0,"",+D32/D15)</f>
        <v>1</v>
      </c>
      <c r="E33" s="178">
        <f t="shared" si="11"/>
        <v>1</v>
      </c>
      <c r="F33" s="427"/>
    </row>
    <row r="34" spans="1:6" ht="45" customHeight="1" x14ac:dyDescent="0.35">
      <c r="A34" s="419" t="str">
        <f ca="1">TranslationsHIV!$A$47</f>
        <v xml:space="preserve">G. Remaining gap: B1 - F </v>
      </c>
      <c r="B34" s="188" t="s">
        <v>11</v>
      </c>
      <c r="C34" s="177">
        <f>IF(C32=0,C15,C15-(C32))</f>
        <v>0</v>
      </c>
      <c r="D34" s="177">
        <f t="shared" ref="D34:E34" si="12">IF(D32=0,D15,D15-(D32))</f>
        <v>0</v>
      </c>
      <c r="E34" s="177">
        <f t="shared" si="12"/>
        <v>0</v>
      </c>
      <c r="F34" s="426"/>
    </row>
    <row r="35" spans="1:6" ht="45" customHeight="1" x14ac:dyDescent="0.35">
      <c r="A35" s="450"/>
      <c r="B35" s="226" t="s">
        <v>14</v>
      </c>
      <c r="C35" s="178">
        <f>IF(C34="","",C34/C15)</f>
        <v>0</v>
      </c>
      <c r="D35" s="178">
        <f t="shared" ref="D35:E35" si="13">IF(D34="","",D34/D15)</f>
        <v>0</v>
      </c>
      <c r="E35" s="178">
        <f t="shared" si="13"/>
        <v>0</v>
      </c>
      <c r="F35" s="451"/>
    </row>
    <row r="36" spans="1:6" ht="14.5" customHeight="1" x14ac:dyDescent="0.35">
      <c r="A36" s="455" t="s">
        <v>36</v>
      </c>
      <c r="B36" s="456"/>
      <c r="C36" s="456"/>
      <c r="D36" s="456"/>
      <c r="E36" s="456"/>
      <c r="F36" s="457"/>
    </row>
    <row r="37" spans="1:6" x14ac:dyDescent="0.35">
      <c r="A37" s="458"/>
      <c r="B37" s="459"/>
      <c r="C37" s="459"/>
      <c r="D37" s="459"/>
      <c r="E37" s="459"/>
      <c r="F37" s="460"/>
    </row>
    <row r="38" spans="1:6" x14ac:dyDescent="0.35">
      <c r="A38" s="458"/>
      <c r="B38" s="459"/>
      <c r="C38" s="459"/>
      <c r="D38" s="459"/>
      <c r="E38" s="459"/>
      <c r="F38" s="460"/>
    </row>
    <row r="39" spans="1:6" x14ac:dyDescent="0.35">
      <c r="A39" s="458"/>
      <c r="B39" s="459"/>
      <c r="C39" s="459"/>
      <c r="D39" s="459"/>
      <c r="E39" s="459"/>
      <c r="F39" s="460"/>
    </row>
    <row r="40" spans="1:6" x14ac:dyDescent="0.35">
      <c r="A40" s="458"/>
      <c r="B40" s="459"/>
      <c r="C40" s="459"/>
      <c r="D40" s="459"/>
      <c r="E40" s="459"/>
      <c r="F40" s="460"/>
    </row>
    <row r="41" spans="1:6" x14ac:dyDescent="0.35">
      <c r="A41" s="458"/>
      <c r="B41" s="459"/>
      <c r="C41" s="459"/>
      <c r="D41" s="459"/>
      <c r="E41" s="459"/>
      <c r="F41" s="460"/>
    </row>
    <row r="42" spans="1:6" x14ac:dyDescent="0.35">
      <c r="A42" s="458"/>
      <c r="B42" s="459"/>
      <c r="C42" s="459"/>
      <c r="D42" s="459"/>
      <c r="E42" s="459"/>
      <c r="F42" s="460"/>
    </row>
    <row r="43" spans="1:6" x14ac:dyDescent="0.35">
      <c r="A43" s="458"/>
      <c r="B43" s="459"/>
      <c r="C43" s="459"/>
      <c r="D43" s="459"/>
      <c r="E43" s="459"/>
      <c r="F43" s="460"/>
    </row>
    <row r="44" spans="1:6" x14ac:dyDescent="0.35">
      <c r="A44" s="458"/>
      <c r="B44" s="459"/>
      <c r="C44" s="459"/>
      <c r="D44" s="459"/>
      <c r="E44" s="459"/>
      <c r="F44" s="460"/>
    </row>
    <row r="45" spans="1:6" x14ac:dyDescent="0.35">
      <c r="A45" s="458"/>
      <c r="B45" s="459"/>
      <c r="C45" s="459"/>
      <c r="D45" s="459"/>
      <c r="E45" s="459"/>
      <c r="F45" s="460"/>
    </row>
    <row r="46" spans="1:6" x14ac:dyDescent="0.35">
      <c r="A46" s="461"/>
      <c r="B46" s="462"/>
      <c r="C46" s="462"/>
      <c r="D46" s="462"/>
      <c r="E46" s="462"/>
      <c r="F46" s="463"/>
    </row>
  </sheetData>
  <sheetProtection algorithmName="SHA-512" hashValue="fDQRIYSkSmJrjoD44N2WgnPc90UPzPTYoaUraEgOeH8xfYhdM4hCiRj+cxWUikOQseBRFI3e9V1EdiQO37OVdw==" saltValue="2AMUJeKCbtPO4YFn0iVkoA==" spinCount="100000" sheet="1" formatColumns="0" formatRows="0"/>
  <mergeCells count="25">
    <mergeCell ref="A36:F46"/>
    <mergeCell ref="A30:A31"/>
    <mergeCell ref="F30:F31"/>
    <mergeCell ref="A32:A33"/>
    <mergeCell ref="F32:F33"/>
    <mergeCell ref="A34:A35"/>
    <mergeCell ref="F34:F35"/>
    <mergeCell ref="A27:A28"/>
    <mergeCell ref="F27:F28"/>
    <mergeCell ref="B7:F7"/>
    <mergeCell ref="B10:F10"/>
    <mergeCell ref="F11:F12"/>
    <mergeCell ref="A15:A16"/>
    <mergeCell ref="F15:F16"/>
    <mergeCell ref="A17:A18"/>
    <mergeCell ref="A20:A21"/>
    <mergeCell ref="F20:F21"/>
    <mergeCell ref="A22:A23"/>
    <mergeCell ref="A24:A25"/>
    <mergeCell ref="B6:F6"/>
    <mergeCell ref="A1:E1"/>
    <mergeCell ref="F1:F3"/>
    <mergeCell ref="A2:E2"/>
    <mergeCell ref="A3:E3"/>
    <mergeCell ref="A4:F4"/>
  </mergeCells>
  <pageMargins left="0.7" right="0.7" top="0.75" bottom="0.75" header="0.3" footer="0.3"/>
  <pageSetup paperSize="8" scale="83" fitToHeight="0" orientation="portrait" r:id="rId1"/>
  <rowBreaks count="1" manualBreakCount="1">
    <brk id="29" max="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275A1ABD765A439AFCC0EEC4E382B8" ma:contentTypeVersion="14" ma:contentTypeDescription="Create a new document." ma:contentTypeScope="" ma:versionID="d63b2433703fa71cc18abc6096a75488">
  <xsd:schema xmlns:xsd="http://www.w3.org/2001/XMLSchema" xmlns:xs="http://www.w3.org/2001/XMLSchema" xmlns:p="http://schemas.microsoft.com/office/2006/metadata/properties" xmlns:ns3="175720c9-dcc9-4093-8d76-eb3f01cbba30" xmlns:ns4="a5f119f0-808a-4ff9-8af9-90fad56b1370" targetNamespace="http://schemas.microsoft.com/office/2006/metadata/properties" ma:root="true" ma:fieldsID="d8b2e9f9b0c8e0b53bdf5c81fc49c78f" ns3:_="" ns4:_="">
    <xsd:import namespace="175720c9-dcc9-4093-8d76-eb3f01cbba30"/>
    <xsd:import namespace="a5f119f0-808a-4ff9-8af9-90fad56b137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DateTaken"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5720c9-dcc9-4093-8d76-eb3f01cbba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5f119f0-808a-4ff9-8af9-90fad56b137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_activity xmlns="175720c9-dcc9-4093-8d76-eb3f01cbba30" xsi:nil="true"/>
  </documentManagement>
</p:properties>
</file>

<file path=customXml/itemProps1.xml><?xml version="1.0" encoding="utf-8"?>
<ds:datastoreItem xmlns:ds="http://schemas.openxmlformats.org/officeDocument/2006/customXml" ds:itemID="{30BF25D7-05CC-4686-A969-14D966711E4C}">
  <ds:schemaRefs>
    <ds:schemaRef ds:uri="http://schemas.microsoft.com/sharepoint/v3/contenttype/forms"/>
  </ds:schemaRefs>
</ds:datastoreItem>
</file>

<file path=customXml/itemProps2.xml><?xml version="1.0" encoding="utf-8"?>
<ds:datastoreItem xmlns:ds="http://schemas.openxmlformats.org/officeDocument/2006/customXml" ds:itemID="{E8AA27BF-6359-447C-AAFE-E61294A4D8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5720c9-dcc9-4093-8d76-eb3f01cbba30"/>
    <ds:schemaRef ds:uri="a5f119f0-808a-4ff9-8af9-90fad56b13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A30DD0-FFDC-4D2A-8563-B7A8F56624F8}">
  <ds:schemaRefs>
    <ds:schemaRef ds:uri="http://schemas.microsoft.com/office/2006/documentManagement/types"/>
    <ds:schemaRef ds:uri="http://purl.org/dc/terms/"/>
    <ds:schemaRef ds:uri="http://purl.org/dc/elements/1.1/"/>
    <ds:schemaRef ds:uri="http://purl.org/dc/dcmitype/"/>
    <ds:schemaRef ds:uri="http://schemas.microsoft.com/office/infopath/2007/PartnerControls"/>
    <ds:schemaRef ds:uri="175720c9-dcc9-4093-8d76-eb3f01cbba30"/>
    <ds:schemaRef ds:uri="http://schemas.microsoft.com/office/2006/metadata/properties"/>
    <ds:schemaRef ds:uri="http://schemas.openxmlformats.org/package/2006/metadata/core-properties"/>
    <ds:schemaRef ds:uri="a5f119f0-808a-4ff9-8af9-90fad56b137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52</vt:i4>
      </vt:variant>
    </vt:vector>
  </HeadingPairs>
  <TitlesOfParts>
    <vt:vector size="63" baseType="lpstr">
      <vt:lpstr>Cover Sheet</vt:lpstr>
      <vt:lpstr>Instructions</vt:lpstr>
      <vt:lpstr>TB Tables</vt:lpstr>
      <vt:lpstr>HIV-Treatment </vt:lpstr>
      <vt:lpstr>HIV - EMTCT</vt:lpstr>
      <vt:lpstr>HIV-Testing</vt:lpstr>
      <vt:lpstr>HIV-Prevention</vt:lpstr>
      <vt:lpstr>HIV-PrEP</vt:lpstr>
      <vt:lpstr>HIV-Condoms</vt:lpstr>
      <vt:lpstr>TB-HIV</vt:lpstr>
      <vt:lpstr>Blank table (only if needed)</vt:lpstr>
      <vt:lpstr>ApplicantType</vt:lpstr>
      <vt:lpstr>DépistagedelatuberculosechezlespatientsséropositifsauVIH</vt:lpstr>
      <vt:lpstr>DifferentiatedHIVtestingservices</vt:lpstr>
      <vt:lpstr>Geography</vt:lpstr>
      <vt:lpstr>HIVModulesIndicators</vt:lpstr>
      <vt:lpstr>HIVpositiveTBpatientsonART</vt:lpstr>
      <vt:lpstr>IniciodeterapiapreventivaparatuberculosisenpersonasquevivenconelVIH</vt:lpstr>
      <vt:lpstr>InitiationdutraitementpréventifdelatuberculosepourlesPVVIH</vt:lpstr>
      <vt:lpstr>IntervencionescolaborativasdetuberculosisyVIH_Pacientesseropositivoscontuberculoisquerecibentratamientoantirretroviral</vt:lpstr>
      <vt:lpstr>InterventionsconjointesTBVIH_PatientstuberculeuxséropositifsauVIHsousTAR</vt:lpstr>
      <vt:lpstr>KeyPop</vt:lpstr>
      <vt:lpstr>KeyPopPrep</vt:lpstr>
      <vt:lpstr>LangOffset</vt:lpstr>
      <vt:lpstr>Language</vt:lpstr>
      <vt:lpstr>ListHIVModules</vt:lpstr>
      <vt:lpstr>ListTBModules</vt:lpstr>
      <vt:lpstr>ListTBonly</vt:lpstr>
      <vt:lpstr>Pacientesseropositivoscontuberculosisquerecibentratamientoantirretroviral</vt:lpstr>
      <vt:lpstr>Patientstuberculeuxdontlestatutsérologiquevis.à.visduVIHestconnu</vt:lpstr>
      <vt:lpstr>PatientstuberculeuxséropositifsauVIHsousTAR</vt:lpstr>
      <vt:lpstr>Preventionprogramsforkeypopulations_definedpackageofservices</vt:lpstr>
      <vt:lpstr>PreventionprogramsforPWIDandtheirpartners_Needleandsyringedistribution</vt:lpstr>
      <vt:lpstr>PreventionprogramsforPWIDandtheirpartners_OSTandotherdrugdependencetreatmentforPWIDs</vt:lpstr>
      <vt:lpstr>'Blank table (only if needed)'!Print_Area</vt:lpstr>
      <vt:lpstr>'HIV - EMTCT'!Print_Area</vt:lpstr>
      <vt:lpstr>'HIV-Condoms'!Print_Area</vt:lpstr>
      <vt:lpstr>'HIV-PrEP'!Print_Area</vt:lpstr>
      <vt:lpstr>'HIV-Prevention'!Print_Area</vt:lpstr>
      <vt:lpstr>'HIV-Testing'!Print_Area</vt:lpstr>
      <vt:lpstr>'HIV-Treatment '!Print_Area</vt:lpstr>
      <vt:lpstr>Instructions!Print_Area</vt:lpstr>
      <vt:lpstr>'TB Tables'!Print_Area</vt:lpstr>
      <vt:lpstr>'TB-HIV'!Print_Area</vt:lpstr>
      <vt:lpstr>Programasdeprevencióndestinadosalaspoblacionesclave.Paquetedefinidodeservicios</vt:lpstr>
      <vt:lpstr>Programasdeprevencióndestinadosalaspoblacionesclave.PruebasdeVIH</vt:lpstr>
      <vt:lpstr>Programasdeprevenciónintegralparapersonasqueseinyectandrogasysusparejas_Programasdeagujasyjeringuillas</vt:lpstr>
      <vt:lpstr>Programasdeprevenciónintegralparapersonasqueseinyectandrogasysusparejas_Terapiadesustitucióndeopiáceosyotrostratamientosparaladrogodependenciadepersonasqueseinyectandrogas</vt:lpstr>
      <vt:lpstr>Programmesdepréventiondestinésauxusagersdedroguesinjectablesetàleurspartenaires_Programmesliésauxaiguillesetdeseringues</vt:lpstr>
      <vt:lpstr>Programmesdepréventiondestinésauxusagersdedroguesinjectablesetàleurspartenaires_Traitementsdesubstitutionauxopiacésetautrestraitementsdeladépendancepourlesusagersdedroguesinjectables</vt:lpstr>
      <vt:lpstr>Programmesdepréventionpourlespopulationsclés_DépistageduVIH</vt:lpstr>
      <vt:lpstr>Programmesdepréventionpourlespopulationsclés_Paquetdeservicesdéfinis</vt:lpstr>
      <vt:lpstr>RevisióndetuberculosisenpacientesconVIH</vt:lpstr>
      <vt:lpstr>ServicesdedépistagedifférenciésduVIH</vt:lpstr>
      <vt:lpstr>ServiciosdiferenciadosdepruebasdeVIH</vt:lpstr>
      <vt:lpstr>TBModulesIndicators</vt:lpstr>
      <vt:lpstr>TBpatientswithknownHIVstatus</vt:lpstr>
      <vt:lpstr>TBscreeningamongHIVpatients</vt:lpstr>
      <vt:lpstr>TPTinititationamongPLHIV</vt:lpstr>
      <vt:lpstr>Traitementpriseenchargeetsoutien_Prestationdeservicesetpriseenchargedifférenciéespourlestraitementsantirétroviraux</vt:lpstr>
      <vt:lpstr>Tratamientoatenciónyapoyo_Prestacióndeserviciosdiferenciadosatenciónytratamientoantirretroviral</vt:lpstr>
      <vt:lpstr>TreatmentCareandSupport_ART</vt:lpstr>
      <vt:lpstr>TreatmentCareandSupport_DifferentiatedARTServiceDeliveryandcare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CLAUDIA BARROS BERNARDI</dc:creator>
  <cp:keywords/>
  <dc:description/>
  <cp:lastModifiedBy>Regis Choto</cp:lastModifiedBy>
  <cp:revision/>
  <dcterms:created xsi:type="dcterms:W3CDTF">2014-05-13T14:32:54Z</dcterms:created>
  <dcterms:modified xsi:type="dcterms:W3CDTF">2023-06-17T20:07:00Z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0x0101003A275A1ABD765A439AFCC0EEC4E382B8</vt:lpwstr>
  </property>
  <property fmtid="{D5CDD505-2E9C-101B-9397-08002B2CF9AE}" pid="4" name="WorkflowCreationPath">
    <vt:lpwstr>2f7debbc-2b8d-44a1-9e0a-4005030c88f4,9;2f7debbc-2b8d-44a1-9e0a-4005030c88f4,4;</vt:lpwstr>
  </property>
  <property fmtid="{D5CDD505-2E9C-101B-9397-08002B2CF9AE}" pid="5" name="Author">
    <vt:lpwstr>3;#;UserInfo</vt:lpwstr>
  </property>
  <property fmtid="{D5CDD505-2E9C-101B-9397-08002B2CF9AE}" pid="6" name="Order">
    <vt:r8>100</vt:r8>
  </property>
  <property fmtid="{D5CDD505-2E9C-101B-9397-08002B2CF9AE}" pid="7" name="URL">
    <vt:lpwstr/>
  </property>
  <property fmtid="{D5CDD505-2E9C-101B-9397-08002B2CF9AE}" pid="8" name="Modified">
    <vt:filetime>2015-03-11T14:23:13Z</vt:filetime>
  </property>
  <property fmtid="{D5CDD505-2E9C-101B-9397-08002B2CF9AE}" pid="9" name="Editor">
    <vt:lpwstr>3;#;UserInfo</vt:lpwstr>
  </property>
  <property fmtid="{D5CDD505-2E9C-101B-9397-08002B2CF9AE}" pid="10" name="Created">
    <vt:filetime>2015-03-11T14:23:04Z</vt:filetime>
  </property>
  <property fmtid="{D5CDD505-2E9C-101B-9397-08002B2CF9AE}" pid="11" name="_dlc_DocId">
    <vt:lpwstr>2MX3P7Y5RS4X-61670648-2204</vt:lpwstr>
  </property>
  <property fmtid="{D5CDD505-2E9C-101B-9397-08002B2CF9AE}" pid="12" name="_dlc_DocIdUrl">
    <vt:lpwstr>https://tgf.sharepoint.com/sites/TSCMS1/CMSS/_layouts/15/DocIdRedir.aspx?ID=2MX3P7Y5RS4X-61670648-2204, 2MX3P7Y5RS4X-61670648-2204</vt:lpwstr>
  </property>
  <property fmtid="{D5CDD505-2E9C-101B-9397-08002B2CF9AE}" pid="13" name="_dlc_DocIdItemGuid">
    <vt:lpwstr>20318aed-d71f-4881-b82e-1f34b7600c87</vt:lpwstr>
  </property>
  <property fmtid="{D5CDD505-2E9C-101B-9397-08002B2CF9AE}" pid="14" name="MediaServiceImageTags">
    <vt:lpwstr/>
  </property>
</Properties>
</file>