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autoCompressPictures="0" defaultThemeVersion="124226"/>
  <mc:AlternateContent xmlns:mc="http://schemas.openxmlformats.org/markup-compatibility/2006">
    <mc:Choice Requires="x15">
      <x15ac:absPath xmlns:x15ac="http://schemas.microsoft.com/office/spreadsheetml/2010/11/ac" url="C:\Users\Computer 6\Dropbox\NTP 2020\GF 2021 Application Documents\Funding Request for TB 2021-2023\"/>
    </mc:Choice>
  </mc:AlternateContent>
  <xr:revisionPtr revIDLastSave="0" documentId="13_ncr:1_{8B04A7B5-6E1A-4A47-90F9-D3B718BEDC9A}" xr6:coauthVersionLast="45" xr6:coauthVersionMax="45" xr10:uidLastSave="{00000000-0000-0000-0000-000000000000}"/>
  <workbookProtection workbookPassword="E205" lockStructure="1"/>
  <bookViews>
    <workbookView xWindow="20370" yWindow="-120" windowWidth="29040" windowHeight="15840" tabRatio="710" activeTab="2" xr2:uid="{00000000-000D-0000-FFFF-FFFF00000000}"/>
  </bookViews>
  <sheets>
    <sheet name="Cover Sheet" sheetId="2" r:id="rId1"/>
    <sheet name="Instructions" sheetId="1" r:id="rId2"/>
    <sheet name="Tables" sheetId="3" r:id="rId3"/>
    <sheet name="Blank table (only if needed)" sheetId="4" r:id="rId4"/>
    <sheet name="TB drop-down" sheetId="5" state="hidden" r:id="rId5"/>
    <sheet name="Translations" sheetId="6" state="hidden" r:id="rId6"/>
  </sheets>
  <externalReferences>
    <externalReference r:id="rId7"/>
  </externalReferences>
  <definedNames>
    <definedName name="ApplicantType">'TB drop-down'!$S$3:$S$5</definedName>
    <definedName name="ComponentSelected">'[1]Concept Note'!$C$10</definedName>
    <definedName name="Geography">'TB drop-down'!$L$3:$L$271</definedName>
    <definedName name="LangOffset">Translations!$C$1</definedName>
    <definedName name="Language">Instructions!$B$6</definedName>
    <definedName name="ListTBModules">'TB drop-down'!$A$3:$A$10</definedName>
    <definedName name="_xlnm.Print_Area" localSheetId="3">'Blank table (only if needed)'!$A$1:$F$101</definedName>
    <definedName name="_xlnm.Print_Area" localSheetId="1">Instructions!$A$1:$G$63</definedName>
    <definedName name="_xlnm.Print_Area" localSheetId="2">Tables!$A$1:$F$202</definedName>
    <definedName name="TBModulesIndicators">'TB drop-down'!$A$3:$B$10</definedName>
    <definedName name="Z_5D020AB2_0A97_4230_BF83_062EE6184162_.wvu.PrintArea" localSheetId="3" hidden="1">'Blank table (only if needed)'!$A$4:$F$37</definedName>
    <definedName name="Z_5D020AB2_0A97_4230_BF83_062EE6184162_.wvu.PrintArea" localSheetId="1" hidden="1">Instructions!$A$1:$G$56</definedName>
    <definedName name="Z_5D020AB2_0A97_4230_BF83_062EE6184162_.wvu.PrintArea" localSheetId="2" hidden="1">Tables!$A$4:$F$202</definedName>
    <definedName name="Z_5D020AB2_0A97_4230_BF83_062EE6184162_.wvu.Rows" localSheetId="2" hidden="1">Tables!$135:$136</definedName>
    <definedName name="Z_8A762DD9_6125_4177_AA9B_79E8D68448DE_.wvu.PrintArea" localSheetId="3" hidden="1">'Blank table (only if needed)'!$A$4:$F$37</definedName>
    <definedName name="Z_8A762DD9_6125_4177_AA9B_79E8D68448DE_.wvu.PrintArea" localSheetId="1" hidden="1">Instructions!$A$1:$G$56</definedName>
    <definedName name="Z_8A762DD9_6125_4177_AA9B_79E8D68448DE_.wvu.PrintArea" localSheetId="2" hidden="1">Tables!$A$4:$F$202</definedName>
    <definedName name="Z_8A762DD9_6125_4177_AA9B_79E8D68448DE_.wvu.Rows" localSheetId="2" hidden="1">Tables!$135:$136</definedName>
    <definedName name="Z_CD09CE3E_58EC_4EDC_BE6A_B9CFB40E5B97_.wvu.PrintArea" localSheetId="3" hidden="1">'Blank table (only if needed)'!$A$4:$F$37</definedName>
    <definedName name="Z_CD09CE3E_58EC_4EDC_BE6A_B9CFB40E5B97_.wvu.PrintArea" localSheetId="1" hidden="1">Instructions!$A$1:$G$56</definedName>
    <definedName name="Z_CD09CE3E_58EC_4EDC_BE6A_B9CFB40E5B97_.wvu.PrintArea" localSheetId="2" hidden="1">Tables!$A$4:$F$202</definedName>
    <definedName name="Z_CD09CE3E_58EC_4EDC_BE6A_B9CFB40E5B97_.wvu.Rows" localSheetId="2" hidden="1">Tables!$135:$136</definedName>
    <definedName name="Z_DCBE10EC_8F38_2F45_867C_33FA420E36B5_.wvu.PrintArea" localSheetId="3" hidden="1">'Blank table (only if needed)'!$A$4:$F$37</definedName>
    <definedName name="Z_DCBE10EC_8F38_2F45_867C_33FA420E36B5_.wvu.PrintArea" localSheetId="1" hidden="1">Instructions!$A$1:$G$56</definedName>
    <definedName name="Z_DCBE10EC_8F38_2F45_867C_33FA420E36B5_.wvu.PrintArea" localSheetId="2" hidden="1">Tables!$A$4:$F$202</definedName>
    <definedName name="Z_DCBE10EC_8F38_2F45_867C_33FA420E36B5_.wvu.Rows" localSheetId="2" hidden="1">Tables!$135:$136</definedName>
  </definedNames>
  <calcPr calcId="191029"/>
  <customWorkbookViews>
    <customWorkbookView name="Suman Jain - Personal View" guid="{8A762DD9-6125-4177-AA9B-79E8D68448DE}" mergeInterval="0" personalView="1" maximized="1" xWindow="-8" yWindow="-8" windowWidth="1936" windowHeight="1056" tabRatio="710" activeSheetId="5"/>
    <customWorkbookView name="user - Personal View" guid="{5D020AB2-0A97-4230-BF83-062EE6184162}" mergeInterval="0" personalView="1" maximized="1" xWindow="1" yWindow="1" windowWidth="1280" windowHeight="543" tabRatio="710" activeSheetId="3"/>
    <customWorkbookView name="Kristina Wallengren - Personal View" guid="{DCBE10EC-8F38-2F45-867C-33FA420E36B5}" mergeInterval="0" personalView="1" maximized="1" windowWidth="1280" windowHeight="600" tabRatio="710" activeSheetId="1" showComments="commIndAndComment"/>
    <customWorkbookView name="Laura Stocker - Personal View" guid="{CD09CE3E-58EC-4EDC-BE6A-B9CFB40E5B97}" mergeInterval="0" personalView="1" maximized="1" xWindow="-8" yWindow="-8" windowWidth="1936" windowHeight="1056" tabRatio="710"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18" i="3" l="1"/>
  <c r="D218" i="3"/>
  <c r="E218" i="3"/>
  <c r="C221" i="3"/>
  <c r="D221" i="3"/>
  <c r="E221" i="3"/>
  <c r="C223" i="3"/>
  <c r="D223" i="3"/>
  <c r="E223" i="3"/>
  <c r="C224" i="3"/>
  <c r="D224" i="3"/>
  <c r="E224" i="3"/>
  <c r="E225" i="3" s="1"/>
  <c r="C225" i="3"/>
  <c r="D225" i="3"/>
  <c r="C227" i="3"/>
  <c r="D227" i="3"/>
  <c r="E227" i="3"/>
  <c r="E228" i="3" s="1"/>
  <c r="C228" i="3"/>
  <c r="D228" i="3"/>
  <c r="C231" i="3"/>
  <c r="D231" i="3"/>
  <c r="E231" i="3"/>
  <c r="C232" i="3"/>
  <c r="D232" i="3"/>
  <c r="E232" i="3"/>
  <c r="E233" i="3" s="1"/>
  <c r="C233" i="3"/>
  <c r="D233" i="3"/>
  <c r="A234" i="3"/>
  <c r="C234" i="3"/>
  <c r="C235" i="3" s="1"/>
  <c r="D234" i="3"/>
  <c r="D235" i="3"/>
  <c r="E234" i="3" l="1"/>
  <c r="E235" i="3" s="1"/>
  <c r="E16" i="3" l="1"/>
  <c r="E17" i="3"/>
  <c r="E49" i="3"/>
  <c r="E82" i="3"/>
  <c r="E83" i="3" s="1"/>
  <c r="E97" i="3"/>
  <c r="D16" i="3"/>
  <c r="D17" i="3"/>
  <c r="D49" i="3" s="1"/>
  <c r="D82" i="3"/>
  <c r="D83" i="3" s="1"/>
  <c r="C16" i="3"/>
  <c r="C17" i="3"/>
  <c r="C49" i="3" s="1"/>
  <c r="C82" i="3"/>
  <c r="C83" i="3" s="1"/>
  <c r="D53" i="3"/>
  <c r="E53" i="3"/>
  <c r="C53" i="3"/>
  <c r="C150" i="3"/>
  <c r="C151" i="3" s="1"/>
  <c r="E115" i="3"/>
  <c r="E116" i="3" s="1"/>
  <c r="E119" i="3" s="1"/>
  <c r="C115" i="3"/>
  <c r="C116" i="3" s="1"/>
  <c r="C119" i="3" s="1"/>
  <c r="B177" i="3"/>
  <c r="C183" i="3"/>
  <c r="C184" i="3" s="1"/>
  <c r="C1" i="6"/>
  <c r="G505" i="6" s="1"/>
  <c r="G502"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A369" i="6"/>
  <c r="G368" i="6"/>
  <c r="G367" i="6"/>
  <c r="A367" i="6"/>
  <c r="G366" i="6"/>
  <c r="G365" i="6"/>
  <c r="A365" i="6"/>
  <c r="G364" i="6"/>
  <c r="G363" i="6"/>
  <c r="A363" i="6"/>
  <c r="G362" i="6"/>
  <c r="G361" i="6"/>
  <c r="A361" i="6"/>
  <c r="G360" i="6"/>
  <c r="G359" i="6"/>
  <c r="A359" i="6"/>
  <c r="G358" i="6"/>
  <c r="G357" i="6"/>
  <c r="A357" i="6"/>
  <c r="G356" i="6"/>
  <c r="G355" i="6"/>
  <c r="A355" i="6"/>
  <c r="G354" i="6"/>
  <c r="G353" i="6"/>
  <c r="A353" i="6"/>
  <c r="G352" i="6"/>
  <c r="G351" i="6"/>
  <c r="A351" i="6"/>
  <c r="G350" i="6"/>
  <c r="G349" i="6"/>
  <c r="A349" i="6"/>
  <c r="G348" i="6"/>
  <c r="G347" i="6"/>
  <c r="A347" i="6"/>
  <c r="G346" i="6"/>
  <c r="G345" i="6"/>
  <c r="A345" i="6"/>
  <c r="G344" i="6"/>
  <c r="G343" i="6"/>
  <c r="A343" i="6"/>
  <c r="G342" i="6"/>
  <c r="G341" i="6"/>
  <c r="A341" i="6"/>
  <c r="G340" i="6"/>
  <c r="G339" i="6"/>
  <c r="A339" i="6"/>
  <c r="G338" i="6"/>
  <c r="G337" i="6"/>
  <c r="A337" i="6"/>
  <c r="G336" i="6"/>
  <c r="A336" i="6"/>
  <c r="G335" i="6"/>
  <c r="A335" i="6"/>
  <c r="G334" i="6"/>
  <c r="A334" i="6"/>
  <c r="G333" i="6"/>
  <c r="A333" i="6"/>
  <c r="G332" i="6"/>
  <c r="A332" i="6"/>
  <c r="G331" i="6"/>
  <c r="A331" i="6"/>
  <c r="G330" i="6"/>
  <c r="A330" i="6"/>
  <c r="G329" i="6"/>
  <c r="A329" i="6"/>
  <c r="G328" i="6"/>
  <c r="A328" i="6"/>
  <c r="G327" i="6"/>
  <c r="A327" i="6"/>
  <c r="G326" i="6"/>
  <c r="A326" i="6"/>
  <c r="G325" i="6"/>
  <c r="A325" i="6"/>
  <c r="G324" i="6"/>
  <c r="A324" i="6"/>
  <c r="G323" i="6"/>
  <c r="A323" i="6"/>
  <c r="G322" i="6"/>
  <c r="A322" i="6"/>
  <c r="G321" i="6"/>
  <c r="A321" i="6"/>
  <c r="G320" i="6"/>
  <c r="A320" i="6"/>
  <c r="G319" i="6"/>
  <c r="A319" i="6"/>
  <c r="G318" i="6"/>
  <c r="A318" i="6"/>
  <c r="G317" i="6"/>
  <c r="A317" i="6"/>
  <c r="G316" i="6"/>
  <c r="A316" i="6"/>
  <c r="G315" i="6"/>
  <c r="A315" i="6"/>
  <c r="G314" i="6"/>
  <c r="A314" i="6"/>
  <c r="G313" i="6"/>
  <c r="A313" i="6"/>
  <c r="G312" i="6"/>
  <c r="A312" i="6"/>
  <c r="G311" i="6"/>
  <c r="A311" i="6"/>
  <c r="G310" i="6"/>
  <c r="A310" i="6"/>
  <c r="G309" i="6"/>
  <c r="A309" i="6"/>
  <c r="G308" i="6"/>
  <c r="A308" i="6"/>
  <c r="G307" i="6"/>
  <c r="A307" i="6"/>
  <c r="G306" i="6"/>
  <c r="A306" i="6"/>
  <c r="G305" i="6"/>
  <c r="A305" i="6"/>
  <c r="G304" i="6"/>
  <c r="A304" i="6"/>
  <c r="G303" i="6"/>
  <c r="A303" i="6"/>
  <c r="G302" i="6"/>
  <c r="A302" i="6"/>
  <c r="G301" i="6"/>
  <c r="A301" i="6"/>
  <c r="G300" i="6"/>
  <c r="A300" i="6"/>
  <c r="G299" i="6"/>
  <c r="A299" i="6"/>
  <c r="G298" i="6"/>
  <c r="A298" i="6"/>
  <c r="G297" i="6"/>
  <c r="A297" i="6"/>
  <c r="G296" i="6"/>
  <c r="A296" i="6"/>
  <c r="G295" i="6"/>
  <c r="A295" i="6"/>
  <c r="G294" i="6"/>
  <c r="A294" i="6"/>
  <c r="G293" i="6"/>
  <c r="A293" i="6"/>
  <c r="G292" i="6"/>
  <c r="A292" i="6"/>
  <c r="G291" i="6"/>
  <c r="A291" i="6"/>
  <c r="G290" i="6"/>
  <c r="A290" i="6"/>
  <c r="G289" i="6"/>
  <c r="A289" i="6"/>
  <c r="G288" i="6"/>
  <c r="A288" i="6"/>
  <c r="G287" i="6"/>
  <c r="A287" i="6"/>
  <c r="G286" i="6"/>
  <c r="A286" i="6"/>
  <c r="G285" i="6"/>
  <c r="A285" i="6"/>
  <c r="G284" i="6"/>
  <c r="A284" i="6"/>
  <c r="G283" i="6"/>
  <c r="A283" i="6"/>
  <c r="G282" i="6"/>
  <c r="A282" i="6"/>
  <c r="G281" i="6"/>
  <c r="A281" i="6"/>
  <c r="G280" i="6"/>
  <c r="A280" i="6"/>
  <c r="G279" i="6"/>
  <c r="A279" i="6"/>
  <c r="G278" i="6"/>
  <c r="A278" i="6"/>
  <c r="G277" i="6"/>
  <c r="A277" i="6"/>
  <c r="G276" i="6"/>
  <c r="A276" i="6"/>
  <c r="G275" i="6"/>
  <c r="A275" i="6"/>
  <c r="G274" i="6"/>
  <c r="A274" i="6"/>
  <c r="G273" i="6"/>
  <c r="A273" i="6"/>
  <c r="G272" i="6"/>
  <c r="A272" i="6"/>
  <c r="G271" i="6"/>
  <c r="A271" i="6"/>
  <c r="G270" i="6"/>
  <c r="A270" i="6"/>
  <c r="G269" i="6"/>
  <c r="A269" i="6"/>
  <c r="G268" i="6"/>
  <c r="A268" i="6"/>
  <c r="G267" i="6"/>
  <c r="A267" i="6"/>
  <c r="G266" i="6"/>
  <c r="A266" i="6"/>
  <c r="G265" i="6"/>
  <c r="A265" i="6"/>
  <c r="G264" i="6"/>
  <c r="A264" i="6"/>
  <c r="G263" i="6"/>
  <c r="A263" i="6"/>
  <c r="G262" i="6"/>
  <c r="A262" i="6"/>
  <c r="G261" i="6"/>
  <c r="A261" i="6"/>
  <c r="G260" i="6"/>
  <c r="A260" i="6"/>
  <c r="G259" i="6"/>
  <c r="A259" i="6"/>
  <c r="G258" i="6"/>
  <c r="A258" i="6"/>
  <c r="G257" i="6"/>
  <c r="A257" i="6"/>
  <c r="G256" i="6"/>
  <c r="A256" i="6"/>
  <c r="G255" i="6"/>
  <c r="A255" i="6"/>
  <c r="G254" i="6"/>
  <c r="A254" i="6"/>
  <c r="G253" i="6"/>
  <c r="A253" i="6"/>
  <c r="G252" i="6"/>
  <c r="A252" i="6"/>
  <c r="G251" i="6"/>
  <c r="A251" i="6"/>
  <c r="G250" i="6"/>
  <c r="A250" i="6"/>
  <c r="G249" i="6"/>
  <c r="A249" i="6"/>
  <c r="G248" i="6"/>
  <c r="A248" i="6"/>
  <c r="G247" i="6"/>
  <c r="A247" i="6"/>
  <c r="G246" i="6"/>
  <c r="A246" i="6"/>
  <c r="G245" i="6"/>
  <c r="A245" i="6"/>
  <c r="G244" i="6"/>
  <c r="A244" i="6"/>
  <c r="G243" i="6"/>
  <c r="A243" i="6"/>
  <c r="G242" i="6"/>
  <c r="A242" i="6"/>
  <c r="G241" i="6"/>
  <c r="A241" i="6"/>
  <c r="G240" i="6"/>
  <c r="A240" i="6"/>
  <c r="G239" i="6"/>
  <c r="A239" i="6"/>
  <c r="G238" i="6"/>
  <c r="A238" i="6"/>
  <c r="G237" i="6"/>
  <c r="A237" i="6"/>
  <c r="G236" i="6"/>
  <c r="A236" i="6"/>
  <c r="G235" i="6"/>
  <c r="A235" i="6"/>
  <c r="G234" i="6"/>
  <c r="A234" i="6"/>
  <c r="G233" i="6"/>
  <c r="A233" i="6"/>
  <c r="G232" i="6"/>
  <c r="A232" i="6"/>
  <c r="G231" i="6"/>
  <c r="A231" i="6"/>
  <c r="G230" i="6"/>
  <c r="A230" i="6"/>
  <c r="G229" i="6"/>
  <c r="A229" i="6"/>
  <c r="G228" i="6"/>
  <c r="A228" i="6"/>
  <c r="G227" i="6"/>
  <c r="A227" i="6"/>
  <c r="G226" i="6"/>
  <c r="A226" i="6"/>
  <c r="G225" i="6"/>
  <c r="A225" i="6"/>
  <c r="G224" i="6"/>
  <c r="A224" i="6"/>
  <c r="G223" i="6"/>
  <c r="A223" i="6"/>
  <c r="G222" i="6"/>
  <c r="A222" i="6"/>
  <c r="G221" i="6"/>
  <c r="A221" i="6"/>
  <c r="G220" i="6"/>
  <c r="A220" i="6"/>
  <c r="G219" i="6"/>
  <c r="A219" i="6"/>
  <c r="G218" i="6"/>
  <c r="A218" i="6"/>
  <c r="G217" i="6"/>
  <c r="A217" i="6"/>
  <c r="G216" i="6"/>
  <c r="A216" i="6"/>
  <c r="G215" i="6"/>
  <c r="A215" i="6"/>
  <c r="G214" i="6"/>
  <c r="A214" i="6"/>
  <c r="G213" i="6"/>
  <c r="A213" i="6"/>
  <c r="G212" i="6"/>
  <c r="A212" i="6"/>
  <c r="G211" i="6"/>
  <c r="A211" i="6"/>
  <c r="G210" i="6"/>
  <c r="A210" i="6"/>
  <c r="G209" i="6"/>
  <c r="A209" i="6"/>
  <c r="G208" i="6"/>
  <c r="A208" i="6"/>
  <c r="G207" i="6"/>
  <c r="A207" i="6"/>
  <c r="G206" i="6"/>
  <c r="A206" i="6"/>
  <c r="G205" i="6"/>
  <c r="A205" i="6"/>
  <c r="G204" i="6"/>
  <c r="A204" i="6"/>
  <c r="G203" i="6"/>
  <c r="A203" i="6"/>
  <c r="G202" i="6"/>
  <c r="A202" i="6"/>
  <c r="G201" i="6"/>
  <c r="A201" i="6"/>
  <c r="G200" i="6"/>
  <c r="A200" i="6"/>
  <c r="G199" i="6"/>
  <c r="A199" i="6"/>
  <c r="G198" i="6"/>
  <c r="A198" i="6"/>
  <c r="G197" i="6"/>
  <c r="A197" i="6"/>
  <c r="G196" i="6"/>
  <c r="A196" i="6"/>
  <c r="G195" i="6"/>
  <c r="A195" i="6"/>
  <c r="G194" i="6"/>
  <c r="A194" i="6"/>
  <c r="G193" i="6"/>
  <c r="A193" i="6"/>
  <c r="G192" i="6"/>
  <c r="A192" i="6"/>
  <c r="G191" i="6"/>
  <c r="A191" i="6"/>
  <c r="G190" i="6"/>
  <c r="A190" i="6"/>
  <c r="G189" i="6"/>
  <c r="A189" i="6"/>
  <c r="G188" i="6"/>
  <c r="A188" i="6"/>
  <c r="G187" i="6"/>
  <c r="A187" i="6"/>
  <c r="G186" i="6"/>
  <c r="A186" i="6"/>
  <c r="G185" i="6"/>
  <c r="A185" i="6"/>
  <c r="G184" i="6"/>
  <c r="A184" i="6"/>
  <c r="G183" i="6"/>
  <c r="A183" i="6"/>
  <c r="G182" i="6"/>
  <c r="A182" i="6"/>
  <c r="G181" i="6"/>
  <c r="A181" i="6"/>
  <c r="G180" i="6"/>
  <c r="A180" i="6"/>
  <c r="G179" i="6"/>
  <c r="A179" i="6"/>
  <c r="G178" i="6"/>
  <c r="A178" i="6"/>
  <c r="G177" i="6"/>
  <c r="A177" i="6"/>
  <c r="G176" i="6"/>
  <c r="A176" i="6"/>
  <c r="G175" i="6"/>
  <c r="A175" i="6"/>
  <c r="G174" i="6"/>
  <c r="A174" i="6"/>
  <c r="G173" i="6"/>
  <c r="A173" i="6"/>
  <c r="G172" i="6"/>
  <c r="A172" i="6"/>
  <c r="G171" i="6"/>
  <c r="A171" i="6"/>
  <c r="G170" i="6"/>
  <c r="A170" i="6"/>
  <c r="G169" i="6"/>
  <c r="A169" i="6"/>
  <c r="G168" i="6"/>
  <c r="A168" i="6"/>
  <c r="G167" i="6"/>
  <c r="A167" i="6"/>
  <c r="G166" i="6"/>
  <c r="A166" i="6"/>
  <c r="G165" i="6"/>
  <c r="A165" i="6"/>
  <c r="G164" i="6"/>
  <c r="A164" i="6"/>
  <c r="G163" i="6"/>
  <c r="A163" i="6"/>
  <c r="G162" i="6"/>
  <c r="A162" i="6"/>
  <c r="G161" i="6"/>
  <c r="A161" i="6"/>
  <c r="G160" i="6"/>
  <c r="A160" i="6"/>
  <c r="G159" i="6"/>
  <c r="A159" i="6"/>
  <c r="G158" i="6"/>
  <c r="A158" i="6"/>
  <c r="G157" i="6"/>
  <c r="A157" i="6"/>
  <c r="G156" i="6"/>
  <c r="A156" i="6"/>
  <c r="G155" i="6"/>
  <c r="A155" i="6"/>
  <c r="G154" i="6"/>
  <c r="A154" i="6"/>
  <c r="G153" i="6"/>
  <c r="A153" i="6"/>
  <c r="G152" i="6"/>
  <c r="A152" i="6"/>
  <c r="G151" i="6"/>
  <c r="A151" i="6"/>
  <c r="G150" i="6"/>
  <c r="A150" i="6"/>
  <c r="G149" i="6"/>
  <c r="A149" i="6"/>
  <c r="G148" i="6"/>
  <c r="A148" i="6"/>
  <c r="G147" i="6"/>
  <c r="A147" i="6"/>
  <c r="G146" i="6"/>
  <c r="A146" i="6"/>
  <c r="G145" i="6"/>
  <c r="A145" i="6"/>
  <c r="G144" i="6"/>
  <c r="A144" i="6"/>
  <c r="G143" i="6"/>
  <c r="A143" i="6"/>
  <c r="G142" i="6"/>
  <c r="A142" i="6"/>
  <c r="G141" i="6"/>
  <c r="A141" i="6"/>
  <c r="G140" i="6"/>
  <c r="A140" i="6"/>
  <c r="G139" i="6"/>
  <c r="A139" i="6"/>
  <c r="G138" i="6"/>
  <c r="A138" i="6"/>
  <c r="G137" i="6"/>
  <c r="A137" i="6"/>
  <c r="G136" i="6"/>
  <c r="A136" i="6"/>
  <c r="G135" i="6"/>
  <c r="A135" i="6"/>
  <c r="G134" i="6"/>
  <c r="A134" i="6"/>
  <c r="G133" i="6"/>
  <c r="A133" i="6"/>
  <c r="G132" i="6"/>
  <c r="A132" i="6"/>
  <c r="G131" i="6"/>
  <c r="A131" i="6"/>
  <c r="G130" i="6"/>
  <c r="A130" i="6"/>
  <c r="G129" i="6"/>
  <c r="A129" i="6"/>
  <c r="G128" i="6"/>
  <c r="A128" i="6"/>
  <c r="G127" i="6"/>
  <c r="A127" i="6"/>
  <c r="G126" i="6"/>
  <c r="A126" i="6"/>
  <c r="G125" i="6"/>
  <c r="A125" i="6"/>
  <c r="G124" i="6"/>
  <c r="A124" i="6"/>
  <c r="G123" i="6"/>
  <c r="A123" i="6"/>
  <c r="G122" i="6"/>
  <c r="A122" i="6"/>
  <c r="G121" i="6"/>
  <c r="A121" i="6"/>
  <c r="G120" i="6"/>
  <c r="A120" i="6"/>
  <c r="G119" i="6"/>
  <c r="A119" i="6"/>
  <c r="G118" i="6"/>
  <c r="A118" i="6"/>
  <c r="G117" i="6"/>
  <c r="A117" i="6"/>
  <c r="G116" i="6"/>
  <c r="A116" i="6"/>
  <c r="G115" i="6"/>
  <c r="A115" i="6"/>
  <c r="G114" i="6"/>
  <c r="A114" i="6"/>
  <c r="G113" i="6"/>
  <c r="A113" i="6"/>
  <c r="G112" i="6"/>
  <c r="A112" i="6"/>
  <c r="G111" i="6"/>
  <c r="A111" i="6"/>
  <c r="G110" i="6"/>
  <c r="A110" i="6"/>
  <c r="G109" i="6"/>
  <c r="A109" i="6"/>
  <c r="G108" i="6"/>
  <c r="A108" i="6"/>
  <c r="G107" i="6"/>
  <c r="A107" i="6"/>
  <c r="G106" i="6"/>
  <c r="A106" i="6"/>
  <c r="G105" i="6"/>
  <c r="A105" i="6"/>
  <c r="G104" i="6"/>
  <c r="A104" i="6"/>
  <c r="G103" i="6"/>
  <c r="A103" i="6"/>
  <c r="G102" i="6"/>
  <c r="A102" i="6"/>
  <c r="G101" i="6"/>
  <c r="A101" i="6"/>
  <c r="G100" i="6"/>
  <c r="A100" i="6"/>
  <c r="G99" i="6"/>
  <c r="A99" i="6"/>
  <c r="G98" i="6"/>
  <c r="A98" i="6"/>
  <c r="G97" i="6"/>
  <c r="A97" i="6"/>
  <c r="G96" i="6"/>
  <c r="A96" i="6"/>
  <c r="G95" i="6"/>
  <c r="A95" i="6"/>
  <c r="G94" i="6"/>
  <c r="A94" i="6"/>
  <c r="G93" i="6"/>
  <c r="A93" i="6"/>
  <c r="G92" i="6"/>
  <c r="A92" i="6"/>
  <c r="G91" i="6"/>
  <c r="A91" i="6"/>
  <c r="G90" i="6"/>
  <c r="A90" i="6"/>
  <c r="G89" i="6"/>
  <c r="A89" i="6"/>
  <c r="G88" i="6"/>
  <c r="A88" i="6"/>
  <c r="G87" i="6"/>
  <c r="A87" i="6"/>
  <c r="G86" i="6"/>
  <c r="A86" i="6"/>
  <c r="G85" i="6"/>
  <c r="A85" i="6"/>
  <c r="G84" i="6"/>
  <c r="A84" i="6"/>
  <c r="A83" i="6"/>
  <c r="G82" i="6"/>
  <c r="A82" i="6"/>
  <c r="G81" i="6"/>
  <c r="A81" i="6"/>
  <c r="G80" i="6"/>
  <c r="A80" i="6"/>
  <c r="G79" i="6"/>
  <c r="A79" i="6"/>
  <c r="G78" i="6"/>
  <c r="A78" i="6"/>
  <c r="G77" i="6"/>
  <c r="A77" i="6"/>
  <c r="G76" i="6"/>
  <c r="A76" i="6"/>
  <c r="G75" i="6"/>
  <c r="A75" i="6"/>
  <c r="G74" i="6"/>
  <c r="A74" i="6"/>
  <c r="G73" i="6"/>
  <c r="A73" i="6"/>
  <c r="G72" i="6"/>
  <c r="A72" i="6"/>
  <c r="G71" i="6"/>
  <c r="A71" i="6"/>
  <c r="G70" i="6"/>
  <c r="A70" i="6"/>
  <c r="G69" i="6"/>
  <c r="A69" i="6"/>
  <c r="G68" i="6"/>
  <c r="A68" i="6"/>
  <c r="G67" i="6"/>
  <c r="A67" i="6"/>
  <c r="G66" i="6"/>
  <c r="A66" i="6"/>
  <c r="G65" i="6"/>
  <c r="A65" i="6"/>
  <c r="G64" i="6"/>
  <c r="A64" i="6"/>
  <c r="G63" i="6"/>
  <c r="A63" i="6"/>
  <c r="G62" i="6"/>
  <c r="A62" i="6"/>
  <c r="G61" i="6"/>
  <c r="A61" i="6"/>
  <c r="G60" i="6"/>
  <c r="A60" i="6"/>
  <c r="G59" i="6"/>
  <c r="A59" i="6"/>
  <c r="G58" i="6"/>
  <c r="A58" i="6"/>
  <c r="G57" i="6"/>
  <c r="A57" i="6"/>
  <c r="G56" i="6"/>
  <c r="A56" i="6"/>
  <c r="A55" i="6"/>
  <c r="G54" i="6"/>
  <c r="F1" i="4" s="1"/>
  <c r="A54" i="6"/>
  <c r="A53" i="6"/>
  <c r="G52" i="6"/>
  <c r="A9" i="2" s="1"/>
  <c r="A52" i="6"/>
  <c r="G51" i="6"/>
  <c r="A8" i="2" s="1"/>
  <c r="A51" i="6"/>
  <c r="G50" i="6"/>
  <c r="A7" i="2" s="1"/>
  <c r="A50" i="6"/>
  <c r="G49" i="6"/>
  <c r="A5" i="2" s="1"/>
  <c r="A49" i="6"/>
  <c r="G48" i="6"/>
  <c r="A4" i="2" s="1"/>
  <c r="A48" i="6"/>
  <c r="A47" i="6"/>
  <c r="G46" i="6"/>
  <c r="A46" i="6"/>
  <c r="G45" i="6"/>
  <c r="A60" i="1" s="1"/>
  <c r="A45" i="6"/>
  <c r="G44" i="6"/>
  <c r="A59" i="1" s="1"/>
  <c r="A44" i="6"/>
  <c r="G43" i="6"/>
  <c r="A58" i="1" s="1"/>
  <c r="A43" i="6"/>
  <c r="G42" i="6"/>
  <c r="A57" i="1" s="1"/>
  <c r="A42" i="6"/>
  <c r="G41" i="6"/>
  <c r="A56" i="1" s="1"/>
  <c r="A41" i="6"/>
  <c r="A39" i="4" s="1"/>
  <c r="G40" i="6"/>
  <c r="A53" i="1" s="1"/>
  <c r="A40" i="6"/>
  <c r="A4" i="4" s="1"/>
  <c r="G39" i="6"/>
  <c r="A52" i="1" s="1"/>
  <c r="A39" i="6"/>
  <c r="G38" i="6"/>
  <c r="A51" i="1" s="1"/>
  <c r="A38" i="6"/>
  <c r="A4" i="3" s="1"/>
  <c r="G37" i="6"/>
  <c r="A50" i="1" s="1"/>
  <c r="A37" i="6"/>
  <c r="G36" i="6"/>
  <c r="A49" i="1" s="1"/>
  <c r="A36" i="6"/>
  <c r="G35" i="6"/>
  <c r="A46" i="1" s="1"/>
  <c r="A35" i="6"/>
  <c r="G34" i="6"/>
  <c r="A45" i="1" s="1"/>
  <c r="A34" i="6"/>
  <c r="G33" i="6"/>
  <c r="A44" i="1" s="1"/>
  <c r="A33" i="6"/>
  <c r="G32" i="6"/>
  <c r="A43" i="1" s="1"/>
  <c r="A32" i="6"/>
  <c r="G31" i="6"/>
  <c r="A42" i="1" s="1"/>
  <c r="A31" i="6"/>
  <c r="G30" i="6"/>
  <c r="A39" i="1" s="1"/>
  <c r="A30" i="6"/>
  <c r="G29" i="6"/>
  <c r="A38" i="1" s="1"/>
  <c r="A29" i="6"/>
  <c r="G28" i="6"/>
  <c r="A37" i="1" s="1"/>
  <c r="A28" i="6"/>
  <c r="G27" i="6"/>
  <c r="A36" i="1" s="1"/>
  <c r="A27" i="6"/>
  <c r="G26" i="6"/>
  <c r="A35" i="1" s="1"/>
  <c r="A26" i="6"/>
  <c r="G25" i="6"/>
  <c r="A32" i="1" s="1"/>
  <c r="A25" i="6"/>
  <c r="G24" i="6"/>
  <c r="A31" i="1" s="1"/>
  <c r="A24" i="6"/>
  <c r="G23" i="6"/>
  <c r="A30" i="1" s="1"/>
  <c r="A23" i="6"/>
  <c r="G22" i="6"/>
  <c r="A29" i="1" s="1"/>
  <c r="A22" i="6"/>
  <c r="A215" i="3" s="1"/>
  <c r="G21" i="6"/>
  <c r="A28" i="1" s="1"/>
  <c r="A21" i="6"/>
  <c r="G20" i="6"/>
  <c r="A25" i="1" s="1"/>
  <c r="A20" i="6"/>
  <c r="E80" i="4" s="1"/>
  <c r="G19" i="6"/>
  <c r="A24" i="1" s="1"/>
  <c r="A19" i="6"/>
  <c r="G18" i="6"/>
  <c r="A23" i="1" s="1"/>
  <c r="A18" i="6"/>
  <c r="G17" i="6"/>
  <c r="A22" i="1" s="1"/>
  <c r="A17" i="6"/>
  <c r="G16" i="6"/>
  <c r="A21" i="1" s="1"/>
  <c r="A16" i="6"/>
  <c r="G15" i="6"/>
  <c r="A62" i="1" s="1"/>
  <c r="A15" i="6"/>
  <c r="G14" i="6"/>
  <c r="A54" i="1" s="1"/>
  <c r="A14" i="6"/>
  <c r="G13" i="6"/>
  <c r="A18" i="1" s="1"/>
  <c r="A13" i="6"/>
  <c r="G12" i="6"/>
  <c r="A17" i="1" s="1"/>
  <c r="A12" i="6"/>
  <c r="G11" i="6"/>
  <c r="A16" i="1" s="1"/>
  <c r="A11" i="6"/>
  <c r="G10" i="6"/>
  <c r="A15" i="1" s="1"/>
  <c r="A10" i="6"/>
  <c r="G9" i="6"/>
  <c r="A14" i="1" s="1"/>
  <c r="A9" i="6"/>
  <c r="A173" i="3" s="1"/>
  <c r="A206" i="3" s="1"/>
  <c r="G8" i="6"/>
  <c r="A13" i="1" s="1"/>
  <c r="A8" i="6"/>
  <c r="A140" i="3" s="1"/>
  <c r="G7" i="6"/>
  <c r="A12" i="1" s="1"/>
  <c r="A7" i="6"/>
  <c r="A105" i="3" s="1"/>
  <c r="G6" i="6"/>
  <c r="A11" i="1" s="1"/>
  <c r="A6" i="6"/>
  <c r="A72" i="3" s="1"/>
  <c r="G5" i="6"/>
  <c r="A10" i="1" s="1"/>
  <c r="A5" i="6"/>
  <c r="A39" i="3" s="1"/>
  <c r="G4" i="6"/>
  <c r="A9" i="1" s="1"/>
  <c r="A4" i="6"/>
  <c r="A6" i="3" s="1"/>
  <c r="G3" i="6"/>
  <c r="A8" i="1" s="1"/>
  <c r="A3" i="6"/>
  <c r="L243" i="5"/>
  <c r="L242" i="5"/>
  <c r="L241" i="5"/>
  <c r="L240" i="5"/>
  <c r="L239" i="5"/>
  <c r="L238" i="5"/>
  <c r="L237" i="5"/>
  <c r="L236" i="5"/>
  <c r="L235" i="5"/>
  <c r="L234" i="5"/>
  <c r="L233" i="5"/>
  <c r="L232" i="5"/>
  <c r="L231" i="5"/>
  <c r="L230" i="5"/>
  <c r="L229" i="5"/>
  <c r="L228" i="5"/>
  <c r="L227" i="5"/>
  <c r="L226" i="5"/>
  <c r="L225" i="5"/>
  <c r="L224" i="5"/>
  <c r="L223" i="5"/>
  <c r="L222" i="5"/>
  <c r="L221" i="5"/>
  <c r="L220" i="5"/>
  <c r="L219" i="5"/>
  <c r="L218" i="5"/>
  <c r="L217" i="5"/>
  <c r="L216" i="5"/>
  <c r="L215" i="5"/>
  <c r="L214" i="5"/>
  <c r="L213" i="5"/>
  <c r="L212" i="5"/>
  <c r="L211" i="5"/>
  <c r="L210" i="5"/>
  <c r="L209" i="5"/>
  <c r="L208" i="5"/>
  <c r="L207" i="5"/>
  <c r="L206" i="5"/>
  <c r="L205" i="5"/>
  <c r="L204" i="5"/>
  <c r="L203" i="5"/>
  <c r="L202" i="5"/>
  <c r="L201" i="5"/>
  <c r="L200" i="5"/>
  <c r="L199" i="5"/>
  <c r="L198" i="5"/>
  <c r="L197" i="5"/>
  <c r="L196" i="5"/>
  <c r="L195" i="5"/>
  <c r="L194" i="5"/>
  <c r="L193" i="5"/>
  <c r="L192" i="5"/>
  <c r="L191" i="5"/>
  <c r="L190" i="5"/>
  <c r="L189" i="5"/>
  <c r="L188" i="5"/>
  <c r="L187" i="5"/>
  <c r="L186" i="5"/>
  <c r="L185" i="5"/>
  <c r="L184" i="5"/>
  <c r="L183" i="5"/>
  <c r="L182"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B10" i="5"/>
  <c r="A10" i="5"/>
  <c r="L9" i="5"/>
  <c r="B9" i="5"/>
  <c r="A9" i="5"/>
  <c r="L8" i="5"/>
  <c r="B8" i="5"/>
  <c r="A8" i="5"/>
  <c r="L7" i="5"/>
  <c r="B7" i="5"/>
  <c r="A7" i="5"/>
  <c r="L6" i="5"/>
  <c r="B6" i="5"/>
  <c r="A6" i="5"/>
  <c r="S5" i="5"/>
  <c r="L5" i="5"/>
  <c r="B5" i="5"/>
  <c r="A5" i="5"/>
  <c r="S4" i="5"/>
  <c r="L4" i="5"/>
  <c r="B4" i="5"/>
  <c r="A4" i="5"/>
  <c r="S3" i="5"/>
  <c r="L3" i="5"/>
  <c r="B3" i="5"/>
  <c r="A3" i="5"/>
  <c r="E90" i="4"/>
  <c r="E98" i="4" s="1"/>
  <c r="D90" i="4"/>
  <c r="D91" i="4" s="1"/>
  <c r="C90" i="4"/>
  <c r="C98" i="4" s="1"/>
  <c r="A100" i="4"/>
  <c r="E97" i="4"/>
  <c r="D97" i="4"/>
  <c r="C97" i="4"/>
  <c r="A95" i="4"/>
  <c r="E93" i="4"/>
  <c r="E94" i="4" s="1"/>
  <c r="D93" i="4"/>
  <c r="D94" i="4" s="1"/>
  <c r="C93" i="4"/>
  <c r="C94" i="4" s="1"/>
  <c r="E91" i="4"/>
  <c r="C91" i="4"/>
  <c r="E89" i="4"/>
  <c r="D89" i="4"/>
  <c r="C89" i="4"/>
  <c r="E87" i="4"/>
  <c r="D87" i="4"/>
  <c r="C87" i="4"/>
  <c r="E84" i="4"/>
  <c r="D84" i="4"/>
  <c r="C84" i="4"/>
  <c r="E57" i="4"/>
  <c r="E65" i="4" s="1"/>
  <c r="D57" i="4"/>
  <c r="D65" i="4" s="1"/>
  <c r="C57" i="4"/>
  <c r="C65" i="4" s="1"/>
  <c r="A67" i="4"/>
  <c r="E64" i="4"/>
  <c r="D64" i="4"/>
  <c r="C64" i="4"/>
  <c r="E56" i="4"/>
  <c r="D56" i="4"/>
  <c r="C56" i="4"/>
  <c r="E54" i="4"/>
  <c r="D54" i="4"/>
  <c r="C54" i="4"/>
  <c r="E51" i="4"/>
  <c r="D51" i="4"/>
  <c r="C51" i="4"/>
  <c r="E24" i="4"/>
  <c r="E32" i="4" s="1"/>
  <c r="D24" i="4"/>
  <c r="D25" i="4" s="1"/>
  <c r="C24" i="4"/>
  <c r="C32" i="4" s="1"/>
  <c r="A34" i="4"/>
  <c r="E31" i="4"/>
  <c r="D31" i="4"/>
  <c r="C31" i="4"/>
  <c r="E27" i="4"/>
  <c r="E28" i="4" s="1"/>
  <c r="D27" i="4"/>
  <c r="D28" i="4" s="1"/>
  <c r="C27" i="4"/>
  <c r="C28" i="4" s="1"/>
  <c r="E25" i="4"/>
  <c r="C25" i="4"/>
  <c r="E23" i="4"/>
  <c r="D23" i="4"/>
  <c r="C23" i="4"/>
  <c r="E21" i="4"/>
  <c r="D21" i="4"/>
  <c r="C21" i="4"/>
  <c r="E18" i="4"/>
  <c r="D18" i="4"/>
  <c r="C18" i="4"/>
  <c r="A201" i="3"/>
  <c r="E198" i="3"/>
  <c r="D198" i="3"/>
  <c r="C198" i="3"/>
  <c r="E190" i="3"/>
  <c r="D190" i="3"/>
  <c r="C190" i="3"/>
  <c r="A168" i="3"/>
  <c r="E157" i="3"/>
  <c r="D157" i="3"/>
  <c r="C157" i="3"/>
  <c r="C152" i="3"/>
  <c r="E123" i="3"/>
  <c r="E131" i="3"/>
  <c r="E133" i="3" s="1"/>
  <c r="C123" i="3"/>
  <c r="C131" i="3" s="1"/>
  <c r="A135" i="3"/>
  <c r="A133" i="3"/>
  <c r="E130" i="3"/>
  <c r="D130" i="3"/>
  <c r="C130" i="3"/>
  <c r="E126" i="3"/>
  <c r="E127" i="3" s="1"/>
  <c r="E124" i="3"/>
  <c r="E122" i="3"/>
  <c r="D122" i="3"/>
  <c r="C122" i="3"/>
  <c r="E120" i="3"/>
  <c r="C120" i="3"/>
  <c r="E117" i="3"/>
  <c r="C117" i="3"/>
  <c r="E90" i="3"/>
  <c r="C90" i="3"/>
  <c r="C93" i="3" s="1"/>
  <c r="C94" i="3" s="1"/>
  <c r="A100" i="3"/>
  <c r="C91" i="3"/>
  <c r="E89" i="3"/>
  <c r="D89" i="3"/>
  <c r="C89" i="3"/>
  <c r="E87" i="3"/>
  <c r="C87" i="3"/>
  <c r="E84" i="3"/>
  <c r="C84" i="3"/>
  <c r="E57" i="3"/>
  <c r="E65" i="3" s="1"/>
  <c r="E67" i="3" s="1"/>
  <c r="E68" i="3" s="1"/>
  <c r="D57" i="3"/>
  <c r="D65" i="3" s="1"/>
  <c r="C57" i="3"/>
  <c r="C65" i="3"/>
  <c r="C67" i="3" s="1"/>
  <c r="C68" i="3" s="1"/>
  <c r="A67" i="3"/>
  <c r="E64" i="3"/>
  <c r="D64" i="3"/>
  <c r="C64" i="3"/>
  <c r="C60" i="3"/>
  <c r="C61" i="3"/>
  <c r="D58" i="3"/>
  <c r="C58" i="3"/>
  <c r="E56" i="3"/>
  <c r="D56" i="3"/>
  <c r="C56" i="3"/>
  <c r="E54" i="3"/>
  <c r="D54" i="3"/>
  <c r="C54" i="3"/>
  <c r="E51" i="3"/>
  <c r="D51" i="3"/>
  <c r="C51" i="3"/>
  <c r="E20" i="3"/>
  <c r="E24" i="3"/>
  <c r="E32" i="3" s="1"/>
  <c r="D20" i="3"/>
  <c r="D24" i="3" s="1"/>
  <c r="C20" i="3"/>
  <c r="C24" i="3"/>
  <c r="C27" i="3" s="1"/>
  <c r="C28" i="3" s="1"/>
  <c r="A34" i="3"/>
  <c r="E31" i="3"/>
  <c r="D31" i="3"/>
  <c r="C31" i="3"/>
  <c r="E23" i="3"/>
  <c r="D23" i="3"/>
  <c r="C23" i="3"/>
  <c r="E21" i="3"/>
  <c r="C21" i="3"/>
  <c r="E18" i="3"/>
  <c r="D18" i="3"/>
  <c r="C18" i="3"/>
  <c r="A63" i="1"/>
  <c r="A42" i="4" l="1"/>
  <c r="A209" i="3"/>
  <c r="A77" i="3"/>
  <c r="A211" i="3"/>
  <c r="A184" i="3"/>
  <c r="A217" i="3"/>
  <c r="A194" i="3"/>
  <c r="A227" i="3"/>
  <c r="A106" i="3"/>
  <c r="A207" i="3"/>
  <c r="C109" i="3"/>
  <c r="C210" i="3"/>
  <c r="D112" i="3"/>
  <c r="D213" i="3"/>
  <c r="A119" i="3"/>
  <c r="A220" i="3"/>
  <c r="A90" i="3"/>
  <c r="A224" i="3"/>
  <c r="A63" i="4"/>
  <c r="A230" i="3"/>
  <c r="A104" i="3"/>
  <c r="A205" i="3"/>
  <c r="A74" i="4"/>
  <c r="A208" i="3"/>
  <c r="A43" i="4"/>
  <c r="A210" i="3"/>
  <c r="E43" i="4"/>
  <c r="E210" i="3"/>
  <c r="C46" i="4"/>
  <c r="C213" i="3"/>
  <c r="E46" i="4"/>
  <c r="E213" i="3"/>
  <c r="F46" i="4"/>
  <c r="F213" i="3"/>
  <c r="A115" i="3"/>
  <c r="A216" i="3"/>
  <c r="A186" i="3"/>
  <c r="A219" i="3"/>
  <c r="A88" i="3"/>
  <c r="A222" i="3"/>
  <c r="A92" i="3"/>
  <c r="A226" i="3"/>
  <c r="A95" i="3"/>
  <c r="A229" i="3"/>
  <c r="A65" i="4"/>
  <c r="A232" i="3"/>
  <c r="A29" i="4"/>
  <c r="A38" i="4"/>
  <c r="A15" i="3"/>
  <c r="C33" i="4"/>
  <c r="C34" i="4"/>
  <c r="C35" i="4" s="1"/>
  <c r="D25" i="3"/>
  <c r="D32" i="3"/>
  <c r="D27" i="3"/>
  <c r="D28" i="3" s="1"/>
  <c r="C67" i="4"/>
  <c r="C68" i="4" s="1"/>
  <c r="C66" i="4"/>
  <c r="E100" i="4"/>
  <c r="E101" i="4" s="1"/>
  <c r="E99" i="4"/>
  <c r="E34" i="3"/>
  <c r="E35" i="3" s="1"/>
  <c r="E33" i="3"/>
  <c r="E34" i="4"/>
  <c r="E35" i="4" s="1"/>
  <c r="E33" i="4"/>
  <c r="D67" i="4"/>
  <c r="D68" i="4" s="1"/>
  <c r="D66" i="4"/>
  <c r="D67" i="3"/>
  <c r="D68" i="3" s="1"/>
  <c r="D66" i="3"/>
  <c r="E66" i="4"/>
  <c r="E67" i="4"/>
  <c r="E68" i="4" s="1"/>
  <c r="C99" i="4"/>
  <c r="C100" i="4"/>
  <c r="C101" i="4" s="1"/>
  <c r="E25" i="3"/>
  <c r="C32" i="3"/>
  <c r="E58" i="3"/>
  <c r="D60" i="3"/>
  <c r="D61" i="3" s="1"/>
  <c r="C124" i="3"/>
  <c r="D32" i="4"/>
  <c r="C58" i="4"/>
  <c r="C60" i="4"/>
  <c r="C61" i="4" s="1"/>
  <c r="E60" i="4"/>
  <c r="E61" i="4" s="1"/>
  <c r="D98" i="4"/>
  <c r="D58" i="4"/>
  <c r="C154" i="3"/>
  <c r="D21" i="3"/>
  <c r="C25" i="3"/>
  <c r="E27" i="3"/>
  <c r="E28" i="3" s="1"/>
  <c r="E60" i="3"/>
  <c r="E61" i="3" s="1"/>
  <c r="C66" i="3"/>
  <c r="C126" i="3"/>
  <c r="C127" i="3" s="1"/>
  <c r="E58" i="4"/>
  <c r="D60" i="4"/>
  <c r="D61" i="4" s="1"/>
  <c r="A338" i="6"/>
  <c r="A340" i="6"/>
  <c r="A342" i="6"/>
  <c r="A344" i="6"/>
  <c r="A346" i="6"/>
  <c r="A348" i="6"/>
  <c r="A350" i="6"/>
  <c r="A352" i="6"/>
  <c r="A354" i="6"/>
  <c r="A356" i="6"/>
  <c r="A358" i="6"/>
  <c r="A360" i="6"/>
  <c r="A362" i="6"/>
  <c r="A364" i="6"/>
  <c r="A366" i="6"/>
  <c r="A368" i="6"/>
  <c r="A370" i="6"/>
  <c r="A372" i="6"/>
  <c r="A374" i="6"/>
  <c r="A376" i="6"/>
  <c r="A378" i="6"/>
  <c r="A380" i="6"/>
  <c r="A382" i="6"/>
  <c r="A384" i="6"/>
  <c r="A386" i="6"/>
  <c r="A388" i="6"/>
  <c r="A390" i="6"/>
  <c r="A392" i="6"/>
  <c r="A394" i="6"/>
  <c r="A396" i="6"/>
  <c r="A398" i="6"/>
  <c r="A400" i="6"/>
  <c r="A402" i="6"/>
  <c r="A404" i="6"/>
  <c r="A406" i="6"/>
  <c r="A408" i="6"/>
  <c r="A410" i="6"/>
  <c r="A412" i="6"/>
  <c r="A414" i="6"/>
  <c r="A416" i="6"/>
  <c r="A418" i="6"/>
  <c r="A420" i="6"/>
  <c r="A422" i="6"/>
  <c r="A424" i="6"/>
  <c r="A426" i="6"/>
  <c r="A428" i="6"/>
  <c r="A430" i="6"/>
  <c r="A432" i="6"/>
  <c r="A434" i="6"/>
  <c r="A436" i="6"/>
  <c r="A438" i="6"/>
  <c r="A440" i="6"/>
  <c r="A442" i="6"/>
  <c r="A444" i="6"/>
  <c r="A446" i="6"/>
  <c r="A448" i="6"/>
  <c r="A450" i="6"/>
  <c r="A452" i="6"/>
  <c r="A454" i="6"/>
  <c r="A456" i="6"/>
  <c r="A458" i="6"/>
  <c r="A460" i="6"/>
  <c r="A462" i="6"/>
  <c r="A464" i="6"/>
  <c r="A466" i="6"/>
  <c r="A468" i="6"/>
  <c r="A470" i="6"/>
  <c r="A472" i="6"/>
  <c r="A474" i="6"/>
  <c r="A476" i="6"/>
  <c r="A478" i="6"/>
  <c r="A480" i="6"/>
  <c r="A482" i="6"/>
  <c r="A484" i="6"/>
  <c r="A486" i="6"/>
  <c r="A488" i="6"/>
  <c r="A490" i="6"/>
  <c r="A492" i="6"/>
  <c r="A494" i="6"/>
  <c r="A496" i="6"/>
  <c r="A498" i="6"/>
  <c r="A500" i="6"/>
  <c r="G503" i="6"/>
  <c r="G504" i="6"/>
  <c r="E183" i="3"/>
  <c r="E184" i="3" s="1"/>
  <c r="D115" i="3"/>
  <c r="D116" i="3" s="1"/>
  <c r="D150" i="3"/>
  <c r="A371" i="6"/>
  <c r="A373" i="6"/>
  <c r="A375" i="6"/>
  <c r="A377" i="6"/>
  <c r="A379" i="6"/>
  <c r="A381" i="6"/>
  <c r="A383" i="6"/>
  <c r="A385" i="6"/>
  <c r="A387" i="6"/>
  <c r="A389" i="6"/>
  <c r="A391" i="6"/>
  <c r="A393" i="6"/>
  <c r="A395" i="6"/>
  <c r="A397" i="6"/>
  <c r="A399" i="6"/>
  <c r="A401" i="6"/>
  <c r="A403" i="6"/>
  <c r="A405" i="6"/>
  <c r="A407" i="6"/>
  <c r="A409" i="6"/>
  <c r="A411" i="6"/>
  <c r="A413" i="6"/>
  <c r="A415" i="6"/>
  <c r="A417" i="6"/>
  <c r="A419" i="6"/>
  <c r="A421" i="6"/>
  <c r="A423" i="6"/>
  <c r="A425" i="6"/>
  <c r="A427" i="6"/>
  <c r="A429" i="6"/>
  <c r="A431" i="6"/>
  <c r="A433" i="6"/>
  <c r="A435" i="6"/>
  <c r="A437" i="6"/>
  <c r="A439" i="6"/>
  <c r="A441" i="6"/>
  <c r="A443" i="6"/>
  <c r="A445" i="6"/>
  <c r="A447" i="6"/>
  <c r="A449" i="6"/>
  <c r="A451" i="6"/>
  <c r="A453" i="6"/>
  <c r="A455" i="6"/>
  <c r="A457" i="6"/>
  <c r="A459" i="6"/>
  <c r="A461" i="6"/>
  <c r="A463" i="6"/>
  <c r="A465" i="6"/>
  <c r="A467" i="6"/>
  <c r="A469" i="6"/>
  <c r="A471" i="6"/>
  <c r="A473" i="6"/>
  <c r="A475" i="6"/>
  <c r="A477" i="6"/>
  <c r="A479" i="6"/>
  <c r="A481" i="6"/>
  <c r="A483" i="6"/>
  <c r="A485" i="6"/>
  <c r="A487" i="6"/>
  <c r="A489" i="6"/>
  <c r="A491" i="6"/>
  <c r="A493" i="6"/>
  <c r="A495" i="6"/>
  <c r="A497" i="6"/>
  <c r="A499" i="6"/>
  <c r="G501" i="6"/>
  <c r="E150" i="3"/>
  <c r="G1" i="1"/>
  <c r="A47" i="1"/>
  <c r="A55" i="1"/>
  <c r="E187" i="3"/>
  <c r="E185" i="3"/>
  <c r="E134" i="3"/>
  <c r="E135" i="3"/>
  <c r="E136" i="3" s="1"/>
  <c r="E132" i="3"/>
  <c r="C147" i="3"/>
  <c r="E180" i="3"/>
  <c r="C133" i="3"/>
  <c r="C134" i="3" s="1"/>
  <c r="C132" i="3"/>
  <c r="C187" i="3"/>
  <c r="C185" i="3"/>
  <c r="A19" i="1"/>
  <c r="A27" i="1"/>
  <c r="A48" i="3"/>
  <c r="A74" i="3"/>
  <c r="A33" i="1"/>
  <c r="A41" i="1"/>
  <c r="A61" i="1"/>
  <c r="B107" i="3"/>
  <c r="E98" i="3"/>
  <c r="A10" i="3"/>
  <c r="A43" i="3"/>
  <c r="D79" i="3"/>
  <c r="F112" i="3"/>
  <c r="A8" i="4"/>
  <c r="A48" i="4"/>
  <c r="C98" i="3"/>
  <c r="C97" i="3"/>
  <c r="A5" i="3"/>
  <c r="C13" i="3"/>
  <c r="A30" i="3"/>
  <c r="A32" i="3"/>
  <c r="A38" i="3"/>
  <c r="C46" i="3"/>
  <c r="A63" i="3"/>
  <c r="A65" i="3"/>
  <c r="C76" i="3"/>
  <c r="A82" i="3"/>
  <c r="A86" i="3"/>
  <c r="A110" i="3"/>
  <c r="A141" i="3"/>
  <c r="A164" i="3"/>
  <c r="A166" i="3"/>
  <c r="E13" i="4"/>
  <c r="A44" i="4"/>
  <c r="E79" i="4"/>
  <c r="A7" i="3"/>
  <c r="E10" i="3"/>
  <c r="E13" i="3"/>
  <c r="A17" i="3"/>
  <c r="A19" i="3"/>
  <c r="A27" i="3"/>
  <c r="A40" i="3"/>
  <c r="E43" i="3"/>
  <c r="E46" i="3"/>
  <c r="A50" i="3"/>
  <c r="A52" i="3"/>
  <c r="A60" i="3"/>
  <c r="A75" i="3"/>
  <c r="F79" i="3"/>
  <c r="A109" i="3"/>
  <c r="A126" i="3"/>
  <c r="A144" i="3"/>
  <c r="A149" i="3"/>
  <c r="E177" i="3"/>
  <c r="E10" i="4"/>
  <c r="E14" i="4"/>
  <c r="E76" i="4"/>
  <c r="B8" i="3"/>
  <c r="A20" i="1"/>
  <c r="A26" i="1"/>
  <c r="A34" i="1"/>
  <c r="A40" i="1"/>
  <c r="A48" i="1"/>
  <c r="F1" i="3"/>
  <c r="E100" i="3"/>
  <c r="E101" i="3" s="1"/>
  <c r="E99" i="3"/>
  <c r="E91" i="3"/>
  <c r="E93" i="3"/>
  <c r="E94" i="3" s="1"/>
  <c r="B142" i="3"/>
  <c r="B41" i="3"/>
  <c r="E66" i="3"/>
  <c r="B175" i="3"/>
  <c r="A71" i="4"/>
  <c r="A5" i="4"/>
  <c r="A172" i="3"/>
  <c r="A41" i="4"/>
  <c r="A175" i="3"/>
  <c r="A142" i="3"/>
  <c r="A75" i="4"/>
  <c r="A9" i="4"/>
  <c r="A176" i="3"/>
  <c r="A143" i="3"/>
  <c r="A77" i="4"/>
  <c r="A11" i="4"/>
  <c r="A178" i="3"/>
  <c r="A145" i="3"/>
  <c r="F79" i="4"/>
  <c r="F13" i="4"/>
  <c r="F180" i="3"/>
  <c r="F147" i="3"/>
  <c r="A49" i="4"/>
  <c r="A183" i="3"/>
  <c r="A150" i="3"/>
  <c r="A85" i="4"/>
  <c r="A19" i="4"/>
  <c r="A55" i="4"/>
  <c r="A189" i="3"/>
  <c r="A156" i="3"/>
  <c r="A121" i="3"/>
  <c r="A59" i="4"/>
  <c r="A193" i="3"/>
  <c r="A160" i="3"/>
  <c r="A125" i="3"/>
  <c r="A62" i="4"/>
  <c r="A196" i="3"/>
  <c r="A163" i="3"/>
  <c r="A128" i="3"/>
  <c r="A98" i="4"/>
  <c r="A32" i="4"/>
  <c r="A73" i="4"/>
  <c r="A7" i="4"/>
  <c r="C76" i="4"/>
  <c r="C10" i="4"/>
  <c r="C177" i="3"/>
  <c r="C144" i="3"/>
  <c r="D79" i="4"/>
  <c r="D13" i="4"/>
  <c r="D180" i="3"/>
  <c r="D147" i="3"/>
  <c r="D80" i="4"/>
  <c r="E47" i="4"/>
  <c r="C47" i="4"/>
  <c r="D14" i="4"/>
  <c r="A81" i="4"/>
  <c r="A15" i="4"/>
  <c r="A83" i="4"/>
  <c r="A17" i="4"/>
  <c r="A53" i="4"/>
  <c r="A187" i="3"/>
  <c r="A154" i="3"/>
  <c r="A57" i="4"/>
  <c r="A191" i="3"/>
  <c r="A158" i="3"/>
  <c r="A123" i="3"/>
  <c r="A93" i="4"/>
  <c r="A27" i="4"/>
  <c r="A96" i="4"/>
  <c r="A30" i="4"/>
  <c r="B8" i="2"/>
  <c r="A8" i="3"/>
  <c r="A9" i="3"/>
  <c r="C10" i="3"/>
  <c r="A11" i="3"/>
  <c r="D13" i="3"/>
  <c r="F13" i="3"/>
  <c r="A16" i="3"/>
  <c r="A20" i="3"/>
  <c r="A22" i="3"/>
  <c r="A24" i="3"/>
  <c r="A26" i="3"/>
  <c r="A29" i="3"/>
  <c r="A41" i="3"/>
  <c r="A42" i="3"/>
  <c r="C43" i="3"/>
  <c r="A44" i="3"/>
  <c r="D46" i="3"/>
  <c r="F46" i="3"/>
  <c r="A49" i="3"/>
  <c r="A53" i="3"/>
  <c r="A55" i="3"/>
  <c r="A57" i="3"/>
  <c r="A59" i="3"/>
  <c r="A62" i="3"/>
  <c r="A71" i="3"/>
  <c r="A73" i="3"/>
  <c r="B74" i="3"/>
  <c r="A76" i="3"/>
  <c r="E76" i="3"/>
  <c r="C79" i="3"/>
  <c r="E79" i="3"/>
  <c r="A81" i="3"/>
  <c r="A83" i="3"/>
  <c r="A85" i="3"/>
  <c r="A93" i="3"/>
  <c r="A96" i="3"/>
  <c r="A98" i="3"/>
  <c r="A107" i="3"/>
  <c r="A108" i="3"/>
  <c r="E109" i="3"/>
  <c r="C112" i="3"/>
  <c r="E112" i="3"/>
  <c r="A114" i="3"/>
  <c r="A116" i="3"/>
  <c r="A118" i="3"/>
  <c r="A129" i="3"/>
  <c r="A131" i="3"/>
  <c r="A139" i="3"/>
  <c r="E144" i="3"/>
  <c r="E147" i="3"/>
  <c r="A151" i="3"/>
  <c r="A153" i="3"/>
  <c r="A161" i="3"/>
  <c r="A174" i="3"/>
  <c r="A177" i="3"/>
  <c r="C180" i="3"/>
  <c r="A182" i="3"/>
  <c r="A197" i="3"/>
  <c r="A199" i="3"/>
  <c r="A6" i="4"/>
  <c r="A10" i="4"/>
  <c r="C13" i="4"/>
  <c r="C14" i="4"/>
  <c r="A16" i="4"/>
  <c r="A20" i="4"/>
  <c r="A22" i="4"/>
  <c r="A24" i="4"/>
  <c r="A26" i="4"/>
  <c r="A40" i="4"/>
  <c r="C43" i="4"/>
  <c r="D46" i="4"/>
  <c r="D47" i="4"/>
  <c r="A50" i="4"/>
  <c r="A52" i="4"/>
  <c r="A60" i="4"/>
  <c r="A72" i="4"/>
  <c r="A76" i="4"/>
  <c r="C79" i="4"/>
  <c r="C80" i="4"/>
  <c r="A82" i="4"/>
  <c r="A86" i="4"/>
  <c r="A88" i="4"/>
  <c r="A90" i="4"/>
  <c r="A92" i="4"/>
  <c r="E151" i="3" l="1"/>
  <c r="D183" i="3"/>
  <c r="D119" i="3"/>
  <c r="D117" i="3"/>
  <c r="C158" i="3"/>
  <c r="C155" i="3"/>
  <c r="D100" i="4"/>
  <c r="D101" i="4" s="1"/>
  <c r="D99" i="4"/>
  <c r="D34" i="4"/>
  <c r="D35" i="4" s="1"/>
  <c r="D33" i="4"/>
  <c r="D33" i="3"/>
  <c r="D34" i="3"/>
  <c r="D35" i="3" s="1"/>
  <c r="C164" i="3"/>
  <c r="D151" i="3"/>
  <c r="C33" i="3"/>
  <c r="C34" i="3"/>
  <c r="C35" i="3" s="1"/>
  <c r="E191" i="3"/>
  <c r="E188" i="3"/>
  <c r="C188" i="3"/>
  <c r="C191" i="3"/>
  <c r="C135" i="3"/>
  <c r="C136" i="3" s="1"/>
  <c r="C100" i="3"/>
  <c r="C101" i="3" s="1"/>
  <c r="C99" i="3"/>
  <c r="D184" i="3" l="1"/>
  <c r="D123" i="3"/>
  <c r="D120" i="3"/>
  <c r="C166" i="3"/>
  <c r="C165" i="3"/>
  <c r="C159" i="3"/>
  <c r="C161" i="3"/>
  <c r="C162" i="3" s="1"/>
  <c r="D154" i="3"/>
  <c r="D152" i="3"/>
  <c r="E154" i="3"/>
  <c r="E164" i="3"/>
  <c r="E165" i="3" s="1"/>
  <c r="E152" i="3"/>
  <c r="E194" i="3"/>
  <c r="E195" i="3" s="1"/>
  <c r="E199" i="3"/>
  <c r="E192" i="3"/>
  <c r="C199" i="3"/>
  <c r="C194" i="3"/>
  <c r="C195" i="3" s="1"/>
  <c r="C192" i="3"/>
  <c r="E155" i="3" l="1"/>
  <c r="E158" i="3"/>
  <c r="D131" i="3"/>
  <c r="D124" i="3"/>
  <c r="D126" i="3"/>
  <c r="D127" i="3" s="1"/>
  <c r="D164" i="3"/>
  <c r="D155" i="3"/>
  <c r="D158" i="3"/>
  <c r="C167" i="3"/>
  <c r="C168" i="3"/>
  <c r="C169" i="3" s="1"/>
  <c r="D187" i="3"/>
  <c r="D185" i="3"/>
  <c r="E201" i="3"/>
  <c r="E202" i="3" s="1"/>
  <c r="E200" i="3"/>
  <c r="C200" i="3"/>
  <c r="C201" i="3"/>
  <c r="C202" i="3" s="1"/>
  <c r="D191" i="3" l="1"/>
  <c r="D188" i="3"/>
  <c r="D132" i="3"/>
  <c r="D135" i="3"/>
  <c r="D136" i="3" s="1"/>
  <c r="D133" i="3"/>
  <c r="D134" i="3" s="1"/>
  <c r="D159" i="3"/>
  <c r="D161" i="3"/>
  <c r="D162" i="3" s="1"/>
  <c r="D166" i="3"/>
  <c r="D165" i="3"/>
  <c r="E166" i="3"/>
  <c r="E159" i="3"/>
  <c r="E161" i="3"/>
  <c r="E162" i="3" s="1"/>
  <c r="D87" i="3"/>
  <c r="D84" i="3"/>
  <c r="E167" i="3" l="1"/>
  <c r="E168" i="3"/>
  <c r="E169" i="3" s="1"/>
  <c r="D167" i="3"/>
  <c r="D168" i="3"/>
  <c r="D169" i="3" s="1"/>
  <c r="D199" i="3"/>
  <c r="D192" i="3"/>
  <c r="D194" i="3"/>
  <c r="D195" i="3" s="1"/>
  <c r="D97" i="3"/>
  <c r="D90" i="3"/>
  <c r="D98" i="3" s="1"/>
  <c r="D201" i="3" l="1"/>
  <c r="D202" i="3" s="1"/>
  <c r="D200" i="3"/>
  <c r="D100" i="3"/>
  <c r="D101" i="3" s="1"/>
  <c r="D99" i="3"/>
  <c r="D93" i="3"/>
  <c r="D94" i="3" s="1"/>
  <c r="D9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tc={1FAB9EDF-50E7-4474-886D-3093D996BB23}</author>
  </authors>
  <commentList>
    <comment ref="B109"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Replace with the National Data.</t>
      </text>
    </comment>
  </commentList>
</comments>
</file>

<file path=xl/sharedStrings.xml><?xml version="1.0" encoding="utf-8"?>
<sst xmlns="http://schemas.openxmlformats.org/spreadsheetml/2006/main" count="1192" uniqueCount="801">
  <si>
    <t>Selected coverage indicator</t>
  </si>
  <si>
    <t>Year 1</t>
  </si>
  <si>
    <t>Year 2</t>
  </si>
  <si>
    <t>Year 3</t>
  </si>
  <si>
    <t>Insert year</t>
  </si>
  <si>
    <t>Current Estimated Country Need</t>
  </si>
  <si>
    <t>#</t>
  </si>
  <si>
    <t>Country need already covered</t>
  </si>
  <si>
    <t>Programmatic Gap</t>
  </si>
  <si>
    <t>Year</t>
  </si>
  <si>
    <t>Data source</t>
  </si>
  <si>
    <t>Comments</t>
  </si>
  <si>
    <t>Current national coverage</t>
  </si>
  <si>
    <t>Insert latest results</t>
  </si>
  <si>
    <t>%</t>
  </si>
  <si>
    <t>Language</t>
  </si>
  <si>
    <t>English</t>
  </si>
  <si>
    <r>
      <rPr>
        <b/>
        <u/>
        <sz val="11"/>
        <rFont val="Arial"/>
        <family val="2"/>
      </rPr>
      <t>English</t>
    </r>
    <r>
      <rPr>
        <b/>
        <sz val="11"/>
        <rFont val="Arial"/>
        <family val="2"/>
      </rPr>
      <t xml:space="preserve">: </t>
    </r>
    <r>
      <rPr>
        <sz val="11"/>
        <rFont val="Arial"/>
        <family val="2"/>
      </rPr>
      <t>Choose the language in the Instructions tab (líne B6)</t>
    </r>
  </si>
  <si>
    <t>Spanish</t>
  </si>
  <si>
    <t>Instructions</t>
  </si>
  <si>
    <t>Label</t>
  </si>
  <si>
    <t>French</t>
  </si>
  <si>
    <t>Priority Module</t>
  </si>
  <si>
    <t>Comments / Assumptions</t>
  </si>
  <si>
    <t>A. Total estimated population in need/at risk</t>
  </si>
  <si>
    <t>B. Country targets 
(from National Strategic Plan)</t>
  </si>
  <si>
    <t>Indicador de cobertura seleccionado</t>
  </si>
  <si>
    <t xml:space="preserve">Cobertura nacional actual </t>
  </si>
  <si>
    <t>Inserte los últimos resultados</t>
  </si>
  <si>
    <t>Año</t>
  </si>
  <si>
    <t>Año 1</t>
  </si>
  <si>
    <t>Año 2</t>
  </si>
  <si>
    <t>Año 3</t>
  </si>
  <si>
    <t>Fuente de datos</t>
  </si>
  <si>
    <t>Comentarios</t>
  </si>
  <si>
    <t>Necesidades estimadas actuales del país</t>
  </si>
  <si>
    <t>A. Total estimado de población con necesidades/en riesgo</t>
  </si>
  <si>
    <t>Necesidades del país ya cubiertas</t>
  </si>
  <si>
    <t>Comentarios/supuestos:
1) Especifique el área objetivo.
2) Especifique cuáles son las otras fuentes de financiamiento.</t>
  </si>
  <si>
    <t>Tuberculosis</t>
  </si>
  <si>
    <t>TB Programmatic Gap Table 1 (Per Priority Intervention)</t>
  </si>
  <si>
    <t>TB Programmatic Gap Table 2 (Per Priority Intervention)</t>
  </si>
  <si>
    <t>TB Programmatic Gap Table 3 (Per Priority Intervention)</t>
  </si>
  <si>
    <t>TB Programmatic Gap Table 4 (Per Priority Intervention)</t>
  </si>
  <si>
    <t>TB Programmatic Gap Table 5 (Per Priority Intervention)</t>
  </si>
  <si>
    <t>TB Programmatic Gap Table 6 (Per Priority Intervention)</t>
  </si>
  <si>
    <t xml:space="preserve">Instructions for filling tuberculosis programmatic gap table: </t>
  </si>
  <si>
    <t>MDR-TB- Case Detection and Diagnosis</t>
  </si>
  <si>
    <t>MDR-TB- Treatment</t>
  </si>
  <si>
    <t xml:space="preserve">Estimated population in need/at risk:
It refers to the number of the estimated MDR TB cases among all new and retreatment cases </t>
  </si>
  <si>
    <t>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t>
  </si>
  <si>
    <t>Reference: WHO- Stop TB Planning and Budgeting tool: http://www.who.int/tb/dots/planning_budgeting_tool/en/</t>
  </si>
  <si>
    <t>Población estimada con necesidades/en riesgo:
Se refiere a la incidencia estimada de todas las formas de casos de tuberculosis.</t>
  </si>
  <si>
    <t>Referencia: Herramienta de planificación y elaboración de presupuestos de WHO- Stop TB: http://www.who.int/tb/dots/planning_budgeting_tool/en/</t>
  </si>
  <si>
    <t xml:space="preserve">Carefully read the instructions in the "Instructions" tab before completing the programmatic gap analysis table. 
The instructions have been tailored to each specific module/intervention. </t>
  </si>
  <si>
    <t>C1. Country need planned to be covered by domestic resources</t>
  </si>
  <si>
    <t>E. Targets to be financed by funding request allocation amount</t>
  </si>
  <si>
    <t xml:space="preserve">G. Remaining gap: A - F </t>
  </si>
  <si>
    <t>C2. Country need planned to be covered by external resources</t>
  </si>
  <si>
    <t>Country Need Covered with the Allocation Amount</t>
  </si>
  <si>
    <t>Component</t>
  </si>
  <si>
    <t>Applicant Type</t>
  </si>
  <si>
    <t>Number of notified cases of all forms of TB- bacteriologically confirmed plus clinically diagnosed (new and relapse)</t>
  </si>
  <si>
    <t>Modules</t>
  </si>
  <si>
    <t>Please select…</t>
  </si>
  <si>
    <t xml:space="preserve"> </t>
  </si>
  <si>
    <t>Please read the Instructions sheet carefully before completing the programmatic gap tables.</t>
  </si>
  <si>
    <t>To complete this cover sheet, select from the drop-down lists the Geography and Applicant Type.</t>
  </si>
  <si>
    <t>"Tables" Tab</t>
  </si>
  <si>
    <t>TB care and prevention- Case detection and diagnosis</t>
  </si>
  <si>
    <t>Applicant</t>
  </si>
  <si>
    <t>Proportion of HIV positive notified TB patients (new and relapse) on ART during TB treatment</t>
  </si>
  <si>
    <t xml:space="preserve">Number of notified cases with RR-TB and/or MDR-TB that began second-line treatment </t>
  </si>
  <si>
    <t>Number of TB cases with RR-TB and/or MDR-TB notified</t>
  </si>
  <si>
    <t>INSTRUCTIONS - TB priority modules</t>
  </si>
  <si>
    <t>Afghanistan</t>
  </si>
  <si>
    <t>Albania</t>
  </si>
  <si>
    <t>Algeria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</si>
  <si>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</si>
  <si>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</si>
  <si>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</si>
  <si>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</si>
  <si>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</si>
  <si>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</si>
  <si>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</si>
  <si>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</si>
  <si>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</si>
  <si>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</si>
  <si>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</si>
  <si>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</si>
  <si>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</si>
  <si>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</si>
  <si>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</si>
  <si>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</si>
  <si>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</si>
  <si>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Bhutan</t>
  </si>
  <si>
    <t>Bolivia (Plurinational State)</t>
  </si>
  <si>
    <t>Bosnia and Herzegovina</t>
  </si>
  <si>
    <t>Botswana</t>
  </si>
  <si>
    <t>Brazil</t>
  </si>
  <si>
    <t>Brunei Darussalam</t>
  </si>
  <si>
    <t>Bulgaria</t>
  </si>
  <si>
    <t>Burkina Faso</t>
  </si>
  <si>
    <t>Burundi</t>
  </si>
  <si>
    <t>Cambodia</t>
  </si>
  <si>
    <t>Cameroon</t>
  </si>
  <si>
    <t>Canada</t>
  </si>
  <si>
    <t>Central African Republic</t>
  </si>
  <si>
    <t>Chad</t>
  </si>
  <si>
    <t>Chile</t>
  </si>
  <si>
    <t>China</t>
  </si>
  <si>
    <t>Colombia</t>
  </si>
  <si>
    <t>Comoros</t>
  </si>
  <si>
    <t>Congo</t>
  </si>
  <si>
    <t>Congo (Democratic Republic)</t>
  </si>
  <si>
    <t>Cook Islands</t>
  </si>
  <si>
    <t>Costa Rica</t>
  </si>
  <si>
    <t>Côte d'Ivoire</t>
  </si>
  <si>
    <t>Croatia</t>
  </si>
  <si>
    <t>Cuba</t>
  </si>
  <si>
    <t>Cyprus</t>
  </si>
  <si>
    <t>Denmark</t>
  </si>
  <si>
    <t>Djibouti</t>
  </si>
  <si>
    <t>Dominica</t>
  </si>
  <si>
    <t>Dominican Republic</t>
  </si>
  <si>
    <t>Ecuador</t>
  </si>
  <si>
    <t>Egypt</t>
  </si>
  <si>
    <t>El Salvador</t>
  </si>
  <si>
    <t>Equatorial Guinea</t>
  </si>
  <si>
    <t>Eritrea</t>
  </si>
  <si>
    <t>Estonia</t>
  </si>
  <si>
    <t>Ethiopia</t>
  </si>
  <si>
    <t>Faeroe Islands</t>
  </si>
  <si>
    <t>Fiji</t>
  </si>
  <si>
    <t>Finland</t>
  </si>
  <si>
    <t>France</t>
  </si>
  <si>
    <t>Gabon</t>
  </si>
  <si>
    <t>Gambia</t>
  </si>
  <si>
    <t>Georgia</t>
  </si>
  <si>
    <t>Germany</t>
  </si>
  <si>
    <t>Ghana</t>
  </si>
  <si>
    <t>Greece</t>
  </si>
  <si>
    <t>Greenland</t>
  </si>
  <si>
    <t>Grenada</t>
  </si>
  <si>
    <t>Guatemala</t>
  </si>
  <si>
    <t>Guinea</t>
  </si>
  <si>
    <t>Guinea-Bissau</t>
  </si>
  <si>
    <t>Guyana</t>
  </si>
  <si>
    <t>Haiti</t>
  </si>
  <si>
    <t>Holy See</t>
  </si>
  <si>
    <t>Honduras</t>
  </si>
  <si>
    <t>Hungary</t>
  </si>
  <si>
    <t>Iceland</t>
  </si>
  <si>
    <t>India</t>
  </si>
  <si>
    <t>Indonesia</t>
  </si>
  <si>
    <t>Iran (Islamic Republic)</t>
  </si>
  <si>
    <t>Iraq</t>
  </si>
  <si>
    <t>Ireland</t>
  </si>
  <si>
    <t>Israel</t>
  </si>
  <si>
    <t>Italy</t>
  </si>
  <si>
    <t>Jamaica</t>
  </si>
  <si>
    <t>Japan</t>
  </si>
  <si>
    <t>Jordan</t>
  </si>
  <si>
    <t>Kazakhstan</t>
  </si>
  <si>
    <t>Kenya</t>
  </si>
  <si>
    <t>Kiribati</t>
  </si>
  <si>
    <t>Korea (Democratic Peoples Republic)</t>
  </si>
  <si>
    <t>Kosovo</t>
  </si>
  <si>
    <t>Kuwait</t>
  </si>
  <si>
    <t>Kyrgyzstan</t>
  </si>
  <si>
    <t>Lao (Peoples Democratic Republic)</t>
  </si>
  <si>
    <t>Latvia</t>
  </si>
  <si>
    <t>Lebanon</t>
  </si>
  <si>
    <t>Lesotho</t>
  </si>
  <si>
    <t>Liberia</t>
  </si>
  <si>
    <t>Liechtenstein</t>
  </si>
  <si>
    <t>Lithuania</t>
  </si>
  <si>
    <t>Luxembourg</t>
  </si>
  <si>
    <t>Madagascar</t>
  </si>
  <si>
    <t>Malawi</t>
  </si>
  <si>
    <t>Malaysia</t>
  </si>
  <si>
    <t>Maldives</t>
  </si>
  <si>
    <t>Mali</t>
  </si>
  <si>
    <t>Malta</t>
  </si>
  <si>
    <t>Marshall Islands</t>
  </si>
  <si>
    <t>Mauritania</t>
  </si>
  <si>
    <t>Mauritius</t>
  </si>
  <si>
    <t>Mexico</t>
  </si>
  <si>
    <t>Micronesia (Federated States)</t>
  </si>
  <si>
    <t>Moldova</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</si>
  <si>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</si>
  <si>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</si>
  <si>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</si>
  <si>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</si>
  <si>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</si>
  <si>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</si>
  <si>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</si>
  <si>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</si>
  <si>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</si>
  <si>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</si>
  <si>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</si>
  <si>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</si>
  <si>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</si>
  <si>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</si>
  <si>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</si>
  <si>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</si>
  <si>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</si>
  <si>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</si>
  <si>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</si>
  <si>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</si>
  <si>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</si>
  <si>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</si>
  <si>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</si>
  <si>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</si>
  <si>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</si>
  <si>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</si>
  <si>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</si>
  <si>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Romania</t>
  </si>
  <si>
    <t>Russian Federation</t>
  </si>
  <si>
    <t>Rwanda</t>
  </si>
  <si>
    <t>Saint Kitts and Nevis</t>
  </si>
  <si>
    <t>Saint Lucia</t>
  </si>
  <si>
    <t>Saint Vincent and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</si>
  <si>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</si>
  <si>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</si>
  <si>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</si>
  <si>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</si>
  <si>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</si>
  <si>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</si>
  <si>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</si>
  <si>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</si>
  <si>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</si>
  <si>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</si>
  <si>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</si>
  <si>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</si>
  <si>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</si>
  <si>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</si>
  <si>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</si>
  <si>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</si>
  <si>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</si>
  <si>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</si>
  <si>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</si>
  <si>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</si>
  <si>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</si>
  <si>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</si>
  <si>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Taiwan</t>
  </si>
  <si>
    <t>Tajikistan</t>
  </si>
  <si>
    <t>Tanzania (United Republic)</t>
  </si>
  <si>
    <t>Thailand</t>
  </si>
  <si>
    <t>Timor-Leste</t>
  </si>
  <si>
    <t>Togo</t>
  </si>
  <si>
    <t>Tokelau</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</si>
  <si>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</si>
  <si>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</si>
  <si>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</si>
  <si>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</si>
  <si>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</si>
  <si>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</si>
  <si>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</si>
  <si>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</si>
  <si>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</si>
  <si>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</si>
  <si>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</si>
  <si>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</si>
  <si>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</si>
  <si>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</si>
  <si>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</si>
  <si>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 Nam</t>
  </si>
  <si>
    <t>Western Sahara</t>
  </si>
  <si>
    <t>Yemen</t>
  </si>
  <si>
    <t>Zambia</t>
  </si>
  <si>
    <t>Zanzibar</t>
  </si>
  <si>
    <t>Zimbabwe</t>
  </si>
  <si>
    <t>Geography</t>
  </si>
  <si>
    <t>Please select your geography…</t>
  </si>
  <si>
    <t>CCM</t>
  </si>
  <si>
    <t>non-CCM</t>
  </si>
  <si>
    <t>Curacao</t>
  </si>
  <si>
    <t>Korea (Republic)</t>
  </si>
  <si>
    <t>Libya</t>
  </si>
  <si>
    <t>Palestine</t>
  </si>
  <si>
    <t>Sint Maarten (Dutch part)</t>
  </si>
  <si>
    <t>Czechia</t>
  </si>
  <si>
    <t>Coverage indicator: Number of notified cases of all forms of TB- bacteriologically confirmed plus clinically diagnosed (new and relapse)</t>
  </si>
  <si>
    <t>Estimated population in need/at risk:
Refers to the estimated incidence of all forms of TB cases</t>
  </si>
  <si>
    <t>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t>
  </si>
  <si>
    <t>Programmatic Gap:
The programmatic gap is calculated based on total need (line A)</t>
  </si>
  <si>
    <t>Coverage indicator: 
Number of TB cases with RR-TB and/or MDR-TB notified</t>
  </si>
  <si>
    <t>Estimated population in need/at risk:
Refers to the number of the estimated MDR TB cases among all new and retreatment cases.</t>
  </si>
  <si>
    <t>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t>
  </si>
  <si>
    <t xml:space="preserve">Coverage indicator: 
Number of cases with RR-TB and/or MDR-TB that began second-line treatment </t>
  </si>
  <si>
    <t>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t>
  </si>
  <si>
    <t>Estimated population in need/at risk:
Refers to all adults and children in HIV care or treatment settings</t>
  </si>
  <si>
    <t>Comments/Assumptions:
1) Specify the target area
2) Specify who are the other sources of funding</t>
  </si>
  <si>
    <t>Estimated population in need/at risk:
refers to the total number of new and relapse TB patients registered</t>
  </si>
  <si>
    <t>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t>
  </si>
  <si>
    <t>Coverage Indicator:
Proportion of HIV positive TB patients (new and relapse) on ART during TB treatment</t>
  </si>
  <si>
    <t>Estimated population in need/at risk:
refers to the total number of expected HIV positive new and relapse TB patients registered in the period</t>
  </si>
  <si>
    <t>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t>
  </si>
  <si>
    <t>Comments/Assumptions:
1) Specify the target area.
2) Specify who are the other sources of funding</t>
  </si>
  <si>
    <t>TB Programmatic Gap Blank Table (if needed, per priority intervention)</t>
  </si>
  <si>
    <r>
      <rPr>
        <sz val="11"/>
        <color theme="1"/>
        <rFont val="Calibri"/>
        <family val="2"/>
      </rPr>
      <t>Sélectionner…</t>
    </r>
  </si>
  <si>
    <r>
      <rPr>
        <sz val="11"/>
        <color theme="1"/>
        <rFont val="Calibri"/>
        <family val="2"/>
      </rPr>
      <t>Tuberculose multirésistante- Traitement</t>
    </r>
  </si>
  <si>
    <r>
      <rPr>
        <sz val="11"/>
        <color theme="1"/>
        <rFont val="Calibri"/>
        <family val="2"/>
      </rPr>
      <t>ICN</t>
    </r>
  </si>
  <si>
    <r>
      <rPr>
        <sz val="11"/>
        <color theme="1"/>
        <rFont val="Calibri"/>
        <family val="2"/>
      </rPr>
      <t>non ICN</t>
    </r>
  </si>
  <si>
    <r>
      <rPr>
        <sz val="11"/>
        <color theme="1"/>
        <rFont val="Calibri"/>
        <family val="2"/>
      </rPr>
      <t>Sélectionnez votre lieu géographique…</t>
    </r>
  </si>
  <si>
    <r>
      <rPr>
        <sz val="11"/>
        <color theme="1"/>
        <rFont val="Calibri"/>
        <family val="2"/>
      </rPr>
      <t>Tuberculose</t>
    </r>
  </si>
  <si>
    <r>
      <rPr>
        <sz val="11"/>
        <color theme="1"/>
        <rFont val="Calibri"/>
        <family val="2"/>
      </rPr>
      <t>Tableau des déficits programmatiques TB 1 (par intervention prioritaire)</t>
    </r>
  </si>
  <si>
    <r>
      <rPr>
        <sz val="11"/>
        <color theme="1"/>
        <rFont val="Calibri"/>
        <family val="2"/>
      </rPr>
      <t>Tableau des déficits programmatiques TB 2 (par intervention prioritaire)</t>
    </r>
  </si>
  <si>
    <r>
      <rPr>
        <sz val="11"/>
        <color theme="1"/>
        <rFont val="Calibri"/>
        <family val="2"/>
      </rPr>
      <t>Tableau des déficits programmatiques TB 3 (par intervention prioritaire)</t>
    </r>
  </si>
  <si>
    <r>
      <rPr>
        <sz val="11"/>
        <color theme="1"/>
        <rFont val="Calibri"/>
        <family val="2"/>
      </rPr>
      <t>Tableau des déficits programmatiques TB 4 (par intervention prioritaire)</t>
    </r>
  </si>
  <si>
    <r>
      <rPr>
        <sz val="11"/>
        <color theme="1"/>
        <rFont val="Calibri"/>
        <family val="2"/>
      </rPr>
      <t>Tableau des déficits programmatiques TB 5 (par intervention prioritaire)</t>
    </r>
  </si>
  <si>
    <r>
      <rPr>
        <sz val="11"/>
        <color theme="1"/>
        <rFont val="Calibri"/>
        <family val="2"/>
      </rPr>
      <t>Tableau des déficits programmatiques TB 6 (par intervention prioritaire)</t>
    </r>
  </si>
  <si>
    <r>
      <rPr>
        <sz val="11"/>
        <color theme="1"/>
        <rFont val="Calibri"/>
        <family val="2"/>
      </rPr>
      <t>Module prioritaire</t>
    </r>
  </si>
  <si>
    <r>
      <rPr>
        <sz val="11"/>
        <color theme="1"/>
        <rFont val="Calibri"/>
        <family val="2"/>
      </rPr>
      <t>Indicateur de couverture sélectionné</t>
    </r>
  </si>
  <si>
    <r>
      <rPr>
        <sz val="11"/>
        <color theme="1"/>
        <rFont val="Calibri"/>
        <family val="2"/>
      </rPr>
      <t>Couverture nationale actuelle</t>
    </r>
  </si>
  <si>
    <r>
      <rPr>
        <sz val="11"/>
        <color theme="1"/>
        <rFont val="Calibri"/>
        <family val="2"/>
      </rPr>
      <t>Indiquez les résultats les plus récents</t>
    </r>
  </si>
  <si>
    <r>
      <rPr>
        <sz val="11"/>
        <color theme="1"/>
        <rFont val="Calibri"/>
        <family val="2"/>
      </rPr>
      <t>Année</t>
    </r>
  </si>
  <si>
    <r>
      <rPr>
        <sz val="11"/>
        <color theme="1"/>
        <rFont val="Calibri"/>
        <family val="2"/>
      </rPr>
      <t>Source des données</t>
    </r>
  </si>
  <si>
    <r>
      <rPr>
        <sz val="11"/>
        <color theme="1"/>
        <rFont val="Calibri"/>
        <family val="2"/>
      </rPr>
      <t>Observations</t>
    </r>
  </si>
  <si>
    <r>
      <rPr>
        <sz val="11"/>
        <color theme="1"/>
        <rFont val="Calibri"/>
        <family val="2"/>
      </rPr>
      <t>Année 1</t>
    </r>
  </si>
  <si>
    <r>
      <rPr>
        <sz val="11"/>
        <color theme="1"/>
        <rFont val="Calibri"/>
        <family val="2"/>
      </rPr>
      <t>Année 2</t>
    </r>
  </si>
  <si>
    <r>
      <rPr>
        <sz val="11"/>
        <color theme="1"/>
        <rFont val="Calibri"/>
        <family val="2"/>
      </rPr>
      <t>Année 3</t>
    </r>
  </si>
  <si>
    <r>
      <rPr>
        <sz val="11"/>
        <color theme="1"/>
        <rFont val="Calibri"/>
        <family val="2"/>
      </rPr>
      <t>Indiquez l'année</t>
    </r>
  </si>
  <si>
    <r>
      <rPr>
        <sz val="11"/>
        <color theme="1"/>
        <rFont val="Calibri"/>
        <family val="2"/>
      </rPr>
      <t>Observations/Hypothèses</t>
    </r>
  </si>
  <si>
    <r>
      <rPr>
        <sz val="11"/>
        <color theme="1"/>
        <rFont val="Calibri"/>
        <family val="2"/>
      </rPr>
      <t>Estimation des besoins actuels du pays</t>
    </r>
  </si>
  <si>
    <r>
      <rPr>
        <sz val="11"/>
        <color theme="1"/>
        <rFont val="Calibri"/>
        <family val="2"/>
      </rPr>
      <t>B. Cibles du pays
(à partir du plan stratégique national)</t>
    </r>
  </si>
  <si>
    <r>
      <rPr>
        <sz val="11"/>
        <color theme="1"/>
        <rFont val="Calibri"/>
        <family val="2"/>
      </rPr>
      <t>Besoins du pays déjà couverts</t>
    </r>
  </si>
  <si>
    <r>
      <rPr>
        <sz val="11"/>
        <color theme="1"/>
        <rFont val="Calibri"/>
        <family val="2"/>
      </rPr>
      <t>C1. Besoins du pays devant être couverts par des ressources nationales</t>
    </r>
  </si>
  <si>
    <r>
      <rPr>
        <sz val="11"/>
        <color theme="1"/>
        <rFont val="Calibri"/>
        <family val="2"/>
      </rPr>
      <t>C2. Besoins du pays devant être couverts par des ressources extérieures</t>
    </r>
  </si>
  <si>
    <r>
      <rPr>
        <sz val="11"/>
        <color theme="1"/>
        <rFont val="Calibri"/>
        <family val="2"/>
      </rPr>
      <t>Déficit programmatique</t>
    </r>
  </si>
  <si>
    <r>
      <rPr>
        <sz val="11"/>
        <color theme="1"/>
        <rFont val="Calibri"/>
        <family val="2"/>
      </rPr>
      <t>Besoins du pays couverts par la somme allouée</t>
    </r>
  </si>
  <si>
    <r>
      <rPr>
        <sz val="11"/>
        <color theme="1"/>
        <rFont val="Calibri"/>
        <family val="2"/>
      </rPr>
      <t>E. Cibles devant être financées par la somme allouée suite à la demande de financement</t>
    </r>
  </si>
  <si>
    <r>
      <rPr>
        <sz val="11"/>
        <color theme="1"/>
        <rFont val="Calibri"/>
        <family val="2"/>
      </rPr>
      <t xml:space="preserve">G. Déficit restant : A - F </t>
    </r>
  </si>
  <si>
    <r>
      <rPr>
        <sz val="11"/>
        <color theme="1"/>
        <rFont val="Calibri"/>
        <family val="2"/>
      </rPr>
      <t xml:space="preserve">Veuillez lire attentivement les consignes données dans l'onglet « Instructions » avant de compléter le tableau d'analyse des déficits programmatiques. 
Les instructions ont été adaptées à chaque module/intervention. </t>
    </r>
  </si>
  <si>
    <r>
      <rPr>
        <sz val="11"/>
        <color theme="1"/>
        <rFont val="Calibri"/>
        <family val="2"/>
      </rPr>
      <t>Tableau vierge des déficits programmatiques TB (si nécessaire, par intervention prioritaire)</t>
    </r>
  </si>
  <si>
    <r>
      <rPr>
        <sz val="11"/>
        <color theme="1"/>
        <rFont val="Calibri"/>
        <family val="2"/>
      </rPr>
      <t>INSTRUCTIONS – Modules prioritaires pour la tuberculose</t>
    </r>
  </si>
  <si>
    <r>
      <rPr>
        <sz val="11"/>
        <color theme="1"/>
        <rFont val="Calibri"/>
        <family val="2"/>
      </rPr>
      <t xml:space="preserve">Instructions illustrant comment compléter le tableau des déficits programmatiques concernant la tuberculose : </t>
    </r>
  </si>
  <si>
    <r>
      <rPr>
        <sz val="11"/>
        <color theme="1"/>
        <rFont val="Calibri"/>
        <family val="2"/>
      </rPr>
      <t>Onglet « Tables »</t>
    </r>
  </si>
  <si>
    <r>
      <rPr>
        <sz val="11"/>
        <color theme="1"/>
        <rFont val="Calibri"/>
        <family val="2"/>
      </rPr>
      <t>Observations/Hypothèses :
1) Indiquez la région cible
2) Précisez qui sont les autres sources de financement</t>
    </r>
  </si>
  <si>
    <r>
      <rPr>
        <sz val="11"/>
        <color theme="1"/>
        <rFont val="Calibri"/>
        <family val="2"/>
      </rPr>
      <t>Veuillez lire attentivement la feuille Instructions avant de compléter le tableau d'analyse des déficits programmatiques.</t>
    </r>
  </si>
  <si>
    <r>
      <rPr>
        <sz val="11"/>
        <color theme="1"/>
        <rFont val="Calibri"/>
        <family val="2"/>
      </rPr>
      <t>Pour remplir cette feuille de présentation, sélectionnez un lieu géographique et un type de candidat dans les listes déroulantes.</t>
    </r>
  </si>
  <si>
    <r>
      <rPr>
        <sz val="11"/>
        <color theme="1"/>
        <rFont val="Calibri"/>
        <family val="2"/>
      </rPr>
      <t>Candidat</t>
    </r>
  </si>
  <si>
    <r>
      <rPr>
        <sz val="11"/>
        <color theme="1"/>
        <rFont val="Calibri"/>
        <family val="2"/>
      </rPr>
      <t>Composante</t>
    </r>
  </si>
  <si>
    <r>
      <rPr>
        <sz val="11"/>
        <color theme="1"/>
        <rFont val="Calibri"/>
        <family val="2"/>
      </rPr>
      <t>Type de candidat</t>
    </r>
  </si>
  <si>
    <t>Cible du pays :
1) Se rapporte au plan stratégique national ou à toute autre cible du pays approuvée plus récemment
2) « # » correspond au nombre de patients tuberculeux (nouveaux cas et cas de récidive) et séropositifs sous traitement antirétroviral
3) « % » correspond au pourcentage de patients tuberculeux  (nouveaux cas et cas de récidive) et séropositifs sous traitement antirétroviral dans la population totale des patients tuberculeux  (nouveaux cas et cas de récidive) et séropositifs enregistrés</t>
  </si>
  <si>
    <t>Référence : OMS - outil de budgétisation et de planification de Halte à la tuberculose : http://www.who.int/tb/dots/planning_budgeting_tool/en/</t>
  </si>
  <si>
    <t>Cible du pays :
1) Se rapporte au plan stratégique national ou à toute autre cible du pays approuvée plus récemment.
2) « # » correspond aux cas de tuberculose, toutes formes confondues (cas nouveaux et récidives), à signaler aux autorités sanitaires nationales. Cela inclut les cas confirmés bactériologiquement, plus ceux diagnostiqués cliniquement et ceux diagnostiqués via d'autres tests, notamment par radiographie et examen cytologique.
3) « % » correspond au taux de détection des cas, c'est-à-dire la part des cas signalés de tuberculose, toutes formes confondues (cas nouveaux et récidives), dans le total estimé des nouveaux cas</t>
  </si>
  <si>
    <t>Nombre de cas déclarés de tuberculose, toutes formes confondues, bactériologiquement confirmés et cliniquement diagnostiqués, nouveaux cas et récidives</t>
  </si>
  <si>
    <t>Nombre de cas de tuberculose, résistante à la rifampicine et/ou tuberculose multirésistante confirmés</t>
  </si>
  <si>
    <t>Nombre de cas de tuberculose résistante à la rifampicine et/ou tuberculose multirésistante qui ont commencé un traitement de deuxième intention</t>
  </si>
  <si>
    <t>Pourcentage de personnes vivant avec le VIH pris en charge  (y compris soins PTME) chez qui les signes de la tuberculose ont été recherchés au sein des structures de soins ou traitement du VIH</t>
  </si>
  <si>
    <t>Pourcentage de nouveaux patients TB et de rechute enregistrés dont le statut VIH est documenté</t>
  </si>
  <si>
    <t>Pourcentage de nouveaux patients  tuberculeux et de rechutes, séropositifs au VIH, sous traitement antirétroviral au cours du traitement de la tuberculose</t>
  </si>
  <si>
    <t>Módulo prioritario</t>
  </si>
  <si>
    <t>Inserte el año</t>
  </si>
  <si>
    <t>Comentarios/supuestos</t>
  </si>
  <si>
    <t xml:space="preserve">C1. Necesidades del país que se van a cubrir con recursos nacionales </t>
  </si>
  <si>
    <t xml:space="preserve">C2. Necesidades del país que se van a cubrir con recursos externos </t>
  </si>
  <si>
    <t>E. Metas que se van a financiar con el monto asignado de la solicitud de financiamiento</t>
  </si>
  <si>
    <t>INSTRUCCIONES - Módulos prioritarios para la tuberculosis</t>
  </si>
  <si>
    <t xml:space="preserve">Atención y prevención de la tuberculosis - Detección de casos y diagnóstico </t>
  </si>
  <si>
    <t>Meta del país:
1) Se refiere al Plan Estratégico Nacional (PEN) o a la última meta del país acordada.
2) "#" se refiere a todas las formas de casos de tuberculosis (casos nuevos y recaídas) que se deben notificar a las autoridades sanitarias nacionales. Incluye casos confirmados bacteriológicamente, además de aquellos que se han diagnosticado utilizando otras pruebas como rayos X, citologías y diagnósticos clínicos.
3) "%" se refiere a la tasa de detección de los casos, es decir, la proporción de todas las formas de casos de tuberculosis (casos nuevos y recaídas) notificados entre el número estimado de casos nuevos de tuberculosis.</t>
  </si>
  <si>
    <t>Tuberculosis multirresistente (TB-MR): detección de casos y diagnóstico</t>
  </si>
  <si>
    <t xml:space="preserve">Población estimada con necesidades/en riesgo:
Se refiere a todos los adultos y niños que reciben tratamiento y servicios de atención del VIH. </t>
  </si>
  <si>
    <t xml:space="preserve">Población estimada con necesidades/en riesgo:
Se refiere al número total de pacientes con tuberculosis (casos nuevos y recaídas) registrados. </t>
  </si>
  <si>
    <t xml:space="preserve">Población estimada con necesidades/en riesgo:
Se refiere al número total de pacientes seropositivos con tuberculosis (casos nuevos y recaídas) que se espera registrar durante el período de informe. </t>
  </si>
  <si>
    <t>Solicitante</t>
  </si>
  <si>
    <t>Componente</t>
  </si>
  <si>
    <t>Tipo de solicitante</t>
  </si>
  <si>
    <t xml:space="preserve">Tuberculosis multirresistente (TB-MR): tratamiento </t>
  </si>
  <si>
    <t>Número de casos notificados de TB-RR y/o TB-MR que han comenzado un tratamiento de segunda línea</t>
  </si>
  <si>
    <t>Seleccione…</t>
  </si>
  <si>
    <t>MCP</t>
  </si>
  <si>
    <t>entidad no vinculada a un MCP</t>
  </si>
  <si>
    <t>Número de casos de tuberculosis resistente a la rifampicina y/o tuberculosis multirresistente notificados</t>
  </si>
  <si>
    <t>Porcentaje de personas que viven con el VIH recibiendo atención (incluyendo PTMI), que son tamizados para TB en los servicios de atención al VIH</t>
  </si>
  <si>
    <t>Coverage Indicator:
Percentage of registered new and relapse TB patients with documented HIV status</t>
  </si>
  <si>
    <t>Percentage of notified TB patients (new and relapse) with documented HIV status</t>
  </si>
  <si>
    <t>Percentage of people living with HIV in care (including PMTCT) who are screened for TB in HIV care or treatment settings</t>
  </si>
  <si>
    <t>Porcentaje de casos de TB nuevos y recaídas con estatus documentado de VIH</t>
  </si>
  <si>
    <t>Coverage indicator:
Percentage of people living with HIV in care (including PMTCT) who are screened for TB in HIV care or treatment settings</t>
  </si>
  <si>
    <t>Porcentaje de casos de TB nuevos y recaídas VIH+ en TARV durante el tratamiento para la tuberculosis</t>
  </si>
  <si>
    <t>Seleccione su zona geográfica</t>
  </si>
  <si>
    <t>Cible du pays :
1) Se rapporte au plan stratégique national ou à toute autre cible du pays approuvée plus récemment
2) « # » se rapporte aux cas signalés de tuberculose pharmacorésistante confirmés bactériologiquement (tuberculose résistante à la rifampicine et/ou tuberculose multirésistante)
3) « % » correspond à la part des cas signalés de tuberculose pharmacorésistante confirmés bactériologiquement (tuberculose résistante à la rifampicine et/ou tuberculose multi résistante) dans le total estimé des cas de tuberculose multirésistante parmi tous les nouveaux cas et cas de récidive</t>
  </si>
  <si>
    <t>Cible du pays :
1) Se rapporte au plan stratégique national ou à toute autre cible du pays approuvée plus récemment
2) « # » se rapporte aux cas de tuberculose pharmacorésistante (tuberculose résistante à la rifampicine et/ou tuberculose multirésistante) nécessitant un traitement de seconde intention
3) « % » se rapporte aux cas de tuberculose résistante à la rifampicine et/ou de tuberculose multirésistante nécessitant un traitement de seconde intention parmi les cas estimés de tuberculose multirésistante nécessitant un traitement</t>
  </si>
  <si>
    <t>Observations/Hypothèses :
1) Indiquez la zone cible
2) Précisez qui sont les autres sources de financement
3) Avec les cibles du pays, dans la colonne destinée aux observations, indiquez le taux de réussite du traitement, actuel et ciblé, pour tous les cas de tuberculose pharmacorésistante confirmés bactériologiquement (tuberculose résistante à la rifampicine et/ou tuberculose multirésistante) pour chacune des trois années</t>
  </si>
  <si>
    <t>Cible du pays :
1) Se rapporte au plan stratégique national ou à toute autre cible du pays approuvée plus récemment
2) « # » correspond au nombre de patients tuberculeux enregistrés, nouveaux cas et cas de récidive confondus, dont le statut sérologique vis-à-vis du VIH est documenté
3) « % » correspond à la part des patients tuberculeux enregistrés (nouveaux cas et cas de récidive confondus) et dont le statut sérologique vis-à-vis du VIH est documenté, dans le total des patients tuberculeux enregistrés (nouveaux cas et cas de récidive confondus)</t>
  </si>
  <si>
    <t>Observations/Hypothèses :
1) Indiquez la région cible
2) Précisez qui sont les autres sources de financement</t>
  </si>
  <si>
    <t>Observations/Hypothèses :
1) Indiquez la zone cible
2) Précisez qui sont les autres sources de financement.</t>
  </si>
  <si>
    <r>
      <t xml:space="preserve">A. Estimation </t>
    </r>
    <r>
      <rPr>
        <sz val="11"/>
        <color rgb="FFFF0000"/>
        <rFont val="Calibri"/>
        <family val="2"/>
      </rPr>
      <t>du total de population</t>
    </r>
    <r>
      <rPr>
        <sz val="11"/>
        <color theme="1"/>
        <rFont val="Calibri"/>
        <family val="2"/>
      </rPr>
      <t>s dans le besoin/à risque</t>
    </r>
  </si>
  <si>
    <t>Necesidades del país ya cubiertas:
Las necesidades del país ya cubiertas se desglosan en aquellas que serán cubiertas por recursos nacionales (fila C1) y externos (fila C2). Las inversiones nacionales del sector privado se incluirán entre las fuentes de financiamiento nacionales. En los casos en que parte de una necesidad durante el año esté cubierta por una subvención en curso del Fondo Mundial (es decir, una subvención que finalice antes de comenzar el nuevo período de ejecución), esta podrá incluirse en la categoría de recursos externos. 
Una vez cumplimentadas las filas C1 y C2, las necesidades totales del país ya cubiertas se calculan de forma automática en la fila C3. Recuerde que la fila C3 está bloqueada y no se puede desbloquear. Por lo tanto, deberá introducir un total en la fila C1 en caso de no disponer de un desglose de los recursos nacionales y externos. De ser así, deberá indicar en la casilla de comentarios que la fila C1 hace referencia al total de recursos nacionales y externos.</t>
  </si>
  <si>
    <t>Tuberculosis multidrogorresistente (TB-MDR): detección de casos y diagnóstico</t>
  </si>
  <si>
    <t xml:space="preserve">Población estimada con necesidades/en riesgo:
Se refiere al número estimado de casos de TB-MDR entre todos los casos nuevos y de retratamiento.  </t>
  </si>
  <si>
    <t>Meta del país:
1) Se refiere al Plan Estratégico Nacional (PEN) o a la última meta del país acordada.
2) "#" se refiere a los casos notificados de tuberculosis farmacorresistente confirmados bacteriológicamente (TB-RR y/o TB- MDR).
3) "%" se refiere al porcentaje de casos notificados de TB-RR y/o TB-MDR como proporción de los casos estimados de tuberculosis multirresistente entre todos los casos nuevos y de retratamiento.</t>
  </si>
  <si>
    <t>TB-MDR: tratamiento</t>
  </si>
  <si>
    <t xml:space="preserve"> Indicador de cobertura: 
Número de casos de TB-RR y/o TB-MDR que ha comenzado un tratamiento de segunda línea. </t>
  </si>
  <si>
    <t>Meta del país:
1) Se refiere al PEN o a la última meta del país acordada.
2) "#" se refiere a los casos de tuberculosis farmacorresistente (TB-RR y/o TB-MDR) que se someterán a un tratamiento de segunda línea. 
3) "%" se refiere a los casos de TB-RR y/o TB-MDR que se someterán a un tratamiento de segunda línea entre los casos estimados de TB-MDR con necesidad de tratamiento.</t>
  </si>
  <si>
    <t>Comentarios/supuestos:
1) Especifique el área objetivo.
2) Especifique cuáles son las otras fuentes de financiamiento.
3) Además de las metas del país, especifique en la columna de comentarios el índice de éxito del tratamiento actual y previsto para todos los nuevos casos de tuberculosis farmacorresistente confirmados bacteriológicamente (TB-RR y/o TB-MDR) en cada uno de los tres años.</t>
  </si>
  <si>
    <t xml:space="preserve">Meta del país:
1) Se refiere al Plan Estratégico Nacional (PEN) o a la última meta del país acordada.
2) "#" se refiere al número de pacientes con tuberculosis (casos nuevos y recaídas) registrado con estado serológico conocido respecto al VIH.  
3) "%" se refiere al porcentaje de pacientes con tuberculosis (casos nuevos y recaídas) registrado con estado serológico respecto al VIH conocido entre el número total de pacientes con tuberculosis (casos nuevos y recaídas) registrado. </t>
  </si>
  <si>
    <t>Meta del país:
1) Se refiere al Plan Estratégico Nacional (PEN) o a la última meta del país acordada.
2) "#" se refiere al número de pacientes seropositivos con tuberculosis (casos nuevos y recaídas) que recibe tratamiento antirretroviral.
3) "%" se refiere al porcentaje de pacientes seropositivos con tuberculosis (casos nuevos y recaídas) que recibe tratamiento antirretroviral entre el total de pacientes seropositivos con tuberculosis (casos nuevos y recaídas) registrado.</t>
  </si>
  <si>
    <t xml:space="preserve">Para completar la portada, seleccione la zona geográfica y el tipo de solicitante de las listas desplegables. </t>
  </si>
  <si>
    <t>B. Metas del país 
(según el Plan Estratégico Nacional)</t>
  </si>
  <si>
    <t xml:space="preserve">Necesidades del país cubiertas por el monto asignado </t>
  </si>
  <si>
    <r>
      <rPr>
        <b/>
        <u/>
        <sz val="11"/>
        <rFont val="Arial"/>
        <family val="2"/>
      </rPr>
      <t>Français</t>
    </r>
    <r>
      <rPr>
        <b/>
        <sz val="11"/>
        <rFont val="Arial"/>
        <family val="2"/>
      </rPr>
      <t xml:space="preserve">: </t>
    </r>
    <r>
      <rPr>
        <sz val="11"/>
        <rFont val="Arial"/>
        <family val="2"/>
      </rPr>
      <t>Veuillez choisir la langue sur l'onglet Instructions (rangée B6)</t>
    </r>
  </si>
  <si>
    <r>
      <rPr>
        <b/>
        <u/>
        <sz val="11"/>
        <rFont val="Arial"/>
        <family val="2"/>
      </rPr>
      <t>Español:</t>
    </r>
    <r>
      <rPr>
        <b/>
        <sz val="11"/>
        <rFont val="Arial"/>
        <family val="2"/>
      </rPr>
      <t xml:space="preserve"> </t>
    </r>
    <r>
      <rPr>
        <sz val="11"/>
        <rFont val="Arial"/>
        <family val="2"/>
      </rPr>
      <t>Seleccione el idioma en la hoja Instructions (fila B6)</t>
    </r>
  </si>
  <si>
    <t>Tuberculosis - Tabla de brecha programático 1 (por intervención prioritaria)</t>
  </si>
  <si>
    <t>Tuberculosis - Tabla de brecha programático 2 (por intervención prioritaria)</t>
  </si>
  <si>
    <t>Tuberculosis - Tabla de brecha programático 3 (por intervención prioritaria)</t>
  </si>
  <si>
    <t>Tuberculosis - Tabla de brecha programático 4 (por intervención prioritaria)</t>
  </si>
  <si>
    <t>Tuberculosis - Tabla de brecha programático 5 (por intervención prioritaria)</t>
  </si>
  <si>
    <t>Tuberculosis - Tabla de brecha programático 6 (por intervención prioritaria)</t>
  </si>
  <si>
    <t>brecha programático</t>
  </si>
  <si>
    <t xml:space="preserve">G. brecha restante: A - F </t>
  </si>
  <si>
    <t xml:space="preserve">Lea detenidamente las instrucciones en la pestaña "Instrucciones" antes de completar la tabla de análisis de brecha programático. Las instrucciones se han adaptado a cada módulo o intervención específico. </t>
  </si>
  <si>
    <t>Tuberculosis - Tabla de brecha programático vacía (en caso necesario, por intervención prioritaria)</t>
  </si>
  <si>
    <t xml:space="preserve">Instrucciones para completar la tabla de brecha programático para la tuberculosis: </t>
  </si>
  <si>
    <t>Para empezar a completar cada tabla, especifique el módulo prioritario o la intervención pertinente seleccionándolos de la lista desplegable incluida junto a la fila de "Módulo prioritario". Al seleccionar un módulo o intervención, el indicador de cobertura correspondiente aparecerá de forma automática. Es obligatorio completar las celdas vacías destacadas en color blanco. Las celdas en morado se completarán de forma automática.
Si se presentan solicitudes de financiamiento separadas para la tuberculosis y el VIH, se deberán incluir las tablas de análisis de brecha para las intervenciones de TB/VIH en ambas solicitudes. En caso de presentar una solicitud conjunta para TB/VIH, deberá cumplimentar las tablas incluidas en el archivo de Excel de brecha programático para TB/VIH de manera conjunta.
En las instrucciones siguientes se explica detalladamente cómo completar la tabla de brecha para cada módulo o intervención. Tenga presente que es preciso completar separadamente las tablas para cada intervención conjunta de TB/VIH. Recuerde que, de entre los 3 módulos prioritarios enumerados anteriormente, solo debe cumplimentar las tablas correspondientes a las intervenciones o los indicadores incluidos en la solicitud de financiamiento.</t>
  </si>
  <si>
    <t>brecha programático:
El brecha programático se calcula según la necesidad total (fila A).</t>
  </si>
  <si>
    <t>Lea detenidamente la hoja de instrucciones antes de completar la tabla de análisis de brecha programático.</t>
  </si>
  <si>
    <t>TB/HIV - TB screening among HIV patients</t>
  </si>
  <si>
    <t>TB/HIV - TB patients with known HIV status</t>
  </si>
  <si>
    <t>TB care and prevention - Case detection and diagnosis</t>
  </si>
  <si>
    <r>
      <t xml:space="preserve">Comments/Assumptions:
1) Specify the target area
2) Specify who are the other sources of funding
3) Specify the number and proportion of childhood TB cases to be notified among the total notified
</t>
    </r>
    <r>
      <rPr>
        <sz val="11"/>
        <color rgb="FFFF0000"/>
        <rFont val="Arial"/>
        <family val="2"/>
      </rPr>
      <t>4) Along with the country targets, in the comments column specify the current and targeted treatment success rate for all new TB cases over each of the three years</t>
    </r>
    <r>
      <rPr>
        <sz val="11"/>
        <color theme="1"/>
        <rFont val="Arial"/>
        <family val="2"/>
      </rPr>
      <t xml:space="preserve"> </t>
    </r>
  </si>
  <si>
    <t>TB/HIV - HIV positive TB patients on ART</t>
  </si>
  <si>
    <r>
      <t xml:space="preserve">Country target:
1) refers to NSP or any other latest agreed country target
2) # refers to the number of adults and children in HIV care or treatment settings who are screened for TB
3) % refers to the percentage of adults and children enrolled in HIV care or treatment settings who </t>
    </r>
    <r>
      <rPr>
        <sz val="11"/>
        <color rgb="FFFF0000"/>
        <rFont val="Arial"/>
        <family val="2"/>
      </rPr>
      <t>had TB status assessed and recorded</t>
    </r>
    <r>
      <rPr>
        <sz val="11"/>
        <color theme="1"/>
        <rFont val="Arial"/>
        <family val="2"/>
      </rPr>
      <t xml:space="preserve"> among all the adults and children enrolled in HIV care or treatment settings</t>
    </r>
  </si>
  <si>
    <t>TB/HIV- TB screening among HIV patients</t>
  </si>
  <si>
    <t>TB/HIV- TB patients with known HIV status</t>
  </si>
  <si>
    <t>TB/HIV- HIV positive TB patients on ART</t>
  </si>
  <si>
    <t>Prévention et soins de la tuberculose - dépistage et diagnostic des cas</t>
  </si>
  <si>
    <t>Atención y prevención de la tuberculosis: detección de casos y diagnóstico</t>
  </si>
  <si>
    <t>Tuberculose multirésistante-Détection et diagnostic des cas</t>
  </si>
  <si>
    <r>
      <t xml:space="preserve">Número de casos notificados de </t>
    </r>
    <r>
      <rPr>
        <sz val="11"/>
        <color theme="1"/>
        <rFont val="Arial"/>
        <family val="2"/>
      </rPr>
      <t>tuberculosis (todas las formas) confirmados bacteriológicamente y con diagnóstico clínico, casos nuevos y recaídas</t>
    </r>
  </si>
  <si>
    <t>Pour commencer le remplissage de chaque tableau, précisez le module/intervention prioritaire souhaité en le sélectionnant dans la liste déroulante qui se trouve à côté de la cellule « Module prioritaire ». Lorsqu'un module/intervention est sélectionné, l’indicateur de couverture correspondant s’affiche automatiquement.  Des informations doivent être saisies dans les cellules vides avec fond blanc. Les cellules avec fond violet se rempliront alors automatiquement.
Si vous présentez des demandes de financement distinctes pour la tuberculose et pour le VIH, des tableaux d’analyse des déficits programmatiques pour la tuberculose et le VIH devront figurer dans chacune de ces demandes. Dans le cas d’une demande de financement commune pour la tuberculose et le VIH, remplissez les tableaux figurant dans le fichier Excel des déficits relatifs aux programmes communs pour le VIH et la tuberculose.
Les instructions suivantes fournissent des informations détaillées sur la façon de remplir le tableau des déficits programmatiques pour chaque module/intervention. Notez que des tableaux distincts doivent être remplis pour chaque intervention conjointe de lutte contre la tuberculose et le VIH. Souvenez-vous que pour les trois modules prioritaires énumérés ci-dessus, vous ne devez remplir que les tableaux qui concernent les interventions/indicateurs en rapport avec la demande de financement.</t>
  </si>
  <si>
    <t>Indicateur de couverture : Nombre de cas déclarés de tuberculose, toutes formes confondues, bactériologiquement confirmés et cliniquement diagnostiqués, nouveaux cas et récidives</t>
  </si>
  <si>
    <r>
      <t xml:space="preserve">Indicador de cobertura: Número de casos notificados </t>
    </r>
    <r>
      <rPr>
        <sz val="11"/>
        <color theme="1"/>
        <rFont val="Arial"/>
        <family val="2"/>
      </rPr>
      <t>de tuberculosis (todas las formas) confirmados bacteriológicamente y con diagnóstico clínico, casos nuevos y recaídas</t>
    </r>
  </si>
  <si>
    <t>Estimation des populations dans le besoin/à risque :
Se rapporte à l'incidence estimée de la tuberculose, toutes formes confondues.</t>
  </si>
  <si>
    <t>Besoins du pays déjà couverts :
Les besoins du pays déjà couverts sont subdivisés entre les besoins devant être couverts par des ressources nationales (rangée C1) et par des ressources extérieures (rangée C2). Les investissements du secteur privé national doivent figurer dans les sources nationales. Dans les cas où une partie des besoins pendant l'année est couverte par une subvention en cours du Fonds mondial (se terminant avant le début de la nouvelle période de mise en œuvre), le montant correspondant peut être inclus dans la catégorie des ressources extérieures. 
Une fois les rangées C1 et C2 remplies, le total des besoins du pays déjà couverts s'affiche automatiquement dans la rangée C3. Notez que la rangée C3 est verrouillée et ne peut pas être modifiée. Par conséquent, si vous ne disposez de données ventilées entre ressources nationales et extérieures, indiquez le total dans la rangée C1. Dans ce cas, précisez dans la cellule des observations que les données de la rangée C1 correspondent au total des ressources nationales et extérieures.</t>
  </si>
  <si>
    <r>
      <t>Déficit programmatique :
Le déficit programmatique est calculé à partir des besoins totaux (</t>
    </r>
    <r>
      <rPr>
        <sz val="11"/>
        <color theme="1"/>
        <rFont val="Arial"/>
        <family val="2"/>
      </rPr>
      <t>rangée A).</t>
    </r>
  </si>
  <si>
    <t>Tuberculose multirésistante- Détection et diagnostic des cas</t>
  </si>
  <si>
    <t>Indicateur de couverture : Nombre de cas de tuberculose, résistante à la rifampicine et/ou tuberculose multirésistante confirmés</t>
  </si>
  <si>
    <r>
      <t xml:space="preserve">Indicador de cobertura: </t>
    </r>
    <r>
      <rPr>
        <sz val="11"/>
        <color theme="1"/>
        <rFont val="Arial"/>
        <family val="2"/>
      </rPr>
      <t>Número de casos de tuberculosis resistente a la rifampicina y/o tuberculosis multirresistente notificados</t>
    </r>
  </si>
  <si>
    <t>Estimation des  populations dans le besoin/à risque :
Correspond au nombre estimé de cas de tuberculose multirésistante parmi tous les nouveaux cas et cas de récidive</t>
  </si>
  <si>
    <t>Indicateur de couverture : Nombre de cas de tuberculose résistante à la rifampicine et/ou tuberculose multirésistante qui ont commencé un traitement de deuxième intention</t>
  </si>
  <si>
    <t xml:space="preserve">Estimation des populations dans le besoin/à risque :
Correspond au nombre estimé de cas de tuberculose multirésistante parmi tous les nouveaux cas et cas de récidive </t>
  </si>
  <si>
    <t>Indicateur de couverture : Pourcentage de personnes vivant avec le VIH pris en charge  (y compris soins PTME) chez qui les signes de la tuberculose ont été recherchés au sein des structures de soins ou traitement du VIH</t>
  </si>
  <si>
    <r>
      <t xml:space="preserve">Indicador de cobertura: </t>
    </r>
    <r>
      <rPr>
        <sz val="11"/>
        <color theme="1"/>
        <rFont val="Arial"/>
        <family val="2"/>
      </rPr>
      <t>Porcentaje de personas que viven con el VIH recibiendo atención (incluyendo PTMI), que son tamizados para TB en los servicios de atención al VIH</t>
    </r>
  </si>
  <si>
    <t>Estimation des populations dans le besoin/à risque :
Se rapporte à tous les adultes et enfants inscrits dans un programme de prise en charge ou traitement du VIH</t>
  </si>
  <si>
    <t>Indicateur de couverture : Pourcentage de nouveaux patients TB et de rechute enregistrés dont le statut VIH est documenté</t>
  </si>
  <si>
    <r>
      <t xml:space="preserve">Indicador de cobertura: </t>
    </r>
    <r>
      <rPr>
        <sz val="11"/>
        <color theme="1"/>
        <rFont val="Arial"/>
        <family val="2"/>
      </rPr>
      <t>Porcentaje de casos de TB nuevos y recaídas con estatus documentado de VIH</t>
    </r>
  </si>
  <si>
    <t>Estimation des populations dans le besoin/à risque :
Correspond au nombre total de patients tuberculeux enregistrés, nouveaux cas et cas de récidive confondus</t>
  </si>
  <si>
    <t>Indicateur de couverture : Pourcentage de nouveaux patients  tuberculeux et de rechutes, séropositifs au VIH, sous traitement antirétroviral au cours du traitement de la tuberculose</t>
  </si>
  <si>
    <r>
      <t xml:space="preserve">Indicador de cobertura: </t>
    </r>
    <r>
      <rPr>
        <sz val="11"/>
        <color theme="1"/>
        <rFont val="Arial"/>
        <family val="2"/>
      </rPr>
      <t>porcentaje de casos de TB nuevos y recaídas VIH+ en TARV durante el tratamiento para la tuberculosis</t>
    </r>
  </si>
  <si>
    <t>Estimation des populations dans le besoin/à risque :
Correspond au nombre total de patients tuberculeux (nouveaux cas et cas de récidive) et séropositifs que l'on s'attend à enregistrer sur la période</t>
  </si>
  <si>
    <t>C3. Total country need already covered</t>
  </si>
  <si>
    <t>C3. Total des besoins du pays déjà couverts</t>
  </si>
  <si>
    <t>C3. Necesidades totales del país ya cubiertas</t>
  </si>
  <si>
    <t>D. Expected annual gap in meeting the need: A - C3</t>
  </si>
  <si>
    <t>F. Total Coverage from allocation amount and other resources: E + C3</t>
  </si>
  <si>
    <r>
      <t>This sheet contains a blank table in the case where the number of tables provided in the previous sheets is not sufficient, or if the applicant wishes to submit a table for a module/intervention</t>
    </r>
    <r>
      <rPr>
        <sz val="11"/>
        <color rgb="FFFF0000"/>
        <rFont val="Arial"/>
        <family val="2"/>
      </rPr>
      <t>/indicator</t>
    </r>
    <r>
      <rPr>
        <sz val="11"/>
        <color theme="1"/>
        <rFont val="Arial"/>
        <family val="2"/>
      </rPr>
      <t xml:space="preserve"> that is not specified in the instructions.
This table is unprotected, therefore formulas in the cells can be changed if required. The table can also be copied if more than one is needed.</t>
    </r>
  </si>
  <si>
    <r>
      <t xml:space="preserve">In cases where the indicators used by the country are worded differently than what is included in the programmatic gap tables (but measurement is the same), please include the country definition in the comments box. </t>
    </r>
    <r>
      <rPr>
        <sz val="11"/>
        <rFont val="Arial"/>
        <family val="2"/>
      </rPr>
      <t>A blank table can be found on the "Blank table" sheet in the case where the number of tables provided in the workbook is not sufficient, or if the applicant wishes to submit a table for a module/interventio</t>
    </r>
    <r>
      <rPr>
        <sz val="11"/>
        <color rgb="FFFF0000"/>
        <rFont val="Arial"/>
        <family val="2"/>
      </rPr>
      <t xml:space="preserve">n/indicator </t>
    </r>
    <r>
      <rPr>
        <sz val="11"/>
        <rFont val="Arial"/>
        <family val="2"/>
      </rPr>
      <t>that is not specified in the instructions below.</t>
    </r>
  </si>
  <si>
    <t>Cette feuille contient un tableau vierge qui pourra être utilisé si le nombre de tableaux figurant dans les feuilles précédentes est insuffisant ou si le candidat souhaite soumettre un tableau pour un module/une intervention/un indicateur qui n'apparaît pas dans les instructions.
Ce tableau n'est pas protégé. Les formules peuvent donc être modifiées si nécessaire. Le tableau peut également être copié si plusieurs tableaux sont nécessaires.</t>
  </si>
  <si>
    <t>Si el número de tablas incluidas en el cuaderno de Excel no es suficiente o el solicitante quiere presentar una tabla para un módulo o intervención o indicador que no aparece indicado en las instrucciones, podrá utilizar la tabla en blanco incluida en esta hoja de cálculo. Esta tabla no está protegida, por lo que se pueden modificar las fórmulas de las celdas en caso necesario. Además, es posible copiar la tabla si se necesita más de una.</t>
  </si>
  <si>
    <t>Tuberculose et VIH - Patients tuberculeux séropositifs au VIH sous traitement antirétroviral</t>
  </si>
  <si>
    <r>
      <t>TB/VIH -</t>
    </r>
    <r>
      <rPr>
        <sz val="11"/>
        <color theme="1"/>
        <rFont val="Arial"/>
        <family val="2"/>
      </rPr>
      <t xml:space="preserve"> pacientes seropositivos con tuberculosis que reciben tratamiento antirretroviral</t>
    </r>
  </si>
  <si>
    <t>Observations/Hypothèses :
1) Indiquez la zone cible
2) Précisez qui sont les autres sources de financement</t>
  </si>
  <si>
    <t>Tuberculose et VIH - Dépistage de la tuberculose parmi les patients atteints du VIH</t>
  </si>
  <si>
    <t>TB/VIH - revisión de tuberculosis en pacientes con VIH</t>
  </si>
  <si>
    <r>
      <rPr>
        <sz val="11"/>
        <color rgb="FFFF0000"/>
        <rFont val="Calibri"/>
        <family val="2"/>
        <scheme val="minor"/>
      </rPr>
      <t>En casos en los que los indicadores utilizados por el país se parafrasean  diferente de como se describen en las tablas de brechas programáticas (pero los métodos de medición son los mismos), por favor incluya la definición utilizada por el país en la casilla de comentarios.</t>
    </r>
    <r>
      <rPr>
        <sz val="11"/>
        <color theme="1"/>
        <rFont val="Arial"/>
        <family val="2"/>
      </rPr>
      <t xml:space="preserve"> Si el número de tablas incluidas en el cuaderno de Excel no es suficiente o el solicitante quiere presentar una tabla para un módulo/intervención/</t>
    </r>
    <r>
      <rPr>
        <sz val="11"/>
        <color rgb="FFFF0000"/>
        <rFont val="Calibri"/>
        <family val="2"/>
        <scheme val="minor"/>
      </rPr>
      <t>indicador</t>
    </r>
    <r>
      <rPr>
        <sz val="11"/>
        <color theme="1"/>
        <rFont val="Arial"/>
        <family val="2"/>
      </rPr>
      <t xml:space="preserve"> </t>
    </r>
    <r>
      <rPr>
        <sz val="11"/>
        <color rgb="FFFF0000"/>
        <rFont val="Calibri"/>
        <family val="2"/>
        <scheme val="minor"/>
      </rPr>
      <t>diferente de los especificados</t>
    </r>
    <r>
      <rPr>
        <sz val="11"/>
        <color theme="1"/>
        <rFont val="Arial"/>
        <family val="2"/>
      </rPr>
      <t xml:space="preserve"> en las instrucciones, podrá utilizar la tabla vacía incluida en la hoja denominada "Tabla en blanco".</t>
    </r>
  </si>
  <si>
    <r>
      <t xml:space="preserve">Comentarios/supuestos:
1) Especifique el área objetivo.
2) Especifique cuáles son las otras fuentes de financiamiento.
3) Especifique el número y proporción de casos de tuberculosis infantil que debe ser notificado entre el número total notificado.
</t>
    </r>
    <r>
      <rPr>
        <sz val="11"/>
        <color rgb="FFFF0000"/>
        <rFont val="Calibri"/>
        <family val="2"/>
        <scheme val="minor"/>
      </rPr>
      <t>4) Junto con las metas del país, especifique en la columna de comentarios la tasa de éxito del tratamiento para los casos nuevos de TB para cada uno de los 3 años.</t>
    </r>
  </si>
  <si>
    <r>
      <t xml:space="preserve">Meta del país:
1) Se refiere al Plan Estratégico Nacional (PEN) o a la última meta del país acordada.
2) "#" se refiere al número de adultos y niños que recibe servicios de atención del VIH a quienes se ha tamizado para TB. 
3) "%" se refiere al porcentaje de adultos y niños que recibe servicios de atención del VIH a quien </t>
    </r>
    <r>
      <rPr>
        <sz val="11"/>
        <color rgb="FFFF0000"/>
        <rFont val="Calibri"/>
        <family val="2"/>
        <scheme val="minor"/>
      </rPr>
      <t xml:space="preserve">se ha evaluado y registrado su estado con respecto a la tuberculosis </t>
    </r>
    <r>
      <rPr>
        <sz val="11"/>
        <color theme="1"/>
        <rFont val="Arial"/>
        <family val="2"/>
      </rPr>
      <t>entre todos los adultos y niños que recibe tratamiento y servicios de atención del VIH.</t>
    </r>
  </si>
  <si>
    <r>
      <t>F.</t>
    </r>
    <r>
      <rPr>
        <sz val="11"/>
        <color rgb="FFFF0000"/>
        <rFont val="Calibri"/>
        <family val="2"/>
      </rPr>
      <t xml:space="preserve"> Total de Couverture à partir de</t>
    </r>
    <r>
      <rPr>
        <sz val="11"/>
        <color theme="1"/>
        <rFont val="Calibri"/>
        <family val="2"/>
      </rPr>
      <t xml:space="preserve"> la somme allouée et </t>
    </r>
    <r>
      <rPr>
        <sz val="11"/>
        <color rgb="FFFF0000"/>
        <rFont val="Calibri"/>
        <family val="2"/>
      </rPr>
      <t xml:space="preserve">des </t>
    </r>
    <r>
      <rPr>
        <sz val="11"/>
        <color theme="1"/>
        <rFont val="Calibri"/>
        <family val="2"/>
      </rPr>
      <t>autres ressources : E + C3</t>
    </r>
  </si>
  <si>
    <t xml:space="preserve">F. Cobertura total del monto asignado y otros recursos: E + C3 </t>
  </si>
  <si>
    <t>D. Déficit annuel attendu par rapport aux besoins : A - C3</t>
  </si>
  <si>
    <t>D. brecha anual previsto para cubrir las necesidades: 
A - C3</t>
  </si>
  <si>
    <r>
      <t xml:space="preserve">Dans les cas où les indicateurs utilisés par le pays sont formulés différemment de ce qui est inclus dans les tableaux des déficits programmatiques (mais que la mesure est identique), veuillez inclure la définition du pays dans la section commentaires.
</t>
    </r>
    <r>
      <rPr>
        <sz val="11"/>
        <color theme="1"/>
        <rFont val="Arial"/>
        <family val="2"/>
      </rPr>
      <t>La feuille « Blank table » contient un tableau vierge qui pourra être utilisé si le nombre de tableaux fournis dans le fichier Excel est insuffisant ou si le candidat souhaite soumettre un tableau pour un module/une intervention/</t>
    </r>
    <r>
      <rPr>
        <sz val="11"/>
        <color rgb="FFFF0000"/>
        <rFont val="Calibri"/>
        <family val="2"/>
        <scheme val="minor"/>
      </rPr>
      <t>un indicateur</t>
    </r>
    <r>
      <rPr>
        <sz val="11"/>
        <color theme="1"/>
        <rFont val="Arial"/>
        <family val="2"/>
      </rPr>
      <t xml:space="preserve"> qui n'apparaît pas dans les instructions ci-dessous.</t>
    </r>
  </si>
  <si>
    <r>
      <t xml:space="preserve">Observations/Hypothèses :
1) Indiquez la zone cible
2) Précisez qui sont les autres sources de financement
3) Précisez le nombre de cas de tuberculose infantile à signaler et la part de ces cas dans le total des cas signalés
4) </t>
    </r>
    <r>
      <rPr>
        <sz val="11"/>
        <color rgb="FFFF0000"/>
        <rFont val="Calibri"/>
        <family val="2"/>
        <scheme val="minor"/>
      </rPr>
      <t>En plus des objectifs par pays, dans la colonne des commentaires, spécifiez le taux de succès du traitement actuel et ciblé pour tous les nouveaux cas de tuberculose au cours de chacune des trois années.</t>
    </r>
  </si>
  <si>
    <r>
      <t xml:space="preserve">Cible du pays :
1) Se rapporte au plan stratégique national ou à toute autre cible du pays approuvée plus récemment
2) « # » correspond au nombre d’adultes et d’enfants inscrits dans un programme de prise en charge ou traitement du VIH , qui sont dépistés pour la tuberculose
3) « % » correspond à la part des adultes et enfants inscrits dans un programme de prise en charge ou traitement du VIH </t>
    </r>
    <r>
      <rPr>
        <sz val="11"/>
        <color rgb="FFFF0000"/>
        <rFont val="Calibri"/>
        <family val="2"/>
        <scheme val="minor"/>
      </rPr>
      <t>dont le statut TB a été évalué et enregistré</t>
    </r>
    <r>
      <rPr>
        <sz val="11"/>
        <color theme="1"/>
        <rFont val="Arial"/>
        <family val="2"/>
      </rPr>
      <t>, parmi tous les adultes et enfants inscrits dans un programme de prise en charge ou traitement du VIH</t>
    </r>
  </si>
  <si>
    <t>Tuberculose et VIH - Patients atteints de tuberculose et dont le statut sérologique vis-à-vis du VIH est connu</t>
  </si>
  <si>
    <r>
      <t>TB/VIH -</t>
    </r>
    <r>
      <rPr>
        <sz val="11"/>
        <color theme="1"/>
        <rFont val="Arial"/>
        <family val="2"/>
      </rPr>
      <t xml:space="preserve"> pacientes de tuberculosis con estado serológico respecto al VIH conocido</t>
    </r>
  </si>
  <si>
    <t>TB/VIH - pacientes seropositivos con tuberculosis que reciben tratamiento antiretroviral</t>
  </si>
  <si>
    <t>TB/VIH - pacientes de tuberculosis con estado serológico respecto al VIH conocido</t>
  </si>
  <si>
    <t>TB/VIH - detección de tuberculosis en pacientes con VIH</t>
  </si>
  <si>
    <t>Pestaña "Tables"</t>
  </si>
  <si>
    <t>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t>
  </si>
  <si>
    <t>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t>
  </si>
  <si>
    <t>Latest version updated October 2019</t>
  </si>
  <si>
    <t>Dernière version mise à jour en octobre 2019</t>
  </si>
  <si>
    <t>Última versión actualizada en octubre 2019</t>
  </si>
  <si>
    <t>Programmatic Gap Tables</t>
  </si>
  <si>
    <r>
      <t xml:space="preserve">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t>
    </r>
    <r>
      <rPr>
        <sz val="11"/>
        <color rgb="FFFF0000"/>
        <rFont val="Arial"/>
        <family val="2"/>
      </rPr>
      <t xml:space="preserve"> -&gt; Screening, testing and diagnosis
          -&gt; Treatment
          -&gt; TB Preventive Therapy (TPT)</t>
    </r>
  </si>
  <si>
    <t>Percentage of PLHIV on ART who initiated TB preventive therapy among those eligible during the reporting period</t>
  </si>
  <si>
    <t>Coverage Indicator:
Percentage of PLHIV on ART who initiated TB preventive therapy among those eligible during the reporting period</t>
  </si>
  <si>
    <t>Estimated population in need/at risk:
Refers to the estimated number of people living with HIV (PLHIV) enrolled on ART who are eligible for TB preventive therapy (TPT)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t>
  </si>
  <si>
    <t>Country target:
1) refers to NSP or any other latest agreed country target
2) # refers to the number of PLHIV on ART who started on treatment for latent TB infection
3) % refers to the percentage of PLHIV on ART who started on treatment for latent TB infection among those eligible for TPT (see above).</t>
  </si>
  <si>
    <t>TB/HIV - TPT initiation among PLHIV</t>
  </si>
  <si>
    <t xml:space="preserve">TB/VIH - Initiation du traitement préventif de la tuberculose (TPT) pour les PVVIH </t>
  </si>
  <si>
    <t xml:space="preserve">Pourcentage de PVVIH sous traitement antirétroviral qui ont commencé la thérapie préventive de la tuberculose parmi ceux éligibles durant la période de rapportage </t>
  </si>
  <si>
    <t xml:space="preserve">Indicateur de couverture:
Pourcentage de PVVIH sous traitement antirétroviral qui ont commencé la thérapie préventive de la tuberculose parmi ceux éligibles durant la période de rapportage </t>
  </si>
  <si>
    <t>Population estimée dans le besoin / à risque:
Désigne le nombre estimé de personnes vivant avec le VIH et enrôlées dans le traitement antirétroviral qui sont éligibles pour un traitement préventif de la tuberculose pendant la période de rapportage.
Ceci exclut les PVVIH sous traitement antituberculeux ou qui sont en cours d'évaluation d’une tuberculose active. Dans la mesure du possible, cela devrait également exclure les PVVIH qui ont déjà terminé le TPT dans les délais recommandés par la politique nationale, ainsi que les PVVIH jugées cliniquement non éligibles en raison de comorbidités et de contre-indications, telles que l’hépatite active, l'alcoolisme chronique, l'utilisation d'autres médicaments comme les médicaments potentiellement hépatotoxiques (névirapine par exemple) et/ou la neuropathie</t>
  </si>
  <si>
    <t xml:space="preserve">Country target:
1) refers to NSP or any other latest agreed country target
2) # se rapporte au nombre de PVVIH sous traitement antirétroviral qui ont commencé un traitement pour une infection tuberculeuse latente 
3) % refers to the percentage of PVVIH sous traitement antirétroviral qui ont commencé un traitement pour une infection tuberculeuse latente parmi ceux qui sont éligibles pour le TPT (voir ci-dessus). </t>
  </si>
  <si>
    <t xml:space="preserve">TB/HIV- TPT initiation among PLHIV </t>
  </si>
  <si>
    <t>TB/HIV - Inicio de terapia preventiva para tuberculosis en personas que viven con el VIH</t>
  </si>
  <si>
    <t>Indicador de cobertura:
Porcentaje de personas que viven con el VIH recibiendo terapia antirretroviral que han iniciado la terapia preventiva de TB entre aquellos elegibles durante el período de reporte</t>
  </si>
  <si>
    <t>Población estimada en necesidad/en riesgo:
Se refiere al número estimado de personas que viven con VIH que han iniciado tratamiento antirretroviral que son elegibles para terapia preventiva de TB durante el periodo.
Esto excluye a personas que viven con VIH que se encuentren en tratamiento o que están siendo evaluados para TB activa. Cuando sea posible, debería también excluir a personas que viven con VIH que hayan completado la terapia preventiva para tuberculosis en el tiempo establecido en las normas nacionales, así como también aquellas personas que viven con VIH estimadas no elegibles clínicamente debido comorbilidades y contraindicaciones, incluyendo hepatitis activa, alcoholismo crónico, uso de otros medicamentos que son potencialmente hepatotóxicos como la nevirapina y/o neuropatía.</t>
  </si>
  <si>
    <t>Meta del país:
1) Se refiere al Plan Estratégico Nacional (PEN) o a la última meta del país acordada.
2) # se refiere al número de personas que viven con VIH en tratamiento antirretroviral que iniciaron el tratamiento para la infección latente por tuberculosis.
3) % se refiere al porcentaje de personas que viven con VIH en tratamiento antirretroviral que iniciaron el tratamiento para la infección latente por tuberculosis entre aquellos elegibles para terapia preventiva de TB ( véase arriba).</t>
  </si>
  <si>
    <r>
      <t xml:space="preserve">Merci de bien vouloir remplir des tableaux séparés – tableaux que vous trouverez dans la feuille « Tables » – pour les modules prioritaires qui se rapportent à la demande de financement relative à la tuberculose. La liste suivante précise les modules possibles et les interventions correspondantes qui peuvent être sélectionnés. Ne remplissez des tableaux que pour les modules ou les interventions pouvant faire l'objet d'un soutien et pour lesquels un financement est demandé. Consultez le Manuel du cadre modulaire pour obtenir la liste de l'ensemble des modules et des interventions, avec leur description et leurs indicateurs. 
Modules prioritaires :
- Prévention et soins de la tuberculose
          -&gt; Dépistage et diagnostic des cas
- Tuberculose multirésistante
          -&gt; Détection et diagnostic des cas
          -&gt; Traitement
- Tuberculose/VIH
          </t>
    </r>
    <r>
      <rPr>
        <sz val="11"/>
        <color rgb="FFFF0000"/>
        <rFont val="Calibri"/>
        <family val="2"/>
        <scheme val="minor"/>
      </rPr>
      <t>-&gt; Dépistage, dépistage et diagnostic de la tuberculose
            -&gt; Traitement
            -&gt; Traitement préventif de la tuberculose (TPT)</t>
    </r>
  </si>
  <si>
    <r>
      <t xml:space="preserve">Por favor, complete separadamente las tablas de brecha programático incluidas en la hoja de cálculo "Tables" para cada módulo prioritario relevante en la solicitud de financiamiento para la tuberculosis. La siguiente lista ofrece ejemplos de módulos y las intervenciones pertinentes correspondientes que se pueden seleccionar. Cumplimente las tablas solo para los módulos o intervenciones aprobados e incluidos en la solicitud de financiamiento. Consulte en el Manual del Marco Modular una lista de todos los módulos, las intervenciones con su correspondiente descripción y los indicadores. 
Los módulos prioritarios para la tuberculosis:
- Atención y prevención de la tuberculosis
          -&gt; Detección de casos y diagnóstico 
- TB-MDR 
          -&gt; Detección de casos y diagnóstico 
          -&gt; Tratamiento
- TB/VIH
        </t>
    </r>
    <r>
      <rPr>
        <sz val="11"/>
        <color rgb="FFFF0000"/>
        <rFont val="Calibri"/>
        <family val="2"/>
        <scheme val="minor"/>
      </rPr>
      <t xml:space="preserve">  -&gt; Tamizaje, pruebas y diagnóstico
           -&gt; Tratamiento
           -&gt; Terapia preventiva para tuberculosis</t>
    </r>
  </si>
  <si>
    <t xml:space="preserve">Tuberculose et VIH - Initiation du traitement préventif de la tuberculose (TPT) pour les PVVIH </t>
  </si>
  <si>
    <t>TB/VIH - Inicio de terapia preventiva para tuberculosis en personas que viven con el VIH</t>
  </si>
  <si>
    <t>Porcentaje de personas que viven con el VIH recibiendo terapia antirretroviral que han iniciado la terapia preventiva de TB entre aquellos elegibles durante el período de reporte</t>
  </si>
  <si>
    <t>Afganistán</t>
  </si>
  <si>
    <t>Albanie</t>
  </si>
  <si>
    <t>Algérie</t>
  </si>
  <si>
    <t>Argelia</t>
  </si>
  <si>
    <t>Andorre</t>
  </si>
  <si>
    <t>Antigua-et-Barbuda</t>
  </si>
  <si>
    <t>Antigua y Barbuda</t>
  </si>
  <si>
    <t>Argentine</t>
  </si>
  <si>
    <t>Arménie</t>
  </si>
  <si>
    <t>Australie</t>
  </si>
  <si>
    <t>Autriche</t>
  </si>
  <si>
    <t>Azerbaïdjan</t>
  </si>
  <si>
    <t>Azerbaiyán</t>
  </si>
  <si>
    <t>Bahamas (las)</t>
  </si>
  <si>
    <t>Bahreïn</t>
  </si>
  <si>
    <t>Bahrein</t>
  </si>
  <si>
    <t>Barbade</t>
  </si>
  <si>
    <t>Biélorussie</t>
  </si>
  <si>
    <t>Belarús</t>
  </si>
  <si>
    <t>Belgique</t>
  </si>
  <si>
    <t>Bélgica</t>
  </si>
  <si>
    <t>Belice</t>
  </si>
  <si>
    <t>Bénin</t>
  </si>
  <si>
    <t>Bhoutan</t>
  </si>
  <si>
    <t>Bhután</t>
  </si>
  <si>
    <t>Bolivie (Etat Plurinational)</t>
  </si>
  <si>
    <t>Bolivia (Estado Plurinacional)</t>
  </si>
  <si>
    <t>Bosnie-Herzégovine</t>
  </si>
  <si>
    <t>Bosnia y Herzegovina</t>
  </si>
  <si>
    <t>Brésil</t>
  </si>
  <si>
    <t>Brasil</t>
  </si>
  <si>
    <t>Brunéi Darussalam</t>
  </si>
  <si>
    <t>Bulgarie</t>
  </si>
  <si>
    <t>Cabo Verde</t>
  </si>
  <si>
    <t>Cambodge</t>
  </si>
  <si>
    <t>Camboya</t>
  </si>
  <si>
    <t>Cameroun</t>
  </si>
  <si>
    <t>Camerún</t>
  </si>
  <si>
    <t>Canadá</t>
  </si>
  <si>
    <t>République centrafricaine</t>
  </si>
  <si>
    <t>República Centroafricana</t>
  </si>
  <si>
    <t>Tchad</t>
  </si>
  <si>
    <t>Chili</t>
  </si>
  <si>
    <t>Chine</t>
  </si>
  <si>
    <t>Colombie</t>
  </si>
  <si>
    <t>Comores</t>
  </si>
  <si>
    <t>Comoras</t>
  </si>
  <si>
    <t>Congo (République démocratique)</t>
  </si>
  <si>
    <t>Congo (República Democrática)</t>
  </si>
  <si>
    <t>Îles Cook</t>
  </si>
  <si>
    <t>Islas Cook</t>
  </si>
  <si>
    <t>Croatie</t>
  </si>
  <si>
    <t>Croacia</t>
  </si>
  <si>
    <t>Curaçao</t>
  </si>
  <si>
    <t>Chypre</t>
  </si>
  <si>
    <t>Chipre</t>
  </si>
  <si>
    <t>République tchèque</t>
  </si>
  <si>
    <t>República Checa</t>
  </si>
  <si>
    <t>Danemark</t>
  </si>
  <si>
    <t>Dinamarca</t>
  </si>
  <si>
    <t>Dominique</t>
  </si>
  <si>
    <t>République dominicaine</t>
  </si>
  <si>
    <t>República Dominicana</t>
  </si>
  <si>
    <t>Équateur</t>
  </si>
  <si>
    <t>Égypte</t>
  </si>
  <si>
    <t>Egipto</t>
  </si>
  <si>
    <t>Salvador</t>
  </si>
  <si>
    <t>Guinée équatoriale</t>
  </si>
  <si>
    <t>Guinea Ecuatorial</t>
  </si>
  <si>
    <t>Érythrée</t>
  </si>
  <si>
    <t>Estonie</t>
  </si>
  <si>
    <t>Eswatini</t>
  </si>
  <si>
    <t>Éthiopie</t>
  </si>
  <si>
    <t>Etiopía</t>
  </si>
  <si>
    <t>Îles Féroé</t>
  </si>
  <si>
    <t>Islas Feroe</t>
  </si>
  <si>
    <t>Fidji</t>
  </si>
  <si>
    <t>Finlande</t>
  </si>
  <si>
    <t>Finlandia</t>
  </si>
  <si>
    <t>Francia</t>
  </si>
  <si>
    <t>Gabón</t>
  </si>
  <si>
    <t>Gambie</t>
  </si>
  <si>
    <t>Géorgie</t>
  </si>
  <si>
    <t>Allemagne</t>
  </si>
  <si>
    <t>Alemania</t>
  </si>
  <si>
    <t>Grèce</t>
  </si>
  <si>
    <t>Grecia</t>
  </si>
  <si>
    <t>Groenland</t>
  </si>
  <si>
    <t>Groenlandia</t>
  </si>
  <si>
    <t>Grenade</t>
  </si>
  <si>
    <t>Granada</t>
  </si>
  <si>
    <t>Guinée</t>
  </si>
  <si>
    <t>Guinée-Bissau</t>
  </si>
  <si>
    <t>Guinea Bissau</t>
  </si>
  <si>
    <t>Haïti</t>
  </si>
  <si>
    <t>Haití</t>
  </si>
  <si>
    <t>Saint-Siège (Vatican)</t>
  </si>
  <si>
    <t>Santa Sede</t>
  </si>
  <si>
    <t>Hongrie</t>
  </si>
  <si>
    <t>Hungría</t>
  </si>
  <si>
    <t>Islande</t>
  </si>
  <si>
    <t>Islandia</t>
  </si>
  <si>
    <t>Inde</t>
  </si>
  <si>
    <t>Indonésie</t>
  </si>
  <si>
    <t>Iran</t>
  </si>
  <si>
    <t>Irán (República Islámica)</t>
  </si>
  <si>
    <t>Irak</t>
  </si>
  <si>
    <t>Irlande</t>
  </si>
  <si>
    <t>Irlanda</t>
  </si>
  <si>
    <t>Israël</t>
  </si>
  <si>
    <t>Italie</t>
  </si>
  <si>
    <t>Italia</t>
  </si>
  <si>
    <t>Jamaïque</t>
  </si>
  <si>
    <t>Japon</t>
  </si>
  <si>
    <t>Japón</t>
  </si>
  <si>
    <t>Jordanie</t>
  </si>
  <si>
    <t>Jordania</t>
  </si>
  <si>
    <t>Kazajstán</t>
  </si>
  <si>
    <t>Corée du Nord</t>
  </si>
  <si>
    <t>Corea (República Popular Democrática)</t>
  </si>
  <si>
    <t>Corée du Sud</t>
  </si>
  <si>
    <t>Corea (lRepública)</t>
  </si>
  <si>
    <t>Koweït</t>
  </si>
  <si>
    <t>Kirghizistan</t>
  </si>
  <si>
    <t>Kirguistán</t>
  </si>
  <si>
    <t>Laos</t>
  </si>
  <si>
    <t>Lao, (República Democrática Popular)</t>
  </si>
  <si>
    <t>Lettonie</t>
  </si>
  <si>
    <t>Letonia</t>
  </si>
  <si>
    <t>Liban</t>
  </si>
  <si>
    <t>Líbano</t>
  </si>
  <si>
    <t>Libye</t>
  </si>
  <si>
    <t>Libia</t>
  </si>
  <si>
    <t>Lituanie</t>
  </si>
  <si>
    <t>Lituania</t>
  </si>
  <si>
    <t>Luxemburgo</t>
  </si>
  <si>
    <t>Malaisie</t>
  </si>
  <si>
    <t>Malasia</t>
  </si>
  <si>
    <t>Maldivas</t>
  </si>
  <si>
    <t>Malí</t>
  </si>
  <si>
    <t>Malte</t>
  </si>
  <si>
    <t>Îles Marshall</t>
  </si>
  <si>
    <t>Islas Marshall</t>
  </si>
  <si>
    <t>Mauritanie</t>
  </si>
  <si>
    <t>Maurice</t>
  </si>
  <si>
    <t>Mauricio</t>
  </si>
  <si>
    <t>Mexique</t>
  </si>
  <si>
    <t>México</t>
  </si>
  <si>
    <t>Micronésie</t>
  </si>
  <si>
    <t>Micronesia (Estados Federados)</t>
  </si>
  <si>
    <t>Moldavie</t>
  </si>
  <si>
    <t>Moldova (lRepública)</t>
  </si>
  <si>
    <t>Mónaco</t>
  </si>
  <si>
    <t>Mongolie</t>
  </si>
  <si>
    <t>Monténégro</t>
  </si>
  <si>
    <t>Maroc</t>
  </si>
  <si>
    <t>Marruecos</t>
  </si>
  <si>
    <t>Birmanie</t>
  </si>
  <si>
    <t>Namibie</t>
  </si>
  <si>
    <t>Népal</t>
  </si>
  <si>
    <t>Pays-Bas</t>
  </si>
  <si>
    <t>Países Bajos</t>
  </si>
  <si>
    <t>Nouvelle-Zélande</t>
  </si>
  <si>
    <t>Nueva Zelandia</t>
  </si>
  <si>
    <t>Níger</t>
  </si>
  <si>
    <t>North Macedonia</t>
  </si>
  <si>
    <t>Macédoine du Nord</t>
  </si>
  <si>
    <t>Macedonia del Norte</t>
  </si>
  <si>
    <t>Norvège</t>
  </si>
  <si>
    <t>Noruega</t>
  </si>
  <si>
    <t>Omán</t>
  </si>
  <si>
    <t>Pakistán</t>
  </si>
  <si>
    <t>Palaos</t>
  </si>
  <si>
    <t>Palestina (Estado)</t>
  </si>
  <si>
    <t>Panamá</t>
  </si>
  <si>
    <t>Papouasie-Nouvelle-Guinée</t>
  </si>
  <si>
    <t>Papua Nueva Guinea</t>
  </si>
  <si>
    <t>Pérou</t>
  </si>
  <si>
    <t>Perú</t>
  </si>
  <si>
    <t>Filipinas</t>
  </si>
  <si>
    <t>Pologne</t>
  </si>
  <si>
    <t>Polonia</t>
  </si>
  <si>
    <t>Roumanie</t>
  </si>
  <si>
    <t>Rumania</t>
  </si>
  <si>
    <t>Russie</t>
  </si>
  <si>
    <t>Rusia (Federación)</t>
  </si>
  <si>
    <t>Saint-Christophe-et-Niévès</t>
  </si>
  <si>
    <t>Saint Kitts y Nevis</t>
  </si>
  <si>
    <t>Sainte-Lucie</t>
  </si>
  <si>
    <t>Santa Lucía</t>
  </si>
  <si>
    <t>Saint-Vincent-et-les Grenadines</t>
  </si>
  <si>
    <t>San Vicente y las Granadinas</t>
  </si>
  <si>
    <t>Saint-Marin</t>
  </si>
  <si>
    <t>Sao Tomé-et-Principe</t>
  </si>
  <si>
    <t>Santo Tomé y Príncipe</t>
  </si>
  <si>
    <t>Arabie saoudite</t>
  </si>
  <si>
    <t>Arabia Saudita</t>
  </si>
  <si>
    <t>Sénégal</t>
  </si>
  <si>
    <t>Serbie</t>
  </si>
  <si>
    <t>Sierra leona</t>
  </si>
  <si>
    <t>Singapour</t>
  </si>
  <si>
    <t>Singapur</t>
  </si>
  <si>
    <t>Sint Maarten</t>
  </si>
  <si>
    <t>Sint Maarten (parte neerlandesa)</t>
  </si>
  <si>
    <t>Slovaquie</t>
  </si>
  <si>
    <t>Eslovaquia</t>
  </si>
  <si>
    <t>Slovénie</t>
  </si>
  <si>
    <t>Eslovenia</t>
  </si>
  <si>
    <t>Salomon</t>
  </si>
  <si>
    <t>Islas Salomón</t>
  </si>
  <si>
    <t>Somalie</t>
  </si>
  <si>
    <t>Afrique du Sud</t>
  </si>
  <si>
    <t>Sudáfrica</t>
  </si>
  <si>
    <t>Soudan du Sud</t>
  </si>
  <si>
    <t>Sudán del Sur</t>
  </si>
  <si>
    <t>Espagne</t>
  </si>
  <si>
    <t>España</t>
  </si>
  <si>
    <t>Soudan</t>
  </si>
  <si>
    <t>Sudán</t>
  </si>
  <si>
    <t>Suède</t>
  </si>
  <si>
    <t>Suecia</t>
  </si>
  <si>
    <t>Suisse</t>
  </si>
  <si>
    <t>Suiza</t>
  </si>
  <si>
    <t>Syrie</t>
  </si>
  <si>
    <t>Siria (República Árabe)</t>
  </si>
  <si>
    <t>Taïwan</t>
  </si>
  <si>
    <t>Taiwán</t>
  </si>
  <si>
    <t>Tadjikistan</t>
  </si>
  <si>
    <t>Tayikistán</t>
  </si>
  <si>
    <t>Tanzanie (République Unie)</t>
  </si>
  <si>
    <t>Tanzania (República Unida)</t>
  </si>
  <si>
    <t>Thaïlande</t>
  </si>
  <si>
    <t>Tailandia</t>
  </si>
  <si>
    <t>Timor oriental</t>
  </si>
  <si>
    <t>Trinité-et-Tobago</t>
  </si>
  <si>
    <t>Trinidad y Tabago</t>
  </si>
  <si>
    <t>Tunisie</t>
  </si>
  <si>
    <t>Túnez</t>
  </si>
  <si>
    <t>Turquie</t>
  </si>
  <si>
    <t>Turquía</t>
  </si>
  <si>
    <t>Turkménistan</t>
  </si>
  <si>
    <t>Turkmenistán</t>
  </si>
  <si>
    <t>Ouganda</t>
  </si>
  <si>
    <t>Ucrania</t>
  </si>
  <si>
    <t>Émirats arabes unis</t>
  </si>
  <si>
    <t>Emiratos Árabes Unidos</t>
  </si>
  <si>
    <t>Royaume-Uni</t>
  </si>
  <si>
    <t>Reino Unido de Gran Bretaña e Irlanda del Norte</t>
  </si>
  <si>
    <t>États-Unis</t>
  </si>
  <si>
    <t>Estados Unidos de América</t>
  </si>
  <si>
    <t>Ouzbékistan</t>
  </si>
  <si>
    <t>Uzbekistán</t>
  </si>
  <si>
    <t>Viêt Nam</t>
  </si>
  <si>
    <t>Sahara occidental</t>
  </si>
  <si>
    <t>Sahara Occidental</t>
  </si>
  <si>
    <t>Yémen</t>
  </si>
  <si>
    <t>Zambie</t>
  </si>
  <si>
    <t xml:space="preserve"> Last updated: 31 October 2019</t>
  </si>
  <si>
    <t xml:space="preserve">Percentage of PLHIV on ART who initiated TPT among those eligible. </t>
  </si>
  <si>
    <t>Based on updated PhilSTEP 1.</t>
  </si>
  <si>
    <t>Based on PhilSTEP 1.</t>
  </si>
  <si>
    <t>Based on PhilSTEP's declining annual incidence rate of 526, 510 and 488 from 2021-2023.  Projected population:
2021: 111,835,329
2022: 113,800,381
2023: 115,507,387</t>
  </si>
  <si>
    <t>Target is 100% of HIV+ TB patients will be linked to care in HIV facilities and initiated on ART.</t>
  </si>
  <si>
    <t>Based on baseline data, an estimated 1.5% of TB patients tested will be HIV+.</t>
  </si>
  <si>
    <t xml:space="preserve">PR validated report of July to Dec. 2018:   N: 666  D: 698 95% of HIV+ TB patients were initiated on ART.  </t>
  </si>
  <si>
    <t>Based on updated PhilSTEP 1 using 2018 DRS results of 1.8% among notified new TB cases and  16.6% among retreatment cases. Among all notified TB cases, 87% are expected to be new TB cases and 13% are retreatment cases.</t>
  </si>
  <si>
    <t>The government is expected to provide TPT for 30-40-50% of NSP target.</t>
  </si>
  <si>
    <t>Based on updated PhilSTEP 1 target coverage. Reflects an incremental increase in Tx coverage rate from baseline of 60% in 2019.</t>
  </si>
  <si>
    <t>The DOH can only commit the following Xpert cartridges: 2021: 400,000; 2022: 500,000; and 2023: 600,000.  Based on 2019 data, out of those tested using xpert 1.4% were RRTB.</t>
  </si>
  <si>
    <t>PR-validated report.</t>
  </si>
  <si>
    <t>The DOH, through NASPCP will provide the HIV test kits.</t>
  </si>
  <si>
    <t xml:space="preserve">Data from NASPCP: total estimated PLHIV x 95% testing rate x 90% link to care less census from previous year x 55% estimated without active TB. </t>
  </si>
  <si>
    <t xml:space="preserve"> TB facilities will ensure that an efficient referral mechanism is in place to enable patients to access HIV treatment services.  ARVs will be provided by the DOH through NASPCP. </t>
  </si>
  <si>
    <t xml:space="preserve">Based on PhilSTEP 1, domestic resources will be used to  find these cases through passive case finding and systematic case finding activities.   GOP will procure first line anti-TB drugs and Xpert machines and cartridges. Domestic resources will also be used to cover for x-ray fees for active/intensified case finding.   TB Mandatory Notification (TBMN) is expected to contribute the following cases: 2021: 94,121(20%); 2022: 123,331(25%); and 2023: 126,827 (25%).
</t>
  </si>
  <si>
    <t xml:space="preserve">Domestic resources will cover the following 2021: 12%; 2022: 17%; and 2023: 22%.   GOP will procure second line anti-TB drugs and ancillary drugs.  </t>
  </si>
  <si>
    <t>On top of Xpert cartridges procured for TBCP - Active Case Fiding, the grant will support procurement of  xpert cartridges for MDR TB:  2021: 262,429; 2022: 261,071; and 2023: "0" or a total of 523,500.</t>
  </si>
  <si>
    <t>Gap versus NSP is included in PAAR</t>
  </si>
  <si>
    <t xml:space="preserve">The grant will cover 70%, 60%, 50% of the national target.  Support will be in the procurement of TPT.  </t>
  </si>
  <si>
    <t xml:space="preserve">2019 Global TB Report </t>
  </si>
  <si>
    <t>This is includes cases notified through TB Mandatory Notification reporting platform.  TBMN started in Q2 2018.</t>
  </si>
  <si>
    <t>The grant will contribute these number ofTB cases through active case finding,  intensified case finding activities and engagement of the private sector for mandatory TB notification (in the Big 3 and all highly urbanized cities nationwide) under the TCP component.  The targeted contribution will be as follows: 
                                                        2021        2022        2023
ACF Vulpop                                    18,456     22,456     26,456
ACF Prisoners                                 5,400       5,130       4,874
TB Mandatory Notification            75,750     92,925     97,615
Total                                               99,606   120,511   128,945
The grant's main investment will be in the provision of free x-ray screening for ACF and ICF activities targeting vulnerable groups.  
Through an SR, the grant will also enhance TBMN in the Big 3 and expand the implementation of TBMN in 21 highly urbanized cities in the other regions.   The grant will be able to cover 80%, 75% and 77% of country targets from 2021-2023.  The rest will be covered by domestic resources.</t>
  </si>
  <si>
    <t xml:space="preserve">Based on updated PhilSTEP 1.  Cases will be primarily diagnosed using Xpert but the country may use other WHO-recommended rapid diagnostic tools for TB.  With the available resources, the country can only accomplish the following: 2021: 9,288 (94%); 2022: 10,655 (91%); and, 2023: 11,713 (86.8%).  </t>
  </si>
  <si>
    <t xml:space="preserve">This is 88%-83%-78% of the target for 2021-2023.  The grant will procure the SLDs and ancillary drugs for these patients.   The grant will also support patient enablers, laboratory baseline and monitoring tests for ALL MDRTB patients in treatment.   To reach the PhilSTEP target for </t>
  </si>
  <si>
    <t>Gap vs NSP will be included in the PAAR.</t>
  </si>
  <si>
    <t>2019 Global TB Report</t>
  </si>
  <si>
    <t xml:space="preserve">Based on the 2019 Global TB Report, out of the 371,668 notified TB cases notified in 2018, only 27% had known HIV status.  On the other hand, the PR reported 86%  (N:88,390 / D:103,153)  accomplishment for the same period.  The report however only covers  all TB DOTS facilities in the Big 3 (NCR, 3 and 4A), and all Category A&amp;B sites and MDRTB satellite treatment center nationwide. </t>
  </si>
  <si>
    <t xml:space="preserve">Annual target reflects all notified TB cases annually (based on PhilSTEP 1) less 12% TB in children cases and TBMN.  Children (below 15 years old) are excluded because they are not considered high risk population for HIV. </t>
  </si>
  <si>
    <t>PhilSTEP target is based on increasing number of DOTS facilities trained on PICT (2101 in 2021; and additional 650 in 2022 and another 570 in 2023).  Facilities implementing PICT and facility-based HIV screening: 2021: 60%; 2022: 80%; 2023: 100%.  
The annual target is only 90% of adult TB patients will have a test result for HIV  considering possible patient refusal since HIV testing is not mandatory.</t>
  </si>
  <si>
    <t>GF FR investment is on capacity building of HCWs in TB facilities in conducting PICT and FBHS, and training of medtechs on HIV proficiency testing.</t>
  </si>
  <si>
    <t xml:space="preserve">Based on available resources, the country will only be able to accomplish the following.
                                                 2021              2022                   2023
PhilSTEP target                    8,910             11,115                12,825 
Grant target                           8,360 (90%) 10,123 (95%)     11,127 (95%)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</si>
</sst>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theme="1"/>
      <name val="Georgia"/>
      <family val="1"/>
    </font>
    <font>
      <b/>
      <sz val="11"/>
      <color theme="1"/>
      <name val="Arial"/>
      <family val="2"/>
    </font>
    <font>
      <b/>
      <sz val="14"/>
      <name val="Arial"/>
      <family val="2"/>
    </font>
    <font>
      <b/>
      <sz val="14"/>
      <color rgb="FFFF0000"/>
      <name val="Arial"/>
      <family val="2"/>
    </font>
    <font>
      <b/>
      <sz val="10"/>
      <color rgb="FFFF0000"/>
      <name val="Arial"/>
      <family val="2"/>
    </font>
    <font>
      <b/>
      <sz val="11"/>
      <name val="Arial"/>
      <family val="2"/>
    </font>
    <font>
      <b/>
      <u/>
      <sz val="11"/>
      <name val="Arial"/>
      <family val="2"/>
    </font>
    <font>
      <sz val="11"/>
      <name val="Arial"/>
      <family val="2"/>
    </font>
    <font>
      <b/>
      <sz val="11"/>
      <color rgb="FFFF0000"/>
      <name val="Arial"/>
      <family val="2"/>
    </font>
    <font>
      <b/>
      <sz val="9"/>
      <name val="Arial"/>
      <family val="2"/>
    </font>
    <font>
      <sz val="9"/>
      <name val="Arial"/>
      <family val="2"/>
    </font>
    <font>
      <sz val="9"/>
      <color rgb="FFFF0000"/>
      <name val="Arial"/>
      <family val="2"/>
    </font>
    <font>
      <b/>
      <i/>
      <sz val="12"/>
      <color rgb="FFFF0000"/>
      <name val="Arial"/>
      <family val="2"/>
    </font>
    <font>
      <b/>
      <sz val="14"/>
      <color theme="1"/>
      <name val="Arial"/>
      <family val="2"/>
    </font>
    <font>
      <b/>
      <sz val="12"/>
      <color theme="1"/>
      <name val="Arial"/>
      <family val="2"/>
    </font>
    <font>
      <i/>
      <sz val="11"/>
      <name val="Arial"/>
      <family val="2"/>
    </font>
    <font>
      <i/>
      <sz val="11"/>
      <color theme="1"/>
      <name val="Arial"/>
      <family val="2"/>
    </font>
    <font>
      <sz val="11"/>
      <color rgb="FFFF0000"/>
      <name val="Arial"/>
      <family val="2"/>
    </font>
    <font>
      <b/>
      <i/>
      <sz val="18"/>
      <color rgb="FFFF0000"/>
      <name val="Arial"/>
      <family val="2"/>
    </font>
    <font>
      <i/>
      <sz val="11"/>
      <color theme="1"/>
      <name val="Calibri"/>
      <family val="2"/>
      <scheme val="minor"/>
    </font>
    <font>
      <b/>
      <sz val="11"/>
      <color theme="1"/>
      <name val="Calibri"/>
      <family val="2"/>
      <scheme val="minor"/>
    </font>
    <font>
      <sz val="11"/>
      <color rgb="FF7030A0"/>
      <name val="Arial"/>
      <family val="2"/>
    </font>
    <font>
      <i/>
      <sz val="11"/>
      <color rgb="FF7030A0"/>
      <name val="Arial"/>
      <family val="2"/>
    </font>
    <font>
      <u/>
      <sz val="11"/>
      <color theme="10"/>
      <name val="Arial"/>
      <family val="2"/>
    </font>
    <font>
      <sz val="12"/>
      <name val="Arial"/>
      <family val="2"/>
    </font>
    <font>
      <sz val="11"/>
      <color theme="1"/>
      <name val="Calibri"/>
      <family val="2"/>
    </font>
    <font>
      <sz val="11"/>
      <color rgb="FFFF0000"/>
      <name val="Calibri"/>
      <family val="2"/>
    </font>
    <font>
      <b/>
      <sz val="12"/>
      <name val="Arial"/>
      <family val="2"/>
    </font>
    <font>
      <sz val="11"/>
      <name val="Georgia"/>
      <family val="1"/>
    </font>
    <font>
      <sz val="11"/>
      <color rgb="FF000000"/>
      <name val="Arial"/>
      <family val="2"/>
    </font>
    <font>
      <sz val="11"/>
      <color rgb="FFFF0000"/>
      <name val="Calibri"/>
      <family val="2"/>
      <scheme val="minor"/>
    </font>
    <font>
      <b/>
      <sz val="18"/>
      <color theme="1"/>
      <name val="Arial"/>
      <family val="2"/>
    </font>
  </fonts>
  <fills count="14">
    <fill>
      <patternFill patternType="none"/>
    </fill>
    <fill>
      <patternFill patternType="gray125"/>
    </fill>
    <fill>
      <patternFill patternType="solid">
        <fgColor theme="9" tint="0.599963377788628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E4DFEC"/>
        <bgColor indexed="64"/>
      </patternFill>
    </fill>
  </fills>
  <borders count="46">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top style="medium">
        <color auto="1"/>
      </top>
      <bottom/>
      <diagonal/>
    </border>
    <border>
      <left style="medium">
        <color auto="1"/>
      </left>
      <right/>
      <top/>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right style="thin">
        <color auto="1"/>
      </right>
      <top/>
      <bottom/>
      <diagonal/>
    </border>
    <border>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medium">
        <color auto="1"/>
      </top>
      <bottom/>
      <diagonal/>
    </border>
    <border>
      <left/>
      <right/>
      <top/>
      <bottom style="thin">
        <color auto="1"/>
      </bottom>
      <diagonal/>
    </border>
    <border>
      <left style="thin">
        <color auto="1"/>
      </left>
      <right/>
      <top/>
      <bottom/>
      <diagonal/>
    </border>
    <border>
      <left style="thin">
        <color auto="1"/>
      </left>
      <right style="thin">
        <color auto="1"/>
      </right>
      <top/>
      <bottom style="thin">
        <color auto="1"/>
      </bottom>
      <diagonal/>
    </border>
    <border>
      <left style="thin">
        <color auto="1"/>
      </left>
      <right style="medium">
        <color auto="1"/>
      </right>
      <top/>
      <bottom/>
      <diagonal/>
    </border>
  </borders>
  <cellStyleXfs count="4">
    <xf numFmtId="0" fontId="0" fillId="0" borderId="0"/>
    <xf numFmtId="9" fontId="11" fillId="0" borderId="0" applyFont="0" applyFill="0" applyBorder="0" applyAlignment="0" applyProtection="0"/>
    <xf numFmtId="0" fontId="35" fillId="0" borderId="0" applyNumberFormat="0" applyFill="0" applyBorder="0" applyAlignment="0" applyProtection="0"/>
    <xf numFmtId="0" fontId="11" fillId="0" borderId="0"/>
  </cellStyleXfs>
  <cellXfs count="293">
    <xf numFmtId="0" fontId="0" fillId="0" borderId="0" xfId="0"/>
    <xf numFmtId="0" fontId="0" fillId="3" borderId="12" xfId="0" applyFont="1" applyFill="1" applyBorder="1" applyAlignment="1" applyProtection="1">
      <alignment vertical="center" wrapText="1"/>
      <protection locked="0"/>
    </xf>
    <xf numFmtId="0" fontId="0" fillId="3" borderId="5" xfId="0" applyFont="1" applyFill="1" applyBorder="1" applyAlignment="1" applyProtection="1">
      <alignment horizontal="center" vertical="center" wrapText="1"/>
      <protection locked="0"/>
    </xf>
    <xf numFmtId="0" fontId="0" fillId="3" borderId="8" xfId="0" applyFont="1" applyFill="1" applyBorder="1" applyAlignment="1" applyProtection="1">
      <alignment horizontal="center" vertical="center" wrapText="1"/>
      <protection locked="0"/>
    </xf>
    <xf numFmtId="0" fontId="0" fillId="0" borderId="0" xfId="0" applyAlignment="1">
      <alignment vertical="top"/>
    </xf>
    <xf numFmtId="0" fontId="0" fillId="3" borderId="5" xfId="0" applyFill="1" applyBorder="1" applyAlignment="1" applyProtection="1">
      <alignment horizontal="left" vertical="top"/>
    </xf>
    <xf numFmtId="0" fontId="0" fillId="0" borderId="0" xfId="0" applyAlignment="1" applyProtection="1">
      <alignment horizontal="left" vertical="top"/>
    </xf>
    <xf numFmtId="0" fontId="0" fillId="0" borderId="0" xfId="0" applyAlignment="1" applyProtection="1">
      <alignment vertical="top"/>
    </xf>
    <xf numFmtId="0" fontId="0" fillId="0" borderId="0" xfId="0" applyAlignment="1" applyProtection="1">
      <alignment horizontal="center" vertical="top"/>
    </xf>
    <xf numFmtId="0" fontId="0" fillId="9" borderId="0" xfId="0" applyFill="1" applyBorder="1" applyAlignment="1" applyProtection="1">
      <alignment horizontal="left" vertical="top"/>
    </xf>
    <xf numFmtId="0" fontId="0" fillId="9" borderId="0" xfId="0" applyFill="1" applyAlignment="1">
      <alignment vertical="top"/>
    </xf>
    <xf numFmtId="0" fontId="0" fillId="5" borderId="0" xfId="0" applyFill="1" applyAlignment="1">
      <alignment vertical="top"/>
    </xf>
    <xf numFmtId="0" fontId="0" fillId="0" borderId="0" xfId="0" applyFill="1" applyAlignment="1">
      <alignment vertical="top"/>
    </xf>
    <xf numFmtId="0" fontId="0" fillId="0" borderId="0" xfId="0" applyFill="1" applyAlignment="1" applyProtection="1">
      <alignment horizontal="center" vertical="top"/>
    </xf>
    <xf numFmtId="0" fontId="12" fillId="0" borderId="0" xfId="0" applyFont="1" applyAlignment="1" applyProtection="1">
      <alignment wrapText="1"/>
      <protection locked="0"/>
    </xf>
    <xf numFmtId="0" fontId="27" fillId="3" borderId="5" xfId="0" applyFont="1" applyFill="1" applyBorder="1" applyAlignment="1" applyProtection="1">
      <alignment horizontal="left" vertical="center" wrapText="1"/>
      <protection locked="0"/>
    </xf>
    <xf numFmtId="4" fontId="14" fillId="0" borderId="0" xfId="0" applyNumberFormat="1" applyFont="1" applyFill="1" applyBorder="1" applyAlignment="1" applyProtection="1">
      <alignment horizontal="left" vertical="center" wrapText="1"/>
    </xf>
    <xf numFmtId="4" fontId="15" fillId="0" borderId="0" xfId="0" applyNumberFormat="1" applyFont="1" applyFill="1" applyBorder="1" applyAlignment="1" applyProtection="1">
      <alignment horizontal="center" vertical="center" wrapText="1"/>
    </xf>
    <xf numFmtId="4" fontId="16" fillId="0" borderId="0" xfId="0" applyNumberFormat="1" applyFont="1" applyBorder="1" applyAlignment="1" applyProtection="1">
      <alignment vertical="center" wrapText="1"/>
    </xf>
    <xf numFmtId="4" fontId="14" fillId="0" borderId="0" xfId="0" applyNumberFormat="1" applyFont="1" applyBorder="1" applyAlignment="1" applyProtection="1">
      <alignment vertical="center" wrapText="1"/>
    </xf>
    <xf numFmtId="4" fontId="0" fillId="0" borderId="0" xfId="0" applyNumberFormat="1" applyFont="1" applyProtection="1"/>
    <xf numFmtId="4" fontId="22" fillId="9" borderId="0" xfId="0" applyNumberFormat="1" applyFont="1" applyFill="1" applyBorder="1" applyAlignment="1" applyProtection="1">
      <alignment horizontal="left" vertical="center" wrapText="1"/>
    </xf>
    <xf numFmtId="4" fontId="22" fillId="9" borderId="0" xfId="0" applyNumberFormat="1" applyFont="1" applyFill="1" applyBorder="1" applyAlignment="1" applyProtection="1">
      <alignment horizontal="right" vertical="center" wrapText="1"/>
    </xf>
    <xf numFmtId="4" fontId="29" fillId="0" borderId="0" xfId="0" applyNumberFormat="1" applyFont="1" applyProtection="1"/>
    <xf numFmtId="4" fontId="29" fillId="0" borderId="0" xfId="0" applyNumberFormat="1" applyFont="1" applyAlignment="1" applyProtection="1">
      <alignment wrapText="1"/>
    </xf>
    <xf numFmtId="0" fontId="13" fillId="3" borderId="14" xfId="0" applyFont="1" applyFill="1" applyBorder="1" applyAlignment="1" applyProtection="1">
      <alignment horizontal="left" vertical="center" wrapText="1"/>
      <protection locked="0"/>
    </xf>
    <xf numFmtId="0" fontId="25" fillId="2" borderId="2" xfId="0" applyFont="1" applyFill="1" applyBorder="1" applyAlignment="1" applyProtection="1">
      <alignment horizontal="left" vertical="center"/>
      <protection locked="0"/>
    </xf>
    <xf numFmtId="0" fontId="25" fillId="2" borderId="3" xfId="0" applyFont="1" applyFill="1" applyBorder="1" applyAlignment="1" applyProtection="1">
      <alignment horizontal="left" vertical="center"/>
      <protection locked="0"/>
    </xf>
    <xf numFmtId="0" fontId="25" fillId="2" borderId="4" xfId="0" applyFont="1" applyFill="1" applyBorder="1" applyAlignment="1" applyProtection="1">
      <alignment horizontal="left" vertical="center"/>
      <protection locked="0"/>
    </xf>
    <xf numFmtId="0" fontId="13" fillId="4" borderId="12" xfId="0" applyFont="1" applyFill="1" applyBorder="1" applyAlignment="1" applyProtection="1">
      <alignment horizontal="left" vertical="center"/>
      <protection locked="0"/>
    </xf>
    <xf numFmtId="0" fontId="13" fillId="4" borderId="7" xfId="0" applyFont="1" applyFill="1" applyBorder="1" applyAlignment="1" applyProtection="1">
      <alignment horizontal="left" vertical="center"/>
      <protection locked="0"/>
    </xf>
    <xf numFmtId="0" fontId="13" fillId="4" borderId="13" xfId="0" applyFont="1" applyFill="1" applyBorder="1" applyAlignment="1" applyProtection="1">
      <alignment horizontal="left" vertical="center"/>
      <protection locked="0"/>
    </xf>
    <xf numFmtId="0" fontId="17" fillId="4" borderId="12" xfId="0" applyFont="1" applyFill="1" applyBorder="1" applyAlignment="1" applyProtection="1">
      <alignment horizontal="left" vertical="center"/>
      <protection locked="0"/>
    </xf>
    <xf numFmtId="0" fontId="17" fillId="4" borderId="7" xfId="0" applyFont="1" applyFill="1" applyBorder="1" applyAlignment="1" applyProtection="1">
      <alignment horizontal="left" vertical="center"/>
      <protection locked="0"/>
    </xf>
    <xf numFmtId="0" fontId="17" fillId="4" borderId="13" xfId="0" applyFont="1" applyFill="1" applyBorder="1" applyAlignment="1" applyProtection="1">
      <alignment horizontal="left" vertical="center"/>
      <protection locked="0"/>
    </xf>
    <xf numFmtId="0" fontId="28" fillId="8" borderId="2" xfId="0" applyFont="1" applyFill="1" applyBorder="1" applyAlignment="1" applyProtection="1">
      <alignment horizontal="left" vertical="center" wrapText="1"/>
      <protection locked="0"/>
    </xf>
    <xf numFmtId="0" fontId="27" fillId="3" borderId="14" xfId="0" applyFont="1" applyFill="1" applyBorder="1" applyAlignment="1" applyProtection="1">
      <alignment vertical="center" wrapText="1"/>
      <protection locked="0"/>
    </xf>
    <xf numFmtId="0" fontId="27" fillId="3" borderId="6" xfId="0" applyFont="1" applyFill="1" applyBorder="1" applyAlignment="1" applyProtection="1">
      <alignment horizontal="left" vertical="center" wrapText="1"/>
      <protection locked="0"/>
    </xf>
    <xf numFmtId="0" fontId="28" fillId="3" borderId="31" xfId="0" applyFont="1" applyFill="1" applyBorder="1" applyAlignment="1" applyProtection="1">
      <alignment vertical="center" wrapText="1"/>
      <protection locked="0"/>
    </xf>
    <xf numFmtId="0" fontId="13" fillId="3" borderId="14" xfId="0" applyFont="1" applyFill="1" applyBorder="1" applyAlignment="1" applyProtection="1">
      <alignment vertical="center" wrapText="1"/>
      <protection locked="0"/>
    </xf>
    <xf numFmtId="0" fontId="0" fillId="3" borderId="33" xfId="0" applyFont="1" applyFill="1" applyBorder="1" applyAlignment="1" applyProtection="1">
      <alignment horizontal="center" vertical="center" wrapText="1"/>
      <protection locked="0"/>
    </xf>
    <xf numFmtId="0" fontId="13" fillId="3" borderId="19" xfId="0" applyFont="1" applyFill="1" applyBorder="1" applyAlignment="1" applyProtection="1">
      <alignment vertical="center" wrapText="1"/>
      <protection locked="0"/>
    </xf>
    <xf numFmtId="0" fontId="13" fillId="3" borderId="23" xfId="0" applyFont="1" applyFill="1" applyBorder="1" applyAlignment="1" applyProtection="1">
      <alignment vertical="center" wrapText="1"/>
      <protection locked="0"/>
    </xf>
    <xf numFmtId="4" fontId="23" fillId="9" borderId="38" xfId="0" applyNumberFormat="1" applyFont="1" applyFill="1" applyBorder="1" applyAlignment="1" applyProtection="1">
      <alignment horizontal="center" vertical="center" wrapText="1"/>
    </xf>
    <xf numFmtId="0" fontId="0" fillId="10" borderId="5" xfId="0" applyFill="1" applyBorder="1" applyAlignment="1" applyProtection="1">
      <alignment horizontal="left" vertical="top"/>
    </xf>
    <xf numFmtId="0" fontId="10" fillId="0" borderId="0" xfId="0" applyFont="1"/>
    <xf numFmtId="0" fontId="32" fillId="0" borderId="0" xfId="0" applyFont="1"/>
    <xf numFmtId="0" fontId="19" fillId="5" borderId="5" xfId="0" applyFont="1" applyFill="1" applyBorder="1" applyAlignment="1" applyProtection="1">
      <alignment vertical="center" wrapText="1"/>
      <protection locked="0"/>
    </xf>
    <xf numFmtId="0" fontId="0" fillId="5" borderId="0" xfId="0" applyFont="1" applyFill="1" applyAlignment="1" applyProtection="1">
      <alignment wrapText="1"/>
      <protection locked="0"/>
    </xf>
    <xf numFmtId="0" fontId="11" fillId="0" borderId="0" xfId="0" applyFont="1" applyAlignment="1" applyProtection="1">
      <alignment vertical="center" wrapText="1"/>
    </xf>
    <xf numFmtId="0" fontId="11" fillId="0" borderId="0" xfId="0" applyFont="1" applyAlignment="1" applyProtection="1">
      <alignment vertical="center"/>
    </xf>
    <xf numFmtId="0" fontId="0" fillId="4" borderId="8" xfId="0" applyFill="1" applyBorder="1" applyAlignment="1" applyProtection="1">
      <alignment horizontal="left" vertical="top"/>
    </xf>
    <xf numFmtId="0" fontId="0" fillId="4" borderId="5" xfId="0" applyFill="1" applyBorder="1" applyAlignment="1" applyProtection="1">
      <alignment horizontal="left" vertical="top"/>
    </xf>
    <xf numFmtId="0" fontId="32" fillId="0" borderId="0" xfId="0" applyFont="1" applyFill="1"/>
    <xf numFmtId="0" fontId="11" fillId="3" borderId="5" xfId="3" applyFill="1" applyBorder="1" applyAlignment="1" applyProtection="1">
      <alignment horizontal="left" vertical="top"/>
    </xf>
    <xf numFmtId="0" fontId="11" fillId="3" borderId="6" xfId="3" applyFill="1" applyBorder="1" applyAlignment="1" applyProtection="1">
      <alignment horizontal="left" vertical="top"/>
    </xf>
    <xf numFmtId="0" fontId="0" fillId="0" borderId="0" xfId="0" applyFill="1"/>
    <xf numFmtId="0" fontId="0" fillId="10" borderId="6" xfId="0" applyFill="1" applyBorder="1" applyAlignment="1" applyProtection="1">
      <alignment horizontal="left" vertical="top"/>
    </xf>
    <xf numFmtId="0" fontId="6" fillId="0" borderId="0" xfId="0" applyFont="1"/>
    <xf numFmtId="0" fontId="0" fillId="12" borderId="0" xfId="0" applyFill="1" applyAlignment="1">
      <alignment vertical="top"/>
    </xf>
    <xf numFmtId="0" fontId="11" fillId="3" borderId="5" xfId="3" applyFill="1" applyBorder="1" applyAlignment="1" applyProtection="1">
      <alignment horizontal="left" vertical="top"/>
    </xf>
    <xf numFmtId="0" fontId="11" fillId="3" borderId="6" xfId="3" applyFill="1" applyBorder="1" applyAlignment="1" applyProtection="1">
      <alignment horizontal="left" vertical="top"/>
    </xf>
    <xf numFmtId="0" fontId="7" fillId="4" borderId="0" xfId="0" applyFont="1" applyFill="1" applyAlignment="1"/>
    <xf numFmtId="0" fontId="10" fillId="0" borderId="0" xfId="0" applyFont="1" applyFill="1"/>
    <xf numFmtId="0" fontId="8" fillId="0" borderId="0" xfId="0" applyFont="1" applyFill="1"/>
    <xf numFmtId="0" fontId="9" fillId="13" borderId="5" xfId="0" applyFont="1" applyFill="1" applyBorder="1"/>
    <xf numFmtId="0" fontId="0" fillId="5" borderId="0" xfId="0" applyFill="1"/>
    <xf numFmtId="0" fontId="17" fillId="5" borderId="5" xfId="0" applyFont="1" applyFill="1" applyBorder="1"/>
    <xf numFmtId="4" fontId="17" fillId="5" borderId="0" xfId="0" applyNumberFormat="1" applyFont="1" applyFill="1" applyBorder="1" applyAlignment="1" applyProtection="1">
      <alignment vertical="center" wrapText="1"/>
    </xf>
    <xf numFmtId="0" fontId="31" fillId="5" borderId="5" xfId="0" applyFont="1" applyFill="1" applyBorder="1" applyProtection="1">
      <protection locked="0"/>
    </xf>
    <xf numFmtId="0" fontId="17" fillId="4" borderId="12" xfId="0" applyFont="1" applyFill="1" applyBorder="1" applyAlignment="1" applyProtection="1">
      <alignment horizontal="left" vertical="center"/>
    </xf>
    <xf numFmtId="0" fontId="17" fillId="4" borderId="7" xfId="0" applyFont="1" applyFill="1" applyBorder="1" applyAlignment="1" applyProtection="1">
      <alignment horizontal="left" vertical="center"/>
    </xf>
    <xf numFmtId="0" fontId="17" fillId="4" borderId="13" xfId="0" applyFont="1" applyFill="1" applyBorder="1" applyAlignment="1" applyProtection="1">
      <alignment horizontal="left" vertical="center"/>
    </xf>
    <xf numFmtId="0" fontId="27" fillId="3" borderId="14" xfId="0" applyFont="1" applyFill="1" applyBorder="1" applyAlignment="1" applyProtection="1">
      <alignment vertical="center" wrapText="1"/>
    </xf>
    <xf numFmtId="0" fontId="27" fillId="3" borderId="5" xfId="0" applyFont="1" applyFill="1" applyBorder="1" applyAlignment="1" applyProtection="1">
      <alignment horizontal="left" vertical="center" wrapText="1"/>
    </xf>
    <xf numFmtId="0" fontId="27" fillId="3" borderId="6" xfId="0" applyFont="1" applyFill="1" applyBorder="1" applyAlignment="1" applyProtection="1">
      <alignment horizontal="left" vertical="center" wrapText="1"/>
    </xf>
    <xf numFmtId="0" fontId="0" fillId="5" borderId="0" xfId="0" applyFont="1" applyFill="1" applyAlignment="1" applyProtection="1">
      <alignment wrapText="1"/>
    </xf>
    <xf numFmtId="0" fontId="17" fillId="4" borderId="7" xfId="0" applyFont="1" applyFill="1" applyBorder="1" applyAlignment="1" applyProtection="1">
      <alignment horizontal="left" vertical="center" wrapText="1"/>
    </xf>
    <xf numFmtId="0" fontId="17" fillId="4" borderId="13" xfId="0" applyFont="1" applyFill="1" applyBorder="1" applyAlignment="1" applyProtection="1">
      <alignment horizontal="left" vertical="center" wrapText="1"/>
    </xf>
    <xf numFmtId="0" fontId="12" fillId="5" borderId="0" xfId="0" applyFont="1" applyFill="1" applyAlignment="1" applyProtection="1">
      <alignment wrapText="1"/>
    </xf>
    <xf numFmtId="0" fontId="17" fillId="4" borderId="7" xfId="0" applyFont="1" applyFill="1" applyBorder="1" applyAlignment="1" applyProtection="1">
      <alignment vertical="center" wrapText="1"/>
    </xf>
    <xf numFmtId="0" fontId="17" fillId="4" borderId="13" xfId="0" applyFont="1" applyFill="1" applyBorder="1" applyAlignment="1" applyProtection="1">
      <alignment vertical="center" wrapText="1"/>
    </xf>
    <xf numFmtId="0" fontId="0" fillId="0" borderId="0" xfId="0" applyFont="1" applyFill="1" applyAlignment="1">
      <alignment vertical="center"/>
    </xf>
    <xf numFmtId="0" fontId="37" fillId="0" borderId="0" xfId="0" applyFont="1" applyFill="1" applyAlignment="1">
      <alignment vertical="top"/>
    </xf>
    <xf numFmtId="0" fontId="29" fillId="0" borderId="0" xfId="0" applyFont="1" applyFill="1" applyAlignment="1">
      <alignment vertical="top"/>
    </xf>
    <xf numFmtId="0" fontId="0" fillId="0" borderId="0" xfId="0" applyFill="1" applyAlignment="1">
      <alignment vertical="top" wrapText="1"/>
    </xf>
    <xf numFmtId="0" fontId="37" fillId="0" borderId="0" xfId="0" applyFont="1" applyFill="1" applyAlignment="1">
      <alignment vertical="top" wrapText="1"/>
    </xf>
    <xf numFmtId="4" fontId="20" fillId="0" borderId="0" xfId="0" applyNumberFormat="1" applyFont="1" applyFill="1" applyBorder="1" applyAlignment="1" applyProtection="1">
      <alignment horizontal="center" vertical="center" wrapText="1"/>
    </xf>
    <xf numFmtId="0" fontId="24" fillId="0" borderId="0" xfId="0" applyFont="1" applyFill="1" applyBorder="1" applyAlignment="1" applyProtection="1">
      <alignment horizontal="center" vertical="center" wrapText="1"/>
    </xf>
    <xf numFmtId="0" fontId="25" fillId="2" borderId="0" xfId="0" applyFont="1" applyFill="1" applyBorder="1" applyAlignment="1" applyProtection="1">
      <alignment horizontal="left" vertical="center"/>
    </xf>
    <xf numFmtId="0" fontId="0" fillId="3" borderId="0" xfId="0" applyFont="1" applyFill="1" applyBorder="1" applyAlignment="1" applyProtection="1">
      <alignment horizontal="left" vertical="center"/>
    </xf>
    <xf numFmtId="0" fontId="33" fillId="5" borderId="0" xfId="0" applyFont="1" applyFill="1" applyBorder="1" applyAlignment="1" applyProtection="1">
      <alignment horizontal="left" vertical="center" wrapText="1"/>
      <protection locked="0"/>
    </xf>
    <xf numFmtId="0" fontId="33" fillId="11" borderId="0" xfId="0" applyFont="1" applyFill="1" applyBorder="1" applyAlignment="1" applyProtection="1">
      <alignment horizontal="left" vertical="center" wrapText="1"/>
    </xf>
    <xf numFmtId="0" fontId="17" fillId="4" borderId="0" xfId="0" applyFont="1" applyFill="1" applyBorder="1" applyAlignment="1" applyProtection="1">
      <alignment horizontal="left" vertical="center"/>
    </xf>
    <xf numFmtId="0" fontId="27" fillId="5" borderId="0" xfId="0" applyFont="1" applyFill="1" applyBorder="1" applyAlignment="1" applyProtection="1">
      <alignment horizontal="left" vertical="center" wrapText="1"/>
      <protection locked="0"/>
    </xf>
    <xf numFmtId="0" fontId="34" fillId="5" borderId="0" xfId="0" applyFont="1" applyFill="1" applyBorder="1" applyAlignment="1" applyProtection="1">
      <alignment horizontal="left" vertical="center" wrapText="1"/>
      <protection locked="0"/>
    </xf>
    <xf numFmtId="0" fontId="28" fillId="8" borderId="0" xfId="0" applyFont="1" applyFill="1" applyBorder="1" applyAlignment="1" applyProtection="1">
      <alignment horizontal="left" vertical="center" wrapText="1"/>
    </xf>
    <xf numFmtId="0" fontId="13" fillId="3" borderId="0" xfId="0" applyFont="1" applyFill="1" applyBorder="1" applyAlignment="1" applyProtection="1">
      <alignment horizontal="center" vertical="center" wrapText="1"/>
    </xf>
    <xf numFmtId="0" fontId="13" fillId="4" borderId="0" xfId="0" applyFont="1" applyFill="1" applyBorder="1" applyAlignment="1" applyProtection="1">
      <alignment horizontal="left" vertical="center"/>
    </xf>
    <xf numFmtId="0" fontId="0" fillId="5" borderId="0" xfId="0" applyFont="1" applyFill="1" applyBorder="1" applyAlignment="1" applyProtection="1">
      <alignment horizontal="left" vertical="center" wrapText="1"/>
      <protection locked="0"/>
    </xf>
    <xf numFmtId="0" fontId="17" fillId="4" borderId="0" xfId="0" applyFont="1" applyFill="1" applyBorder="1" applyAlignment="1" applyProtection="1">
      <alignment horizontal="left" vertical="center" wrapText="1"/>
    </xf>
    <xf numFmtId="0" fontId="19" fillId="5" borderId="0" xfId="0" applyFont="1" applyFill="1" applyBorder="1" applyAlignment="1" applyProtection="1">
      <alignment horizontal="left" vertical="center" wrapText="1"/>
      <protection locked="0"/>
    </xf>
    <xf numFmtId="0" fontId="13" fillId="4" borderId="0" xfId="0" applyFont="1" applyFill="1" applyBorder="1" applyAlignment="1" applyProtection="1">
      <alignment horizontal="left" vertical="center" wrapText="1"/>
    </xf>
    <xf numFmtId="0" fontId="33" fillId="5" borderId="0" xfId="0" applyFont="1" applyFill="1" applyBorder="1" applyAlignment="1" applyProtection="1">
      <alignment vertical="center" wrapText="1"/>
      <protection locked="0"/>
    </xf>
    <xf numFmtId="0" fontId="0" fillId="0" borderId="0" xfId="0" applyFont="1" applyFill="1" applyBorder="1" applyAlignment="1" applyProtection="1">
      <alignment horizontal="left" vertical="center" wrapText="1"/>
    </xf>
    <xf numFmtId="0" fontId="25" fillId="2" borderId="0" xfId="0" applyFont="1" applyFill="1" applyBorder="1" applyAlignment="1" applyProtection="1">
      <alignment vertical="center" wrapText="1"/>
    </xf>
    <xf numFmtId="0" fontId="13" fillId="4" borderId="0" xfId="0" applyFont="1" applyFill="1" applyBorder="1" applyAlignment="1" applyProtection="1">
      <alignment vertical="center" wrapText="1"/>
    </xf>
    <xf numFmtId="0" fontId="17" fillId="4" borderId="0" xfId="0" applyFont="1" applyFill="1" applyBorder="1" applyAlignment="1" applyProtection="1">
      <alignment vertical="center" wrapText="1"/>
    </xf>
    <xf numFmtId="0" fontId="13" fillId="4" borderId="0" xfId="0" applyFont="1" applyFill="1" applyBorder="1" applyAlignment="1" applyProtection="1">
      <alignment vertical="center"/>
    </xf>
    <xf numFmtId="3" fontId="19" fillId="5" borderId="5" xfId="0" applyNumberFormat="1" applyFont="1" applyFill="1" applyBorder="1" applyAlignment="1" applyProtection="1">
      <alignment horizontal="right" vertical="center" wrapText="1"/>
      <protection locked="0"/>
    </xf>
    <xf numFmtId="0" fontId="19" fillId="5" borderId="15" xfId="0" applyFont="1" applyFill="1" applyBorder="1" applyAlignment="1" applyProtection="1">
      <alignment horizontal="left" vertical="center" wrapText="1"/>
      <protection locked="0"/>
    </xf>
    <xf numFmtId="9" fontId="19" fillId="11" borderId="5" xfId="1" applyFont="1" applyFill="1" applyBorder="1" applyAlignment="1" applyProtection="1">
      <alignment horizontal="right" vertical="center" wrapText="1"/>
    </xf>
    <xf numFmtId="3" fontId="19" fillId="11" borderId="5" xfId="0" applyNumberFormat="1" applyFont="1" applyFill="1" applyBorder="1" applyAlignment="1" applyProtection="1">
      <alignment horizontal="right" vertical="center" wrapText="1"/>
    </xf>
    <xf numFmtId="9" fontId="19" fillId="11" borderId="34" xfId="1" applyFont="1" applyFill="1" applyBorder="1" applyAlignment="1" applyProtection="1">
      <alignment horizontal="right" vertical="center" wrapText="1"/>
    </xf>
    <xf numFmtId="3" fontId="19" fillId="13" borderId="5" xfId="0" applyNumberFormat="1" applyFont="1" applyFill="1" applyBorder="1" applyAlignment="1" applyProtection="1">
      <alignment horizontal="right" vertical="center" wrapText="1"/>
    </xf>
    <xf numFmtId="9" fontId="19" fillId="13" borderId="5" xfId="1" applyFont="1" applyFill="1" applyBorder="1" applyAlignment="1" applyProtection="1">
      <alignment horizontal="right" vertical="center" wrapText="1"/>
    </xf>
    <xf numFmtId="0" fontId="17" fillId="4" borderId="7" xfId="0" applyFont="1" applyFill="1" applyBorder="1" applyAlignment="1" applyProtection="1">
      <alignment vertical="center"/>
    </xf>
    <xf numFmtId="0" fontId="17" fillId="4" borderId="13" xfId="0" applyFont="1" applyFill="1" applyBorder="1" applyAlignment="1" applyProtection="1">
      <alignment vertical="center"/>
    </xf>
    <xf numFmtId="3" fontId="19" fillId="11" borderId="5" xfId="0" applyNumberFormat="1" applyFont="1" applyFill="1" applyBorder="1" applyAlignment="1" applyProtection="1">
      <alignment horizontal="right" vertical="center" wrapText="1"/>
      <protection locked="0"/>
    </xf>
    <xf numFmtId="0" fontId="14" fillId="2" borderId="2" xfId="0" applyFont="1" applyFill="1" applyBorder="1" applyAlignment="1" applyProtection="1">
      <alignment horizontal="left" vertical="center"/>
    </xf>
    <xf numFmtId="0" fontId="14" fillId="2" borderId="3" xfId="0" applyFont="1" applyFill="1" applyBorder="1" applyAlignment="1" applyProtection="1">
      <alignment horizontal="left" vertical="center"/>
    </xf>
    <xf numFmtId="0" fontId="14" fillId="2" borderId="4" xfId="0" applyFont="1" applyFill="1" applyBorder="1" applyAlignment="1" applyProtection="1">
      <alignment horizontal="left" vertical="center"/>
    </xf>
    <xf numFmtId="0" fontId="39" fillId="3" borderId="29" xfId="0" applyFont="1" applyFill="1" applyBorder="1" applyAlignment="1" applyProtection="1">
      <alignment horizontal="left" vertical="center"/>
    </xf>
    <xf numFmtId="0" fontId="19" fillId="3" borderId="28" xfId="0" applyFont="1" applyFill="1" applyBorder="1" applyAlignment="1" applyProtection="1">
      <alignment horizontal="left" vertical="center"/>
    </xf>
    <xf numFmtId="0" fontId="19" fillId="3" borderId="30" xfId="0" applyFont="1" applyFill="1" applyBorder="1" applyAlignment="1" applyProtection="1">
      <alignment horizontal="left" vertical="center"/>
    </xf>
    <xf numFmtId="0" fontId="17" fillId="3" borderId="14" xfId="0" applyFont="1" applyFill="1" applyBorder="1" applyAlignment="1" applyProtection="1">
      <alignment vertical="center" wrapText="1"/>
    </xf>
    <xf numFmtId="0" fontId="17" fillId="3" borderId="14" xfId="0" applyFont="1" applyFill="1" applyBorder="1" applyAlignment="1" applyProtection="1">
      <alignment horizontal="left" vertical="center" wrapText="1"/>
    </xf>
    <xf numFmtId="0" fontId="27" fillId="3" borderId="31" xfId="0" applyFont="1" applyFill="1" applyBorder="1" applyAlignment="1" applyProtection="1">
      <alignment vertical="center" wrapText="1"/>
    </xf>
    <xf numFmtId="0" fontId="27" fillId="8" borderId="2" xfId="0" applyFont="1" applyFill="1" applyBorder="1" applyAlignment="1" applyProtection="1">
      <alignment horizontal="left" vertical="center" wrapText="1"/>
    </xf>
    <xf numFmtId="0" fontId="27" fillId="8" borderId="3" xfId="0" applyFont="1" applyFill="1" applyBorder="1" applyAlignment="1" applyProtection="1">
      <alignment horizontal="left" vertical="center" wrapText="1"/>
    </xf>
    <xf numFmtId="0" fontId="27" fillId="8" borderId="4" xfId="0" applyFont="1" applyFill="1" applyBorder="1" applyAlignment="1" applyProtection="1">
      <alignment horizontal="left" vertical="center" wrapText="1"/>
    </xf>
    <xf numFmtId="0" fontId="17" fillId="3" borderId="19" xfId="0" applyFont="1" applyFill="1" applyBorder="1" applyAlignment="1" applyProtection="1">
      <alignment vertical="center" wrapText="1"/>
    </xf>
    <xf numFmtId="0" fontId="17" fillId="3" borderId="20" xfId="0" applyFont="1" applyFill="1" applyBorder="1" applyAlignment="1" applyProtection="1">
      <alignment vertical="center" wrapText="1"/>
    </xf>
    <xf numFmtId="0" fontId="17" fillId="3" borderId="21" xfId="0" applyFont="1" applyFill="1" applyBorder="1" applyAlignment="1" applyProtection="1">
      <alignment horizontal="center" vertical="center" wrapText="1"/>
    </xf>
    <xf numFmtId="0" fontId="17" fillId="3" borderId="23" xfId="0" applyFont="1" applyFill="1" applyBorder="1" applyAlignment="1" applyProtection="1">
      <alignment vertical="center" wrapText="1"/>
    </xf>
    <xf numFmtId="0" fontId="17" fillId="3" borderId="9" xfId="0" applyFont="1" applyFill="1" applyBorder="1" applyAlignment="1" applyProtection="1">
      <alignment vertical="center" wrapText="1"/>
    </xf>
    <xf numFmtId="0" fontId="27" fillId="5" borderId="5" xfId="0" applyFont="1" applyFill="1" applyBorder="1" applyAlignment="1" applyProtection="1">
      <alignment horizontal="center" vertical="center" wrapText="1"/>
      <protection locked="0"/>
    </xf>
    <xf numFmtId="0" fontId="19" fillId="3" borderId="12" xfId="0" applyFont="1" applyFill="1" applyBorder="1" applyAlignment="1" applyProtection="1">
      <alignment vertical="center" wrapText="1"/>
    </xf>
    <xf numFmtId="0" fontId="19" fillId="3" borderId="5" xfId="0" applyFont="1" applyFill="1" applyBorder="1" applyAlignment="1" applyProtection="1">
      <alignment horizontal="center" vertical="center" wrapText="1"/>
    </xf>
    <xf numFmtId="0" fontId="19" fillId="3" borderId="8" xfId="0" applyFont="1" applyFill="1" applyBorder="1" applyAlignment="1" applyProtection="1">
      <alignment horizontal="center" vertical="center" wrapText="1"/>
    </xf>
    <xf numFmtId="0" fontId="19" fillId="3" borderId="33" xfId="0" applyFont="1" applyFill="1" applyBorder="1" applyAlignment="1" applyProtection="1">
      <alignment horizontal="center" vertical="center" wrapText="1"/>
    </xf>
    <xf numFmtId="0" fontId="19" fillId="5" borderId="0" xfId="0" applyFont="1" applyFill="1" applyAlignment="1" applyProtection="1">
      <alignment wrapText="1"/>
    </xf>
    <xf numFmtId="0" fontId="19" fillId="6" borderId="44" xfId="0" applyFont="1" applyFill="1" applyBorder="1" applyAlignment="1" applyProtection="1">
      <alignment horizontal="center" vertical="center" wrapText="1"/>
    </xf>
    <xf numFmtId="3" fontId="19" fillId="6" borderId="44" xfId="0" applyNumberFormat="1" applyFont="1" applyFill="1" applyBorder="1" applyAlignment="1" applyProtection="1">
      <alignment horizontal="right" vertical="center" wrapText="1"/>
    </xf>
    <xf numFmtId="0" fontId="19" fillId="6" borderId="5" xfId="0" applyFont="1" applyFill="1" applyBorder="1" applyAlignment="1" applyProtection="1">
      <alignment horizontal="center" vertical="center" wrapText="1"/>
    </xf>
    <xf numFmtId="9" fontId="19" fillId="6" borderId="5" xfId="1" applyFont="1" applyFill="1" applyBorder="1" applyAlignment="1" applyProtection="1">
      <alignment horizontal="right" vertical="center" wrapText="1"/>
    </xf>
    <xf numFmtId="0" fontId="14" fillId="2" borderId="3" xfId="0" applyFont="1" applyFill="1" applyBorder="1" applyAlignment="1" applyProtection="1">
      <alignment vertical="center" wrapText="1"/>
    </xf>
    <xf numFmtId="0" fontId="14" fillId="2" borderId="4" xfId="0" applyFont="1" applyFill="1" applyBorder="1" applyAlignment="1" applyProtection="1">
      <alignment vertical="center" wrapText="1"/>
    </xf>
    <xf numFmtId="0" fontId="40" fillId="5" borderId="0" xfId="0" applyFont="1" applyFill="1" applyAlignment="1" applyProtection="1">
      <alignment wrapText="1"/>
      <protection locked="0"/>
    </xf>
    <xf numFmtId="0" fontId="27" fillId="8" borderId="2" xfId="0" applyFont="1" applyFill="1" applyBorder="1" applyAlignment="1" applyProtection="1">
      <alignment vertical="center" wrapText="1"/>
    </xf>
    <xf numFmtId="0" fontId="40" fillId="5" borderId="0" xfId="0" applyFont="1" applyFill="1" applyAlignment="1" applyProtection="1">
      <alignment wrapText="1"/>
    </xf>
    <xf numFmtId="0" fontId="27" fillId="8" borderId="3" xfId="0" applyFont="1" applyFill="1" applyBorder="1" applyAlignment="1" applyProtection="1">
      <alignment horizontal="left" vertical="center" wrapText="1"/>
      <protection locked="0"/>
    </xf>
    <xf numFmtId="0" fontId="27" fillId="8" borderId="4" xfId="0" applyFont="1" applyFill="1" applyBorder="1" applyAlignment="1" applyProtection="1">
      <alignment horizontal="left" vertical="center" wrapText="1"/>
      <protection locked="0"/>
    </xf>
    <xf numFmtId="0" fontId="17" fillId="3" borderId="20" xfId="0" applyFont="1" applyFill="1" applyBorder="1" applyAlignment="1" applyProtection="1">
      <alignment vertical="center" wrapText="1"/>
      <protection locked="0"/>
    </xf>
    <xf numFmtId="0" fontId="17" fillId="3" borderId="21" xfId="0" applyFont="1" applyFill="1" applyBorder="1" applyAlignment="1" applyProtection="1">
      <alignment horizontal="center" vertical="center" wrapText="1"/>
      <protection locked="0"/>
    </xf>
    <xf numFmtId="0" fontId="17" fillId="3" borderId="9" xfId="0" applyFont="1" applyFill="1" applyBorder="1" applyAlignment="1" applyProtection="1">
      <alignment vertical="center" wrapText="1"/>
      <protection locked="0"/>
    </xf>
    <xf numFmtId="0" fontId="12" fillId="5" borderId="0" xfId="0" applyFont="1" applyFill="1" applyAlignment="1" applyProtection="1">
      <alignment wrapText="1"/>
      <protection locked="0"/>
    </xf>
    <xf numFmtId="0" fontId="41" fillId="0" borderId="0" xfId="0" applyFont="1" applyAlignment="1">
      <alignment vertical="center"/>
    </xf>
    <xf numFmtId="0" fontId="29" fillId="12" borderId="0" xfId="0" applyFont="1" applyFill="1" applyAlignment="1">
      <alignment vertical="center"/>
    </xf>
    <xf numFmtId="0" fontId="0" fillId="12" borderId="0" xfId="0" applyFill="1" applyAlignment="1">
      <alignment vertical="top" wrapText="1"/>
    </xf>
    <xf numFmtId="0" fontId="27" fillId="0" borderId="13" xfId="0" applyFont="1" applyFill="1" applyBorder="1" applyAlignment="1" applyProtection="1">
      <alignment horizontal="left" vertical="center" wrapText="1"/>
      <protection locked="0"/>
    </xf>
    <xf numFmtId="0" fontId="19" fillId="12" borderId="0" xfId="0" applyFont="1" applyFill="1" applyAlignment="1">
      <alignment vertical="top" wrapText="1"/>
    </xf>
    <xf numFmtId="0" fontId="5" fillId="0" borderId="0" xfId="0" applyFont="1" applyFill="1"/>
    <xf numFmtId="0" fontId="5" fillId="12" borderId="0" xfId="0" applyFont="1" applyFill="1"/>
    <xf numFmtId="0" fontId="29" fillId="12" borderId="0" xfId="0" applyFont="1" applyFill="1" applyAlignment="1">
      <alignment vertical="top"/>
    </xf>
    <xf numFmtId="0" fontId="37" fillId="0" borderId="0" xfId="0" applyFont="1" applyFill="1"/>
    <xf numFmtId="0" fontId="0" fillId="0" borderId="0" xfId="0" applyFont="1" applyFill="1"/>
    <xf numFmtId="0" fontId="0" fillId="0" borderId="0" xfId="0" applyFont="1" applyFill="1" applyAlignment="1">
      <alignment vertical="top"/>
    </xf>
    <xf numFmtId="0" fontId="0" fillId="0" borderId="42" xfId="0" applyFont="1" applyFill="1" applyBorder="1" applyAlignment="1">
      <alignment vertical="top"/>
    </xf>
    <xf numFmtId="0" fontId="0" fillId="9" borderId="0" xfId="0" applyFont="1" applyFill="1" applyAlignment="1">
      <alignment vertical="top"/>
    </xf>
    <xf numFmtId="0" fontId="4" fillId="12" borderId="0" xfId="0" applyFont="1" applyFill="1"/>
    <xf numFmtId="0" fontId="0" fillId="0" borderId="0" xfId="0" applyFont="1" applyFill="1" applyAlignment="1">
      <alignment vertical="top" wrapText="1"/>
    </xf>
    <xf numFmtId="0" fontId="42" fillId="0" borderId="0" xfId="0" applyFont="1" applyAlignment="1">
      <alignment vertical="top" wrapText="1"/>
    </xf>
    <xf numFmtId="0" fontId="0" fillId="0" borderId="0" xfId="0" applyFont="1" applyAlignment="1">
      <alignment vertical="top" wrapText="1"/>
    </xf>
    <xf numFmtId="0" fontId="3" fillId="0" borderId="0" xfId="0" applyFont="1" applyFill="1"/>
    <xf numFmtId="0" fontId="43" fillId="5" borderId="0" xfId="0" applyFont="1" applyFill="1" applyAlignment="1"/>
    <xf numFmtId="0" fontId="25" fillId="5" borderId="0" xfId="0" applyFont="1" applyFill="1" applyAlignment="1"/>
    <xf numFmtId="0" fontId="2" fillId="12" borderId="0" xfId="0" applyFont="1" applyFill="1"/>
    <xf numFmtId="0" fontId="1" fillId="0" borderId="0" xfId="0" applyFont="1"/>
    <xf numFmtId="0" fontId="1" fillId="0" borderId="0" xfId="0" applyFont="1" applyFill="1"/>
    <xf numFmtId="0" fontId="0" fillId="0" borderId="0" xfId="0" applyFont="1"/>
    <xf numFmtId="9" fontId="19" fillId="5" borderId="5" xfId="0" applyNumberFormat="1" applyFont="1" applyFill="1" applyBorder="1" applyAlignment="1" applyProtection="1">
      <alignment vertical="center" wrapText="1"/>
      <protection locked="0"/>
    </xf>
    <xf numFmtId="0" fontId="14" fillId="2" borderId="2" xfId="0" applyFont="1" applyFill="1" applyBorder="1" applyAlignment="1" applyProtection="1">
      <alignment horizontal="left" vertical="center"/>
      <protection locked="0"/>
    </xf>
    <xf numFmtId="0" fontId="14" fillId="2" borderId="3" xfId="0" applyFont="1" applyFill="1" applyBorder="1" applyAlignment="1" applyProtection="1">
      <alignment horizontal="left" vertical="center"/>
      <protection locked="0"/>
    </xf>
    <xf numFmtId="0" fontId="14" fillId="2" borderId="4" xfId="0" applyFont="1" applyFill="1" applyBorder="1" applyAlignment="1" applyProtection="1">
      <alignment horizontal="left" vertical="center"/>
      <protection locked="0"/>
    </xf>
    <xf numFmtId="0" fontId="25" fillId="2" borderId="0" xfId="0" applyFont="1" applyFill="1" applyBorder="1" applyAlignment="1" applyProtection="1">
      <alignment horizontal="left" vertical="center"/>
      <protection locked="0"/>
    </xf>
    <xf numFmtId="0" fontId="39" fillId="3" borderId="29" xfId="0" applyFont="1" applyFill="1" applyBorder="1" applyAlignment="1" applyProtection="1">
      <alignment horizontal="left" vertical="center"/>
      <protection locked="0"/>
    </xf>
    <xf numFmtId="0" fontId="19" fillId="3" borderId="28" xfId="0" applyFont="1" applyFill="1" applyBorder="1" applyAlignment="1" applyProtection="1">
      <alignment horizontal="left" vertical="center"/>
      <protection locked="0"/>
    </xf>
    <xf numFmtId="0" fontId="19" fillId="3" borderId="30" xfId="0" applyFont="1" applyFill="1" applyBorder="1" applyAlignment="1" applyProtection="1">
      <alignment horizontal="left" vertical="center"/>
      <protection locked="0"/>
    </xf>
    <xf numFmtId="0" fontId="0" fillId="3" borderId="0" xfId="0" applyFont="1" applyFill="1" applyBorder="1" applyAlignment="1" applyProtection="1">
      <alignment horizontal="left" vertical="center"/>
      <protection locked="0"/>
    </xf>
    <xf numFmtId="0" fontId="17" fillId="3" borderId="14" xfId="0" applyFont="1" applyFill="1" applyBorder="1" applyAlignment="1" applyProtection="1">
      <alignment vertical="center" wrapText="1"/>
      <protection locked="0"/>
    </xf>
    <xf numFmtId="0" fontId="17" fillId="3" borderId="14" xfId="0" applyFont="1" applyFill="1" applyBorder="1" applyAlignment="1" applyProtection="1">
      <alignment horizontal="left" vertical="center" wrapText="1"/>
      <protection locked="0"/>
    </xf>
    <xf numFmtId="0" fontId="33" fillId="11" borderId="0" xfId="0" applyFont="1" applyFill="1" applyBorder="1" applyAlignment="1" applyProtection="1">
      <alignment horizontal="left" vertical="center" wrapText="1"/>
      <protection locked="0"/>
    </xf>
    <xf numFmtId="0" fontId="17" fillId="4" borderId="7" xfId="0" applyFont="1" applyFill="1" applyBorder="1" applyAlignment="1" applyProtection="1">
      <alignment vertical="center" wrapText="1"/>
      <protection locked="0"/>
    </xf>
    <xf numFmtId="0" fontId="17" fillId="4" borderId="13" xfId="0" applyFont="1" applyFill="1" applyBorder="1" applyAlignment="1" applyProtection="1">
      <alignment vertical="center" wrapText="1"/>
      <protection locked="0"/>
    </xf>
    <xf numFmtId="0" fontId="17" fillId="4" borderId="0" xfId="0" applyFont="1" applyFill="1" applyBorder="1" applyAlignment="1" applyProtection="1">
      <alignment vertical="center" wrapText="1"/>
      <protection locked="0"/>
    </xf>
    <xf numFmtId="0" fontId="27" fillId="3" borderId="31" xfId="0" applyFont="1" applyFill="1" applyBorder="1" applyAlignment="1" applyProtection="1">
      <alignment vertical="center" wrapText="1"/>
      <protection locked="0"/>
    </xf>
    <xf numFmtId="0" fontId="27" fillId="8" borderId="2" xfId="0" applyFont="1" applyFill="1" applyBorder="1" applyAlignment="1" applyProtection="1">
      <alignment vertical="center" wrapText="1"/>
      <protection locked="0"/>
    </xf>
    <xf numFmtId="0" fontId="28" fillId="8" borderId="0" xfId="0" applyFont="1" applyFill="1" applyBorder="1" applyAlignment="1" applyProtection="1">
      <alignment horizontal="left" vertical="center" wrapText="1"/>
      <protection locked="0"/>
    </xf>
    <xf numFmtId="0" fontId="17" fillId="3" borderId="19" xfId="0" applyFont="1" applyFill="1" applyBorder="1" applyAlignment="1" applyProtection="1">
      <alignment vertical="center" wrapText="1"/>
      <protection locked="0"/>
    </xf>
    <xf numFmtId="0" fontId="13" fillId="3" borderId="0" xfId="0" applyFont="1" applyFill="1" applyBorder="1" applyAlignment="1" applyProtection="1">
      <alignment horizontal="center" vertical="center" wrapText="1"/>
      <protection locked="0"/>
    </xf>
    <xf numFmtId="0" fontId="17" fillId="3" borderId="23" xfId="0" applyFont="1" applyFill="1" applyBorder="1" applyAlignment="1" applyProtection="1">
      <alignment vertical="center" wrapText="1"/>
      <protection locked="0"/>
    </xf>
    <xf numFmtId="0" fontId="13" fillId="4" borderId="0" xfId="0" applyFont="1" applyFill="1" applyBorder="1" applyAlignment="1" applyProtection="1">
      <alignment vertical="center" wrapText="1"/>
      <protection locked="0"/>
    </xf>
    <xf numFmtId="0" fontId="19" fillId="3" borderId="12" xfId="0" applyFont="1" applyFill="1" applyBorder="1" applyAlignment="1" applyProtection="1">
      <alignment vertical="center" wrapText="1"/>
      <protection locked="0"/>
    </xf>
    <xf numFmtId="0" fontId="19" fillId="3" borderId="5" xfId="0" applyFont="1" applyFill="1" applyBorder="1" applyAlignment="1" applyProtection="1">
      <alignment horizontal="center" vertical="center" wrapText="1"/>
      <protection locked="0"/>
    </xf>
    <xf numFmtId="0" fontId="19" fillId="3" borderId="8" xfId="0" applyFont="1" applyFill="1" applyBorder="1" applyAlignment="1" applyProtection="1">
      <alignment horizontal="center" vertical="center" wrapText="1"/>
      <protection locked="0"/>
    </xf>
    <xf numFmtId="9" fontId="19" fillId="13" borderId="5" xfId="1" applyFont="1" applyFill="1" applyBorder="1" applyAlignment="1" applyProtection="1">
      <alignment horizontal="right" vertical="center" wrapText="1"/>
      <protection locked="0"/>
    </xf>
    <xf numFmtId="9" fontId="19" fillId="11" borderId="5" xfId="1" applyFont="1" applyFill="1" applyBorder="1" applyAlignment="1" applyProtection="1">
      <alignment horizontal="right" vertical="center" wrapText="1"/>
      <protection locked="0"/>
    </xf>
    <xf numFmtId="0" fontId="17" fillId="4" borderId="7" xfId="0" applyFont="1" applyFill="1" applyBorder="1" applyAlignment="1" applyProtection="1">
      <alignment vertical="center"/>
      <protection locked="0"/>
    </xf>
    <xf numFmtId="0" fontId="17" fillId="4" borderId="13" xfId="0" applyFont="1" applyFill="1" applyBorder="1" applyAlignment="1" applyProtection="1">
      <alignment vertical="center"/>
      <protection locked="0"/>
    </xf>
    <xf numFmtId="0" fontId="13" fillId="4" borderId="0" xfId="0" applyFont="1" applyFill="1" applyBorder="1" applyAlignment="1" applyProtection="1">
      <alignment vertical="center"/>
      <protection locked="0"/>
    </xf>
    <xf numFmtId="10" fontId="19" fillId="5" borderId="5" xfId="0" applyNumberFormat="1" applyFont="1" applyFill="1" applyBorder="1" applyAlignment="1" applyProtection="1">
      <alignment vertical="center" wrapText="1"/>
      <protection locked="0"/>
    </xf>
    <xf numFmtId="0" fontId="19" fillId="5" borderId="0" xfId="0" applyFont="1" applyFill="1" applyAlignment="1">
      <alignment horizontal="left" vertical="top" wrapText="1"/>
    </xf>
    <xf numFmtId="4" fontId="20" fillId="0" borderId="36" xfId="0" applyNumberFormat="1" applyFont="1" applyFill="1" applyBorder="1" applyAlignment="1" applyProtection="1">
      <alignment horizontal="center" vertical="center" wrapText="1"/>
    </xf>
    <xf numFmtId="4" fontId="20" fillId="0" borderId="37" xfId="0" applyNumberFormat="1" applyFont="1" applyFill="1" applyBorder="1" applyAlignment="1" applyProtection="1">
      <alignment horizontal="center" vertical="center" wrapText="1"/>
    </xf>
    <xf numFmtId="4" fontId="19" fillId="0" borderId="6" xfId="0" applyNumberFormat="1" applyFont="1" applyFill="1" applyBorder="1" applyAlignment="1" applyProtection="1">
      <alignment vertical="center" wrapText="1"/>
    </xf>
    <xf numFmtId="4" fontId="19" fillId="0" borderId="7" xfId="0" applyNumberFormat="1" applyFont="1" applyFill="1" applyBorder="1" applyAlignment="1" applyProtection="1">
      <alignment vertical="center" wrapText="1"/>
    </xf>
    <xf numFmtId="4" fontId="19" fillId="0" borderId="8" xfId="0" applyNumberFormat="1" applyFont="1" applyFill="1" applyBorder="1" applyAlignment="1" applyProtection="1">
      <alignment vertical="center" wrapText="1"/>
    </xf>
    <xf numFmtId="4" fontId="19" fillId="0" borderId="6" xfId="0" applyNumberFormat="1" applyFont="1" applyBorder="1" applyAlignment="1" applyProtection="1">
      <alignment horizontal="left" vertical="center" wrapText="1"/>
    </xf>
    <xf numFmtId="4" fontId="19" fillId="0" borderId="7" xfId="0" applyNumberFormat="1" applyFont="1" applyBorder="1" applyAlignment="1" applyProtection="1">
      <alignment horizontal="left" vertical="center" wrapText="1"/>
    </xf>
    <xf numFmtId="4" fontId="19" fillId="0" borderId="8" xfId="0" applyNumberFormat="1" applyFont="1" applyBorder="1" applyAlignment="1" applyProtection="1">
      <alignment horizontal="left" vertical="center" wrapText="1"/>
    </xf>
    <xf numFmtId="4" fontId="17" fillId="3" borderId="6" xfId="0" applyNumberFormat="1" applyFont="1" applyFill="1" applyBorder="1" applyAlignment="1" applyProtection="1">
      <alignment horizontal="left" vertical="center"/>
    </xf>
    <xf numFmtId="4" fontId="17" fillId="3" borderId="7" xfId="0" applyNumberFormat="1" applyFont="1" applyFill="1" applyBorder="1" applyAlignment="1" applyProtection="1">
      <alignment horizontal="left" vertical="center"/>
    </xf>
    <xf numFmtId="4" fontId="17" fillId="3" borderId="8" xfId="0" applyNumberFormat="1" applyFont="1" applyFill="1" applyBorder="1" applyAlignment="1" applyProtection="1">
      <alignment horizontal="left" vertical="center"/>
    </xf>
    <xf numFmtId="4" fontId="19" fillId="0" borderId="6" xfId="0" applyNumberFormat="1" applyFont="1" applyFill="1" applyBorder="1" applyAlignment="1" applyProtection="1">
      <alignment horizontal="left" vertical="center" wrapText="1"/>
    </xf>
    <xf numFmtId="4" fontId="19" fillId="0" borderId="7" xfId="0" applyNumberFormat="1" applyFont="1" applyFill="1" applyBorder="1" applyAlignment="1" applyProtection="1">
      <alignment horizontal="left" vertical="center" wrapText="1"/>
    </xf>
    <xf numFmtId="4" fontId="19" fillId="0" borderId="8" xfId="0" applyNumberFormat="1" applyFont="1" applyFill="1" applyBorder="1" applyAlignment="1" applyProtection="1">
      <alignment horizontal="left" vertical="center" wrapText="1"/>
    </xf>
    <xf numFmtId="4" fontId="26" fillId="7" borderId="2" xfId="0" applyNumberFormat="1" applyFont="1" applyFill="1" applyBorder="1" applyAlignment="1" applyProtection="1">
      <alignment horizontal="left" vertical="center"/>
    </xf>
    <xf numFmtId="4" fontId="26" fillId="7" borderId="3" xfId="0" applyNumberFormat="1" applyFont="1" applyFill="1" applyBorder="1" applyAlignment="1" applyProtection="1">
      <alignment horizontal="left" vertical="center"/>
    </xf>
    <xf numFmtId="4" fontId="26" fillId="7" borderId="40" xfId="0" applyNumberFormat="1" applyFont="1" applyFill="1" applyBorder="1" applyAlignment="1" applyProtection="1">
      <alignment horizontal="left" vertical="center"/>
    </xf>
    <xf numFmtId="4" fontId="35" fillId="3" borderId="0" xfId="2" applyNumberFormat="1" applyFill="1" applyBorder="1" applyAlignment="1" applyProtection="1">
      <alignment horizontal="left" vertical="center" wrapText="1"/>
    </xf>
    <xf numFmtId="4" fontId="19" fillId="3" borderId="43" xfId="0" applyNumberFormat="1" applyFont="1" applyFill="1" applyBorder="1" applyAlignment="1" applyProtection="1">
      <alignment horizontal="left" vertical="center" wrapText="1"/>
    </xf>
    <xf numFmtId="4" fontId="19" fillId="3" borderId="0" xfId="0" applyNumberFormat="1" applyFont="1" applyFill="1" applyBorder="1" applyAlignment="1" applyProtection="1">
      <alignment horizontal="left" vertical="center" wrapText="1"/>
    </xf>
    <xf numFmtId="4" fontId="19" fillId="3" borderId="38" xfId="0" applyNumberFormat="1" applyFont="1" applyFill="1" applyBorder="1" applyAlignment="1" applyProtection="1">
      <alignment horizontal="left" vertical="center" wrapText="1"/>
    </xf>
    <xf numFmtId="0" fontId="19" fillId="3" borderId="1" xfId="0" applyFont="1" applyFill="1" applyBorder="1" applyAlignment="1" applyProtection="1">
      <alignment horizontal="left" vertical="center" wrapText="1"/>
    </xf>
    <xf numFmtId="0" fontId="19" fillId="3" borderId="39" xfId="0" applyFont="1" applyFill="1" applyBorder="1" applyAlignment="1" applyProtection="1">
      <alignment horizontal="left" vertical="center" wrapText="1"/>
    </xf>
    <xf numFmtId="4" fontId="21" fillId="5" borderId="2" xfId="0" applyNumberFormat="1" applyFont="1" applyFill="1" applyBorder="1" applyAlignment="1" applyProtection="1">
      <alignment horizontal="center" vertical="center" wrapText="1"/>
      <protection locked="0"/>
    </xf>
    <xf numFmtId="4" fontId="21" fillId="5" borderId="3" xfId="0" applyNumberFormat="1" applyFont="1" applyFill="1" applyBorder="1" applyAlignment="1" applyProtection="1">
      <alignment horizontal="center" vertical="center" wrapText="1"/>
      <protection locked="0"/>
    </xf>
    <xf numFmtId="4" fontId="21" fillId="5" borderId="4" xfId="0" applyNumberFormat="1" applyFont="1" applyFill="1" applyBorder="1" applyAlignment="1" applyProtection="1">
      <alignment horizontal="center" vertical="center" wrapText="1"/>
      <protection locked="0"/>
    </xf>
    <xf numFmtId="4" fontId="30" fillId="0" borderId="1" xfId="0" applyNumberFormat="1" applyFont="1" applyBorder="1" applyAlignment="1" applyProtection="1">
      <alignment horizontal="center" vertical="center" wrapText="1"/>
    </xf>
    <xf numFmtId="4" fontId="30" fillId="0" borderId="39" xfId="0" applyNumberFormat="1" applyFont="1" applyBorder="1" applyAlignment="1" applyProtection="1">
      <alignment horizontal="center" vertical="center" wrapText="1"/>
    </xf>
    <xf numFmtId="4" fontId="17" fillId="3" borderId="6" xfId="0" applyNumberFormat="1" applyFont="1" applyFill="1" applyBorder="1" applyAlignment="1" applyProtection="1">
      <alignment horizontal="left" vertical="center" wrapText="1"/>
    </xf>
    <xf numFmtId="4" fontId="17" fillId="3" borderId="7" xfId="0" applyNumberFormat="1" applyFont="1" applyFill="1" applyBorder="1" applyAlignment="1" applyProtection="1">
      <alignment horizontal="left" vertical="center" wrapText="1"/>
    </xf>
    <xf numFmtId="4" fontId="17" fillId="3" borderId="8" xfId="0" applyNumberFormat="1" applyFont="1" applyFill="1" applyBorder="1" applyAlignment="1" applyProtection="1">
      <alignment horizontal="left" vertical="center" wrapText="1"/>
    </xf>
    <xf numFmtId="4" fontId="17" fillId="5" borderId="19" xfId="0" applyNumberFormat="1" applyFont="1" applyFill="1" applyBorder="1" applyAlignment="1" applyProtection="1">
      <alignment horizontal="left" vertical="center" wrapText="1"/>
    </xf>
    <xf numFmtId="4" fontId="17" fillId="5" borderId="26" xfId="0" applyNumberFormat="1" applyFont="1" applyFill="1" applyBorder="1" applyAlignment="1" applyProtection="1">
      <alignment horizontal="left" vertical="center" wrapText="1"/>
    </xf>
    <xf numFmtId="4" fontId="17" fillId="5" borderId="27" xfId="0" applyNumberFormat="1" applyFont="1" applyFill="1" applyBorder="1" applyAlignment="1" applyProtection="1">
      <alignment horizontal="left" vertical="center" wrapText="1"/>
    </xf>
    <xf numFmtId="4" fontId="17" fillId="5" borderId="0" xfId="0" applyNumberFormat="1" applyFont="1" applyFill="1" applyBorder="1" applyAlignment="1" applyProtection="1">
      <alignment horizontal="left" vertical="center" wrapText="1"/>
    </xf>
    <xf numFmtId="4" fontId="19" fillId="3" borderId="41" xfId="0" applyNumberFormat="1" applyFont="1" applyFill="1" applyBorder="1" applyAlignment="1" applyProtection="1">
      <alignment horizontal="left" vertical="center" wrapText="1"/>
    </xf>
    <xf numFmtId="4" fontId="19" fillId="3" borderId="26" xfId="0" applyNumberFormat="1" applyFont="1" applyFill="1" applyBorder="1" applyAlignment="1" applyProtection="1">
      <alignment horizontal="left" vertical="center" wrapText="1"/>
    </xf>
    <xf numFmtId="4" fontId="19" fillId="3" borderId="20" xfId="0" applyNumberFormat="1" applyFont="1" applyFill="1" applyBorder="1" applyAlignment="1" applyProtection="1">
      <alignment horizontal="left" vertical="center" wrapText="1"/>
    </xf>
    <xf numFmtId="0" fontId="19" fillId="5" borderId="25" xfId="0" applyFont="1" applyFill="1" applyBorder="1" applyAlignment="1" applyProtection="1">
      <alignment horizontal="left" vertical="center" wrapText="1"/>
      <protection locked="0"/>
    </xf>
    <xf numFmtId="0" fontId="19" fillId="5" borderId="18" xfId="0" applyFont="1" applyFill="1" applyBorder="1" applyAlignment="1" applyProtection="1">
      <alignment horizontal="left" vertical="center" wrapText="1"/>
      <protection locked="0"/>
    </xf>
    <xf numFmtId="0" fontId="19" fillId="3" borderId="24" xfId="0" applyFont="1" applyFill="1" applyBorder="1" applyAlignment="1" applyProtection="1">
      <alignment horizontal="left" vertical="center" wrapText="1"/>
    </xf>
    <xf numFmtId="0" fontId="19" fillId="3" borderId="17" xfId="0" applyFont="1" applyFill="1" applyBorder="1" applyAlignment="1" applyProtection="1">
      <alignment horizontal="left" vertical="center" wrapText="1"/>
    </xf>
    <xf numFmtId="0" fontId="19" fillId="3" borderId="32" xfId="0" applyFont="1" applyFill="1" applyBorder="1" applyAlignment="1" applyProtection="1">
      <alignment horizontal="left" vertical="center" wrapText="1"/>
    </xf>
    <xf numFmtId="0" fontId="17" fillId="3" borderId="22" xfId="0" applyFont="1" applyFill="1" applyBorder="1" applyAlignment="1" applyProtection="1">
      <alignment horizontal="center" vertical="center" wrapText="1"/>
    </xf>
    <xf numFmtId="0" fontId="17" fillId="3" borderId="18" xfId="0" applyFont="1" applyFill="1" applyBorder="1" applyAlignment="1" applyProtection="1">
      <alignment horizontal="center" vertical="center" wrapText="1"/>
    </xf>
    <xf numFmtId="0" fontId="19" fillId="5" borderId="35" xfId="0" applyFont="1" applyFill="1" applyBorder="1" applyAlignment="1" applyProtection="1">
      <alignment horizontal="left" vertical="center" wrapText="1"/>
      <protection locked="0"/>
    </xf>
    <xf numFmtId="0" fontId="27" fillId="5" borderId="16" xfId="0" applyFont="1" applyFill="1" applyBorder="1" applyAlignment="1" applyProtection="1">
      <alignment horizontal="left" vertical="center" wrapText="1"/>
      <protection locked="0"/>
    </xf>
    <xf numFmtId="0" fontId="27" fillId="5" borderId="10" xfId="0" applyFont="1" applyFill="1" applyBorder="1" applyAlignment="1" applyProtection="1">
      <alignment horizontal="left" vertical="center" wrapText="1"/>
      <protection locked="0"/>
    </xf>
    <xf numFmtId="0" fontId="27" fillId="5" borderId="1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19" fillId="5" borderId="7" xfId="0" applyFont="1" applyFill="1" applyBorder="1" applyAlignment="1" applyProtection="1">
      <alignment horizontal="left" vertical="center" wrapText="1"/>
      <protection locked="0"/>
    </xf>
    <xf numFmtId="0" fontId="19" fillId="5" borderId="13" xfId="0" applyFont="1" applyFill="1" applyBorder="1" applyAlignment="1" applyProtection="1">
      <alignment horizontal="left" vertical="center" wrapText="1"/>
      <protection locked="0"/>
    </xf>
    <xf numFmtId="0" fontId="19" fillId="11" borderId="6" xfId="0" applyFont="1" applyFill="1" applyBorder="1" applyAlignment="1" applyProtection="1">
      <alignment horizontal="left" vertical="center" wrapText="1"/>
    </xf>
    <xf numFmtId="0" fontId="19" fillId="11" borderId="7" xfId="0" applyFont="1" applyFill="1" applyBorder="1" applyAlignment="1" applyProtection="1">
      <alignment horizontal="left" vertical="center" wrapText="1"/>
    </xf>
    <xf numFmtId="0" fontId="19" fillId="11" borderId="13" xfId="0" applyFont="1" applyFill="1" applyBorder="1" applyAlignment="1" applyProtection="1">
      <alignment horizontal="left" vertical="center" wrapText="1"/>
    </xf>
    <xf numFmtId="0" fontId="12" fillId="0" borderId="0" xfId="0" applyFont="1" applyAlignment="1" applyProtection="1">
      <alignment horizontal="left" vertical="center" wrapText="1"/>
      <protection locked="0"/>
    </xf>
    <xf numFmtId="0" fontId="24" fillId="0" borderId="3" xfId="0" applyFont="1" applyFill="1" applyBorder="1" applyAlignment="1" applyProtection="1">
      <alignment horizontal="center" vertical="center" wrapText="1"/>
    </xf>
    <xf numFmtId="0" fontId="19" fillId="5" borderId="6" xfId="0" applyFont="1" applyFill="1" applyBorder="1" applyAlignment="1" applyProtection="1">
      <alignment vertical="center" wrapText="1"/>
      <protection locked="0"/>
    </xf>
    <xf numFmtId="0" fontId="19" fillId="5" borderId="7" xfId="0" applyFont="1" applyFill="1" applyBorder="1" applyAlignment="1" applyProtection="1">
      <alignment vertical="center" wrapText="1"/>
      <protection locked="0"/>
    </xf>
    <xf numFmtId="0" fontId="19" fillId="5" borderId="13" xfId="0" applyFont="1" applyFill="1" applyBorder="1" applyAlignment="1" applyProtection="1">
      <alignment vertical="center" wrapText="1"/>
      <protection locked="0"/>
    </xf>
    <xf numFmtId="0" fontId="19" fillId="6" borderId="17" xfId="0" applyFont="1" applyFill="1" applyBorder="1" applyAlignment="1" applyProtection="1">
      <alignment horizontal="left" vertical="center" wrapText="1"/>
    </xf>
    <xf numFmtId="0" fontId="19" fillId="6" borderId="14" xfId="0" applyFont="1" applyFill="1" applyBorder="1" applyAlignment="1" applyProtection="1">
      <alignment horizontal="left" vertical="center" wrapText="1"/>
    </xf>
    <xf numFmtId="0" fontId="19" fillId="0" borderId="45" xfId="0" applyFont="1" applyFill="1" applyBorder="1" applyAlignment="1" applyProtection="1">
      <alignment horizontal="left" vertical="center" wrapText="1"/>
    </xf>
    <xf numFmtId="0" fontId="19" fillId="0" borderId="18" xfId="0" applyFont="1" applyFill="1" applyBorder="1" applyAlignment="1" applyProtection="1">
      <alignment horizontal="left" vertical="center" wrapText="1"/>
    </xf>
    <xf numFmtId="0" fontId="19" fillId="11" borderId="6" xfId="0" applyFont="1" applyFill="1" applyBorder="1" applyAlignment="1" applyProtection="1">
      <alignment horizontal="left" vertical="center" wrapText="1"/>
      <protection locked="0"/>
    </xf>
    <xf numFmtId="0" fontId="19" fillId="11" borderId="7" xfId="0" applyFont="1" applyFill="1" applyBorder="1" applyAlignment="1" applyProtection="1">
      <alignment horizontal="left" vertical="center" wrapText="1"/>
      <protection locked="0"/>
    </xf>
    <xf numFmtId="0" fontId="19" fillId="11" borderId="13" xfId="0" applyFont="1" applyFill="1" applyBorder="1" applyAlignment="1" applyProtection="1">
      <alignment horizontal="left" vertical="center" wrapText="1"/>
      <protection locked="0"/>
    </xf>
    <xf numFmtId="0" fontId="17" fillId="3" borderId="22" xfId="0" applyFont="1" applyFill="1" applyBorder="1" applyAlignment="1" applyProtection="1">
      <alignment horizontal="center" vertical="center" wrapText="1"/>
      <protection locked="0"/>
    </xf>
    <xf numFmtId="0" fontId="17" fillId="3" borderId="18" xfId="0" applyFont="1" applyFill="1" applyBorder="1" applyAlignment="1" applyProtection="1">
      <alignment horizontal="center" vertical="center" wrapText="1"/>
      <protection locked="0"/>
    </xf>
    <xf numFmtId="0" fontId="19" fillId="3" borderId="24" xfId="0" applyFont="1" applyFill="1" applyBorder="1" applyAlignment="1" applyProtection="1">
      <alignment horizontal="left" vertical="center" wrapText="1"/>
      <protection locked="0"/>
    </xf>
    <xf numFmtId="0" fontId="19" fillId="3" borderId="17" xfId="0" applyFont="1" applyFill="1" applyBorder="1" applyAlignment="1" applyProtection="1">
      <alignment horizontal="left" vertical="center" wrapText="1"/>
      <protection locked="0"/>
    </xf>
    <xf numFmtId="0" fontId="19" fillId="3" borderId="32" xfId="0" applyFont="1" applyFill="1" applyBorder="1" applyAlignment="1" applyProtection="1">
      <alignment horizontal="left" vertical="center" wrapText="1"/>
      <protection locked="0"/>
    </xf>
    <xf numFmtId="0" fontId="36" fillId="3" borderId="2" xfId="0" applyFont="1" applyFill="1" applyBorder="1" applyAlignment="1" applyProtection="1">
      <alignment horizontal="left" vertical="center" wrapText="1"/>
      <protection locked="0"/>
    </xf>
    <xf numFmtId="0" fontId="36" fillId="3" borderId="3" xfId="0" applyFont="1" applyFill="1" applyBorder="1" applyAlignment="1" applyProtection="1">
      <alignment horizontal="left" vertical="center" wrapText="1"/>
      <protection locked="0"/>
    </xf>
    <xf numFmtId="0" fontId="36" fillId="3" borderId="4" xfId="0" applyFont="1" applyFill="1" applyBorder="1" applyAlignment="1" applyProtection="1">
      <alignment horizontal="left" vertical="center" wrapText="1"/>
      <protection locked="0"/>
    </xf>
    <xf numFmtId="0" fontId="0" fillId="3" borderId="24" xfId="0" applyFont="1" applyFill="1" applyBorder="1" applyAlignment="1" applyProtection="1">
      <alignment horizontal="left" vertical="center" wrapText="1"/>
      <protection locked="0"/>
    </xf>
    <xf numFmtId="0" fontId="0" fillId="3" borderId="17" xfId="0" applyFont="1" applyFill="1" applyBorder="1" applyAlignment="1" applyProtection="1">
      <alignment horizontal="left" vertical="center" wrapText="1"/>
      <protection locked="0"/>
    </xf>
    <xf numFmtId="0" fontId="26" fillId="3" borderId="29" xfId="0" applyFont="1" applyFill="1" applyBorder="1" applyAlignment="1" applyProtection="1">
      <alignment horizontal="left" vertical="center" wrapText="1"/>
      <protection locked="0"/>
    </xf>
    <xf numFmtId="0" fontId="26" fillId="3" borderId="28" xfId="0" applyFont="1" applyFill="1" applyBorder="1" applyAlignment="1" applyProtection="1">
      <alignment horizontal="left" vertical="center" wrapText="1"/>
      <protection locked="0"/>
    </xf>
    <xf numFmtId="0" fontId="26" fillId="3" borderId="30" xfId="0" applyFont="1" applyFill="1" applyBorder="1" applyAlignment="1" applyProtection="1">
      <alignment horizontal="left" vertical="center" wrapText="1"/>
      <protection locked="0"/>
    </xf>
  </cellXfs>
  <cellStyles count="4">
    <cellStyle name="Hyperlink" xfId="2" builtinId="8"/>
    <cellStyle name="Normal" xfId="0" builtinId="0"/>
    <cellStyle name="Normal 2" xfId="3" xr:uid="{00000000-0005-0000-0000-000002000000}"/>
    <cellStyle name="Percent" xfId="1" builtinId="5"/>
  </cellStyles>
  <dxfs count="0"/>
  <tableStyles count="0" defaultTableStyle="TableStyleMedium2" defaultPivotStyle="PivotStyleLight16"/>
  <colors>
    <mruColors>
      <color rgb="FFE4DFEC"/>
      <color rgb="FF12487D"/>
      <color rgb="FFB1A0C7"/>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1</xdr:row>
      <xdr:rowOff>0</xdr:rowOff>
    </xdr:from>
    <xdr:to>
      <xdr:col>1</xdr:col>
      <xdr:colOff>1209674</xdr:colOff>
      <xdr:row>2</xdr:row>
      <xdr:rowOff>1214</xdr:rowOff>
    </xdr:to>
    <xdr:pic>
      <xdr:nvPicPr>
        <xdr:cNvPr id="3" name="Picture 2" descr="https://tgf.sharepoint.com/sites/inside/Communications%20%20Templates%20%20Logos%20Library/TheGlobalFundLogo_Color_en.jpg">
          <a:extLst>
            <a:ext uri="{FF2B5EF4-FFF2-40B4-BE49-F238E27FC236}">
              <a16:creationId xmlns:a16="http://schemas.microsoft.com/office/drawing/2014/main" id="{B9FED501-A7D9-461B-AF0C-CCB2BF2A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177800"/>
          <a:ext cx="2397124" cy="293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es ES"/>
      <sheetName val="Instructions  FR"/>
      <sheetName val="Instructions EN"/>
      <sheetName val="инструкции RU"/>
      <sheetName val="Chg log"/>
      <sheetName val="Instructions"/>
      <sheetName val="Framework"/>
      <sheetName val="Concept Note"/>
      <sheetName val="Summary budget"/>
      <sheetName val="Target assumptions - optional"/>
      <sheetName val="Cost assumptions - optional"/>
      <sheetName val="CatCmp"/>
      <sheetName val="CatModules"/>
      <sheetName val="CatInt"/>
      <sheetName val="CatImpact"/>
      <sheetName val="CatOutcome"/>
      <sheetName val="CatCoverage"/>
      <sheetName val="CatDataSrc"/>
      <sheetName val="Ctry-notMulti"/>
      <sheetName val="Definitions"/>
      <sheetName val="Translations"/>
      <sheetName val="$Ranges$"/>
      <sheetName val="$Meta$"/>
      <sheetName val="ModInCmp"/>
      <sheetName val="ImpactInCmp"/>
      <sheetName val="DataSrcInCmp"/>
      <sheetName val="OutcomeInCm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C10" t="str">
            <v>HIV/AIDS</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persons/person.xml><?xml version="1.0" encoding="utf-8"?>
<personList xmlns="http://schemas.microsoft.com/office/spreadsheetml/2018/threadedcomments" xmlns:x="http://schemas.openxmlformats.org/spreadsheetml/2006/main">
  <person displayName="eric camacho" id="{15428BFE-9140-4A62-A74A-6B09D7EBCFB1}" userId="a3122816f2364ff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09" dT="2020-03-11T08:35:36.20" personId="{15428BFE-9140-4A62-A74A-6B09D7EBCFB1}" id="{1FAB9EDF-50E7-4474-886D-3093D996BB23}">
    <text>Replace with the National Data.</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6.bin"/><Relationship Id="rId5" Type="http://schemas.openxmlformats.org/officeDocument/2006/relationships/hyperlink" Target="about:blank" TargetMode="External"/><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printerSettings" Target="../printerSettings/printerSettings9.bin"/><Relationship Id="rId7" Type="http://schemas.openxmlformats.org/officeDocument/2006/relationships/comments" Target="../comments1.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vmlDrawing" Target="../drawings/vmlDrawing1.vml"/><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rgb="FFB1A0C7"/>
  </sheetPr>
  <dimension ref="A2:H9"/>
  <sheetViews>
    <sheetView workbookViewId="0">
      <selection activeCell="B9" sqref="B9"/>
    </sheetView>
  </sheetViews>
  <sheetFormatPr defaultColWidth="8.625" defaultRowHeight="14.25" x14ac:dyDescent="0.2"/>
  <cols>
    <col min="1" max="1" width="17.375" style="66" customWidth="1"/>
    <col min="2" max="2" width="24.875" style="66" customWidth="1"/>
    <col min="3" max="16384" width="8.625" style="66"/>
  </cols>
  <sheetData>
    <row r="2" spans="1:8" ht="23.25" x14ac:dyDescent="0.35">
      <c r="C2" s="175" t="s">
        <v>489</v>
      </c>
      <c r="H2" s="176" t="s">
        <v>768</v>
      </c>
    </row>
    <row r="4" spans="1:8" ht="45" customHeight="1" x14ac:dyDescent="0.2">
      <c r="A4" s="212" t="str">
        <f ca="1">Translations!G48</f>
        <v>Please read the Instructions sheet carefully before completing the programmatic gap tables.</v>
      </c>
      <c r="B4" s="212"/>
      <c r="C4" s="212"/>
    </row>
    <row r="5" spans="1:8" ht="48" customHeight="1" x14ac:dyDescent="0.2">
      <c r="A5" s="212" t="str">
        <f ca="1">Translations!G49</f>
        <v>To complete this cover sheet, select from the drop-down lists the Geography and Applicant Type.</v>
      </c>
      <c r="B5" s="212"/>
      <c r="C5" s="212"/>
    </row>
    <row r="7" spans="1:8" ht="15" x14ac:dyDescent="0.25">
      <c r="A7" s="67" t="str">
        <f ca="1">Translations!G50</f>
        <v>Applicant</v>
      </c>
      <c r="B7" s="69" t="s">
        <v>213</v>
      </c>
    </row>
    <row r="8" spans="1:8" ht="15" x14ac:dyDescent="0.25">
      <c r="A8" s="67" t="str">
        <f ca="1">Translations!G51</f>
        <v>Component</v>
      </c>
      <c r="B8" s="65" t="str">
        <f ca="1">Translations!A3</f>
        <v>Tuberculosis</v>
      </c>
    </row>
    <row r="9" spans="1:8" ht="15" x14ac:dyDescent="0.25">
      <c r="A9" s="67" t="str">
        <f ca="1">Translations!G52</f>
        <v>Applicant Type</v>
      </c>
      <c r="B9" s="69" t="s">
        <v>275</v>
      </c>
    </row>
  </sheetData>
  <sheetProtection password="E205" sheet="1" objects="1" scenarios="1" selectLockedCells="1"/>
  <customSheetViews>
    <customSheetView guid="{8A762DD9-6125-4177-AA9B-79E8D68448DE}">
      <selection activeCell="A8" sqref="A8"/>
      <pageMargins left="0.7" right="0.7" top="0.75" bottom="0.75" header="0.3" footer="0.3"/>
      <pageSetup paperSize="9" orientation="portrait"/>
    </customSheetView>
    <customSheetView guid="{5D020AB2-0A97-4230-BF83-062EE6184162}">
      <selection activeCell="A8" sqref="A8"/>
      <pageMargins left="0.7" right="0.7" top="0.75" bottom="0.75" header="0.3" footer="0.3"/>
      <pageSetup paperSize="9" orientation="portrait"/>
    </customSheetView>
    <customSheetView guid="{DCBE10EC-8F38-2F45-867C-33FA420E36B5}">
      <selection activeCell="A8" sqref="A8"/>
      <pageMargins left="0.7" right="0.7" top="0.75" bottom="0.75" header="0.3" footer="0.3"/>
      <pageSetup paperSize="9" orientation="portrait"/>
    </customSheetView>
    <customSheetView guid="{CD09CE3E-58EC-4EDC-BE6A-B9CFB40E5B97}">
      <selection activeCell="A8" sqref="A8"/>
      <pageMargins left="0.7" right="0.7" top="0.75" bottom="0.75" header="0.3" footer="0.3"/>
      <pageSetup paperSize="9" orientation="portrait"/>
    </customSheetView>
  </customSheetViews>
  <mergeCells count="2">
    <mergeCell ref="A4:C4"/>
    <mergeCell ref="A5:C5"/>
  </mergeCells>
  <dataValidations count="1">
    <dataValidation type="list" allowBlank="1" showInputMessage="1" showErrorMessage="1" sqref="B9" xr:uid="{00000000-0002-0000-0000-000000000000}">
      <formula1>ApplicantType</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'TB drop-down'!$L$3:$L$210</xm:f>
          </x14:formula1>
          <xm:sqref>B7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1"/>
    <pageSetUpPr fitToPage="1"/>
  </sheetPr>
  <dimension ref="A1:W79"/>
  <sheetViews>
    <sheetView view="pageBreakPreview" zoomScale="80" zoomScaleNormal="100" zoomScaleSheetLayoutView="80" workbookViewId="0">
      <pane xSplit="7" ySplit="9" topLeftCell="H58" activePane="bottomRight" state="frozen"/>
      <selection activeCell="A9" sqref="A9"/>
      <selection pane="topRight" activeCell="A9" sqref="A9"/>
      <selection pane="bottomLeft" activeCell="A9" sqref="A9"/>
      <selection pane="bottomRight" activeCell="A22" sqref="A22:G22"/>
    </sheetView>
  </sheetViews>
  <sheetFormatPr defaultColWidth="9" defaultRowHeight="14.25" x14ac:dyDescent="0.2"/>
  <cols>
    <col min="1" max="5" width="9.625" style="20" customWidth="1"/>
    <col min="6" max="6" width="12.5" style="20" customWidth="1"/>
    <col min="7" max="7" width="75" style="20" customWidth="1"/>
    <col min="8" max="8" width="21.375" style="20" customWidth="1"/>
    <col min="9" max="16384" width="9" style="20"/>
  </cols>
  <sheetData>
    <row r="1" spans="1:23" ht="18.95" customHeight="1" x14ac:dyDescent="0.2">
      <c r="A1" s="244" t="s">
        <v>17</v>
      </c>
      <c r="B1" s="245"/>
      <c r="C1" s="245"/>
      <c r="D1" s="245"/>
      <c r="E1" s="245"/>
      <c r="F1" s="245"/>
      <c r="G1" s="213" t="str">
        <f ca="1">Translations!$G$54</f>
        <v>Latest version updated October 2019</v>
      </c>
      <c r="H1" s="16"/>
      <c r="I1" s="17"/>
      <c r="J1" s="18"/>
      <c r="K1" s="18"/>
      <c r="L1" s="18"/>
      <c r="M1" s="18"/>
      <c r="N1" s="18"/>
      <c r="O1" s="18"/>
      <c r="P1" s="19"/>
      <c r="Q1" s="19"/>
      <c r="R1" s="19"/>
      <c r="S1" s="19"/>
      <c r="T1" s="19"/>
      <c r="U1" s="19"/>
      <c r="V1" s="19"/>
      <c r="W1" s="19"/>
    </row>
    <row r="2" spans="1:23" ht="18.95" customHeight="1" x14ac:dyDescent="0.2">
      <c r="A2" s="246" t="s">
        <v>404</v>
      </c>
      <c r="B2" s="247"/>
      <c r="C2" s="247"/>
      <c r="D2" s="247"/>
      <c r="E2" s="247"/>
      <c r="F2" s="247"/>
      <c r="G2" s="214"/>
      <c r="H2" s="16"/>
      <c r="I2" s="17"/>
      <c r="J2" s="18"/>
      <c r="K2" s="18"/>
      <c r="L2" s="18"/>
      <c r="M2" s="18"/>
      <c r="N2" s="18"/>
      <c r="O2" s="18"/>
      <c r="P2" s="19"/>
      <c r="Q2" s="19"/>
      <c r="R2" s="19"/>
      <c r="S2" s="19"/>
      <c r="T2" s="19"/>
      <c r="U2" s="19"/>
      <c r="V2" s="19"/>
      <c r="W2" s="19"/>
    </row>
    <row r="3" spans="1:23" ht="18.95" customHeight="1" thickBot="1" x14ac:dyDescent="0.25">
      <c r="A3" s="246" t="s">
        <v>405</v>
      </c>
      <c r="B3" s="247"/>
      <c r="C3" s="247"/>
      <c r="D3" s="247"/>
      <c r="E3" s="247"/>
      <c r="F3" s="247"/>
      <c r="G3" s="214"/>
      <c r="H3" s="16"/>
      <c r="I3" s="17"/>
      <c r="J3" s="18"/>
      <c r="K3" s="18"/>
      <c r="L3" s="18"/>
      <c r="M3" s="18"/>
      <c r="N3" s="18"/>
      <c r="O3" s="18"/>
      <c r="P3" s="19"/>
      <c r="Q3" s="19"/>
      <c r="R3" s="19"/>
      <c r="S3" s="19"/>
      <c r="T3" s="19"/>
      <c r="U3" s="19"/>
      <c r="V3" s="19"/>
      <c r="W3" s="19"/>
    </row>
    <row r="4" spans="1:23" ht="12.75" hidden="1" customHeight="1" x14ac:dyDescent="0.2">
      <c r="A4" s="21"/>
      <c r="B4" s="21"/>
      <c r="C4" s="21"/>
      <c r="D4" s="21"/>
      <c r="E4" s="21"/>
      <c r="F4" s="21"/>
      <c r="G4" s="43"/>
      <c r="H4" s="16"/>
      <c r="I4" s="17"/>
      <c r="J4" s="18"/>
      <c r="K4" s="18"/>
      <c r="L4" s="18"/>
      <c r="M4" s="18"/>
      <c r="N4" s="18"/>
      <c r="O4" s="18"/>
      <c r="P4" s="19"/>
      <c r="Q4" s="19"/>
      <c r="R4" s="19"/>
      <c r="S4" s="19"/>
      <c r="T4" s="19"/>
      <c r="U4" s="19"/>
      <c r="V4" s="19"/>
      <c r="W4" s="19"/>
    </row>
    <row r="5" spans="1:23" ht="12.75" hidden="1" customHeight="1" thickBot="1" x14ac:dyDescent="0.25">
      <c r="A5" s="21"/>
      <c r="B5" s="21"/>
      <c r="C5" s="21"/>
      <c r="D5" s="21"/>
      <c r="E5" s="21"/>
      <c r="F5" s="21"/>
      <c r="G5" s="43"/>
      <c r="H5" s="16"/>
      <c r="I5" s="17"/>
      <c r="J5" s="18"/>
      <c r="K5" s="18"/>
      <c r="L5" s="18"/>
      <c r="M5" s="18"/>
      <c r="N5" s="18"/>
      <c r="O5" s="18"/>
      <c r="P5" s="19"/>
      <c r="Q5" s="19"/>
      <c r="R5" s="19"/>
      <c r="S5" s="19"/>
      <c r="T5" s="19"/>
      <c r="U5" s="19"/>
      <c r="V5" s="19"/>
      <c r="W5" s="19"/>
    </row>
    <row r="6" spans="1:23" ht="25.5" customHeight="1" thickBot="1" x14ac:dyDescent="0.25">
      <c r="A6" s="22" t="s">
        <v>15</v>
      </c>
      <c r="B6" s="236" t="s">
        <v>16</v>
      </c>
      <c r="C6" s="237"/>
      <c r="D6" s="238"/>
      <c r="E6" s="21"/>
      <c r="F6" s="21"/>
      <c r="G6" s="43"/>
      <c r="H6" s="16"/>
      <c r="I6" s="17"/>
      <c r="J6" s="18"/>
      <c r="K6" s="18"/>
      <c r="L6" s="18"/>
      <c r="M6" s="18"/>
      <c r="N6" s="18"/>
      <c r="O6" s="18"/>
      <c r="P6" s="19"/>
      <c r="Q6" s="19"/>
      <c r="R6" s="19"/>
      <c r="S6" s="19"/>
      <c r="T6" s="19"/>
      <c r="U6" s="19"/>
      <c r="V6" s="19"/>
      <c r="W6" s="19"/>
    </row>
    <row r="7" spans="1:23" ht="11.25" hidden="1" customHeight="1" x14ac:dyDescent="0.2">
      <c r="A7" s="21"/>
      <c r="B7" s="21"/>
      <c r="C7" s="21"/>
      <c r="D7" s="21"/>
      <c r="E7" s="21"/>
      <c r="F7" s="21"/>
      <c r="G7" s="43"/>
      <c r="H7" s="16"/>
      <c r="I7" s="17"/>
      <c r="J7" s="18"/>
      <c r="K7" s="18"/>
      <c r="L7" s="18"/>
      <c r="M7" s="18"/>
      <c r="N7" s="18"/>
      <c r="O7" s="18"/>
      <c r="P7" s="19"/>
      <c r="Q7" s="19"/>
      <c r="R7" s="19"/>
      <c r="S7" s="19"/>
      <c r="T7" s="19"/>
      <c r="U7" s="19"/>
      <c r="V7" s="19"/>
      <c r="W7" s="19"/>
    </row>
    <row r="8" spans="1:23" ht="33.75" customHeight="1" thickBot="1" x14ac:dyDescent="0.25">
      <c r="A8" s="239" t="str">
        <f ca="1">Translations!G3</f>
        <v>INSTRUCTIONS - TB priority modules</v>
      </c>
      <c r="B8" s="239"/>
      <c r="C8" s="239"/>
      <c r="D8" s="239"/>
      <c r="E8" s="239"/>
      <c r="F8" s="239"/>
      <c r="G8" s="240"/>
      <c r="H8" s="23"/>
    </row>
    <row r="9" spans="1:23" ht="16.5" thickBot="1" x14ac:dyDescent="0.25">
      <c r="A9" s="227" t="str">
        <f ca="1">Translations!G4</f>
        <v xml:space="preserve">Instructions for filling tuberculosis programmatic gap table: </v>
      </c>
      <c r="B9" s="228"/>
      <c r="C9" s="228"/>
      <c r="D9" s="228"/>
      <c r="E9" s="228"/>
      <c r="F9" s="228"/>
      <c r="G9" s="229"/>
      <c r="H9" s="23"/>
    </row>
    <row r="10" spans="1:23" ht="209.25" customHeight="1" x14ac:dyDescent="0.2">
      <c r="A10" s="248" t="str">
        <f ca="1">Translations!G5</f>
        <v>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Screening, testing and diagnosis
          -&gt; Treatment
          -&gt; TB Preventive Therapy (TPT)</v>
      </c>
      <c r="B10" s="249"/>
      <c r="C10" s="249"/>
      <c r="D10" s="249"/>
      <c r="E10" s="249"/>
      <c r="F10" s="249"/>
      <c r="G10" s="250"/>
    </row>
    <row r="11" spans="1:23" ht="175.5" customHeight="1" x14ac:dyDescent="0.2">
      <c r="A11" s="231" t="str">
        <f ca="1">Translations!G6</f>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v>
      </c>
      <c r="B11" s="232"/>
      <c r="C11" s="232"/>
      <c r="D11" s="232"/>
      <c r="E11" s="232"/>
      <c r="F11" s="232"/>
      <c r="G11" s="233"/>
    </row>
    <row r="12" spans="1:23" ht="22.5" customHeight="1" x14ac:dyDescent="0.2">
      <c r="A12" s="230" t="str">
        <f ca="1">Translations!G7</f>
        <v>Reference: WHO- Stop TB Planning and Budgeting tool: http://www.who.int/tb/dots/planning_budgeting_tool/en/</v>
      </c>
      <c r="B12" s="230"/>
      <c r="C12" s="230"/>
      <c r="D12" s="230"/>
      <c r="E12" s="230"/>
      <c r="F12" s="230"/>
      <c r="G12" s="230"/>
    </row>
    <row r="13" spans="1:23" s="50" customFormat="1" ht="64.5" customHeight="1" thickBot="1" x14ac:dyDescent="0.25">
      <c r="A13" s="234" t="str">
        <f ca="1">Translations!G8</f>
        <v>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v>
      </c>
      <c r="B13" s="234"/>
      <c r="C13" s="234"/>
      <c r="D13" s="234"/>
      <c r="E13" s="234"/>
      <c r="F13" s="234"/>
      <c r="G13" s="235"/>
      <c r="H13" s="49"/>
    </row>
    <row r="14" spans="1:23" ht="16.5" thickBot="1" x14ac:dyDescent="0.25">
      <c r="A14" s="227" t="str">
        <f ca="1">Translations!G9</f>
        <v>"Tables" Tab</v>
      </c>
      <c r="B14" s="228"/>
      <c r="C14" s="228"/>
      <c r="D14" s="228"/>
      <c r="E14" s="228"/>
      <c r="F14" s="228"/>
      <c r="G14" s="229"/>
      <c r="H14" s="23"/>
    </row>
    <row r="15" spans="1:23" ht="21" customHeight="1" x14ac:dyDescent="0.2">
      <c r="A15" s="221" t="str">
        <f ca="1">Translations!G10</f>
        <v>TB care and prevention - Case detection and diagnosis</v>
      </c>
      <c r="B15" s="222"/>
      <c r="C15" s="222"/>
      <c r="D15" s="222"/>
      <c r="E15" s="222"/>
      <c r="F15" s="222"/>
      <c r="G15" s="223"/>
    </row>
    <row r="16" spans="1:23" ht="30.75" customHeight="1" x14ac:dyDescent="0.2">
      <c r="A16" s="218" t="str">
        <f ca="1">Translations!G11</f>
        <v>Coverage indicator: Number of notified cases of all forms of TB- bacteriologically confirmed plus clinically diagnosed (new and relapse)</v>
      </c>
      <c r="B16" s="219"/>
      <c r="C16" s="219"/>
      <c r="D16" s="219"/>
      <c r="E16" s="219"/>
      <c r="F16" s="219"/>
      <c r="G16" s="220"/>
    </row>
    <row r="17" spans="1:7" ht="48.75" customHeight="1" x14ac:dyDescent="0.2">
      <c r="A17" s="218" t="str">
        <f ca="1">Translations!G12</f>
        <v>Estimated population in need/at risk:
Refers to the estimated incidence of all forms of TB cases</v>
      </c>
      <c r="B17" s="219"/>
      <c r="C17" s="219"/>
      <c r="D17" s="219"/>
      <c r="E17" s="219"/>
      <c r="F17" s="219"/>
      <c r="G17" s="220"/>
    </row>
    <row r="18" spans="1:7" ht="109.5" customHeight="1" x14ac:dyDescent="0.2">
      <c r="A18" s="218" t="str">
        <f ca="1">Translations!G13</f>
        <v>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v>
      </c>
      <c r="B18" s="219"/>
      <c r="C18" s="219"/>
      <c r="D18" s="219"/>
      <c r="E18" s="219"/>
      <c r="F18" s="219"/>
      <c r="G18" s="220"/>
    </row>
    <row r="19" spans="1:7" ht="138.75" customHeight="1" x14ac:dyDescent="0.2">
      <c r="A19" s="215"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19" s="216"/>
      <c r="C19" s="216"/>
      <c r="D19" s="216"/>
      <c r="E19" s="216"/>
      <c r="F19" s="216"/>
      <c r="G19" s="217"/>
    </row>
    <row r="20" spans="1:7" ht="42" customHeight="1" x14ac:dyDescent="0.2">
      <c r="A20" s="218" t="str">
        <f ca="1">Translations!$G$15</f>
        <v>Programmatic Gap:
The programmatic gap is calculated based on total need (line A)</v>
      </c>
      <c r="B20" s="219"/>
      <c r="C20" s="219"/>
      <c r="D20" s="219"/>
      <c r="E20" s="219"/>
      <c r="F20" s="219"/>
      <c r="G20" s="220"/>
    </row>
    <row r="21" spans="1:7" ht="85.5" customHeight="1" x14ac:dyDescent="0.2">
      <c r="A21" s="218" t="str">
        <f ca="1">Translations!G16</f>
        <v xml:space="preserve">Comments/Assumptions:
1) Specify the target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 </v>
      </c>
      <c r="B21" s="219"/>
      <c r="C21" s="219"/>
      <c r="D21" s="219"/>
      <c r="E21" s="219"/>
      <c r="F21" s="219"/>
      <c r="G21" s="220"/>
    </row>
    <row r="22" spans="1:7" ht="19.5" customHeight="1" x14ac:dyDescent="0.2">
      <c r="A22" s="221" t="str">
        <f ca="1">Translations!G17</f>
        <v>MDR-TB- Case Detection and Diagnosis</v>
      </c>
      <c r="B22" s="222"/>
      <c r="C22" s="222"/>
      <c r="D22" s="222"/>
      <c r="E22" s="222"/>
      <c r="F22" s="222"/>
      <c r="G22" s="223"/>
    </row>
    <row r="23" spans="1:7" ht="48.75" customHeight="1" x14ac:dyDescent="0.2">
      <c r="A23" s="218" t="str">
        <f ca="1">Translations!G18</f>
        <v>Coverage indicator: 
Number of TB cases with RR-TB and/or MDR-TB notified</v>
      </c>
      <c r="B23" s="219"/>
      <c r="C23" s="219"/>
      <c r="D23" s="219"/>
      <c r="E23" s="219"/>
      <c r="F23" s="219"/>
      <c r="G23" s="220"/>
    </row>
    <row r="24" spans="1:7" ht="42.75" customHeight="1" x14ac:dyDescent="0.2">
      <c r="A24" s="218" t="str">
        <f ca="1">Translations!G19</f>
        <v>Estimated population in need/at risk:
Refers to the number of the estimated MDR TB cases among all new and retreatment cases.</v>
      </c>
      <c r="B24" s="219"/>
      <c r="C24" s="219"/>
      <c r="D24" s="219"/>
      <c r="E24" s="219"/>
      <c r="F24" s="219"/>
      <c r="G24" s="220"/>
    </row>
    <row r="25" spans="1:7" ht="90" customHeight="1" x14ac:dyDescent="0.2">
      <c r="A25" s="218" t="str">
        <f ca="1">Translations!G20</f>
        <v>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v>
      </c>
      <c r="B25" s="219"/>
      <c r="C25" s="219"/>
      <c r="D25" s="219"/>
      <c r="E25" s="219"/>
      <c r="F25" s="219"/>
      <c r="G25" s="220"/>
    </row>
    <row r="26" spans="1:7" ht="139.5" customHeight="1" x14ac:dyDescent="0.2">
      <c r="A26" s="215"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26" s="216"/>
      <c r="C26" s="216"/>
      <c r="D26" s="216"/>
      <c r="E26" s="216"/>
      <c r="F26" s="216"/>
      <c r="G26" s="217"/>
    </row>
    <row r="27" spans="1:7" ht="51.75" customHeight="1" x14ac:dyDescent="0.2">
      <c r="A27" s="218" t="str">
        <f ca="1">Translations!$G$15</f>
        <v>Programmatic Gap:
The programmatic gap is calculated based on total need (line A)</v>
      </c>
      <c r="B27" s="219"/>
      <c r="C27" s="219"/>
      <c r="D27" s="219"/>
      <c r="E27" s="219"/>
      <c r="F27" s="219"/>
      <c r="G27" s="220"/>
    </row>
    <row r="28" spans="1:7" ht="75.75" customHeight="1" x14ac:dyDescent="0.2">
      <c r="A28" s="218" t="str">
        <f ca="1">Translations!G21</f>
        <v>Comments/Assumptions:
1) Specify the target area
2) Specify who are the other sources of funding</v>
      </c>
      <c r="B28" s="219"/>
      <c r="C28" s="219"/>
      <c r="D28" s="219"/>
      <c r="E28" s="219"/>
      <c r="F28" s="219"/>
      <c r="G28" s="220"/>
    </row>
    <row r="29" spans="1:7" ht="18" customHeight="1" x14ac:dyDescent="0.2">
      <c r="A29" s="221" t="str">
        <f ca="1">Translations!G22</f>
        <v>MDR-TB- Treatment</v>
      </c>
      <c r="B29" s="222"/>
      <c r="C29" s="222"/>
      <c r="D29" s="222"/>
      <c r="E29" s="222"/>
      <c r="F29" s="222"/>
      <c r="G29" s="223"/>
    </row>
    <row r="30" spans="1:7" ht="45" customHeight="1" x14ac:dyDescent="0.2">
      <c r="A30" s="218" t="str">
        <f ca="1">Translations!G23</f>
        <v xml:space="preserve">Coverage indicator: 
Number of cases with RR-TB and/or MDR-TB that began second-line treatment </v>
      </c>
      <c r="B30" s="219"/>
      <c r="C30" s="219"/>
      <c r="D30" s="219"/>
      <c r="E30" s="219"/>
      <c r="F30" s="219"/>
      <c r="G30" s="220"/>
    </row>
    <row r="31" spans="1:7" ht="41.25" customHeight="1" x14ac:dyDescent="0.2">
      <c r="A31" s="218" t="str">
        <f ca="1">Translations!G24</f>
        <v xml:space="preserve">Estimated population in need/at risk:
It refers to the number of the estimated MDR TB cases among all new and retreatment cases </v>
      </c>
      <c r="B31" s="219"/>
      <c r="C31" s="219"/>
      <c r="D31" s="219"/>
      <c r="E31" s="219"/>
      <c r="F31" s="219"/>
      <c r="G31" s="220"/>
    </row>
    <row r="32" spans="1:7" ht="88.5" customHeight="1" x14ac:dyDescent="0.2">
      <c r="A32" s="218" t="str">
        <f ca="1">Translations!G25</f>
        <v>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v>
      </c>
      <c r="B32" s="219"/>
      <c r="C32" s="219"/>
      <c r="D32" s="219"/>
      <c r="E32" s="219"/>
      <c r="F32" s="219"/>
      <c r="G32" s="220"/>
    </row>
    <row r="33" spans="1:8" ht="140.25" customHeight="1" x14ac:dyDescent="0.2">
      <c r="A33" s="215"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33" s="216"/>
      <c r="C33" s="216"/>
      <c r="D33" s="216"/>
      <c r="E33" s="216"/>
      <c r="F33" s="216"/>
      <c r="G33" s="217"/>
    </row>
    <row r="34" spans="1:8" ht="42.75" customHeight="1" x14ac:dyDescent="0.2">
      <c r="A34" s="218" t="str">
        <f ca="1">Translations!$G$15</f>
        <v>Programmatic Gap:
The programmatic gap is calculated based on total need (line A)</v>
      </c>
      <c r="B34" s="219"/>
      <c r="C34" s="219"/>
      <c r="D34" s="219"/>
      <c r="E34" s="219"/>
      <c r="F34" s="219"/>
      <c r="G34" s="220"/>
    </row>
    <row r="35" spans="1:8" ht="86.25" customHeight="1" x14ac:dyDescent="0.2">
      <c r="A35" s="218" t="str">
        <f ca="1">Translations!G26</f>
        <v>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v>
      </c>
      <c r="B35" s="219"/>
      <c r="C35" s="219"/>
      <c r="D35" s="219"/>
      <c r="E35" s="219"/>
      <c r="F35" s="219"/>
      <c r="G35" s="220"/>
    </row>
    <row r="36" spans="1:8" ht="40.5" customHeight="1" x14ac:dyDescent="0.2">
      <c r="A36" s="241" t="str">
        <f ca="1">Translations!G27</f>
        <v>TB/HIV - TB screening among HIV patients</v>
      </c>
      <c r="B36" s="242"/>
      <c r="C36" s="242"/>
      <c r="D36" s="242"/>
      <c r="E36" s="242"/>
      <c r="F36" s="242"/>
      <c r="G36" s="243"/>
    </row>
    <row r="37" spans="1:8" ht="51" customHeight="1" x14ac:dyDescent="0.2">
      <c r="A37" s="224" t="str">
        <f ca="1">Translations!G28</f>
        <v>Coverage indicator:
Percentage of people living with HIV in care (including PMTCT) who are screened for TB in HIV care or treatment settings</v>
      </c>
      <c r="B37" s="225"/>
      <c r="C37" s="225"/>
      <c r="D37" s="225"/>
      <c r="E37" s="225"/>
      <c r="F37" s="225"/>
      <c r="G37" s="226"/>
    </row>
    <row r="38" spans="1:8" ht="42" customHeight="1" x14ac:dyDescent="0.2">
      <c r="A38" s="224" t="str">
        <f ca="1">Translations!G29</f>
        <v>Estimated population in need/at risk:
Refers to all adults and children in HIV care or treatment settings</v>
      </c>
      <c r="B38" s="225"/>
      <c r="C38" s="225"/>
      <c r="D38" s="225"/>
      <c r="E38" s="225"/>
      <c r="F38" s="225"/>
      <c r="G38" s="226"/>
    </row>
    <row r="39" spans="1:8" ht="93.75" customHeight="1" x14ac:dyDescent="0.2">
      <c r="A39" s="224" t="str">
        <f ca="1">Translations!G30</f>
        <v>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among all the adults and children enrolled in HIV care or treatment settings</v>
      </c>
      <c r="B39" s="225"/>
      <c r="C39" s="225"/>
      <c r="D39" s="225"/>
      <c r="E39" s="225"/>
      <c r="F39" s="225"/>
      <c r="G39" s="226"/>
      <c r="H39" s="161"/>
    </row>
    <row r="40" spans="1:8" ht="139.5" customHeight="1" x14ac:dyDescent="0.2">
      <c r="A40" s="215"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40" s="216"/>
      <c r="C40" s="216"/>
      <c r="D40" s="216"/>
      <c r="E40" s="216"/>
      <c r="F40" s="216"/>
      <c r="G40" s="217"/>
    </row>
    <row r="41" spans="1:8" ht="42.75" customHeight="1" x14ac:dyDescent="0.2">
      <c r="A41" s="218" t="str">
        <f ca="1">Translations!$G$15</f>
        <v>Programmatic Gap:
The programmatic gap is calculated based on total need (line A)</v>
      </c>
      <c r="B41" s="219"/>
      <c r="C41" s="219"/>
      <c r="D41" s="219"/>
      <c r="E41" s="219"/>
      <c r="F41" s="219"/>
      <c r="G41" s="220"/>
    </row>
    <row r="42" spans="1:8" ht="69.75" customHeight="1" x14ac:dyDescent="0.2">
      <c r="A42" s="218" t="str">
        <f ca="1">Translations!G31</f>
        <v>Comments/Assumptions:
1) Specify the target area
2) Specify who are the other sources of funding</v>
      </c>
      <c r="B42" s="219"/>
      <c r="C42" s="219"/>
      <c r="D42" s="219"/>
      <c r="E42" s="219"/>
      <c r="F42" s="219"/>
      <c r="G42" s="220"/>
    </row>
    <row r="43" spans="1:8" ht="40.5" customHeight="1" x14ac:dyDescent="0.2">
      <c r="A43" s="241" t="str">
        <f ca="1">Translations!G32</f>
        <v>TB/HIV - TB patients with known HIV status</v>
      </c>
      <c r="B43" s="242"/>
      <c r="C43" s="242"/>
      <c r="D43" s="242"/>
      <c r="E43" s="242"/>
      <c r="F43" s="242"/>
      <c r="G43" s="243"/>
    </row>
    <row r="44" spans="1:8" ht="48" customHeight="1" x14ac:dyDescent="0.2">
      <c r="A44" s="224" t="str">
        <f ca="1">Translations!G33</f>
        <v>Coverage Indicator:
Percentage of registered new and relapse TB patients with documented HIV status</v>
      </c>
      <c r="B44" s="225"/>
      <c r="C44" s="225"/>
      <c r="D44" s="225"/>
      <c r="E44" s="225"/>
      <c r="F44" s="225"/>
      <c r="G44" s="226"/>
      <c r="H44" s="23"/>
    </row>
    <row r="45" spans="1:8" ht="48" customHeight="1" x14ac:dyDescent="0.2">
      <c r="A45" s="224" t="str">
        <f ca="1">Translations!G34</f>
        <v>Estimated population in need/at risk:
refers to the total number of new and relapse TB patients registered</v>
      </c>
      <c r="B45" s="225"/>
      <c r="C45" s="225"/>
      <c r="D45" s="225"/>
      <c r="E45" s="225"/>
      <c r="F45" s="225"/>
      <c r="G45" s="226"/>
      <c r="H45" s="24"/>
    </row>
    <row r="46" spans="1:8" ht="93.75" customHeight="1" x14ac:dyDescent="0.2">
      <c r="A46" s="224" t="str">
        <f ca="1">Translations!G35</f>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B46" s="225"/>
      <c r="C46" s="225"/>
      <c r="D46" s="225"/>
      <c r="E46" s="225"/>
      <c r="F46" s="225"/>
      <c r="G46" s="226"/>
      <c r="H46" s="24"/>
    </row>
    <row r="47" spans="1:8" ht="142.5" customHeight="1" x14ac:dyDescent="0.2">
      <c r="A47" s="215"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47" s="216"/>
      <c r="C47" s="216"/>
      <c r="D47" s="216"/>
      <c r="E47" s="216"/>
      <c r="F47" s="216"/>
      <c r="G47" s="217"/>
    </row>
    <row r="48" spans="1:8" ht="40.5" customHeight="1" x14ac:dyDescent="0.2">
      <c r="A48" s="218" t="str">
        <f ca="1">Translations!$G$15</f>
        <v>Programmatic Gap:
The programmatic gap is calculated based on total need (line A)</v>
      </c>
      <c r="B48" s="219"/>
      <c r="C48" s="219"/>
      <c r="D48" s="219"/>
      <c r="E48" s="219"/>
      <c r="F48" s="219"/>
      <c r="G48" s="220"/>
    </row>
    <row r="49" spans="1:8" ht="51.75" customHeight="1" x14ac:dyDescent="0.2">
      <c r="A49" s="218" t="str">
        <f ca="1">Translations!G36</f>
        <v>Comments/Assumptions:
1) Specify the target area
2) Specify who are the other sources of funding</v>
      </c>
      <c r="B49" s="219"/>
      <c r="C49" s="219"/>
      <c r="D49" s="219"/>
      <c r="E49" s="219"/>
      <c r="F49" s="219"/>
      <c r="G49" s="220"/>
    </row>
    <row r="50" spans="1:8" ht="37.5" customHeight="1" x14ac:dyDescent="0.2">
      <c r="A50" s="241" t="str">
        <f ca="1">Translations!G37</f>
        <v>TB/HIV - HIV positive TB patients on ART</v>
      </c>
      <c r="B50" s="242"/>
      <c r="C50" s="242"/>
      <c r="D50" s="242"/>
      <c r="E50" s="242"/>
      <c r="F50" s="242"/>
      <c r="G50" s="243"/>
    </row>
    <row r="51" spans="1:8" ht="39.75" customHeight="1" x14ac:dyDescent="0.2">
      <c r="A51" s="224" t="str">
        <f ca="1">Translations!G38</f>
        <v>Coverage Indicator:
Proportion of HIV positive TB patients (new and relapse) on ART during TB treatment</v>
      </c>
      <c r="B51" s="225"/>
      <c r="C51" s="225"/>
      <c r="D51" s="225"/>
      <c r="E51" s="225"/>
      <c r="F51" s="225"/>
      <c r="G51" s="226"/>
      <c r="H51" s="23"/>
    </row>
    <row r="52" spans="1:8" ht="54" customHeight="1" x14ac:dyDescent="0.2">
      <c r="A52" s="224" t="str">
        <f ca="1">Translations!G39</f>
        <v>Estimated population in need/at risk:
refers to the total number of expected HIV positive new and relapse TB patients registered in the period</v>
      </c>
      <c r="B52" s="225"/>
      <c r="C52" s="225"/>
      <c r="D52" s="225"/>
      <c r="E52" s="225"/>
      <c r="F52" s="225"/>
      <c r="G52" s="226"/>
      <c r="H52" s="24"/>
    </row>
    <row r="53" spans="1:8" ht="96" customHeight="1" x14ac:dyDescent="0.2">
      <c r="A53" s="224" t="str">
        <f ca="1">Translations!G40</f>
        <v>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v>
      </c>
      <c r="B53" s="225"/>
      <c r="C53" s="225"/>
      <c r="D53" s="225"/>
      <c r="E53" s="225"/>
      <c r="F53" s="225"/>
      <c r="G53" s="226"/>
      <c r="H53" s="24"/>
    </row>
    <row r="54" spans="1:8" ht="139.5" customHeight="1" x14ac:dyDescent="0.2">
      <c r="A54" s="215"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54" s="216"/>
      <c r="C54" s="216"/>
      <c r="D54" s="216"/>
      <c r="E54" s="216"/>
      <c r="F54" s="216"/>
      <c r="G54" s="217"/>
    </row>
    <row r="55" spans="1:8" ht="41.25" customHeight="1" x14ac:dyDescent="0.2">
      <c r="A55" s="218" t="str">
        <f ca="1">Translations!$G$15</f>
        <v>Programmatic Gap:
The programmatic gap is calculated based on total need (line A)</v>
      </c>
      <c r="B55" s="219"/>
      <c r="C55" s="219"/>
      <c r="D55" s="219"/>
      <c r="E55" s="219"/>
      <c r="F55" s="219"/>
      <c r="G55" s="220"/>
    </row>
    <row r="56" spans="1:8" ht="58.5" customHeight="1" x14ac:dyDescent="0.2">
      <c r="A56" s="218" t="str">
        <f ca="1">Translations!G41</f>
        <v>Comments/Assumptions:
1) Specify the target area.
2) Specify who are the other sources of funding</v>
      </c>
      <c r="B56" s="219"/>
      <c r="C56" s="219"/>
      <c r="D56" s="219"/>
      <c r="E56" s="219"/>
      <c r="F56" s="219"/>
      <c r="G56" s="220"/>
    </row>
    <row r="57" spans="1:8" ht="26.25" customHeight="1" x14ac:dyDescent="0.2">
      <c r="A57" s="241" t="str">
        <f ca="1">Translations!G42</f>
        <v>TB/HIV - TPT initiation among PLHIV</v>
      </c>
      <c r="B57" s="242"/>
      <c r="C57" s="242"/>
      <c r="D57" s="242"/>
      <c r="E57" s="242"/>
      <c r="F57" s="242"/>
      <c r="G57" s="243"/>
    </row>
    <row r="58" spans="1:8" ht="48.6" customHeight="1" x14ac:dyDescent="0.2">
      <c r="A58" s="224" t="str">
        <f ca="1">Translations!G43</f>
        <v>Coverage Indicator:
Percentage of PLHIV on ART who initiated TB preventive therapy among those eligible during the reporting period</v>
      </c>
      <c r="B58" s="225"/>
      <c r="C58" s="225"/>
      <c r="D58" s="225"/>
      <c r="E58" s="225"/>
      <c r="F58" s="225"/>
      <c r="G58" s="226"/>
    </row>
    <row r="59" spans="1:8" ht="103.5" customHeight="1" x14ac:dyDescent="0.2">
      <c r="A59" s="224" t="str">
        <f ca="1">Translations!G44</f>
        <v>Estimated population in need/at risk:
Refers to the estimated number of people living with HIV (PLHIV) enrolled on ART who are eligible for TB preventive therapy (TPT)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v>
      </c>
      <c r="B59" s="225"/>
      <c r="C59" s="225"/>
      <c r="D59" s="225"/>
      <c r="E59" s="225"/>
      <c r="F59" s="225"/>
      <c r="G59" s="226"/>
    </row>
    <row r="60" spans="1:8" ht="83.45" customHeight="1" x14ac:dyDescent="0.2">
      <c r="A60" s="224" t="str">
        <f ca="1">Translations!G45</f>
        <v>Country target:
1) refers to NSP or any other latest agreed country target
2) # refers to the number of PLHIV on ART who started on treatment for latent TB infection
3) % refers to the percentage of PLHIV on ART who started on treatment for latent TB infection among those eligible for TPT (see above).</v>
      </c>
      <c r="B60" s="225"/>
      <c r="C60" s="225"/>
      <c r="D60" s="225"/>
      <c r="E60" s="225"/>
      <c r="F60" s="225"/>
      <c r="G60" s="226"/>
    </row>
    <row r="61" spans="1:8" ht="129" customHeight="1" x14ac:dyDescent="0.2">
      <c r="A61" s="215"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61" s="216"/>
      <c r="C61" s="216"/>
      <c r="D61" s="216"/>
      <c r="E61" s="216"/>
      <c r="F61" s="216"/>
      <c r="G61" s="217"/>
    </row>
    <row r="62" spans="1:8" ht="41.1" customHeight="1" x14ac:dyDescent="0.2">
      <c r="A62" s="218" t="str">
        <f ca="1">Translations!$G$15</f>
        <v>Programmatic Gap:
The programmatic gap is calculated based on total need (line A)</v>
      </c>
      <c r="B62" s="219"/>
      <c r="C62" s="219"/>
      <c r="D62" s="219"/>
      <c r="E62" s="219"/>
      <c r="F62" s="219"/>
      <c r="G62" s="220"/>
    </row>
    <row r="63" spans="1:8" ht="51" customHeight="1" x14ac:dyDescent="0.2">
      <c r="A63" s="218" t="str">
        <f ca="1">Translations!G46</f>
        <v>Comments/Assumptions:
1) Specify the target area.
2) Specify who are the other sources of funding</v>
      </c>
      <c r="B63" s="219"/>
      <c r="C63" s="219"/>
      <c r="D63" s="219"/>
      <c r="E63" s="219"/>
      <c r="F63" s="219"/>
      <c r="G63" s="220"/>
    </row>
    <row r="64" spans="1:8" ht="35.25" customHeight="1" x14ac:dyDescent="0.2"/>
    <row r="65" ht="70.5" customHeight="1" x14ac:dyDescent="0.2"/>
    <row r="66" ht="31.5" customHeight="1" x14ac:dyDescent="0.2"/>
    <row r="67" ht="72" customHeight="1" x14ac:dyDescent="0.2"/>
    <row r="68" ht="24.75" customHeight="1" x14ac:dyDescent="0.2"/>
    <row r="69" ht="30" customHeight="1" x14ac:dyDescent="0.2"/>
    <row r="70" ht="35.25" customHeight="1" x14ac:dyDescent="0.2"/>
    <row r="71" ht="78" customHeight="1" x14ac:dyDescent="0.2"/>
    <row r="72" ht="36.75" customHeight="1" x14ac:dyDescent="0.2"/>
    <row r="73" ht="52.5" customHeight="1" x14ac:dyDescent="0.2"/>
    <row r="74" ht="57" customHeight="1" x14ac:dyDescent="0.2"/>
    <row r="75" ht="31.5" customHeight="1" x14ac:dyDescent="0.2"/>
    <row r="76" ht="41.25" customHeight="1" x14ac:dyDescent="0.2"/>
    <row r="77" ht="65.25" customHeight="1" x14ac:dyDescent="0.2"/>
    <row r="78" ht="41.25" customHeight="1" x14ac:dyDescent="0.2"/>
    <row r="79" ht="64.5" customHeight="1" x14ac:dyDescent="0.2"/>
  </sheetData>
  <sheetProtection password="E205" sheet="1" formatColumns="0" formatRows="0"/>
  <customSheetViews>
    <customSheetView guid="{8A762DD9-6125-4177-AA9B-79E8D68448DE}" showPageBreaks="1" fitToPage="1" printArea="1" view="pageBreakPreview">
      <pane xSplit="7" ySplit="9" topLeftCell="H10" activePane="bottomRight" state="frozen"/>
      <selection pane="bottomRight" activeCell="A46" sqref="A46:G46"/>
      <pageMargins left="0.7" right="0.7" top="0.75" bottom="0.75" header="0.3" footer="0.3"/>
      <pageSetup paperSize="8" scale="91" fitToHeight="0" orientation="portrait" r:id="rId1"/>
    </customSheetView>
    <customSheetView guid="{5D020AB2-0A97-4230-BF83-062EE6184162}" showPageBreaks="1" fitToPage="1" printArea="1" view="pageBreakPreview">
      <pane xSplit="7" ySplit="9" topLeftCell="H57" activePane="bottomRight" state="frozen"/>
      <selection pane="bottomRight" activeCell="A50" sqref="A50:G50"/>
      <pageMargins left="0.7" right="0.7" top="0.75" bottom="0.75" header="0.3" footer="0.3"/>
      <pageSetup paperSize="8" scale="62" fitToHeight="0" orientation="portrait" r:id="rId2"/>
    </customSheetView>
    <customSheetView guid="{DCBE10EC-8F38-2F45-867C-33FA420E36B5}" scale="90" fitToPage="1">
      <pane xSplit="7" ySplit="9" topLeftCell="H19" activePane="bottomRight" state="frozenSplit"/>
      <selection pane="bottomRight" activeCell="A23" sqref="A23:G23"/>
      <pageMargins left="0.7" right="0.7" top="0.75" bottom="0.75" header="0.3" footer="0.3"/>
      <pageSetup paperSize="8" scale="91" fitToHeight="0" orientation="portrait" r:id="rId3"/>
    </customSheetView>
    <customSheetView guid="{CD09CE3E-58EC-4EDC-BE6A-B9CFB40E5B97}" scale="80" showPageBreaks="1" fitToPage="1" printArea="1" view="pageBreakPreview">
      <pane xSplit="7" ySplit="9" topLeftCell="H10" activePane="bottomRight" state="frozen"/>
      <selection pane="bottomRight" activeCell="A10" sqref="A10:G10"/>
      <pageMargins left="0.7" right="0.7" top="0.75" bottom="0.75" header="0.3" footer="0.3"/>
      <pageSetup paperSize="8" scale="91" fitToHeight="0" orientation="portrait" r:id="rId4"/>
    </customSheetView>
  </customSheetViews>
  <mergeCells count="61">
    <mergeCell ref="A62:G62"/>
    <mergeCell ref="A63:G63"/>
    <mergeCell ref="A57:G57"/>
    <mergeCell ref="A58:G58"/>
    <mergeCell ref="A59:G59"/>
    <mergeCell ref="A60:G60"/>
    <mergeCell ref="A61:G61"/>
    <mergeCell ref="A1:F1"/>
    <mergeCell ref="A2:F2"/>
    <mergeCell ref="A3:F3"/>
    <mergeCell ref="A52:G52"/>
    <mergeCell ref="A36:G36"/>
    <mergeCell ref="A37:G37"/>
    <mergeCell ref="A38:G38"/>
    <mergeCell ref="A39:G39"/>
    <mergeCell ref="A41:G41"/>
    <mergeCell ref="A42:G42"/>
    <mergeCell ref="A43:G43"/>
    <mergeCell ref="A30:G30"/>
    <mergeCell ref="A17:G17"/>
    <mergeCell ref="A18:G18"/>
    <mergeCell ref="A20:G20"/>
    <mergeCell ref="A10:G10"/>
    <mergeCell ref="A55:G55"/>
    <mergeCell ref="A56:G56"/>
    <mergeCell ref="B6:D6"/>
    <mergeCell ref="A8:G8"/>
    <mergeCell ref="A51:G51"/>
    <mergeCell ref="A45:G45"/>
    <mergeCell ref="A46:G46"/>
    <mergeCell ref="A49:G49"/>
    <mergeCell ref="A50:G50"/>
    <mergeCell ref="A48:G48"/>
    <mergeCell ref="A44:G44"/>
    <mergeCell ref="A31:G31"/>
    <mergeCell ref="A32:G32"/>
    <mergeCell ref="A34:G34"/>
    <mergeCell ref="A35:G35"/>
    <mergeCell ref="A22:G22"/>
    <mergeCell ref="A23:G23"/>
    <mergeCell ref="A21:G21"/>
    <mergeCell ref="A19:G19"/>
    <mergeCell ref="A11:G11"/>
    <mergeCell ref="A14:G14"/>
    <mergeCell ref="A13:G13"/>
    <mergeCell ref="G1:G3"/>
    <mergeCell ref="A47:G47"/>
    <mergeCell ref="A54:G54"/>
    <mergeCell ref="A28:G28"/>
    <mergeCell ref="A29:G29"/>
    <mergeCell ref="A53:G53"/>
    <mergeCell ref="A40:G40"/>
    <mergeCell ref="A26:G26"/>
    <mergeCell ref="A33:G33"/>
    <mergeCell ref="A16:G16"/>
    <mergeCell ref="A24:G24"/>
    <mergeCell ref="A25:G25"/>
    <mergeCell ref="A27:G27"/>
    <mergeCell ref="A9:G9"/>
    <mergeCell ref="A12:G12"/>
    <mergeCell ref="A15:G15"/>
  </mergeCells>
  <dataValidations count="1">
    <dataValidation type="list" allowBlank="1" showInputMessage="1" showErrorMessage="1" sqref="B6" xr:uid="{00000000-0002-0000-0100-000000000000}">
      <formula1>"English,French,Spanish"</formula1>
    </dataValidation>
  </dataValidations>
  <hyperlinks>
    <hyperlink ref="A12:G12" r:id="rId5" display="Reference: WHO- Stop TB Planning and Budgeting tool: http://www.who.int/tb/dots/planning_budgeting_tool/en/" xr:uid="{00000000-0004-0000-0100-000000000000}"/>
  </hyperlinks>
  <pageMargins left="0.7" right="0.7" top="0.75" bottom="0.75" header="0.3" footer="0.3"/>
  <pageSetup paperSize="8" scale="89" fitToHeight="0" orientation="portrait" r:id="rId6"/>
  <rowBreaks count="3" manualBreakCount="3">
    <brk id="21" max="6" man="1"/>
    <brk id="35" max="6" man="1"/>
    <brk id="49" max="6"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8"/>
    <pageSetUpPr fitToPage="1"/>
  </sheetPr>
  <dimension ref="A1:I235"/>
  <sheetViews>
    <sheetView tabSelected="1" zoomScale="70" zoomScaleNormal="70" zoomScaleSheetLayoutView="130" zoomScalePageLayoutView="80" workbookViewId="0">
      <pane ySplit="4" topLeftCell="A173" activePane="bottomLeft" state="frozen"/>
      <selection pane="bottomLeft" activeCell="B208" sqref="B208:F208"/>
    </sheetView>
  </sheetViews>
  <sheetFormatPr defaultColWidth="9" defaultRowHeight="14.25" x14ac:dyDescent="0.2"/>
  <cols>
    <col min="1" max="1" width="27.875" style="14" customWidth="1"/>
    <col min="2" max="2" width="10.875" style="14" customWidth="1"/>
    <col min="3" max="5" width="11.625" style="14" customWidth="1"/>
    <col min="6" max="6" width="62.75" style="14" customWidth="1"/>
    <col min="7" max="7" width="44.625" style="14" customWidth="1"/>
    <col min="8" max="8" width="15.125" style="14" customWidth="1"/>
    <col min="9" max="9" width="21.625" style="14" customWidth="1"/>
    <col min="10" max="10" width="9" style="14"/>
    <col min="11" max="11" width="10.375" style="14" customWidth="1"/>
    <col min="12" max="12" width="10.875" style="14" customWidth="1"/>
    <col min="13" max="13" width="12.125" style="14" customWidth="1"/>
    <col min="14" max="16384" width="9" style="14"/>
  </cols>
  <sheetData>
    <row r="1" spans="1:9" ht="18" customHeight="1" x14ac:dyDescent="0.2">
      <c r="A1" s="244" t="s">
        <v>17</v>
      </c>
      <c r="B1" s="245"/>
      <c r="C1" s="245"/>
      <c r="D1" s="245"/>
      <c r="E1" s="245"/>
      <c r="F1" s="213" t="str">
        <f ca="1">Translations!$G$54</f>
        <v>Latest version updated October 2019</v>
      </c>
      <c r="G1" s="87"/>
    </row>
    <row r="2" spans="1:9" ht="18" customHeight="1" x14ac:dyDescent="0.2">
      <c r="A2" s="246" t="s">
        <v>404</v>
      </c>
      <c r="B2" s="247"/>
      <c r="C2" s="247"/>
      <c r="D2" s="247"/>
      <c r="E2" s="247"/>
      <c r="F2" s="214"/>
      <c r="G2" s="87"/>
    </row>
    <row r="3" spans="1:9" ht="18" customHeight="1" thickBot="1" x14ac:dyDescent="0.25">
      <c r="A3" s="246" t="s">
        <v>405</v>
      </c>
      <c r="B3" s="247"/>
      <c r="C3" s="247"/>
      <c r="D3" s="247"/>
      <c r="E3" s="68"/>
      <c r="F3" s="214"/>
      <c r="G3" s="87"/>
    </row>
    <row r="4" spans="1:9" ht="66.75" customHeight="1" thickBot="1" x14ac:dyDescent="0.25">
      <c r="A4" s="269" t="str">
        <f ca="1">Translations!A38</f>
        <v xml:space="preserve">Carefully read the instructions in the "Instructions" tab before completing the programmatic gap analysis table. 
The instructions have been tailored to each specific module/intervention. </v>
      </c>
      <c r="B4" s="269"/>
      <c r="C4" s="269"/>
      <c r="D4" s="269"/>
      <c r="E4" s="269"/>
      <c r="F4" s="269"/>
      <c r="G4" s="88"/>
      <c r="H4" s="268"/>
      <c r="I4" s="268"/>
    </row>
    <row r="5" spans="1:9" ht="18.75" thickBot="1" x14ac:dyDescent="0.25">
      <c r="A5" s="119" t="str">
        <f ca="1">Translations!$A$3</f>
        <v>Tuberculosis</v>
      </c>
      <c r="B5" s="120"/>
      <c r="C5" s="120"/>
      <c r="D5" s="120"/>
      <c r="E5" s="120"/>
      <c r="F5" s="121"/>
      <c r="G5" s="89"/>
    </row>
    <row r="6" spans="1:9" ht="16.5" customHeight="1" x14ac:dyDescent="0.2">
      <c r="A6" s="122" t="str">
        <f ca="1">Translations!A4</f>
        <v>TB Programmatic Gap Table 1 (Per Priority Intervention)</v>
      </c>
      <c r="B6" s="123"/>
      <c r="C6" s="123"/>
      <c r="D6" s="123"/>
      <c r="E6" s="123"/>
      <c r="F6" s="124"/>
      <c r="G6" s="90"/>
    </row>
    <row r="7" spans="1:9" ht="35.25" customHeight="1" x14ac:dyDescent="0.2">
      <c r="A7" s="125" t="str">
        <f ca="1">Translations!$A$10</f>
        <v>Priority Module</v>
      </c>
      <c r="B7" s="262" t="s">
        <v>69</v>
      </c>
      <c r="C7" s="263"/>
      <c r="D7" s="263"/>
      <c r="E7" s="263"/>
      <c r="F7" s="264"/>
      <c r="G7" s="91"/>
    </row>
    <row r="8" spans="1:9" ht="48" customHeight="1" x14ac:dyDescent="0.2">
      <c r="A8" s="126" t="str">
        <f ca="1">Translations!$A$11</f>
        <v>Selected coverage indicator</v>
      </c>
      <c r="B8" s="265" t="str">
        <f ca="1">VLOOKUP(B7,TBModulesIndicators,2,FALSE)</f>
        <v>Number of notified cases of all forms of TB- bacteriologically confirmed plus clinically diagnosed (new and relapse)</v>
      </c>
      <c r="C8" s="266"/>
      <c r="D8" s="266"/>
      <c r="E8" s="266"/>
      <c r="F8" s="267"/>
      <c r="G8" s="92"/>
    </row>
    <row r="9" spans="1:9" ht="15" x14ac:dyDescent="0.2">
      <c r="A9" s="70" t="str">
        <f ca="1">Translations!$A$12</f>
        <v>Current national coverage</v>
      </c>
      <c r="B9" s="71"/>
      <c r="C9" s="71"/>
      <c r="D9" s="71"/>
      <c r="E9" s="71"/>
      <c r="F9" s="72"/>
      <c r="G9" s="93"/>
    </row>
    <row r="10" spans="1:9" ht="33.75" customHeight="1" x14ac:dyDescent="0.2">
      <c r="A10" s="73" t="str">
        <f ca="1">Translations!$A$13</f>
        <v>Insert latest results</v>
      </c>
      <c r="B10" s="47">
        <v>371668</v>
      </c>
      <c r="C10" s="74" t="str">
        <f ca="1">Translations!$A$14</f>
        <v>Year</v>
      </c>
      <c r="D10" s="47">
        <v>2018</v>
      </c>
      <c r="E10" s="75" t="str">
        <f ca="1">Translations!$A$15</f>
        <v>Data source</v>
      </c>
      <c r="F10" s="47" t="s">
        <v>789</v>
      </c>
      <c r="G10" s="94"/>
    </row>
    <row r="11" spans="1:9" ht="24.75" customHeight="1" thickBot="1" x14ac:dyDescent="0.25">
      <c r="A11" s="127" t="str">
        <f ca="1">Translations!$A$16</f>
        <v>Comments</v>
      </c>
      <c r="B11" s="259" t="s">
        <v>790</v>
      </c>
      <c r="C11" s="260"/>
      <c r="D11" s="260"/>
      <c r="E11" s="260"/>
      <c r="F11" s="261"/>
      <c r="G11" s="95"/>
    </row>
    <row r="12" spans="1:9" ht="15" thickBot="1" x14ac:dyDescent="0.25">
      <c r="A12" s="128"/>
      <c r="B12" s="129"/>
      <c r="C12" s="129"/>
      <c r="D12" s="129"/>
      <c r="E12" s="129"/>
      <c r="F12" s="130"/>
      <c r="G12" s="96"/>
    </row>
    <row r="13" spans="1:9" ht="57" customHeight="1" x14ac:dyDescent="0.2">
      <c r="A13" s="131"/>
      <c r="B13" s="132"/>
      <c r="C13" s="133" t="str">
        <f ca="1">Translations!$A$17</f>
        <v>Year 1</v>
      </c>
      <c r="D13" s="133" t="str">
        <f ca="1">Translations!$A$18</f>
        <v>Year 2</v>
      </c>
      <c r="E13" s="133" t="str">
        <f ca="1">Translations!$A$19</f>
        <v>Year 3</v>
      </c>
      <c r="F13" s="256" t="str">
        <f ca="1">Translations!$A$21</f>
        <v>Comments / Assumptions</v>
      </c>
      <c r="G13" s="97"/>
    </row>
    <row r="14" spans="1:9" ht="30" customHeight="1" x14ac:dyDescent="0.2">
      <c r="A14" s="134"/>
      <c r="B14" s="135"/>
      <c r="C14" s="136">
        <v>2021</v>
      </c>
      <c r="D14" s="136">
        <v>2022</v>
      </c>
      <c r="E14" s="136">
        <v>2023</v>
      </c>
      <c r="F14" s="257"/>
      <c r="G14" s="97"/>
    </row>
    <row r="15" spans="1:9" ht="15" customHeight="1" x14ac:dyDescent="0.2">
      <c r="A15" s="70" t="str">
        <f ca="1">Translations!$A$22</f>
        <v>Current Estimated Country Need</v>
      </c>
      <c r="B15" s="71"/>
      <c r="C15" s="71"/>
      <c r="D15" s="71"/>
      <c r="E15" s="71"/>
      <c r="F15" s="72"/>
      <c r="G15" s="98"/>
    </row>
    <row r="16" spans="1:9" ht="90.75" customHeight="1" x14ac:dyDescent="0.2">
      <c r="A16" s="137" t="str">
        <f ca="1">Translations!$A$23</f>
        <v>A. Total estimated population in need/at risk</v>
      </c>
      <c r="B16" s="138" t="s">
        <v>6</v>
      </c>
      <c r="C16" s="109">
        <f>111835329*526/100000</f>
        <v>588253.83054</v>
      </c>
      <c r="D16" s="109">
        <f>113800381*510/100000</f>
        <v>580381.94310000003</v>
      </c>
      <c r="E16" s="109">
        <f>115507387*488/100000</f>
        <v>563676.04856000002</v>
      </c>
      <c r="F16" s="110" t="s">
        <v>772</v>
      </c>
      <c r="G16" s="99"/>
    </row>
    <row r="17" spans="1:7" ht="31.5" customHeight="1" x14ac:dyDescent="0.2">
      <c r="A17" s="253" t="str">
        <f ca="1">Translations!$A$24</f>
        <v>B. Country targets 
(from National Strategic Plan)</v>
      </c>
      <c r="B17" s="139" t="s">
        <v>6</v>
      </c>
      <c r="C17" s="109">
        <f>C16*0.8</f>
        <v>470603.06443200004</v>
      </c>
      <c r="D17" s="109">
        <f>D16*0.85</f>
        <v>493324.65163500002</v>
      </c>
      <c r="E17" s="109">
        <f>E16*0.9</f>
        <v>507308.44370400003</v>
      </c>
      <c r="F17" s="251" t="s">
        <v>778</v>
      </c>
      <c r="G17" s="99"/>
    </row>
    <row r="18" spans="1:7" ht="29.45" customHeight="1" x14ac:dyDescent="0.2">
      <c r="A18" s="254"/>
      <c r="B18" s="139" t="s">
        <v>14</v>
      </c>
      <c r="C18" s="111">
        <f>IF(C17=0,"",+C17/C16)</f>
        <v>0.8</v>
      </c>
      <c r="D18" s="111">
        <f>IF(D17=0,"",+D17/D16)</f>
        <v>0.85</v>
      </c>
      <c r="E18" s="111">
        <f>IF(E17=0,"",+E17/E16)</f>
        <v>0.9</v>
      </c>
      <c r="F18" s="252"/>
      <c r="G18" s="99"/>
    </row>
    <row r="19" spans="1:7" ht="15" customHeight="1" x14ac:dyDescent="0.2">
      <c r="A19" s="70" t="str">
        <f ca="1">Translations!$A$25</f>
        <v>Country need already covered</v>
      </c>
      <c r="B19" s="71"/>
      <c r="C19" s="71"/>
      <c r="D19" s="71"/>
      <c r="E19" s="71"/>
      <c r="F19" s="72"/>
      <c r="G19" s="98"/>
    </row>
    <row r="20" spans="1:7" ht="31.5" customHeight="1" x14ac:dyDescent="0.2">
      <c r="A20" s="253" t="str">
        <f ca="1">Translations!$A$26</f>
        <v>C1. Country need planned to be covered by domestic resources</v>
      </c>
      <c r="B20" s="138" t="s">
        <v>6</v>
      </c>
      <c r="C20" s="109">
        <f>C17-C30</f>
        <v>370997.06443200004</v>
      </c>
      <c r="D20" s="109">
        <f>D17-D30</f>
        <v>372813.65163500002</v>
      </c>
      <c r="E20" s="109">
        <f>E17-E30</f>
        <v>378363.44370400003</v>
      </c>
      <c r="F20" s="251" t="s">
        <v>784</v>
      </c>
      <c r="G20" s="99"/>
    </row>
    <row r="21" spans="1:7" ht="91.5" customHeight="1" x14ac:dyDescent="0.2">
      <c r="A21" s="254"/>
      <c r="B21" s="138" t="s">
        <v>14</v>
      </c>
      <c r="C21" s="111">
        <f>IF(C20=0,"",+C20/C16)</f>
        <v>0.63067513575123768</v>
      </c>
      <c r="D21" s="111">
        <f>IF(D20=0,"",+D20/D16)</f>
        <v>0.64235914998265908</v>
      </c>
      <c r="E21" s="111">
        <f>IF(E20=0,"",+E20/E16)</f>
        <v>0.67124271941408464</v>
      </c>
      <c r="F21" s="252"/>
      <c r="G21" s="99"/>
    </row>
    <row r="22" spans="1:7" ht="29.45" customHeight="1" x14ac:dyDescent="0.2">
      <c r="A22" s="253" t="str">
        <f ca="1">Translations!$A$27</f>
        <v>C2. Country need planned to be covered by external resources</v>
      </c>
      <c r="B22" s="138" t="s">
        <v>6</v>
      </c>
      <c r="C22" s="109"/>
      <c r="D22" s="109"/>
      <c r="E22" s="109"/>
      <c r="F22" s="251"/>
      <c r="G22" s="99"/>
    </row>
    <row r="23" spans="1:7" ht="32.450000000000003" customHeight="1" x14ac:dyDescent="0.2">
      <c r="A23" s="254"/>
      <c r="B23" s="138" t="s">
        <v>14</v>
      </c>
      <c r="C23" s="111" t="str">
        <f>IF(C22=0,"",+C22/C16)</f>
        <v/>
      </c>
      <c r="D23" s="111" t="str">
        <f>IF(D22=0,"",+D22/D16)</f>
        <v/>
      </c>
      <c r="E23" s="111" t="str">
        <f>IF(E22=0,"",+E22/E16)</f>
        <v/>
      </c>
      <c r="F23" s="252"/>
      <c r="G23" s="99"/>
    </row>
    <row r="24" spans="1:7" ht="29.45" customHeight="1" x14ac:dyDescent="0.2">
      <c r="A24" s="253" t="str">
        <f ca="1">Translations!$A$28</f>
        <v>C3. Total country need already covered</v>
      </c>
      <c r="B24" s="138" t="s">
        <v>6</v>
      </c>
      <c r="C24" s="112">
        <f>+C20+C22</f>
        <v>370997.06443200004</v>
      </c>
      <c r="D24" s="112">
        <f>+D20+D22</f>
        <v>372813.65163500002</v>
      </c>
      <c r="E24" s="112">
        <f>+E20+E22</f>
        <v>378363.44370400003</v>
      </c>
      <c r="F24" s="251"/>
      <c r="G24" s="99"/>
    </row>
    <row r="25" spans="1:7" ht="31.5" customHeight="1" x14ac:dyDescent="0.2">
      <c r="A25" s="254"/>
      <c r="B25" s="138" t="s">
        <v>14</v>
      </c>
      <c r="C25" s="111">
        <f>IF(C24=0,"",+C24/C16)</f>
        <v>0.63067513575123768</v>
      </c>
      <c r="D25" s="111">
        <f>IF(D24=0,"",+D24/D16)</f>
        <v>0.64235914998265908</v>
      </c>
      <c r="E25" s="111">
        <f>IF(E24=0,"",+E24/E16)</f>
        <v>0.67124271941408464</v>
      </c>
      <c r="F25" s="252"/>
      <c r="G25" s="99"/>
    </row>
    <row r="26" spans="1:7" ht="15" x14ac:dyDescent="0.2">
      <c r="A26" s="70" t="str">
        <f ca="1">Translations!$A$29</f>
        <v>Programmatic Gap</v>
      </c>
      <c r="B26" s="71"/>
      <c r="C26" s="71"/>
      <c r="D26" s="71"/>
      <c r="E26" s="71"/>
      <c r="F26" s="72"/>
      <c r="G26" s="98"/>
    </row>
    <row r="27" spans="1:7" ht="36.6" customHeight="1" x14ac:dyDescent="0.2">
      <c r="A27" s="253" t="str">
        <f ca="1">Translations!$A$30</f>
        <v>D. Expected annual gap in meeting the need: A - C3</v>
      </c>
      <c r="B27" s="138" t="s">
        <v>6</v>
      </c>
      <c r="C27" s="112">
        <f>+C16-(C24)</f>
        <v>217256.76610799995</v>
      </c>
      <c r="D27" s="112">
        <f>+D16-(D24)</f>
        <v>207568.29146500002</v>
      </c>
      <c r="E27" s="112">
        <f>+E16-(E24)</f>
        <v>185312.60485599999</v>
      </c>
      <c r="F27" s="251"/>
      <c r="G27" s="99"/>
    </row>
    <row r="28" spans="1:7" ht="31.5" customHeight="1" x14ac:dyDescent="0.2">
      <c r="A28" s="254"/>
      <c r="B28" s="138" t="s">
        <v>14</v>
      </c>
      <c r="C28" s="111">
        <f>IF(C27=0,"",+C27/C16)</f>
        <v>0.36932486424876237</v>
      </c>
      <c r="D28" s="111">
        <f>IF(D27=0,"",+D27/D16)</f>
        <v>0.35764085001734092</v>
      </c>
      <c r="E28" s="111">
        <f>IF(E27=0,"",+E27/E16)</f>
        <v>0.32875728058591536</v>
      </c>
      <c r="F28" s="252"/>
      <c r="G28" s="99"/>
    </row>
    <row r="29" spans="1:7" ht="15" customHeight="1" x14ac:dyDescent="0.2">
      <c r="A29" s="70" t="str">
        <f ca="1">Translations!$A$31</f>
        <v>Country Need Covered with the Allocation Amount</v>
      </c>
      <c r="B29" s="71"/>
      <c r="C29" s="71"/>
      <c r="D29" s="71"/>
      <c r="E29" s="71"/>
      <c r="F29" s="72"/>
      <c r="G29" s="98"/>
    </row>
    <row r="30" spans="1:7" ht="41.1" customHeight="1" x14ac:dyDescent="0.2">
      <c r="A30" s="253" t="str">
        <f ca="1">Translations!$A$32</f>
        <v>E. Targets to be financed by funding request allocation amount</v>
      </c>
      <c r="B30" s="139" t="s">
        <v>6</v>
      </c>
      <c r="C30" s="109">
        <v>99606</v>
      </c>
      <c r="D30" s="109">
        <v>120511</v>
      </c>
      <c r="E30" s="109">
        <v>128945</v>
      </c>
      <c r="F30" s="251" t="s">
        <v>791</v>
      </c>
      <c r="G30" s="99"/>
    </row>
    <row r="31" spans="1:7" ht="207.75" customHeight="1" x14ac:dyDescent="0.2">
      <c r="A31" s="254"/>
      <c r="B31" s="139" t="s">
        <v>14</v>
      </c>
      <c r="C31" s="111">
        <f>IF(C30=0,"",+C30/C16)</f>
        <v>0.16932486424876245</v>
      </c>
      <c r="D31" s="111">
        <f>IF(D30=0,"",+D30/D16)</f>
        <v>0.20764085001734092</v>
      </c>
      <c r="E31" s="111">
        <f>IF(E30=0,"",+E30/E16)</f>
        <v>0.22875728058591541</v>
      </c>
      <c r="F31" s="252"/>
      <c r="G31" s="99"/>
    </row>
    <row r="32" spans="1:7" ht="42" customHeight="1" x14ac:dyDescent="0.2">
      <c r="A32" s="253" t="str">
        <f ca="1">Translations!$A$33</f>
        <v>F. Total Coverage from allocation amount and other resources: E + C3</v>
      </c>
      <c r="B32" s="139" t="s">
        <v>6</v>
      </c>
      <c r="C32" s="112">
        <f>+C30+C24</f>
        <v>470603.06443200004</v>
      </c>
      <c r="D32" s="112">
        <f>+D30+D24</f>
        <v>493324.65163500002</v>
      </c>
      <c r="E32" s="112">
        <f>+E30+E24</f>
        <v>507308.44370400003</v>
      </c>
      <c r="F32" s="251"/>
      <c r="G32" s="99"/>
    </row>
    <row r="33" spans="1:7" ht="42" customHeight="1" x14ac:dyDescent="0.2">
      <c r="A33" s="254"/>
      <c r="B33" s="139" t="s">
        <v>14</v>
      </c>
      <c r="C33" s="111">
        <f>IF(C32=0,"",+C32/C16)</f>
        <v>0.8</v>
      </c>
      <c r="D33" s="111">
        <f>IF(D32=0,"",+D32/D16)</f>
        <v>0.85</v>
      </c>
      <c r="E33" s="111">
        <f>IF(E32=0,"",+E32/E16)</f>
        <v>0.9</v>
      </c>
      <c r="F33" s="252"/>
      <c r="G33" s="99"/>
    </row>
    <row r="34" spans="1:7" ht="41.25" customHeight="1" x14ac:dyDescent="0.2">
      <c r="A34" s="253" t="str">
        <f>Translations!$B$34</f>
        <v xml:space="preserve">G. Remaining gap: A - F </v>
      </c>
      <c r="B34" s="139" t="s">
        <v>6</v>
      </c>
      <c r="C34" s="112">
        <f>+C16-(C32)</f>
        <v>117650.76610799995</v>
      </c>
      <c r="D34" s="112">
        <f>+D16-(D32)</f>
        <v>87057.291465000017</v>
      </c>
      <c r="E34" s="112">
        <f>+E16-(E32)</f>
        <v>56367.604855999991</v>
      </c>
      <c r="F34" s="251"/>
      <c r="G34" s="99"/>
    </row>
    <row r="35" spans="1:7" ht="41.25" customHeight="1" thickBot="1" x14ac:dyDescent="0.25">
      <c r="A35" s="255"/>
      <c r="B35" s="140" t="s">
        <v>14</v>
      </c>
      <c r="C35" s="113">
        <f>IF(C34=0,"",+C34/C16)</f>
        <v>0.19999999999999993</v>
      </c>
      <c r="D35" s="113">
        <f>IF(D34=0,"",+D34/D16)</f>
        <v>0.15000000000000002</v>
      </c>
      <c r="E35" s="113">
        <f>IF(E34=0,"",+E34/E16)</f>
        <v>9.9999999999999978E-2</v>
      </c>
      <c r="F35" s="258"/>
      <c r="G35" s="99"/>
    </row>
    <row r="36" spans="1:7" x14ac:dyDescent="0.2">
      <c r="A36" s="141"/>
      <c r="B36" s="141"/>
      <c r="C36" s="141"/>
      <c r="D36" s="141"/>
      <c r="E36" s="141"/>
      <c r="F36" s="141"/>
      <c r="G36" s="76"/>
    </row>
    <row r="37" spans="1:7" ht="15" thickBot="1" x14ac:dyDescent="0.25">
      <c r="A37" s="141"/>
      <c r="B37" s="141"/>
      <c r="C37" s="141"/>
      <c r="D37" s="141"/>
      <c r="E37" s="141"/>
      <c r="F37" s="141"/>
      <c r="G37" s="76"/>
    </row>
    <row r="38" spans="1:7" ht="18.75" thickBot="1" x14ac:dyDescent="0.25">
      <c r="A38" s="119" t="str">
        <f ca="1">Translations!$A$3</f>
        <v>Tuberculosis</v>
      </c>
      <c r="B38" s="120"/>
      <c r="C38" s="120"/>
      <c r="D38" s="120"/>
      <c r="E38" s="120"/>
      <c r="F38" s="121"/>
      <c r="G38" s="89"/>
    </row>
    <row r="39" spans="1:7" ht="16.5" customHeight="1" x14ac:dyDescent="0.2">
      <c r="A39" s="122" t="str">
        <f ca="1">Translations!A5</f>
        <v>TB Programmatic Gap Table 2 (Per Priority Intervention)</v>
      </c>
      <c r="B39" s="123"/>
      <c r="C39" s="123"/>
      <c r="D39" s="123"/>
      <c r="E39" s="123"/>
      <c r="F39" s="124"/>
      <c r="G39" s="90"/>
    </row>
    <row r="40" spans="1:7" ht="30" customHeight="1" x14ac:dyDescent="0.2">
      <c r="A40" s="125" t="str">
        <f ca="1">Translations!$A$10</f>
        <v>Priority Module</v>
      </c>
      <c r="B40" s="262" t="s">
        <v>47</v>
      </c>
      <c r="C40" s="263"/>
      <c r="D40" s="263"/>
      <c r="E40" s="263"/>
      <c r="F40" s="264"/>
      <c r="G40" s="91"/>
    </row>
    <row r="41" spans="1:7" ht="48" customHeight="1" x14ac:dyDescent="0.2">
      <c r="A41" s="126" t="str">
        <f ca="1">Translations!$A$11</f>
        <v>Selected coverage indicator</v>
      </c>
      <c r="B41" s="265" t="str">
        <f ca="1">VLOOKUP(B40,TBModulesIndicators,2,FALSE)</f>
        <v>Number of TB cases with RR-TB and/or MDR-TB notified</v>
      </c>
      <c r="C41" s="266"/>
      <c r="D41" s="266"/>
      <c r="E41" s="266"/>
      <c r="F41" s="267"/>
      <c r="G41" s="92"/>
    </row>
    <row r="42" spans="1:7" ht="15" x14ac:dyDescent="0.2">
      <c r="A42" s="70" t="str">
        <f ca="1">Translations!$A$12</f>
        <v>Current national coverage</v>
      </c>
      <c r="B42" s="77"/>
      <c r="C42" s="77"/>
      <c r="D42" s="77"/>
      <c r="E42" s="77"/>
      <c r="F42" s="78"/>
      <c r="G42" s="100"/>
    </row>
    <row r="43" spans="1:7" ht="30" customHeight="1" x14ac:dyDescent="0.2">
      <c r="A43" s="73" t="str">
        <f ca="1">Translations!$A$13</f>
        <v>Insert latest results</v>
      </c>
      <c r="B43" s="47">
        <v>6681</v>
      </c>
      <c r="C43" s="74" t="str">
        <f ca="1">Translations!$A$14</f>
        <v>Year</v>
      </c>
      <c r="D43" s="47">
        <v>2018</v>
      </c>
      <c r="E43" s="75" t="str">
        <f ca="1">Translations!$A$15</f>
        <v>Data source</v>
      </c>
      <c r="F43" s="47" t="s">
        <v>780</v>
      </c>
      <c r="G43" s="94"/>
    </row>
    <row r="44" spans="1:7" ht="30" customHeight="1" thickBot="1" x14ac:dyDescent="0.25">
      <c r="A44" s="127" t="str">
        <f ca="1">Translations!$A$16</f>
        <v>Comments</v>
      </c>
      <c r="B44" s="259"/>
      <c r="C44" s="260"/>
      <c r="D44" s="260"/>
      <c r="E44" s="260"/>
      <c r="F44" s="261"/>
      <c r="G44" s="95"/>
    </row>
    <row r="45" spans="1:7" ht="15" thickBot="1" x14ac:dyDescent="0.25">
      <c r="A45" s="128"/>
      <c r="B45" s="129"/>
      <c r="C45" s="129"/>
      <c r="D45" s="129"/>
      <c r="E45" s="129"/>
      <c r="F45" s="130"/>
      <c r="G45" s="96"/>
    </row>
    <row r="46" spans="1:7" ht="54" customHeight="1" x14ac:dyDescent="0.2">
      <c r="A46" s="131"/>
      <c r="B46" s="132"/>
      <c r="C46" s="133" t="str">
        <f ca="1">Translations!$A$17</f>
        <v>Year 1</v>
      </c>
      <c r="D46" s="133" t="str">
        <f ca="1">Translations!$A$18</f>
        <v>Year 2</v>
      </c>
      <c r="E46" s="133" t="str">
        <f ca="1">Translations!$A$19</f>
        <v>Year 3</v>
      </c>
      <c r="F46" s="256" t="str">
        <f ca="1">Translations!$A$21</f>
        <v>Comments / Assumptions</v>
      </c>
      <c r="G46" s="97"/>
    </row>
    <row r="47" spans="1:7" ht="30" customHeight="1" x14ac:dyDescent="0.2">
      <c r="A47" s="134"/>
      <c r="B47" s="135"/>
      <c r="C47" s="136">
        <v>2021</v>
      </c>
      <c r="D47" s="136">
        <v>2022</v>
      </c>
      <c r="E47" s="136">
        <v>2023</v>
      </c>
      <c r="F47" s="257"/>
      <c r="G47" s="97"/>
    </row>
    <row r="48" spans="1:7" ht="15" customHeight="1" x14ac:dyDescent="0.2">
      <c r="A48" s="70" t="str">
        <f ca="1">Translations!$A$22</f>
        <v>Current Estimated Country Need</v>
      </c>
      <c r="B48" s="71"/>
      <c r="C48" s="71"/>
      <c r="D48" s="71"/>
      <c r="E48" s="71"/>
      <c r="F48" s="72"/>
      <c r="G48" s="98"/>
    </row>
    <row r="49" spans="1:7" ht="63.75" customHeight="1" x14ac:dyDescent="0.2">
      <c r="A49" s="137" t="str">
        <f ca="1">Translations!$A$23</f>
        <v>A. Total estimated population in need/at risk</v>
      </c>
      <c r="B49" s="138" t="s">
        <v>6</v>
      </c>
      <c r="C49" s="109">
        <f>(C17*0.87*0.018)+(C17*0.13*0.166)</f>
        <v>17525.258119447681</v>
      </c>
      <c r="D49" s="109">
        <f t="shared" ref="D49:E49" si="0">(D17*0.87*0.018)+(D17*0.13*0.166)</f>
        <v>18371.410026887403</v>
      </c>
      <c r="E49" s="109">
        <f t="shared" si="0"/>
        <v>18892.166443536964</v>
      </c>
      <c r="F49" s="110" t="s">
        <v>776</v>
      </c>
      <c r="G49" s="99"/>
    </row>
    <row r="50" spans="1:7" ht="32.450000000000003" customHeight="1" x14ac:dyDescent="0.2">
      <c r="A50" s="253" t="str">
        <f ca="1">Translations!$A$24</f>
        <v>B. Country targets 
(from National Strategic Plan)</v>
      </c>
      <c r="B50" s="139" t="s">
        <v>6</v>
      </c>
      <c r="C50" s="109">
        <v>9900</v>
      </c>
      <c r="D50" s="109">
        <v>11700</v>
      </c>
      <c r="E50" s="109">
        <v>13500</v>
      </c>
      <c r="F50" s="251" t="s">
        <v>792</v>
      </c>
      <c r="G50" s="99"/>
    </row>
    <row r="51" spans="1:7" ht="63" customHeight="1" x14ac:dyDescent="0.2">
      <c r="A51" s="254"/>
      <c r="B51" s="139" t="s">
        <v>14</v>
      </c>
      <c r="C51" s="111">
        <f>IF(C50=0,"",+C50/C49)</f>
        <v>0.56489895512660238</v>
      </c>
      <c r="D51" s="111">
        <f>IF(D50=0,"",+D50/D49)</f>
        <v>0.63685911875444035</v>
      </c>
      <c r="E51" s="111">
        <f>IF(E50=0,"",+E50/E49)</f>
        <v>0.71458188981911963</v>
      </c>
      <c r="F51" s="252"/>
      <c r="G51" s="99"/>
    </row>
    <row r="52" spans="1:7" ht="15" customHeight="1" x14ac:dyDescent="0.2">
      <c r="A52" s="70" t="str">
        <f ca="1">Translations!$A$25</f>
        <v>Country need already covered</v>
      </c>
      <c r="B52" s="71"/>
      <c r="C52" s="71"/>
      <c r="D52" s="71"/>
      <c r="E52" s="71"/>
      <c r="F52" s="72"/>
      <c r="G52" s="98"/>
    </row>
    <row r="53" spans="1:7" ht="33.950000000000003" customHeight="1" x14ac:dyDescent="0.2">
      <c r="A53" s="253" t="str">
        <f ca="1">Translations!$A$26</f>
        <v>C1. Country need planned to be covered by domestic resources</v>
      </c>
      <c r="B53" s="138" t="s">
        <v>6</v>
      </c>
      <c r="C53" s="109">
        <f>400000*0.014</f>
        <v>5600</v>
      </c>
      <c r="D53" s="109">
        <f>500000*0.014</f>
        <v>7000</v>
      </c>
      <c r="E53" s="109">
        <f>600000*0.014</f>
        <v>8400</v>
      </c>
      <c r="F53" s="251" t="s">
        <v>779</v>
      </c>
      <c r="G53" s="99"/>
    </row>
    <row r="54" spans="1:7" ht="41.25" customHeight="1" x14ac:dyDescent="0.2">
      <c r="A54" s="254"/>
      <c r="B54" s="138" t="s">
        <v>14</v>
      </c>
      <c r="C54" s="111">
        <f>IF(C53=0,"",+C53/C49)</f>
        <v>0.31953880289989633</v>
      </c>
      <c r="D54" s="111">
        <f>IF(D53=0,"",+D53/D49)</f>
        <v>0.38102682318641728</v>
      </c>
      <c r="E54" s="111">
        <f>IF(E53=0,"",+E53/E49)</f>
        <v>0.4446287314430078</v>
      </c>
      <c r="F54" s="252"/>
      <c r="G54" s="99"/>
    </row>
    <row r="55" spans="1:7" ht="32.1" customHeight="1" x14ac:dyDescent="0.2">
      <c r="A55" s="253" t="str">
        <f ca="1">Translations!$A$27</f>
        <v>C2. Country need planned to be covered by external resources</v>
      </c>
      <c r="B55" s="138" t="s">
        <v>6</v>
      </c>
      <c r="C55" s="109"/>
      <c r="D55" s="109"/>
      <c r="E55" s="109"/>
      <c r="F55" s="251"/>
      <c r="G55" s="101"/>
    </row>
    <row r="56" spans="1:7" ht="33" customHeight="1" x14ac:dyDescent="0.2">
      <c r="A56" s="254"/>
      <c r="B56" s="138" t="s">
        <v>14</v>
      </c>
      <c r="C56" s="111" t="str">
        <f>IF(C55=0,"",+C55/C49)</f>
        <v/>
      </c>
      <c r="D56" s="111" t="str">
        <f>IF(D55=0,"",+D55/D49)</f>
        <v/>
      </c>
      <c r="E56" s="111" t="str">
        <f>IF(E55=0,"",+E55/E49)</f>
        <v/>
      </c>
      <c r="F56" s="252"/>
      <c r="G56" s="101"/>
    </row>
    <row r="57" spans="1:7" ht="39.75" customHeight="1" x14ac:dyDescent="0.2">
      <c r="A57" s="253" t="str">
        <f ca="1">Translations!$A$28</f>
        <v>C3. Total country need already covered</v>
      </c>
      <c r="B57" s="138" t="s">
        <v>6</v>
      </c>
      <c r="C57" s="112">
        <f>+C53+C55</f>
        <v>5600</v>
      </c>
      <c r="D57" s="112">
        <f>+D53+D55</f>
        <v>7000</v>
      </c>
      <c r="E57" s="112">
        <f>+E53+E55</f>
        <v>8400</v>
      </c>
      <c r="F57" s="251"/>
      <c r="G57" s="99"/>
    </row>
    <row r="58" spans="1:7" ht="39.75" customHeight="1" x14ac:dyDescent="0.2">
      <c r="A58" s="254"/>
      <c r="B58" s="138" t="s">
        <v>14</v>
      </c>
      <c r="C58" s="111">
        <f>IF(C57=0,"",+C57/C49)</f>
        <v>0.31953880289989633</v>
      </c>
      <c r="D58" s="111">
        <f>IF(D57=0,"",+D57/D49)</f>
        <v>0.38102682318641728</v>
      </c>
      <c r="E58" s="111">
        <f>IF(E57=0,"",+E57/E49)</f>
        <v>0.4446287314430078</v>
      </c>
      <c r="F58" s="252"/>
      <c r="G58" s="99"/>
    </row>
    <row r="59" spans="1:7" ht="15" x14ac:dyDescent="0.2">
      <c r="A59" s="70" t="str">
        <f ca="1">Translations!$A$29</f>
        <v>Programmatic Gap</v>
      </c>
      <c r="B59" s="71"/>
      <c r="C59" s="71"/>
      <c r="D59" s="71"/>
      <c r="E59" s="71"/>
      <c r="F59" s="72"/>
      <c r="G59" s="98"/>
    </row>
    <row r="60" spans="1:7" ht="42" customHeight="1" x14ac:dyDescent="0.2">
      <c r="A60" s="253" t="str">
        <f ca="1">Translations!$A$30</f>
        <v>D. Expected annual gap in meeting the need: A - C3</v>
      </c>
      <c r="B60" s="138" t="s">
        <v>6</v>
      </c>
      <c r="C60" s="114">
        <f>+C49-(C57)</f>
        <v>11925.258119447681</v>
      </c>
      <c r="D60" s="114">
        <f>+D49-(D57)</f>
        <v>11371.410026887403</v>
      </c>
      <c r="E60" s="114">
        <f>+E49-(E57)</f>
        <v>10492.166443536964</v>
      </c>
      <c r="F60" s="251"/>
      <c r="G60" s="99"/>
    </row>
    <row r="61" spans="1:7" ht="42" customHeight="1" x14ac:dyDescent="0.2">
      <c r="A61" s="254"/>
      <c r="B61" s="138" t="s">
        <v>14</v>
      </c>
      <c r="C61" s="115">
        <f>IF(C60=0,"",+C60/C49)</f>
        <v>0.68046119710010367</v>
      </c>
      <c r="D61" s="115">
        <f>IF(D60=0,"",+D60/D49)</f>
        <v>0.61897317681358266</v>
      </c>
      <c r="E61" s="115">
        <f>IF(E60=0,"",+E60/E49)</f>
        <v>0.55537126855699226</v>
      </c>
      <c r="F61" s="252"/>
      <c r="G61" s="99"/>
    </row>
    <row r="62" spans="1:7" ht="15" customHeight="1" x14ac:dyDescent="0.2">
      <c r="A62" s="70" t="str">
        <f ca="1">Translations!$A$31</f>
        <v>Country Need Covered with the Allocation Amount</v>
      </c>
      <c r="B62" s="71"/>
      <c r="C62" s="71"/>
      <c r="D62" s="71"/>
      <c r="E62" s="71"/>
      <c r="F62" s="72"/>
      <c r="G62" s="98"/>
    </row>
    <row r="63" spans="1:7" ht="42" customHeight="1" x14ac:dyDescent="0.2">
      <c r="A63" s="253" t="str">
        <f ca="1">Translations!$A$32</f>
        <v>E. Targets to be financed by funding request allocation amount</v>
      </c>
      <c r="B63" s="139" t="s">
        <v>6</v>
      </c>
      <c r="C63" s="109">
        <v>3688</v>
      </c>
      <c r="D63" s="109">
        <v>3655</v>
      </c>
      <c r="E63" s="109">
        <v>3313</v>
      </c>
      <c r="F63" s="251" t="s">
        <v>786</v>
      </c>
      <c r="G63" s="99"/>
    </row>
    <row r="64" spans="1:7" ht="42" customHeight="1" x14ac:dyDescent="0.2">
      <c r="A64" s="254"/>
      <c r="B64" s="139" t="s">
        <v>14</v>
      </c>
      <c r="C64" s="115">
        <f>IF(C63=0,"",+C63/C49)</f>
        <v>0.21043912590978886</v>
      </c>
      <c r="D64" s="111">
        <f>IF(D63=0,"",+D63/D49)</f>
        <v>0.19895043410662216</v>
      </c>
      <c r="E64" s="111">
        <f>IF(E63=0,"",+E63/E49)</f>
        <v>0.17536368896079579</v>
      </c>
      <c r="F64" s="252"/>
      <c r="G64" s="99"/>
    </row>
    <row r="65" spans="1:7" ht="42" customHeight="1" x14ac:dyDescent="0.2">
      <c r="A65" s="253" t="str">
        <f ca="1">Translations!$A$33</f>
        <v>F. Total Coverage from allocation amount and other resources: E + C3</v>
      </c>
      <c r="B65" s="139" t="s">
        <v>6</v>
      </c>
      <c r="C65" s="112">
        <f>+C63+C57</f>
        <v>9288</v>
      </c>
      <c r="D65" s="112">
        <f>+D63+D57</f>
        <v>10655</v>
      </c>
      <c r="E65" s="112">
        <f>+E63+E57</f>
        <v>11713</v>
      </c>
      <c r="F65" s="251"/>
      <c r="G65" s="99"/>
    </row>
    <row r="66" spans="1:7" ht="42" customHeight="1" x14ac:dyDescent="0.2">
      <c r="A66" s="254"/>
      <c r="B66" s="139" t="s">
        <v>14</v>
      </c>
      <c r="C66" s="111">
        <f>IF(C65=0,"",+C65/C49)</f>
        <v>0.52997792880968519</v>
      </c>
      <c r="D66" s="111">
        <f>IF(D65=0,"",+D65/D49)</f>
        <v>0.57997725729303951</v>
      </c>
      <c r="E66" s="111">
        <f>IF(E65=0,"",+E65/E49)</f>
        <v>0.61999242040380353</v>
      </c>
      <c r="F66" s="252"/>
      <c r="G66" s="99"/>
    </row>
    <row r="67" spans="1:7" ht="42" customHeight="1" x14ac:dyDescent="0.2">
      <c r="A67" s="253" t="str">
        <f>Translations!$B$34</f>
        <v xml:space="preserve">G. Remaining gap: A - F </v>
      </c>
      <c r="B67" s="139" t="s">
        <v>6</v>
      </c>
      <c r="C67" s="112">
        <f>+C49-(C65)</f>
        <v>8237.2581194476807</v>
      </c>
      <c r="D67" s="112">
        <f>+D49-(D65)</f>
        <v>7716.4100268874026</v>
      </c>
      <c r="E67" s="112">
        <f>+E49-(E65)</f>
        <v>7179.1664435369639</v>
      </c>
      <c r="F67" s="251" t="s">
        <v>787</v>
      </c>
      <c r="G67" s="99"/>
    </row>
    <row r="68" spans="1:7" ht="42" customHeight="1" thickBot="1" x14ac:dyDescent="0.25">
      <c r="A68" s="255"/>
      <c r="B68" s="140" t="s">
        <v>14</v>
      </c>
      <c r="C68" s="113">
        <f>IF(C67=0,"",+C67/C49)</f>
        <v>0.47002207119031481</v>
      </c>
      <c r="D68" s="113">
        <f>IF(D67=0,"",+D67/D49)</f>
        <v>0.42002274270696055</v>
      </c>
      <c r="E68" s="113">
        <f>IF(E67=0,"",+E67/E49)</f>
        <v>0.38000757959619641</v>
      </c>
      <c r="F68" s="258"/>
      <c r="G68" s="99"/>
    </row>
    <row r="69" spans="1:7" x14ac:dyDescent="0.2">
      <c r="A69" s="141"/>
      <c r="B69" s="141"/>
      <c r="C69" s="141"/>
      <c r="D69" s="141"/>
      <c r="E69" s="141"/>
      <c r="F69" s="141"/>
      <c r="G69" s="76"/>
    </row>
    <row r="70" spans="1:7" ht="15" thickBot="1" x14ac:dyDescent="0.25">
      <c r="A70" s="141"/>
      <c r="B70" s="141"/>
      <c r="C70" s="141"/>
      <c r="D70" s="141"/>
      <c r="E70" s="141"/>
      <c r="F70" s="141"/>
      <c r="G70" s="76"/>
    </row>
    <row r="71" spans="1:7" ht="18.75" thickBot="1" x14ac:dyDescent="0.25">
      <c r="A71" s="119" t="str">
        <f ca="1">Translations!$A$3</f>
        <v>Tuberculosis</v>
      </c>
      <c r="B71" s="120"/>
      <c r="C71" s="120"/>
      <c r="D71" s="120"/>
      <c r="E71" s="120"/>
      <c r="F71" s="121"/>
      <c r="G71" s="89"/>
    </row>
    <row r="72" spans="1:7" ht="16.5" customHeight="1" x14ac:dyDescent="0.2">
      <c r="A72" s="122" t="str">
        <f ca="1">Translations!A6</f>
        <v>TB Programmatic Gap Table 3 (Per Priority Intervention)</v>
      </c>
      <c r="B72" s="123"/>
      <c r="C72" s="123"/>
      <c r="D72" s="123"/>
      <c r="E72" s="123"/>
      <c r="F72" s="124"/>
      <c r="G72" s="90"/>
    </row>
    <row r="73" spans="1:7" ht="30" customHeight="1" x14ac:dyDescent="0.2">
      <c r="A73" s="125" t="str">
        <f ca="1">Translations!$A$10</f>
        <v>Priority Module</v>
      </c>
      <c r="B73" s="262" t="s">
        <v>48</v>
      </c>
      <c r="C73" s="263"/>
      <c r="D73" s="263"/>
      <c r="E73" s="263"/>
      <c r="F73" s="264"/>
      <c r="G73" s="91"/>
    </row>
    <row r="74" spans="1:7" ht="48.75" customHeight="1" x14ac:dyDescent="0.2">
      <c r="A74" s="126" t="str">
        <f ca="1">Translations!$A$11</f>
        <v>Selected coverage indicator</v>
      </c>
      <c r="B74" s="265" t="str">
        <f ca="1">VLOOKUP(B73,TBModulesIndicators,2,FALSE)</f>
        <v xml:space="preserve">Number of notified cases with RR-TB and/or MDR-TB that began second-line treatment </v>
      </c>
      <c r="C74" s="266"/>
      <c r="D74" s="266"/>
      <c r="E74" s="266"/>
      <c r="F74" s="267"/>
      <c r="G74" s="92"/>
    </row>
    <row r="75" spans="1:7" ht="15" x14ac:dyDescent="0.2">
      <c r="A75" s="70" t="str">
        <f ca="1">Translations!$A$12</f>
        <v>Current national coverage</v>
      </c>
      <c r="B75" s="71"/>
      <c r="C75" s="71"/>
      <c r="D75" s="71"/>
      <c r="E75" s="71"/>
      <c r="F75" s="72"/>
      <c r="G75" s="93"/>
    </row>
    <row r="76" spans="1:7" ht="30" customHeight="1" x14ac:dyDescent="0.2">
      <c r="A76" s="73" t="str">
        <f ca="1">Translations!$A$13</f>
        <v>Insert latest results</v>
      </c>
      <c r="B76" s="47">
        <v>6284</v>
      </c>
      <c r="C76" s="74" t="str">
        <f ca="1">Translations!$A$14</f>
        <v>Year</v>
      </c>
      <c r="D76" s="47">
        <v>2018</v>
      </c>
      <c r="E76" s="75" t="str">
        <f ca="1">Translations!$A$15</f>
        <v>Data source</v>
      </c>
      <c r="F76" s="47" t="s">
        <v>780</v>
      </c>
      <c r="G76" s="94"/>
    </row>
    <row r="77" spans="1:7" ht="30" customHeight="1" thickBot="1" x14ac:dyDescent="0.25">
      <c r="A77" s="127" t="str">
        <f ca="1">Translations!$A$16</f>
        <v>Comments</v>
      </c>
      <c r="B77" s="259"/>
      <c r="C77" s="260"/>
      <c r="D77" s="260"/>
      <c r="E77" s="260"/>
      <c r="F77" s="261"/>
      <c r="G77" s="95"/>
    </row>
    <row r="78" spans="1:7" ht="15" thickBot="1" x14ac:dyDescent="0.25">
      <c r="A78" s="128"/>
      <c r="B78" s="129"/>
      <c r="C78" s="129"/>
      <c r="D78" s="129"/>
      <c r="E78" s="129"/>
      <c r="F78" s="130"/>
      <c r="G78" s="96"/>
    </row>
    <row r="79" spans="1:7" ht="51.75" customHeight="1" x14ac:dyDescent="0.2">
      <c r="A79" s="131"/>
      <c r="B79" s="132"/>
      <c r="C79" s="133" t="str">
        <f ca="1">Translations!$A$17</f>
        <v>Year 1</v>
      </c>
      <c r="D79" s="133" t="str">
        <f ca="1">Translations!$A$18</f>
        <v>Year 2</v>
      </c>
      <c r="E79" s="133" t="str">
        <f ca="1">Translations!$A$19</f>
        <v>Year 3</v>
      </c>
      <c r="F79" s="256" t="str">
        <f ca="1">Translations!$A$21</f>
        <v>Comments / Assumptions</v>
      </c>
      <c r="G79" s="97"/>
    </row>
    <row r="80" spans="1:7" ht="30" customHeight="1" x14ac:dyDescent="0.2">
      <c r="A80" s="134"/>
      <c r="B80" s="135"/>
      <c r="C80" s="136">
        <v>2021</v>
      </c>
      <c r="D80" s="136">
        <v>2022</v>
      </c>
      <c r="E80" s="136">
        <v>2023</v>
      </c>
      <c r="F80" s="257"/>
      <c r="G80" s="97"/>
    </row>
    <row r="81" spans="1:7" ht="15" customHeight="1" x14ac:dyDescent="0.2">
      <c r="A81" s="70" t="str">
        <f ca="1">Translations!$A$22</f>
        <v>Current Estimated Country Need</v>
      </c>
      <c r="B81" s="77"/>
      <c r="C81" s="77"/>
      <c r="D81" s="77"/>
      <c r="E81" s="77"/>
      <c r="F81" s="78"/>
      <c r="G81" s="102"/>
    </row>
    <row r="82" spans="1:7" ht="64.5" customHeight="1" x14ac:dyDescent="0.2">
      <c r="A82" s="137" t="str">
        <f ca="1">Translations!$A$23</f>
        <v>A. Total estimated population in need/at risk</v>
      </c>
      <c r="B82" s="138" t="s">
        <v>6</v>
      </c>
      <c r="C82" s="109">
        <f>C50</f>
        <v>9900</v>
      </c>
      <c r="D82" s="109">
        <f t="shared" ref="D82:E82" si="1">D50</f>
        <v>11700</v>
      </c>
      <c r="E82" s="109">
        <f t="shared" si="1"/>
        <v>13500</v>
      </c>
      <c r="F82" s="110" t="s">
        <v>771</v>
      </c>
      <c r="G82" s="99"/>
    </row>
    <row r="83" spans="1:7" ht="42" customHeight="1" x14ac:dyDescent="0.2">
      <c r="A83" s="253" t="str">
        <f ca="1">Translations!$A$24</f>
        <v>B. Country targets 
(from National Strategic Plan)</v>
      </c>
      <c r="B83" s="139" t="s">
        <v>6</v>
      </c>
      <c r="C83" s="109">
        <f>C82*0.9</f>
        <v>8910</v>
      </c>
      <c r="D83" s="109">
        <f>D82*0.95</f>
        <v>11115</v>
      </c>
      <c r="E83" s="109">
        <f>E82*0.95</f>
        <v>12825</v>
      </c>
      <c r="F83" s="251" t="s">
        <v>800</v>
      </c>
      <c r="G83" s="99"/>
    </row>
    <row r="84" spans="1:7" ht="42" customHeight="1" x14ac:dyDescent="0.2">
      <c r="A84" s="254"/>
      <c r="B84" s="139" t="s">
        <v>14</v>
      </c>
      <c r="C84" s="111">
        <f>IF(C83=0,"",+C83/C82)</f>
        <v>0.9</v>
      </c>
      <c r="D84" s="111">
        <f>IF(D83=0,"",+D83/D82)</f>
        <v>0.95</v>
      </c>
      <c r="E84" s="111">
        <f>IF(E83=0,"",+E83/E82)</f>
        <v>0.95</v>
      </c>
      <c r="F84" s="252"/>
      <c r="G84" s="99"/>
    </row>
    <row r="85" spans="1:7" ht="15" customHeight="1" x14ac:dyDescent="0.2">
      <c r="A85" s="70" t="str">
        <f ca="1">Translations!$A$25</f>
        <v>Country need already covered</v>
      </c>
      <c r="B85" s="77"/>
      <c r="C85" s="77"/>
      <c r="D85" s="77"/>
      <c r="E85" s="77"/>
      <c r="F85" s="78"/>
      <c r="G85" s="102"/>
    </row>
    <row r="86" spans="1:7" ht="39.75" customHeight="1" x14ac:dyDescent="0.2">
      <c r="A86" s="253" t="str">
        <f ca="1">Translations!$A$26</f>
        <v>C1. Country need planned to be covered by domestic resources</v>
      </c>
      <c r="B86" s="138" t="s">
        <v>6</v>
      </c>
      <c r="C86" s="109">
        <v>1003</v>
      </c>
      <c r="D86" s="109">
        <v>1721</v>
      </c>
      <c r="E86" s="109">
        <v>2448</v>
      </c>
      <c r="F86" s="251" t="s">
        <v>785</v>
      </c>
      <c r="G86" s="99"/>
    </row>
    <row r="87" spans="1:7" ht="39.75" customHeight="1" x14ac:dyDescent="0.2">
      <c r="A87" s="254"/>
      <c r="B87" s="138" t="s">
        <v>14</v>
      </c>
      <c r="C87" s="111">
        <f>IF(C86=0,"",+C86/C82)</f>
        <v>0.10131313131313131</v>
      </c>
      <c r="D87" s="111">
        <f>IF(D86=0,"",+D86/D82)</f>
        <v>0.14709401709401709</v>
      </c>
      <c r="E87" s="111">
        <f>IF(E86=0,"",+E86/E82)</f>
        <v>0.18133333333333335</v>
      </c>
      <c r="F87" s="252"/>
      <c r="G87" s="99"/>
    </row>
    <row r="88" spans="1:7" ht="39.75" customHeight="1" x14ac:dyDescent="0.2">
      <c r="A88" s="253" t="str">
        <f ca="1">Translations!$A$27</f>
        <v>C2. Country need planned to be covered by external resources</v>
      </c>
      <c r="B88" s="138" t="s">
        <v>6</v>
      </c>
      <c r="C88" s="109"/>
      <c r="D88" s="109"/>
      <c r="E88" s="109"/>
      <c r="F88" s="251"/>
      <c r="G88" s="99"/>
    </row>
    <row r="89" spans="1:7" ht="39.75" customHeight="1" x14ac:dyDescent="0.2">
      <c r="A89" s="254"/>
      <c r="B89" s="138" t="s">
        <v>14</v>
      </c>
      <c r="C89" s="111" t="str">
        <f>IF(C88=0,"",+C88/C82)</f>
        <v/>
      </c>
      <c r="D89" s="111" t="str">
        <f>IF(D88=0,"",+D88/D82)</f>
        <v/>
      </c>
      <c r="E89" s="111" t="str">
        <f>IF(E88=0,"",+E88/E82)</f>
        <v/>
      </c>
      <c r="F89" s="252"/>
      <c r="G89" s="99"/>
    </row>
    <row r="90" spans="1:7" ht="39.75" customHeight="1" x14ac:dyDescent="0.2">
      <c r="A90" s="253" t="str">
        <f ca="1">Translations!$A$28</f>
        <v>C3. Total country need already covered</v>
      </c>
      <c r="B90" s="138" t="s">
        <v>6</v>
      </c>
      <c r="C90" s="112">
        <f>+C86+C88</f>
        <v>1003</v>
      </c>
      <c r="D90" s="112">
        <f>+D86+D88</f>
        <v>1721</v>
      </c>
      <c r="E90" s="112">
        <f>+E86+E88</f>
        <v>2448</v>
      </c>
      <c r="F90" s="251"/>
      <c r="G90" s="99"/>
    </row>
    <row r="91" spans="1:7" ht="39.75" customHeight="1" x14ac:dyDescent="0.2">
      <c r="A91" s="254"/>
      <c r="B91" s="138" t="s">
        <v>14</v>
      </c>
      <c r="C91" s="111">
        <f>IF(C90=0,"",+C90/C82)</f>
        <v>0.10131313131313131</v>
      </c>
      <c r="D91" s="111">
        <f>IF(D90=0,"",+D90/D82)</f>
        <v>0.14709401709401709</v>
      </c>
      <c r="E91" s="111">
        <f>IF(E90=0,"",+E90/E82)</f>
        <v>0.18133333333333335</v>
      </c>
      <c r="F91" s="252"/>
      <c r="G91" s="99"/>
    </row>
    <row r="92" spans="1:7" ht="15" x14ac:dyDescent="0.2">
      <c r="A92" s="70" t="str">
        <f ca="1">Translations!$A$29</f>
        <v>Programmatic Gap</v>
      </c>
      <c r="B92" s="77"/>
      <c r="C92" s="77"/>
      <c r="D92" s="77"/>
      <c r="E92" s="77"/>
      <c r="F92" s="78"/>
      <c r="G92" s="102"/>
    </row>
    <row r="93" spans="1:7" ht="42" customHeight="1" x14ac:dyDescent="0.2">
      <c r="A93" s="253" t="str">
        <f ca="1">Translations!$A$30</f>
        <v>D. Expected annual gap in meeting the need: A - C3</v>
      </c>
      <c r="B93" s="138" t="s">
        <v>6</v>
      </c>
      <c r="C93" s="112">
        <f>+C82-(C90)</f>
        <v>8897</v>
      </c>
      <c r="D93" s="112">
        <f>+D82-(D90)</f>
        <v>9979</v>
      </c>
      <c r="E93" s="112">
        <f>+E82-(E90)</f>
        <v>11052</v>
      </c>
      <c r="F93" s="251"/>
      <c r="G93" s="99"/>
    </row>
    <row r="94" spans="1:7" ht="42" customHeight="1" x14ac:dyDescent="0.2">
      <c r="A94" s="254"/>
      <c r="B94" s="138" t="s">
        <v>14</v>
      </c>
      <c r="C94" s="111">
        <f>IF(C93=0,"",+C93/C82)</f>
        <v>0.89868686868686865</v>
      </c>
      <c r="D94" s="111">
        <f>IF(D93=0,"",+D93/D82)</f>
        <v>0.85290598290598285</v>
      </c>
      <c r="E94" s="111">
        <f>IF(E93=0,"",+E93/E82)</f>
        <v>0.81866666666666665</v>
      </c>
      <c r="F94" s="252"/>
      <c r="G94" s="99"/>
    </row>
    <row r="95" spans="1:7" ht="15" customHeight="1" x14ac:dyDescent="0.2">
      <c r="A95" s="70" t="str">
        <f ca="1">Translations!$A$31</f>
        <v>Country Need Covered with the Allocation Amount</v>
      </c>
      <c r="B95" s="71"/>
      <c r="C95" s="71"/>
      <c r="D95" s="71"/>
      <c r="E95" s="71"/>
      <c r="F95" s="72"/>
      <c r="G95" s="98"/>
    </row>
    <row r="96" spans="1:7" ht="42" customHeight="1" x14ac:dyDescent="0.2">
      <c r="A96" s="253" t="str">
        <f ca="1">Translations!$A$32</f>
        <v>E. Targets to be financed by funding request allocation amount</v>
      </c>
      <c r="B96" s="139" t="s">
        <v>6</v>
      </c>
      <c r="C96" s="109">
        <v>7357</v>
      </c>
      <c r="D96" s="109">
        <v>8402</v>
      </c>
      <c r="E96" s="109">
        <v>8679</v>
      </c>
      <c r="F96" s="251" t="s">
        <v>793</v>
      </c>
      <c r="G96" s="99"/>
    </row>
    <row r="97" spans="1:7" ht="41.25" customHeight="1" x14ac:dyDescent="0.2">
      <c r="A97" s="254"/>
      <c r="B97" s="139" t="s">
        <v>14</v>
      </c>
      <c r="C97" s="111">
        <f>IF(C96=0,"",+C96/C82)</f>
        <v>0.74313131313131309</v>
      </c>
      <c r="D97" s="111">
        <f>IF(D96=0,"",+D96/D82)</f>
        <v>0.71811965811965817</v>
      </c>
      <c r="E97" s="111">
        <f>IF(E96=0,"",+E96/E82)</f>
        <v>0.64288888888888884</v>
      </c>
      <c r="F97" s="252"/>
      <c r="G97" s="99"/>
    </row>
    <row r="98" spans="1:7" ht="42" customHeight="1" x14ac:dyDescent="0.2">
      <c r="A98" s="253" t="str">
        <f ca="1">Translations!$A$33</f>
        <v>F. Total Coverage from allocation amount and other resources: E + C3</v>
      </c>
      <c r="B98" s="139" t="s">
        <v>6</v>
      </c>
      <c r="C98" s="112">
        <f>+C96+C90</f>
        <v>8360</v>
      </c>
      <c r="D98" s="112">
        <f>+D96+D90</f>
        <v>10123</v>
      </c>
      <c r="E98" s="112">
        <f>+E96+E90</f>
        <v>11127</v>
      </c>
      <c r="F98" s="251"/>
      <c r="G98" s="99"/>
    </row>
    <row r="99" spans="1:7" ht="42" customHeight="1" x14ac:dyDescent="0.2">
      <c r="A99" s="254"/>
      <c r="B99" s="139" t="s">
        <v>14</v>
      </c>
      <c r="C99" s="111">
        <f>IF(C98=0,"",+C98/C82)</f>
        <v>0.84444444444444444</v>
      </c>
      <c r="D99" s="111">
        <f>IF(D98=0,"",+D98/D82)</f>
        <v>0.8652136752136752</v>
      </c>
      <c r="E99" s="111">
        <f>IF(E98=0,"",+E98/E82)</f>
        <v>0.82422222222222219</v>
      </c>
      <c r="F99" s="252"/>
      <c r="G99" s="99"/>
    </row>
    <row r="100" spans="1:7" ht="42" customHeight="1" x14ac:dyDescent="0.2">
      <c r="A100" s="253" t="str">
        <f>Translations!$B$34</f>
        <v xml:space="preserve">G. Remaining gap: A - F </v>
      </c>
      <c r="B100" s="139" t="s">
        <v>6</v>
      </c>
      <c r="C100" s="112">
        <f>+C82-(C98)</f>
        <v>1540</v>
      </c>
      <c r="D100" s="112">
        <f>+D82-(D98)</f>
        <v>1577</v>
      </c>
      <c r="E100" s="112">
        <f>+E82-(E98)</f>
        <v>2373</v>
      </c>
      <c r="F100" s="251" t="s">
        <v>794</v>
      </c>
      <c r="G100" s="99"/>
    </row>
    <row r="101" spans="1:7" ht="42" customHeight="1" thickBot="1" x14ac:dyDescent="0.25">
      <c r="A101" s="255"/>
      <c r="B101" s="140" t="s">
        <v>14</v>
      </c>
      <c r="C101" s="113">
        <f>IF(C100=0,"",+C100/C82)</f>
        <v>0.15555555555555556</v>
      </c>
      <c r="D101" s="113">
        <f>IF(D100=0,"",+D100/D82)</f>
        <v>0.1347863247863248</v>
      </c>
      <c r="E101" s="113">
        <f>IF(E100=0,"",+E100/E82)</f>
        <v>0.17577777777777778</v>
      </c>
      <c r="F101" s="258"/>
      <c r="G101" s="99"/>
    </row>
    <row r="102" spans="1:7" x14ac:dyDescent="0.2">
      <c r="A102" s="141"/>
      <c r="B102" s="141"/>
      <c r="C102" s="141"/>
      <c r="D102" s="141"/>
      <c r="E102" s="141"/>
      <c r="F102" s="141"/>
      <c r="G102" s="76"/>
    </row>
    <row r="103" spans="1:7" ht="15" thickBot="1" x14ac:dyDescent="0.25">
      <c r="A103" s="141"/>
      <c r="B103" s="141"/>
      <c r="C103" s="141"/>
      <c r="D103" s="141"/>
      <c r="E103" s="141"/>
      <c r="F103" s="141"/>
      <c r="G103" s="76"/>
    </row>
    <row r="104" spans="1:7" ht="18.75" thickBot="1" x14ac:dyDescent="0.25">
      <c r="A104" s="119" t="str">
        <f ca="1">Translations!$A$3</f>
        <v>Tuberculosis</v>
      </c>
      <c r="B104" s="120"/>
      <c r="C104" s="120"/>
      <c r="D104" s="120"/>
      <c r="E104" s="120"/>
      <c r="F104" s="121"/>
      <c r="G104" s="89"/>
    </row>
    <row r="105" spans="1:7" ht="16.5" customHeight="1" x14ac:dyDescent="0.2">
      <c r="A105" s="122" t="str">
        <f ca="1">Translations!A7</f>
        <v>TB Programmatic Gap Table 4 (Per Priority Intervention)</v>
      </c>
      <c r="B105" s="123"/>
      <c r="C105" s="123"/>
      <c r="D105" s="123"/>
      <c r="E105" s="123"/>
      <c r="F105" s="124"/>
      <c r="G105" s="90"/>
    </row>
    <row r="106" spans="1:7" ht="30" customHeight="1" x14ac:dyDescent="0.2">
      <c r="A106" s="125" t="str">
        <f ca="1">Translations!$A$10</f>
        <v>Priority Module</v>
      </c>
      <c r="B106" s="270" t="s">
        <v>427</v>
      </c>
      <c r="C106" s="271"/>
      <c r="D106" s="271"/>
      <c r="E106" s="271"/>
      <c r="F106" s="272"/>
      <c r="G106" s="103"/>
    </row>
    <row r="107" spans="1:7" ht="50.25" customHeight="1" x14ac:dyDescent="0.2">
      <c r="A107" s="126" t="str">
        <f ca="1">Translations!$A$11</f>
        <v>Selected coverage indicator</v>
      </c>
      <c r="B107" s="265" t="str">
        <f ca="1">VLOOKUP(B106,TBModulesIndicators,2,FALSE)</f>
        <v>Percentage of notified TB patients (new and relapse) with documented HIV status</v>
      </c>
      <c r="C107" s="266"/>
      <c r="D107" s="266"/>
      <c r="E107" s="266"/>
      <c r="F107" s="267"/>
      <c r="G107" s="92"/>
    </row>
    <row r="108" spans="1:7" ht="15" x14ac:dyDescent="0.2">
      <c r="A108" s="70" t="str">
        <f ca="1">Translations!$A$12</f>
        <v>Current national coverage</v>
      </c>
      <c r="B108" s="77"/>
      <c r="C108" s="77"/>
      <c r="D108" s="77"/>
      <c r="E108" s="77"/>
      <c r="F108" s="78"/>
      <c r="G108" s="100"/>
    </row>
    <row r="109" spans="1:7" ht="30" customHeight="1" x14ac:dyDescent="0.2">
      <c r="A109" s="73" t="str">
        <f ca="1">Translations!$A$13</f>
        <v>Insert latest results</v>
      </c>
      <c r="B109" s="181">
        <v>0.27</v>
      </c>
      <c r="C109" s="74" t="str">
        <f ca="1">Translations!$A$14</f>
        <v>Year</v>
      </c>
      <c r="D109" s="47">
        <v>2018</v>
      </c>
      <c r="E109" s="75" t="str">
        <f ca="1">Translations!$A$15</f>
        <v>Data source</v>
      </c>
      <c r="F109" s="47" t="s">
        <v>795</v>
      </c>
      <c r="G109" s="94"/>
    </row>
    <row r="110" spans="1:7" ht="59.25" customHeight="1" thickBot="1" x14ac:dyDescent="0.25">
      <c r="A110" s="127" t="str">
        <f ca="1">Translations!$A$16</f>
        <v>Comments</v>
      </c>
      <c r="B110" s="259" t="s">
        <v>796</v>
      </c>
      <c r="C110" s="260"/>
      <c r="D110" s="260"/>
      <c r="E110" s="260"/>
      <c r="F110" s="261"/>
      <c r="G110" s="95"/>
    </row>
    <row r="111" spans="1:7" ht="15" thickBot="1" x14ac:dyDescent="0.25">
      <c r="A111" s="128"/>
      <c r="B111" s="129"/>
      <c r="C111" s="129"/>
      <c r="D111" s="129"/>
      <c r="E111" s="129"/>
      <c r="F111" s="130"/>
      <c r="G111" s="96"/>
    </row>
    <row r="112" spans="1:7" ht="54" customHeight="1" x14ac:dyDescent="0.2">
      <c r="A112" s="131"/>
      <c r="B112" s="132"/>
      <c r="C112" s="133" t="str">
        <f ca="1">Translations!$A$17</f>
        <v>Year 1</v>
      </c>
      <c r="D112" s="133" t="str">
        <f ca="1">Translations!$A$18</f>
        <v>Year 2</v>
      </c>
      <c r="E112" s="133" t="str">
        <f ca="1">Translations!$A$19</f>
        <v>Year 3</v>
      </c>
      <c r="F112" s="256" t="str">
        <f ca="1">Translations!$A$21</f>
        <v>Comments / Assumptions</v>
      </c>
      <c r="G112" s="97"/>
    </row>
    <row r="113" spans="1:7" ht="30" customHeight="1" x14ac:dyDescent="0.2">
      <c r="A113" s="134"/>
      <c r="B113" s="135"/>
      <c r="C113" s="136">
        <v>2021</v>
      </c>
      <c r="D113" s="136">
        <v>2022</v>
      </c>
      <c r="E113" s="136">
        <v>2023</v>
      </c>
      <c r="F113" s="257"/>
      <c r="G113" s="97"/>
    </row>
    <row r="114" spans="1:7" ht="15" customHeight="1" x14ac:dyDescent="0.2">
      <c r="A114" s="70" t="str">
        <f ca="1">Translations!$A$22</f>
        <v>Current Estimated Country Need</v>
      </c>
      <c r="B114" s="77"/>
      <c r="C114" s="77"/>
      <c r="D114" s="77"/>
      <c r="E114" s="77"/>
      <c r="F114" s="78"/>
      <c r="G114" s="102"/>
    </row>
    <row r="115" spans="1:7" ht="69.75" customHeight="1" x14ac:dyDescent="0.2">
      <c r="A115" s="137" t="str">
        <f ca="1">Translations!$A$23</f>
        <v>A. Total estimated population in need/at risk</v>
      </c>
      <c r="B115" s="138" t="s">
        <v>6</v>
      </c>
      <c r="C115" s="109">
        <f>C17*0.88*0.8</f>
        <v>331304.55736012803</v>
      </c>
      <c r="D115" s="109">
        <f>D17*0.88*0.75</f>
        <v>325594.27007909998</v>
      </c>
      <c r="E115" s="109">
        <f>E17*0.88*0.7</f>
        <v>312502.00132166402</v>
      </c>
      <c r="F115" s="110" t="s">
        <v>797</v>
      </c>
      <c r="G115" s="99"/>
    </row>
    <row r="116" spans="1:7" ht="42" customHeight="1" x14ac:dyDescent="0.2">
      <c r="A116" s="253" t="str">
        <f ca="1">Translations!$A$24</f>
        <v>B. Country targets 
(from National Strategic Plan)</v>
      </c>
      <c r="B116" s="139" t="s">
        <v>6</v>
      </c>
      <c r="C116" s="109">
        <f>C115*0.6*0.9</f>
        <v>178904.46097446914</v>
      </c>
      <c r="D116" s="109">
        <f>D115*0.8*0.9</f>
        <v>234427.87445695201</v>
      </c>
      <c r="E116" s="109">
        <f>E115*0.9</f>
        <v>281251.80118949764</v>
      </c>
      <c r="F116" s="251" t="s">
        <v>798</v>
      </c>
      <c r="G116" s="99"/>
    </row>
    <row r="117" spans="1:7" ht="86.25" customHeight="1" x14ac:dyDescent="0.2">
      <c r="A117" s="254"/>
      <c r="B117" s="139" t="s">
        <v>14</v>
      </c>
      <c r="C117" s="111">
        <f>IF(C116=0,"",+C116/C115)</f>
        <v>0.54</v>
      </c>
      <c r="D117" s="111">
        <f>IF(D116=0,"",+D116/D115)</f>
        <v>0.72000000000000008</v>
      </c>
      <c r="E117" s="111">
        <f>IF(E116=0,"",+E116/E115)</f>
        <v>0.9</v>
      </c>
      <c r="F117" s="252"/>
      <c r="G117" s="99"/>
    </row>
    <row r="118" spans="1:7" ht="15" customHeight="1" x14ac:dyDescent="0.2">
      <c r="A118" s="70" t="str">
        <f ca="1">Translations!$A$25</f>
        <v>Country need already covered</v>
      </c>
      <c r="B118" s="77"/>
      <c r="C118" s="77"/>
      <c r="D118" s="77"/>
      <c r="E118" s="77"/>
      <c r="F118" s="78"/>
      <c r="G118" s="102"/>
    </row>
    <row r="119" spans="1:7" ht="39.75" customHeight="1" x14ac:dyDescent="0.2">
      <c r="A119" s="253" t="str">
        <f ca="1">Translations!$A$26</f>
        <v>C1. Country need planned to be covered by domestic resources</v>
      </c>
      <c r="B119" s="138" t="s">
        <v>6</v>
      </c>
      <c r="C119" s="109">
        <f>C116</f>
        <v>178904.46097446914</v>
      </c>
      <c r="D119" s="109">
        <f>D116</f>
        <v>234427.87445695201</v>
      </c>
      <c r="E119" s="109">
        <f>E116</f>
        <v>281251.80118949764</v>
      </c>
      <c r="F119" s="251" t="s">
        <v>781</v>
      </c>
      <c r="G119" s="99"/>
    </row>
    <row r="120" spans="1:7" ht="39.75" customHeight="1" x14ac:dyDescent="0.2">
      <c r="A120" s="254"/>
      <c r="B120" s="138" t="s">
        <v>14</v>
      </c>
      <c r="C120" s="111">
        <f>IF(C119=0,"",+C119/C115)</f>
        <v>0.54</v>
      </c>
      <c r="D120" s="111">
        <f>IF(D119=0,"",+D119/D115)</f>
        <v>0.72000000000000008</v>
      </c>
      <c r="E120" s="111">
        <f>IF(E119=0,"",+E119/E115)</f>
        <v>0.9</v>
      </c>
      <c r="F120" s="252"/>
      <c r="G120" s="99"/>
    </row>
    <row r="121" spans="1:7" ht="39.75" customHeight="1" x14ac:dyDescent="0.2">
      <c r="A121" s="253" t="str">
        <f ca="1">Translations!$A$27</f>
        <v>C2. Country need planned to be covered by external resources</v>
      </c>
      <c r="B121" s="138" t="s">
        <v>6</v>
      </c>
      <c r="C121" s="109"/>
      <c r="D121" s="109"/>
      <c r="E121" s="109"/>
      <c r="F121" s="251"/>
      <c r="G121" s="99"/>
    </row>
    <row r="122" spans="1:7" ht="39.75" customHeight="1" x14ac:dyDescent="0.2">
      <c r="A122" s="254"/>
      <c r="B122" s="138" t="s">
        <v>14</v>
      </c>
      <c r="C122" s="111" t="str">
        <f>IF(C121=0,"",+C121/C115)</f>
        <v/>
      </c>
      <c r="D122" s="111" t="str">
        <f>IF(D121=0,"",+D121/D115)</f>
        <v/>
      </c>
      <c r="E122" s="111" t="str">
        <f>IF(E121=0,"",+E121/E115)</f>
        <v/>
      </c>
      <c r="F122" s="252"/>
      <c r="G122" s="99"/>
    </row>
    <row r="123" spans="1:7" ht="39.75" customHeight="1" x14ac:dyDescent="0.2">
      <c r="A123" s="253" t="str">
        <f ca="1">Translations!$A$28</f>
        <v>C3. Total country need already covered</v>
      </c>
      <c r="B123" s="138" t="s">
        <v>6</v>
      </c>
      <c r="C123" s="114">
        <f>+C119+C121</f>
        <v>178904.46097446914</v>
      </c>
      <c r="D123" s="112">
        <f>+D119+D121</f>
        <v>234427.87445695201</v>
      </c>
      <c r="E123" s="112">
        <f>+E119+E121</f>
        <v>281251.80118949764</v>
      </c>
      <c r="F123" s="251"/>
      <c r="G123" s="99"/>
    </row>
    <row r="124" spans="1:7" ht="39.75" customHeight="1" x14ac:dyDescent="0.2">
      <c r="A124" s="254"/>
      <c r="B124" s="138" t="s">
        <v>14</v>
      </c>
      <c r="C124" s="111">
        <f>IF(C123=0,"",+C123/C115)</f>
        <v>0.54</v>
      </c>
      <c r="D124" s="111">
        <f>IF(D123=0,"",+D123/D115)</f>
        <v>0.72000000000000008</v>
      </c>
      <c r="E124" s="111">
        <f>IF(E123=0,"",+E123/E115)</f>
        <v>0.9</v>
      </c>
      <c r="F124" s="252"/>
      <c r="G124" s="99"/>
    </row>
    <row r="125" spans="1:7" ht="15" x14ac:dyDescent="0.2">
      <c r="A125" s="70" t="str">
        <f ca="1">Translations!$A$29</f>
        <v>Programmatic Gap</v>
      </c>
      <c r="B125" s="77"/>
      <c r="C125" s="77"/>
      <c r="D125" s="77"/>
      <c r="E125" s="77"/>
      <c r="F125" s="78"/>
      <c r="G125" s="102"/>
    </row>
    <row r="126" spans="1:7" ht="42" customHeight="1" x14ac:dyDescent="0.2">
      <c r="A126" s="253" t="str">
        <f ca="1">Translations!$A$30</f>
        <v>D. Expected annual gap in meeting the need: A - C3</v>
      </c>
      <c r="B126" s="138" t="s">
        <v>6</v>
      </c>
      <c r="C126" s="114">
        <f>+C115-(C123)</f>
        <v>152400.09638565889</v>
      </c>
      <c r="D126" s="114">
        <f>+D115-(D123)</f>
        <v>91166.395622147975</v>
      </c>
      <c r="E126" s="114">
        <f>+E115-(E123)</f>
        <v>31250.200132166385</v>
      </c>
      <c r="F126" s="251"/>
      <c r="G126" s="99"/>
    </row>
    <row r="127" spans="1:7" ht="42" customHeight="1" x14ac:dyDescent="0.2">
      <c r="A127" s="254"/>
      <c r="B127" s="138" t="s">
        <v>14</v>
      </c>
      <c r="C127" s="115">
        <f>IF(C126=0,"",+C126/C115)</f>
        <v>0.46</v>
      </c>
      <c r="D127" s="115">
        <f>IF(D126=0,"",+D126/D115)</f>
        <v>0.27999999999999992</v>
      </c>
      <c r="E127" s="115">
        <f>IF(E126=0,"",+E126/E115)</f>
        <v>9.999999999999995E-2</v>
      </c>
      <c r="F127" s="252"/>
      <c r="G127" s="99"/>
    </row>
    <row r="128" spans="1:7" ht="15" customHeight="1" x14ac:dyDescent="0.2">
      <c r="A128" s="70" t="str">
        <f ca="1">Translations!$A$31</f>
        <v>Country Need Covered with the Allocation Amount</v>
      </c>
      <c r="B128" s="71"/>
      <c r="C128" s="71"/>
      <c r="D128" s="71"/>
      <c r="E128" s="71"/>
      <c r="F128" s="72"/>
      <c r="G128" s="98"/>
    </row>
    <row r="129" spans="1:7" ht="42" customHeight="1" x14ac:dyDescent="0.2">
      <c r="A129" s="253" t="str">
        <f ca="1">Translations!$A$32</f>
        <v>E. Targets to be financed by funding request allocation amount</v>
      </c>
      <c r="B129" s="139" t="s">
        <v>6</v>
      </c>
      <c r="C129" s="109">
        <v>0</v>
      </c>
      <c r="D129" s="109">
        <v>0</v>
      </c>
      <c r="E129" s="109">
        <v>0</v>
      </c>
      <c r="F129" s="251" t="s">
        <v>799</v>
      </c>
      <c r="G129" s="99"/>
    </row>
    <row r="130" spans="1:7" ht="42" customHeight="1" x14ac:dyDescent="0.2">
      <c r="A130" s="254"/>
      <c r="B130" s="139" t="s">
        <v>14</v>
      </c>
      <c r="C130" s="111" t="str">
        <f>IF(C129=0,"",+C129/C115)</f>
        <v/>
      </c>
      <c r="D130" s="111" t="str">
        <f>IF(D129=0,"",+D129/D115)</f>
        <v/>
      </c>
      <c r="E130" s="111" t="str">
        <f>IF(E129=0,"",+E129/E115)</f>
        <v/>
      </c>
      <c r="F130" s="252"/>
      <c r="G130" s="99"/>
    </row>
    <row r="131" spans="1:7" ht="42" customHeight="1" x14ac:dyDescent="0.2">
      <c r="A131" s="253" t="str">
        <f ca="1">Translations!$A$33</f>
        <v>F. Total Coverage from allocation amount and other resources: E + C3</v>
      </c>
      <c r="B131" s="139" t="s">
        <v>6</v>
      </c>
      <c r="C131" s="112">
        <f>+C129+C123</f>
        <v>178904.46097446914</v>
      </c>
      <c r="D131" s="112">
        <f>+D129+D123</f>
        <v>234427.87445695201</v>
      </c>
      <c r="E131" s="112">
        <f>+E129+E123</f>
        <v>281251.80118949764</v>
      </c>
      <c r="F131" s="251"/>
      <c r="G131" s="99"/>
    </row>
    <row r="132" spans="1:7" ht="42" customHeight="1" x14ac:dyDescent="0.2">
      <c r="A132" s="254"/>
      <c r="B132" s="139" t="s">
        <v>14</v>
      </c>
      <c r="C132" s="111">
        <f>IF(C131=0,"",+C131/C115)</f>
        <v>0.54</v>
      </c>
      <c r="D132" s="111">
        <f>IF(D131=0,"",+D131/D115)</f>
        <v>0.72000000000000008</v>
      </c>
      <c r="E132" s="111">
        <f>IF(E131=0,"",+E131/E115)</f>
        <v>0.9</v>
      </c>
      <c r="F132" s="252"/>
      <c r="G132" s="99"/>
    </row>
    <row r="133" spans="1:7" ht="42" customHeight="1" x14ac:dyDescent="0.2">
      <c r="A133" s="253" t="str">
        <f>Translations!$B$34</f>
        <v xml:space="preserve">G. Remaining gap: A - F </v>
      </c>
      <c r="B133" s="139" t="s">
        <v>6</v>
      </c>
      <c r="C133" s="112">
        <f>+C115-(C131)</f>
        <v>152400.09638565889</v>
      </c>
      <c r="D133" s="112">
        <f>+D115-(D131)</f>
        <v>91166.395622147975</v>
      </c>
      <c r="E133" s="112">
        <f>+E115-(E131)</f>
        <v>31250.200132166385</v>
      </c>
      <c r="F133" s="251"/>
      <c r="G133" s="99"/>
    </row>
    <row r="134" spans="1:7" ht="42" customHeight="1" thickBot="1" x14ac:dyDescent="0.25">
      <c r="A134" s="255"/>
      <c r="B134" s="140" t="s">
        <v>14</v>
      </c>
      <c r="C134" s="113">
        <f>IF(C133=0,"",+C133/C115)</f>
        <v>0.46</v>
      </c>
      <c r="D134" s="113">
        <f>IF(D133=0,"",+D133/D115)</f>
        <v>0.27999999999999992</v>
      </c>
      <c r="E134" s="113">
        <f>IF(E133=0,"",+E133/E115)</f>
        <v>9.999999999999995E-2</v>
      </c>
      <c r="F134" s="258"/>
      <c r="G134" s="99"/>
    </row>
    <row r="135" spans="1:7" ht="42" hidden="1" customHeight="1" x14ac:dyDescent="0.2">
      <c r="A135" s="273" t="e">
        <f>Translations!#REF!</f>
        <v>#REF!</v>
      </c>
      <c r="B135" s="142" t="s">
        <v>6</v>
      </c>
      <c r="C135" s="143">
        <f>+C131+C133</f>
        <v>331304.55736012803</v>
      </c>
      <c r="D135" s="143">
        <f>+D131+D133</f>
        <v>325594.27007909998</v>
      </c>
      <c r="E135" s="143">
        <f>+E131+E133</f>
        <v>312502.00132166402</v>
      </c>
      <c r="F135" s="275"/>
      <c r="G135" s="104"/>
    </row>
    <row r="136" spans="1:7" ht="42" hidden="1" customHeight="1" x14ac:dyDescent="0.2">
      <c r="A136" s="274"/>
      <c r="B136" s="144" t="s">
        <v>14</v>
      </c>
      <c r="C136" s="145">
        <f>IF(C135=0,"",+C135/C115)</f>
        <v>1</v>
      </c>
      <c r="D136" s="145">
        <f>IF(D135=0,"",+D135/D115)</f>
        <v>1</v>
      </c>
      <c r="E136" s="145">
        <f>IF(E135=0,"",+E135/E115)</f>
        <v>1</v>
      </c>
      <c r="F136" s="276"/>
      <c r="G136" s="104"/>
    </row>
    <row r="137" spans="1:7" x14ac:dyDescent="0.2">
      <c r="A137" s="141"/>
      <c r="B137" s="141"/>
      <c r="C137" s="141"/>
      <c r="D137" s="141"/>
      <c r="E137" s="141"/>
      <c r="F137" s="141"/>
      <c r="G137" s="76"/>
    </row>
    <row r="138" spans="1:7" ht="15" thickBot="1" x14ac:dyDescent="0.25">
      <c r="A138" s="141"/>
      <c r="B138" s="141"/>
      <c r="C138" s="141"/>
      <c r="D138" s="141"/>
      <c r="E138" s="141"/>
      <c r="F138" s="141"/>
      <c r="G138" s="76"/>
    </row>
    <row r="139" spans="1:7" ht="18.75" thickBot="1" x14ac:dyDescent="0.25">
      <c r="A139" s="119" t="str">
        <f ca="1">Translations!$A$3</f>
        <v>Tuberculosis</v>
      </c>
      <c r="B139" s="146"/>
      <c r="C139" s="146"/>
      <c r="D139" s="146"/>
      <c r="E139" s="146"/>
      <c r="F139" s="147"/>
      <c r="G139" s="105"/>
    </row>
    <row r="140" spans="1:7" ht="16.5" customHeight="1" x14ac:dyDescent="0.2">
      <c r="A140" s="122" t="str">
        <f ca="1">Translations!A8</f>
        <v>TB Programmatic Gap Table 5 (Per Priority Intervention)</v>
      </c>
      <c r="B140" s="123"/>
      <c r="C140" s="123"/>
      <c r="D140" s="123"/>
      <c r="E140" s="123"/>
      <c r="F140" s="124"/>
      <c r="G140" s="90"/>
    </row>
    <row r="141" spans="1:7" ht="30" customHeight="1" x14ac:dyDescent="0.2">
      <c r="A141" s="125" t="str">
        <f ca="1">Translations!$A$10</f>
        <v>Priority Module</v>
      </c>
      <c r="B141" s="262" t="s">
        <v>501</v>
      </c>
      <c r="C141" s="263"/>
      <c r="D141" s="263"/>
      <c r="E141" s="263"/>
      <c r="F141" s="264"/>
      <c r="G141" s="91"/>
    </row>
    <row r="142" spans="1:7" ht="48" customHeight="1" x14ac:dyDescent="0.2">
      <c r="A142" s="126" t="str">
        <f ca="1">Translations!$A$11</f>
        <v>Selected coverage indicator</v>
      </c>
      <c r="B142" s="265" t="str">
        <f ca="1">VLOOKUP(B141,TBModulesIndicators,2,FALSE)</f>
        <v>Percentage of PLHIV on ART who initiated TB preventive therapy among those eligible during the reporting period</v>
      </c>
      <c r="C142" s="266"/>
      <c r="D142" s="266"/>
      <c r="E142" s="266"/>
      <c r="F142" s="267"/>
      <c r="G142" s="92"/>
    </row>
    <row r="143" spans="1:7" ht="15" x14ac:dyDescent="0.2">
      <c r="A143" s="70" t="str">
        <f ca="1">Translations!$A$12</f>
        <v>Current national coverage</v>
      </c>
      <c r="B143" s="77"/>
      <c r="C143" s="77"/>
      <c r="D143" s="77"/>
      <c r="E143" s="77"/>
      <c r="F143" s="78"/>
      <c r="G143" s="100"/>
    </row>
    <row r="144" spans="1:7" ht="30" customHeight="1" x14ac:dyDescent="0.2">
      <c r="A144" s="73" t="str">
        <f ca="1">Translations!$A$13</f>
        <v>Insert latest results</v>
      </c>
      <c r="B144" s="211">
        <v>0.52</v>
      </c>
      <c r="C144" s="74" t="str">
        <f ca="1">Translations!$A$14</f>
        <v>Year</v>
      </c>
      <c r="D144" s="47">
        <v>2018</v>
      </c>
      <c r="E144" s="75" t="str">
        <f ca="1">Translations!$A$15</f>
        <v>Data source</v>
      </c>
      <c r="F144" s="47" t="s">
        <v>795</v>
      </c>
      <c r="G144" s="94"/>
    </row>
    <row r="145" spans="1:7" ht="30" customHeight="1" thickBot="1" x14ac:dyDescent="0.25">
      <c r="A145" s="127" t="str">
        <f ca="1">Translations!$A$16</f>
        <v>Comments</v>
      </c>
      <c r="B145" s="259"/>
      <c r="C145" s="260"/>
      <c r="D145" s="260"/>
      <c r="E145" s="260"/>
      <c r="F145" s="261"/>
      <c r="G145" s="95"/>
    </row>
    <row r="146" spans="1:7" ht="15" thickBot="1" x14ac:dyDescent="0.25">
      <c r="A146" s="149"/>
      <c r="B146" s="129"/>
      <c r="C146" s="129"/>
      <c r="D146" s="129"/>
      <c r="E146" s="129"/>
      <c r="F146" s="130"/>
      <c r="G146" s="96"/>
    </row>
    <row r="147" spans="1:7" ht="48" customHeight="1" x14ac:dyDescent="0.2">
      <c r="A147" s="131"/>
      <c r="B147" s="132"/>
      <c r="C147" s="133" t="str">
        <f ca="1">Translations!$A$17</f>
        <v>Year 1</v>
      </c>
      <c r="D147" s="133" t="str">
        <f ca="1">Translations!$A$18</f>
        <v>Year 2</v>
      </c>
      <c r="E147" s="133" t="str">
        <f ca="1">Translations!$A$19</f>
        <v>Year 3</v>
      </c>
      <c r="F147" s="256" t="str">
        <f ca="1">Translations!$A$21</f>
        <v>Comments / Assumptions</v>
      </c>
      <c r="G147" s="97"/>
    </row>
    <row r="148" spans="1:7" ht="30" customHeight="1" x14ac:dyDescent="0.2">
      <c r="A148" s="134"/>
      <c r="B148" s="135"/>
      <c r="C148" s="136">
        <v>2021</v>
      </c>
      <c r="D148" s="136">
        <v>2022</v>
      </c>
      <c r="E148" s="136">
        <v>2023</v>
      </c>
      <c r="F148" s="257"/>
      <c r="G148" s="97"/>
    </row>
    <row r="149" spans="1:7" ht="15" customHeight="1" x14ac:dyDescent="0.2">
      <c r="A149" s="70" t="str">
        <f ca="1">Translations!$A$22</f>
        <v>Current Estimated Country Need</v>
      </c>
      <c r="B149" s="80"/>
      <c r="C149" s="80"/>
      <c r="D149" s="80"/>
      <c r="E149" s="80"/>
      <c r="F149" s="81"/>
      <c r="G149" s="106"/>
    </row>
    <row r="150" spans="1:7" ht="62.25" customHeight="1" x14ac:dyDescent="0.2">
      <c r="A150" s="137" t="str">
        <f ca="1">Translations!$A$23</f>
        <v>A. Total estimated population in need/at risk</v>
      </c>
      <c r="B150" s="138" t="s">
        <v>6</v>
      </c>
      <c r="C150" s="109">
        <f>((120900*0.95*0.9)-89860)*0.55</f>
        <v>7430.2250000000004</v>
      </c>
      <c r="D150" s="109">
        <f>((137500*0.95*0.9)-(C150+89860))*0.55</f>
        <v>11149.751249999998</v>
      </c>
      <c r="E150" s="109">
        <f>((154700*0.95*0.9)-(C150+D150+89860))*0.55</f>
        <v>13105.688062499998</v>
      </c>
      <c r="F150" s="110" t="s">
        <v>782</v>
      </c>
      <c r="G150" s="99"/>
    </row>
    <row r="151" spans="1:7" ht="42" customHeight="1" x14ac:dyDescent="0.2">
      <c r="A151" s="253" t="str">
        <f ca="1">Translations!$A$24</f>
        <v>B. Country targets 
(from National Strategic Plan)</v>
      </c>
      <c r="B151" s="139" t="s">
        <v>6</v>
      </c>
      <c r="C151" s="109">
        <f>C150*0.7</f>
        <v>5201.1575000000003</v>
      </c>
      <c r="D151" s="109">
        <f>D150*0.75</f>
        <v>8362.3134374999972</v>
      </c>
      <c r="E151" s="109">
        <f>E150*0.8</f>
        <v>10484.550449999999</v>
      </c>
      <c r="F151" s="251" t="s">
        <v>770</v>
      </c>
      <c r="G151" s="99"/>
    </row>
    <row r="152" spans="1:7" ht="42" customHeight="1" x14ac:dyDescent="0.2">
      <c r="A152" s="254"/>
      <c r="B152" s="139" t="s">
        <v>14</v>
      </c>
      <c r="C152" s="111">
        <f>IF(C151=0,"",+C151/C150)</f>
        <v>0.7</v>
      </c>
      <c r="D152" s="111">
        <f>IF(D151=0,"",+D151/D150)</f>
        <v>0.74999999999999989</v>
      </c>
      <c r="E152" s="111">
        <f>IF(E151=0,"",+E151/E150)</f>
        <v>0.8</v>
      </c>
      <c r="F152" s="252"/>
      <c r="G152" s="99"/>
    </row>
    <row r="153" spans="1:7" ht="15" customHeight="1" x14ac:dyDescent="0.2">
      <c r="A153" s="70" t="str">
        <f ca="1">Translations!$A$25</f>
        <v>Country need already covered</v>
      </c>
      <c r="B153" s="80"/>
      <c r="C153" s="80"/>
      <c r="D153" s="80"/>
      <c r="E153" s="80"/>
      <c r="F153" s="81"/>
      <c r="G153" s="106"/>
    </row>
    <row r="154" spans="1:7" ht="39.75" customHeight="1" x14ac:dyDescent="0.2">
      <c r="A154" s="253" t="str">
        <f ca="1">Translations!$A$26</f>
        <v>C1. Country need planned to be covered by domestic resources</v>
      </c>
      <c r="B154" s="138" t="s">
        <v>6</v>
      </c>
      <c r="C154" s="109">
        <f>C151*0.3</f>
        <v>1560.34725</v>
      </c>
      <c r="D154" s="109">
        <f>D151*0.4</f>
        <v>3344.9253749999989</v>
      </c>
      <c r="E154" s="109">
        <f>E151*0.5</f>
        <v>5242.2752249999994</v>
      </c>
      <c r="F154" s="251" t="s">
        <v>777</v>
      </c>
      <c r="G154" s="99"/>
    </row>
    <row r="155" spans="1:7" ht="39.75" customHeight="1" x14ac:dyDescent="0.2">
      <c r="A155" s="254"/>
      <c r="B155" s="138" t="s">
        <v>14</v>
      </c>
      <c r="C155" s="111">
        <f>IF(C154=0,"",+C154/C150)</f>
        <v>0.21</v>
      </c>
      <c r="D155" s="111">
        <f>IF(D154=0,"",+D154/D150)</f>
        <v>0.3</v>
      </c>
      <c r="E155" s="111">
        <f>IF(E154=0,"",+E154/E150)</f>
        <v>0.4</v>
      </c>
      <c r="F155" s="252"/>
      <c r="G155" s="99"/>
    </row>
    <row r="156" spans="1:7" ht="39.75" customHeight="1" x14ac:dyDescent="0.2">
      <c r="A156" s="253" t="str">
        <f ca="1">Translations!$A$27</f>
        <v>C2. Country need planned to be covered by external resources</v>
      </c>
      <c r="B156" s="138" t="s">
        <v>6</v>
      </c>
      <c r="C156" s="109"/>
      <c r="D156" s="109"/>
      <c r="E156" s="109"/>
      <c r="F156" s="251"/>
      <c r="G156" s="99"/>
    </row>
    <row r="157" spans="1:7" ht="39.75" customHeight="1" x14ac:dyDescent="0.2">
      <c r="A157" s="254"/>
      <c r="B157" s="138" t="s">
        <v>14</v>
      </c>
      <c r="C157" s="111" t="str">
        <f>IF(C156=0,"",+C156/C150)</f>
        <v/>
      </c>
      <c r="D157" s="111" t="str">
        <f>IF(D156=0,"",+D156/D150)</f>
        <v/>
      </c>
      <c r="E157" s="111" t="str">
        <f>IF(E156=0,"",+E156/E150)</f>
        <v/>
      </c>
      <c r="F157" s="252"/>
      <c r="G157" s="99"/>
    </row>
    <row r="158" spans="1:7" ht="39.75" customHeight="1" x14ac:dyDescent="0.2">
      <c r="A158" s="253" t="str">
        <f ca="1">Translations!$A$28</f>
        <v>C3. Total country need already covered</v>
      </c>
      <c r="B158" s="138" t="s">
        <v>6</v>
      </c>
      <c r="C158" s="112">
        <f>+C154+C156</f>
        <v>1560.34725</v>
      </c>
      <c r="D158" s="112">
        <f>+D154+D156</f>
        <v>3344.9253749999989</v>
      </c>
      <c r="E158" s="112">
        <f>+E154+E156</f>
        <v>5242.2752249999994</v>
      </c>
      <c r="F158" s="251"/>
      <c r="G158" s="99"/>
    </row>
    <row r="159" spans="1:7" ht="39.75" customHeight="1" x14ac:dyDescent="0.2">
      <c r="A159" s="254"/>
      <c r="B159" s="138" t="s">
        <v>14</v>
      </c>
      <c r="C159" s="111">
        <f>IF(C158=0,"",+C158/C150)</f>
        <v>0.21</v>
      </c>
      <c r="D159" s="111">
        <f>IF(D158=0,"",+D158/D150)</f>
        <v>0.3</v>
      </c>
      <c r="E159" s="111">
        <f>IF(E158=0,"",+E158/E150)</f>
        <v>0.4</v>
      </c>
      <c r="F159" s="252"/>
      <c r="G159" s="99"/>
    </row>
    <row r="160" spans="1:7" ht="15" x14ac:dyDescent="0.2">
      <c r="A160" s="70" t="str">
        <f ca="1">Translations!$A$29</f>
        <v>Programmatic Gap</v>
      </c>
      <c r="B160" s="80"/>
      <c r="C160" s="80"/>
      <c r="D160" s="80"/>
      <c r="E160" s="80"/>
      <c r="F160" s="81"/>
      <c r="G160" s="106"/>
    </row>
    <row r="161" spans="1:7" ht="42" customHeight="1" x14ac:dyDescent="0.2">
      <c r="A161" s="253" t="str">
        <f ca="1">Translations!$A$30</f>
        <v>D. Expected annual gap in meeting the need: A - C3</v>
      </c>
      <c r="B161" s="138" t="s">
        <v>6</v>
      </c>
      <c r="C161" s="112">
        <f>+C150-(C158)</f>
        <v>5869.8777500000006</v>
      </c>
      <c r="D161" s="112">
        <f>+D150-(D158)</f>
        <v>7804.8258749999986</v>
      </c>
      <c r="E161" s="112">
        <f>+E150-(E158)</f>
        <v>7863.4128374999982</v>
      </c>
      <c r="F161" s="251"/>
      <c r="G161" s="99"/>
    </row>
    <row r="162" spans="1:7" ht="42" customHeight="1" x14ac:dyDescent="0.2">
      <c r="A162" s="254"/>
      <c r="B162" s="138" t="s">
        <v>14</v>
      </c>
      <c r="C162" s="111">
        <f>IF(C161=0,"",+C161/C150)</f>
        <v>0.79</v>
      </c>
      <c r="D162" s="111">
        <f>IF(D161=0,"",+D161/D150)</f>
        <v>0.70000000000000007</v>
      </c>
      <c r="E162" s="111">
        <f>IF(E161=0,"",+E161/E150)</f>
        <v>0.6</v>
      </c>
      <c r="F162" s="252"/>
      <c r="G162" s="99"/>
    </row>
    <row r="163" spans="1:7" ht="15" customHeight="1" x14ac:dyDescent="0.2">
      <c r="A163" s="70" t="str">
        <f ca="1">Translations!$A$31</f>
        <v>Country Need Covered with the Allocation Amount</v>
      </c>
      <c r="B163" s="71"/>
      <c r="C163" s="71"/>
      <c r="D163" s="71"/>
      <c r="E163" s="71"/>
      <c r="F163" s="72"/>
      <c r="G163" s="98"/>
    </row>
    <row r="164" spans="1:7" ht="42" customHeight="1" x14ac:dyDescent="0.2">
      <c r="A164" s="253" t="str">
        <f ca="1">Translations!$A$32</f>
        <v>E. Targets to be financed by funding request allocation amount</v>
      </c>
      <c r="B164" s="139" t="s">
        <v>6</v>
      </c>
      <c r="C164" s="109">
        <f>C151-C154</f>
        <v>3640.8102500000005</v>
      </c>
      <c r="D164" s="109">
        <f t="shared" ref="D164:E164" si="2">D151-D154</f>
        <v>5017.3880624999983</v>
      </c>
      <c r="E164" s="109">
        <f t="shared" si="2"/>
        <v>5242.2752249999994</v>
      </c>
      <c r="F164" s="251" t="s">
        <v>788</v>
      </c>
      <c r="G164" s="99"/>
    </row>
    <row r="165" spans="1:7" ht="93" customHeight="1" x14ac:dyDescent="0.2">
      <c r="A165" s="254"/>
      <c r="B165" s="139" t="s">
        <v>14</v>
      </c>
      <c r="C165" s="111">
        <f>IF(C164=0,"",+C164/C150)</f>
        <v>0.49000000000000005</v>
      </c>
      <c r="D165" s="111">
        <f>IF(D164=0,"",+D164/D150)</f>
        <v>0.44999999999999996</v>
      </c>
      <c r="E165" s="111">
        <f>IF(E164=0,"",+E164/E150)</f>
        <v>0.4</v>
      </c>
      <c r="F165" s="252"/>
      <c r="G165" s="99"/>
    </row>
    <row r="166" spans="1:7" ht="42" customHeight="1" x14ac:dyDescent="0.2">
      <c r="A166" s="253" t="str">
        <f ca="1">Translations!$A$33</f>
        <v>F. Total Coverage from allocation amount and other resources: E + C3</v>
      </c>
      <c r="B166" s="139" t="s">
        <v>6</v>
      </c>
      <c r="C166" s="112">
        <f>+C164+C158</f>
        <v>5201.1575000000003</v>
      </c>
      <c r="D166" s="112">
        <f>+D164+D158</f>
        <v>8362.3134374999972</v>
      </c>
      <c r="E166" s="112">
        <f>+E164+E158</f>
        <v>10484.550449999999</v>
      </c>
      <c r="F166" s="251"/>
      <c r="G166" s="99"/>
    </row>
    <row r="167" spans="1:7" ht="42" customHeight="1" x14ac:dyDescent="0.2">
      <c r="A167" s="254"/>
      <c r="B167" s="139" t="s">
        <v>14</v>
      </c>
      <c r="C167" s="111">
        <f>IF(C166=0,"",+C166/C150)</f>
        <v>0.7</v>
      </c>
      <c r="D167" s="111">
        <f>IF(D166=0,"",+D166/D150)</f>
        <v>0.74999999999999989</v>
      </c>
      <c r="E167" s="111">
        <f>IF(E166=0,"",+E166/E150)</f>
        <v>0.8</v>
      </c>
      <c r="F167" s="252"/>
      <c r="G167" s="99"/>
    </row>
    <row r="168" spans="1:7" ht="42" customHeight="1" x14ac:dyDescent="0.2">
      <c r="A168" s="253" t="str">
        <f>Translations!$B$34</f>
        <v xml:space="preserve">G. Remaining gap: A - F </v>
      </c>
      <c r="B168" s="139" t="s">
        <v>6</v>
      </c>
      <c r="C168" s="112">
        <f>+C150-(C166)</f>
        <v>2229.0675000000001</v>
      </c>
      <c r="D168" s="112">
        <f>+D150-(D166)</f>
        <v>2787.4378125000003</v>
      </c>
      <c r="E168" s="112">
        <f>+E150-(E166)</f>
        <v>2621.1376124999988</v>
      </c>
      <c r="F168" s="251"/>
      <c r="G168" s="99"/>
    </row>
    <row r="169" spans="1:7" ht="42" customHeight="1" thickBot="1" x14ac:dyDescent="0.25">
      <c r="A169" s="255"/>
      <c r="B169" s="139" t="s">
        <v>14</v>
      </c>
      <c r="C169" s="111">
        <f>IF(C168=0,"",+C168/C150)</f>
        <v>0.3</v>
      </c>
      <c r="D169" s="111">
        <f>IF(D168=0,"",+D168/D150)</f>
        <v>0.25000000000000006</v>
      </c>
      <c r="E169" s="111">
        <f>IF(E168=0,"",+E168/E150)</f>
        <v>0.19999999999999996</v>
      </c>
      <c r="F169" s="252"/>
      <c r="G169" s="99"/>
    </row>
    <row r="170" spans="1:7" x14ac:dyDescent="0.2">
      <c r="A170" s="150"/>
      <c r="B170" s="150"/>
      <c r="C170" s="150"/>
      <c r="D170" s="150"/>
      <c r="E170" s="150"/>
      <c r="F170" s="150"/>
      <c r="G170" s="79"/>
    </row>
    <row r="171" spans="1:7" ht="15" thickBot="1" x14ac:dyDescent="0.25">
      <c r="A171" s="150"/>
      <c r="B171" s="150"/>
      <c r="C171" s="150"/>
      <c r="D171" s="150"/>
      <c r="E171" s="150"/>
      <c r="F171" s="150"/>
      <c r="G171" s="79"/>
    </row>
    <row r="172" spans="1:7" ht="18.75" thickBot="1" x14ac:dyDescent="0.25">
      <c r="A172" s="119" t="str">
        <f ca="1">Translations!$A$3</f>
        <v>Tuberculosis</v>
      </c>
      <c r="B172" s="120"/>
      <c r="C172" s="120"/>
      <c r="D172" s="120"/>
      <c r="E172" s="120"/>
      <c r="F172" s="121"/>
      <c r="G172" s="89"/>
    </row>
    <row r="173" spans="1:7" ht="16.5" customHeight="1" x14ac:dyDescent="0.2">
      <c r="A173" s="122" t="str">
        <f ca="1">Translations!A9</f>
        <v>TB Programmatic Gap Table 6 (Per Priority Intervention)</v>
      </c>
      <c r="B173" s="123"/>
      <c r="C173" s="123"/>
      <c r="D173" s="123"/>
      <c r="E173" s="123"/>
      <c r="F173" s="124"/>
      <c r="G173" s="90"/>
    </row>
    <row r="174" spans="1:7" ht="30" customHeight="1" x14ac:dyDescent="0.2">
      <c r="A174" s="125" t="str">
        <f ca="1">Translations!$A$10</f>
        <v>Priority Module</v>
      </c>
      <c r="B174" s="262" t="s">
        <v>428</v>
      </c>
      <c r="C174" s="263"/>
      <c r="D174" s="263"/>
      <c r="E174" s="263"/>
      <c r="F174" s="264"/>
      <c r="G174" s="91"/>
    </row>
    <row r="175" spans="1:7" ht="47.25" customHeight="1" x14ac:dyDescent="0.2">
      <c r="A175" s="126" t="str">
        <f ca="1">Translations!$A$11</f>
        <v>Selected coverage indicator</v>
      </c>
      <c r="B175" s="265" t="str">
        <f ca="1">VLOOKUP(B174,TBModulesIndicators,2,FALSE)</f>
        <v>Proportion of HIV positive notified TB patients (new and relapse) on ART during TB treatment</v>
      </c>
      <c r="C175" s="266"/>
      <c r="D175" s="266"/>
      <c r="E175" s="266"/>
      <c r="F175" s="267"/>
      <c r="G175" s="92"/>
    </row>
    <row r="176" spans="1:7" ht="15" x14ac:dyDescent="0.2">
      <c r="A176" s="70" t="str">
        <f ca="1">Translations!$A$12</f>
        <v>Current national coverage</v>
      </c>
      <c r="B176" s="80"/>
      <c r="C176" s="80"/>
      <c r="D176" s="80"/>
      <c r="E176" s="80"/>
      <c r="F176" s="81"/>
      <c r="G176" s="107"/>
    </row>
    <row r="177" spans="1:7" ht="30" customHeight="1" x14ac:dyDescent="0.2">
      <c r="A177" s="73" t="str">
        <f ca="1">Translations!$A$13</f>
        <v>Insert latest results</v>
      </c>
      <c r="B177" s="181">
        <f>666/698</f>
        <v>0.95415472779369626</v>
      </c>
      <c r="C177" s="74" t="str">
        <f ca="1">Translations!$A$14</f>
        <v>Year</v>
      </c>
      <c r="D177" s="47">
        <v>2018</v>
      </c>
      <c r="E177" s="75" t="str">
        <f ca="1">Translations!$A$15</f>
        <v>Data source</v>
      </c>
      <c r="F177" s="47" t="s">
        <v>775</v>
      </c>
      <c r="G177" s="94"/>
    </row>
    <row r="178" spans="1:7" ht="30" customHeight="1" thickBot="1" x14ac:dyDescent="0.25">
      <c r="A178" s="127" t="str">
        <f ca="1">Translations!$A$16</f>
        <v>Comments</v>
      </c>
      <c r="B178" s="259"/>
      <c r="C178" s="260"/>
      <c r="D178" s="260"/>
      <c r="E178" s="260"/>
      <c r="F178" s="261"/>
      <c r="G178" s="95"/>
    </row>
    <row r="179" spans="1:7" ht="15" thickBot="1" x14ac:dyDescent="0.25">
      <c r="A179" s="149"/>
      <c r="B179" s="129"/>
      <c r="C179" s="129"/>
      <c r="D179" s="129"/>
      <c r="E179" s="129"/>
      <c r="F179" s="130"/>
      <c r="G179" s="96"/>
    </row>
    <row r="180" spans="1:7" ht="48" customHeight="1" x14ac:dyDescent="0.2">
      <c r="A180" s="131"/>
      <c r="B180" s="132"/>
      <c r="C180" s="133" t="str">
        <f ca="1">Translations!$A$17</f>
        <v>Year 1</v>
      </c>
      <c r="D180" s="133" t="str">
        <f ca="1">Translations!$A$18</f>
        <v>Year 2</v>
      </c>
      <c r="E180" s="133" t="str">
        <f ca="1">Translations!$A$19</f>
        <v>Year 3</v>
      </c>
      <c r="F180" s="256" t="str">
        <f ca="1">Translations!$A$21</f>
        <v>Comments / Assumptions</v>
      </c>
      <c r="G180" s="97"/>
    </row>
    <row r="181" spans="1:7" ht="30" customHeight="1" x14ac:dyDescent="0.2">
      <c r="A181" s="134"/>
      <c r="B181" s="135"/>
      <c r="C181" s="136">
        <v>2021</v>
      </c>
      <c r="D181" s="136">
        <v>2022</v>
      </c>
      <c r="E181" s="136">
        <v>2023</v>
      </c>
      <c r="F181" s="257"/>
      <c r="G181" s="97"/>
    </row>
    <row r="182" spans="1:7" ht="15" customHeight="1" x14ac:dyDescent="0.2">
      <c r="A182" s="70" t="str">
        <f ca="1">Translations!$A$22</f>
        <v>Current Estimated Country Need</v>
      </c>
      <c r="B182" s="80"/>
      <c r="C182" s="80"/>
      <c r="D182" s="80"/>
      <c r="E182" s="80"/>
      <c r="F182" s="81"/>
      <c r="G182" s="106"/>
    </row>
    <row r="183" spans="1:7" ht="72" customHeight="1" x14ac:dyDescent="0.2">
      <c r="A183" s="137" t="str">
        <f ca="1">Translations!$A$23</f>
        <v>A. Total estimated population in need/at risk</v>
      </c>
      <c r="B183" s="138" t="s">
        <v>6</v>
      </c>
      <c r="C183" s="109">
        <f>C116*0.015</f>
        <v>2683.5669146170371</v>
      </c>
      <c r="D183" s="109">
        <f t="shared" ref="D183:E183" si="3">D116*0.015</f>
        <v>3516.41811685428</v>
      </c>
      <c r="E183" s="109">
        <f t="shared" si="3"/>
        <v>4218.7770178424644</v>
      </c>
      <c r="F183" s="110" t="s">
        <v>774</v>
      </c>
      <c r="G183" s="99"/>
    </row>
    <row r="184" spans="1:7" ht="42" customHeight="1" x14ac:dyDescent="0.2">
      <c r="A184" s="253" t="str">
        <f ca="1">Translations!$A$24</f>
        <v>B. Country targets 
(from National Strategic Plan)</v>
      </c>
      <c r="B184" s="139" t="s">
        <v>6</v>
      </c>
      <c r="C184" s="109">
        <f>C183</f>
        <v>2683.5669146170371</v>
      </c>
      <c r="D184" s="109">
        <f t="shared" ref="D184:E184" si="4">D183</f>
        <v>3516.41811685428</v>
      </c>
      <c r="E184" s="109">
        <f t="shared" si="4"/>
        <v>4218.7770178424644</v>
      </c>
      <c r="F184" s="251" t="s">
        <v>773</v>
      </c>
      <c r="G184" s="99"/>
    </row>
    <row r="185" spans="1:7" ht="42" customHeight="1" x14ac:dyDescent="0.2">
      <c r="A185" s="254"/>
      <c r="B185" s="139" t="s">
        <v>14</v>
      </c>
      <c r="C185" s="115">
        <f>IF(C184=0,"",+C184/C183)</f>
        <v>1</v>
      </c>
      <c r="D185" s="115">
        <f>IF(D184=0,"",+D184/D183)</f>
        <v>1</v>
      </c>
      <c r="E185" s="115">
        <f>IF(E184=0,"",+E184/E183)</f>
        <v>1</v>
      </c>
      <c r="F185" s="252"/>
      <c r="G185" s="99"/>
    </row>
    <row r="186" spans="1:7" ht="15" customHeight="1" x14ac:dyDescent="0.2">
      <c r="A186" s="70" t="str">
        <f ca="1">Translations!$A$25</f>
        <v>Country need already covered</v>
      </c>
      <c r="B186" s="80"/>
      <c r="C186" s="80"/>
      <c r="D186" s="80"/>
      <c r="E186" s="80"/>
      <c r="F186" s="81"/>
      <c r="G186" s="106"/>
    </row>
    <row r="187" spans="1:7" ht="39.75" customHeight="1" x14ac:dyDescent="0.2">
      <c r="A187" s="253" t="str">
        <f ca="1">Translations!$A$26</f>
        <v>C1. Country need planned to be covered by domestic resources</v>
      </c>
      <c r="B187" s="138" t="s">
        <v>6</v>
      </c>
      <c r="C187" s="109">
        <f>C184</f>
        <v>2683.5669146170371</v>
      </c>
      <c r="D187" s="109">
        <f>D184</f>
        <v>3516.41811685428</v>
      </c>
      <c r="E187" s="109">
        <f>E184</f>
        <v>4218.7770178424644</v>
      </c>
      <c r="F187" s="251" t="s">
        <v>783</v>
      </c>
      <c r="G187" s="99"/>
    </row>
    <row r="188" spans="1:7" ht="39.75" customHeight="1" x14ac:dyDescent="0.2">
      <c r="A188" s="254"/>
      <c r="B188" s="138" t="s">
        <v>14</v>
      </c>
      <c r="C188" s="111">
        <f>IF(C187=0,"",+C187/C183)</f>
        <v>1</v>
      </c>
      <c r="D188" s="111">
        <f>IF(D187=0,"",+D187/D183)</f>
        <v>1</v>
      </c>
      <c r="E188" s="111">
        <f>IF(E187=0,"",+E187/E183)</f>
        <v>1</v>
      </c>
      <c r="F188" s="252"/>
      <c r="G188" s="99"/>
    </row>
    <row r="189" spans="1:7" ht="39.75" customHeight="1" x14ac:dyDescent="0.2">
      <c r="A189" s="253" t="str">
        <f ca="1">Translations!$A$27</f>
        <v>C2. Country need planned to be covered by external resources</v>
      </c>
      <c r="B189" s="138" t="s">
        <v>6</v>
      </c>
      <c r="C189" s="109"/>
      <c r="D189" s="109"/>
      <c r="E189" s="109"/>
      <c r="F189" s="251"/>
      <c r="G189" s="99"/>
    </row>
    <row r="190" spans="1:7" ht="39.75" customHeight="1" x14ac:dyDescent="0.2">
      <c r="A190" s="254"/>
      <c r="B190" s="138" t="s">
        <v>14</v>
      </c>
      <c r="C190" s="111" t="str">
        <f>IF(C189=0,"",+C189/C183)</f>
        <v/>
      </c>
      <c r="D190" s="111" t="str">
        <f>IF(D189=0,"",+D189/D183)</f>
        <v/>
      </c>
      <c r="E190" s="111" t="str">
        <f>IF(E189=0,"",+E189/E183)</f>
        <v/>
      </c>
      <c r="F190" s="252"/>
      <c r="G190" s="99"/>
    </row>
    <row r="191" spans="1:7" ht="39.75" customHeight="1" x14ac:dyDescent="0.2">
      <c r="A191" s="253" t="str">
        <f ca="1">Translations!$A$28</f>
        <v>C3. Total country need already covered</v>
      </c>
      <c r="B191" s="138" t="s">
        <v>6</v>
      </c>
      <c r="C191" s="112">
        <f>+C187+C189</f>
        <v>2683.5669146170371</v>
      </c>
      <c r="D191" s="112">
        <f>+D187+D189</f>
        <v>3516.41811685428</v>
      </c>
      <c r="E191" s="112">
        <f>+E187+E189</f>
        <v>4218.7770178424644</v>
      </c>
      <c r="F191" s="251"/>
      <c r="G191" s="99"/>
    </row>
    <row r="192" spans="1:7" ht="39.75" customHeight="1" x14ac:dyDescent="0.2">
      <c r="A192" s="254"/>
      <c r="B192" s="138" t="s">
        <v>14</v>
      </c>
      <c r="C192" s="111">
        <f>IF(C191=0,"",+C191/C183)</f>
        <v>1</v>
      </c>
      <c r="D192" s="111">
        <f>IF(D191=0,"",+D191/D183)</f>
        <v>1</v>
      </c>
      <c r="E192" s="111">
        <f>IF(E191=0,"",+E191/E183)</f>
        <v>1</v>
      </c>
      <c r="F192" s="252"/>
      <c r="G192" s="99"/>
    </row>
    <row r="193" spans="1:7" ht="15" x14ac:dyDescent="0.2">
      <c r="A193" s="70" t="str">
        <f ca="1">Translations!$A$29</f>
        <v>Programmatic Gap</v>
      </c>
      <c r="B193" s="80"/>
      <c r="C193" s="80"/>
      <c r="D193" s="80"/>
      <c r="E193" s="80"/>
      <c r="F193" s="81"/>
      <c r="G193" s="106"/>
    </row>
    <row r="194" spans="1:7" ht="42" customHeight="1" x14ac:dyDescent="0.2">
      <c r="A194" s="253" t="str">
        <f ca="1">Translations!$A$30</f>
        <v>D. Expected annual gap in meeting the need: A - C3</v>
      </c>
      <c r="B194" s="138" t="s">
        <v>6</v>
      </c>
      <c r="C194" s="112">
        <f>+C183-(C191)</f>
        <v>0</v>
      </c>
      <c r="D194" s="112">
        <f>+D183-(D191)</f>
        <v>0</v>
      </c>
      <c r="E194" s="112">
        <f>+E183-(E191)</f>
        <v>0</v>
      </c>
      <c r="F194" s="251"/>
      <c r="G194" s="99"/>
    </row>
    <row r="195" spans="1:7" ht="42" customHeight="1" x14ac:dyDescent="0.2">
      <c r="A195" s="254"/>
      <c r="B195" s="138" t="s">
        <v>14</v>
      </c>
      <c r="C195" s="111" t="str">
        <f>IF(C194=0,"",+C194/C183)</f>
        <v/>
      </c>
      <c r="D195" s="111" t="str">
        <f>IF(D194=0,"",+D194/D183)</f>
        <v/>
      </c>
      <c r="E195" s="111" t="str">
        <f>IF(E194=0,"",+E194/E183)</f>
        <v/>
      </c>
      <c r="F195" s="252"/>
      <c r="G195" s="99"/>
    </row>
    <row r="196" spans="1:7" ht="15" customHeight="1" x14ac:dyDescent="0.2">
      <c r="A196" s="70" t="str">
        <f ca="1">Translations!$A$31</f>
        <v>Country Need Covered with the Allocation Amount</v>
      </c>
      <c r="B196" s="116"/>
      <c r="C196" s="116"/>
      <c r="D196" s="116"/>
      <c r="E196" s="116"/>
      <c r="F196" s="117"/>
      <c r="G196" s="108"/>
    </row>
    <row r="197" spans="1:7" ht="42" customHeight="1" x14ac:dyDescent="0.2">
      <c r="A197" s="253" t="str">
        <f ca="1">Translations!$A$32</f>
        <v>E. Targets to be financed by funding request allocation amount</v>
      </c>
      <c r="B197" s="139" t="s">
        <v>6</v>
      </c>
      <c r="C197" s="109">
        <v>0</v>
      </c>
      <c r="D197" s="109">
        <v>0</v>
      </c>
      <c r="E197" s="109">
        <v>0</v>
      </c>
      <c r="F197" s="251"/>
      <c r="G197" s="99"/>
    </row>
    <row r="198" spans="1:7" ht="42" customHeight="1" x14ac:dyDescent="0.2">
      <c r="A198" s="254"/>
      <c r="B198" s="139" t="s">
        <v>14</v>
      </c>
      <c r="C198" s="111" t="str">
        <f>IF(C197=0,"",+C197/C183)</f>
        <v/>
      </c>
      <c r="D198" s="111" t="str">
        <f>IF(D197=0,"",+D197/D183)</f>
        <v/>
      </c>
      <c r="E198" s="111" t="str">
        <f>IF(E197=0,"",+E197/E183)</f>
        <v/>
      </c>
      <c r="F198" s="252"/>
      <c r="G198" s="99"/>
    </row>
    <row r="199" spans="1:7" ht="42" customHeight="1" x14ac:dyDescent="0.2">
      <c r="A199" s="253" t="str">
        <f ca="1">Translations!$A$33</f>
        <v>F. Total Coverage from allocation amount and other resources: E + C3</v>
      </c>
      <c r="B199" s="139" t="s">
        <v>6</v>
      </c>
      <c r="C199" s="112">
        <f>+C197+C191</f>
        <v>2683.5669146170371</v>
      </c>
      <c r="D199" s="112">
        <f>+D197+D191</f>
        <v>3516.41811685428</v>
      </c>
      <c r="E199" s="112">
        <f>+E197+E191</f>
        <v>4218.7770178424644</v>
      </c>
      <c r="F199" s="251"/>
      <c r="G199" s="99"/>
    </row>
    <row r="200" spans="1:7" ht="42" customHeight="1" x14ac:dyDescent="0.2">
      <c r="A200" s="254"/>
      <c r="B200" s="139" t="s">
        <v>14</v>
      </c>
      <c r="C200" s="111">
        <f>IF(C199=0,"",+C199/C183)</f>
        <v>1</v>
      </c>
      <c r="D200" s="111">
        <f>IF(D199=0,"",+D199/D183)</f>
        <v>1</v>
      </c>
      <c r="E200" s="111">
        <f>IF(E199=0,"",+E199/E183)</f>
        <v>1</v>
      </c>
      <c r="F200" s="252"/>
      <c r="G200" s="99"/>
    </row>
    <row r="201" spans="1:7" ht="42" customHeight="1" x14ac:dyDescent="0.2">
      <c r="A201" s="253" t="str">
        <f>Translations!$B$34</f>
        <v xml:space="preserve">G. Remaining gap: A - F </v>
      </c>
      <c r="B201" s="139" t="s">
        <v>6</v>
      </c>
      <c r="C201" s="112">
        <f>+C183-(C199)</f>
        <v>0</v>
      </c>
      <c r="D201" s="112">
        <f>+D183-(D199)</f>
        <v>0</v>
      </c>
      <c r="E201" s="112">
        <f>+E183-(E199)</f>
        <v>0</v>
      </c>
      <c r="F201" s="251"/>
      <c r="G201" s="99"/>
    </row>
    <row r="202" spans="1:7" ht="42" customHeight="1" thickBot="1" x14ac:dyDescent="0.25">
      <c r="A202" s="255"/>
      <c r="B202" s="139" t="s">
        <v>14</v>
      </c>
      <c r="C202" s="111" t="str">
        <f>IF(C201=0,"",+C201/C183)</f>
        <v/>
      </c>
      <c r="D202" s="111" t="str">
        <f>IF(D201=0,"",+D201/D183)</f>
        <v/>
      </c>
      <c r="E202" s="111" t="str">
        <f>IF(E201=0,"",+E201/E183)</f>
        <v/>
      </c>
      <c r="F202" s="252"/>
      <c r="G202" s="99"/>
    </row>
    <row r="204" spans="1:7" ht="15" thickBot="1" x14ac:dyDescent="0.25"/>
    <row r="205" spans="1:7" ht="18.75" thickBot="1" x14ac:dyDescent="0.25">
      <c r="A205" s="182" t="str">
        <f ca="1">Translations!$A$3</f>
        <v>Tuberculosis</v>
      </c>
      <c r="B205" s="183"/>
      <c r="C205" s="183"/>
      <c r="D205" s="183"/>
      <c r="E205" s="183"/>
      <c r="F205" s="184"/>
      <c r="G205" s="185"/>
    </row>
    <row r="206" spans="1:7" ht="16.5" customHeight="1" x14ac:dyDescent="0.2">
      <c r="A206" s="186" t="str">
        <f ca="1">A173</f>
        <v>TB Programmatic Gap Table 6 (Per Priority Intervention)</v>
      </c>
      <c r="B206" s="187"/>
      <c r="C206" s="187"/>
      <c r="D206" s="187"/>
      <c r="E206" s="187"/>
      <c r="F206" s="188"/>
      <c r="G206" s="189"/>
    </row>
    <row r="207" spans="1:7" ht="30" customHeight="1" x14ac:dyDescent="0.2">
      <c r="A207" s="190" t="str">
        <f ca="1">Translations!$A$10</f>
        <v>Priority Module</v>
      </c>
      <c r="B207" s="262"/>
      <c r="C207" s="263"/>
      <c r="D207" s="263"/>
      <c r="E207" s="263"/>
      <c r="F207" s="264"/>
      <c r="G207" s="91"/>
    </row>
    <row r="208" spans="1:7" ht="47.25" customHeight="1" x14ac:dyDescent="0.2">
      <c r="A208" s="191" t="str">
        <f ca="1">Translations!$A$11</f>
        <v>Selected coverage indicator</v>
      </c>
      <c r="B208" s="277" t="s">
        <v>769</v>
      </c>
      <c r="C208" s="278"/>
      <c r="D208" s="278"/>
      <c r="E208" s="278"/>
      <c r="F208" s="279"/>
      <c r="G208" s="192"/>
    </row>
    <row r="209" spans="1:7" ht="15" x14ac:dyDescent="0.2">
      <c r="A209" s="32" t="str">
        <f ca="1">Translations!$A$12</f>
        <v>Current national coverage</v>
      </c>
      <c r="B209" s="193"/>
      <c r="C209" s="193"/>
      <c r="D209" s="193"/>
      <c r="E209" s="193"/>
      <c r="F209" s="194"/>
      <c r="G209" s="195"/>
    </row>
    <row r="210" spans="1:7" ht="30" customHeight="1" x14ac:dyDescent="0.2">
      <c r="A210" s="36" t="str">
        <f ca="1">Translations!$A$13</f>
        <v>Insert latest results</v>
      </c>
      <c r="B210" s="181"/>
      <c r="C210" s="15" t="str">
        <f ca="1">Translations!$A$14</f>
        <v>Year</v>
      </c>
      <c r="D210" s="47"/>
      <c r="E210" s="37" t="str">
        <f ca="1">Translations!$A$15</f>
        <v>Data source</v>
      </c>
      <c r="F210" s="47"/>
      <c r="G210" s="94"/>
    </row>
    <row r="211" spans="1:7" ht="30" customHeight="1" thickBot="1" x14ac:dyDescent="0.25">
      <c r="A211" s="196" t="str">
        <f ca="1">Translations!$A$16</f>
        <v>Comments</v>
      </c>
      <c r="B211" s="259"/>
      <c r="C211" s="260"/>
      <c r="D211" s="260"/>
      <c r="E211" s="260"/>
      <c r="F211" s="261"/>
      <c r="G211" s="95"/>
    </row>
    <row r="212" spans="1:7" ht="15" thickBot="1" x14ac:dyDescent="0.25">
      <c r="A212" s="197"/>
      <c r="B212" s="151"/>
      <c r="C212" s="151"/>
      <c r="D212" s="151"/>
      <c r="E212" s="151"/>
      <c r="F212" s="152"/>
      <c r="G212" s="198"/>
    </row>
    <row r="213" spans="1:7" ht="48" customHeight="1" x14ac:dyDescent="0.2">
      <c r="A213" s="199"/>
      <c r="B213" s="153"/>
      <c r="C213" s="154" t="str">
        <f ca="1">Translations!$A$17</f>
        <v>Year 1</v>
      </c>
      <c r="D213" s="154" t="str">
        <f ca="1">Translations!$A$18</f>
        <v>Year 2</v>
      </c>
      <c r="E213" s="154" t="str">
        <f ca="1">Translations!$A$19</f>
        <v>Year 3</v>
      </c>
      <c r="F213" s="280" t="str">
        <f ca="1">Translations!$A$21</f>
        <v>Comments / Assumptions</v>
      </c>
      <c r="G213" s="200"/>
    </row>
    <row r="214" spans="1:7" ht="30" customHeight="1" x14ac:dyDescent="0.2">
      <c r="A214" s="201"/>
      <c r="B214" s="155"/>
      <c r="C214" s="136">
        <v>2021</v>
      </c>
      <c r="D214" s="136">
        <v>2022</v>
      </c>
      <c r="E214" s="136">
        <v>2023</v>
      </c>
      <c r="F214" s="281"/>
      <c r="G214" s="200"/>
    </row>
    <row r="215" spans="1:7" ht="15" customHeight="1" x14ac:dyDescent="0.2">
      <c r="A215" s="32" t="str">
        <f ca="1">Translations!$A$22</f>
        <v>Current Estimated Country Need</v>
      </c>
      <c r="B215" s="193"/>
      <c r="C215" s="193"/>
      <c r="D215" s="193"/>
      <c r="E215" s="193"/>
      <c r="F215" s="194"/>
      <c r="G215" s="202"/>
    </row>
    <row r="216" spans="1:7" ht="72" customHeight="1" x14ac:dyDescent="0.2">
      <c r="A216" s="203" t="str">
        <f ca="1">Translations!$A$23</f>
        <v>A. Total estimated population in need/at risk</v>
      </c>
      <c r="B216" s="204" t="s">
        <v>6</v>
      </c>
      <c r="C216" s="109"/>
      <c r="D216" s="109"/>
      <c r="E216" s="109"/>
      <c r="F216" s="110"/>
      <c r="G216" s="99"/>
    </row>
    <row r="217" spans="1:7" ht="42" customHeight="1" x14ac:dyDescent="0.2">
      <c r="A217" s="282" t="str">
        <f ca="1">Translations!$A$24</f>
        <v>B. Country targets 
(from National Strategic Plan)</v>
      </c>
      <c r="B217" s="205" t="s">
        <v>6</v>
      </c>
      <c r="C217" s="109"/>
      <c r="D217" s="109"/>
      <c r="E217" s="109"/>
      <c r="F217" s="251"/>
      <c r="G217" s="99"/>
    </row>
    <row r="218" spans="1:7" ht="42" customHeight="1" x14ac:dyDescent="0.2">
      <c r="A218" s="283"/>
      <c r="B218" s="205" t="s">
        <v>14</v>
      </c>
      <c r="C218" s="206" t="str">
        <f>IF(C217=0,"",+C217/C216)</f>
        <v/>
      </c>
      <c r="D218" s="206" t="str">
        <f>IF(D217=0,"",+D217/D216)</f>
        <v/>
      </c>
      <c r="E218" s="206" t="str">
        <f>IF(E217=0,"",+E217/E216)</f>
        <v/>
      </c>
      <c r="F218" s="252"/>
      <c r="G218" s="99"/>
    </row>
    <row r="219" spans="1:7" ht="15" customHeight="1" x14ac:dyDescent="0.2">
      <c r="A219" s="32" t="str">
        <f ca="1">Translations!$A$25</f>
        <v>Country need already covered</v>
      </c>
      <c r="B219" s="193"/>
      <c r="C219" s="193"/>
      <c r="D219" s="193"/>
      <c r="E219" s="193"/>
      <c r="F219" s="194"/>
      <c r="G219" s="202"/>
    </row>
    <row r="220" spans="1:7" ht="39.75" customHeight="1" x14ac:dyDescent="0.2">
      <c r="A220" s="282" t="str">
        <f ca="1">Translations!$A$26</f>
        <v>C1. Country need planned to be covered by domestic resources</v>
      </c>
      <c r="B220" s="204" t="s">
        <v>6</v>
      </c>
      <c r="C220" s="109"/>
      <c r="D220" s="109"/>
      <c r="E220" s="109"/>
      <c r="F220" s="251"/>
      <c r="G220" s="99"/>
    </row>
    <row r="221" spans="1:7" ht="39.75" customHeight="1" x14ac:dyDescent="0.2">
      <c r="A221" s="283"/>
      <c r="B221" s="204" t="s">
        <v>14</v>
      </c>
      <c r="C221" s="207" t="str">
        <f>IF(C220=0,"",+C220/C216)</f>
        <v/>
      </c>
      <c r="D221" s="207" t="str">
        <f>IF(D220=0,"",+D220/D216)</f>
        <v/>
      </c>
      <c r="E221" s="207" t="str">
        <f>IF(E220=0,"",+E220/E216)</f>
        <v/>
      </c>
      <c r="F221" s="252"/>
      <c r="G221" s="99"/>
    </row>
    <row r="222" spans="1:7" ht="39.75" customHeight="1" x14ac:dyDescent="0.2">
      <c r="A222" s="282" t="str">
        <f ca="1">Translations!$A$27</f>
        <v>C2. Country need planned to be covered by external resources</v>
      </c>
      <c r="B222" s="204" t="s">
        <v>6</v>
      </c>
      <c r="C222" s="109"/>
      <c r="D222" s="109"/>
      <c r="E222" s="109"/>
      <c r="F222" s="251"/>
      <c r="G222" s="99"/>
    </row>
    <row r="223" spans="1:7" ht="39.75" customHeight="1" x14ac:dyDescent="0.2">
      <c r="A223" s="283"/>
      <c r="B223" s="204" t="s">
        <v>14</v>
      </c>
      <c r="C223" s="207" t="str">
        <f>IF(C222=0,"",+C222/C216)</f>
        <v/>
      </c>
      <c r="D223" s="207" t="str">
        <f>IF(D222=0,"",+D222/D216)</f>
        <v/>
      </c>
      <c r="E223" s="207" t="str">
        <f>IF(E222=0,"",+E222/E216)</f>
        <v/>
      </c>
      <c r="F223" s="252"/>
      <c r="G223" s="99"/>
    </row>
    <row r="224" spans="1:7" ht="39.75" customHeight="1" x14ac:dyDescent="0.2">
      <c r="A224" s="282" t="str">
        <f ca="1">Translations!$A$28</f>
        <v>C3. Total country need already covered</v>
      </c>
      <c r="B224" s="204" t="s">
        <v>6</v>
      </c>
      <c r="C224" s="118">
        <f>+C220+C222</f>
        <v>0</v>
      </c>
      <c r="D224" s="118">
        <f>+D220+D222</f>
        <v>0</v>
      </c>
      <c r="E224" s="118">
        <f>+E220+E222</f>
        <v>0</v>
      </c>
      <c r="F224" s="251"/>
      <c r="G224" s="99"/>
    </row>
    <row r="225" spans="1:7" ht="39.75" customHeight="1" x14ac:dyDescent="0.2">
      <c r="A225" s="283"/>
      <c r="B225" s="204" t="s">
        <v>14</v>
      </c>
      <c r="C225" s="207" t="str">
        <f>IF(C224=0,"",+C224/C216)</f>
        <v/>
      </c>
      <c r="D225" s="207" t="str">
        <f>IF(D224=0,"",+D224/D216)</f>
        <v/>
      </c>
      <c r="E225" s="207" t="str">
        <f>IF(E224=0,"",+E224/E216)</f>
        <v/>
      </c>
      <c r="F225" s="252"/>
      <c r="G225" s="99"/>
    </row>
    <row r="226" spans="1:7" ht="15" x14ac:dyDescent="0.2">
      <c r="A226" s="32" t="str">
        <f ca="1">Translations!$A$29</f>
        <v>Programmatic Gap</v>
      </c>
      <c r="B226" s="193"/>
      <c r="C226" s="193"/>
      <c r="D226" s="193"/>
      <c r="E226" s="193"/>
      <c r="F226" s="194"/>
      <c r="G226" s="202"/>
    </row>
    <row r="227" spans="1:7" ht="42" customHeight="1" x14ac:dyDescent="0.2">
      <c r="A227" s="282" t="str">
        <f ca="1">Translations!$A$30</f>
        <v>D. Expected annual gap in meeting the need: A - C3</v>
      </c>
      <c r="B227" s="204" t="s">
        <v>6</v>
      </c>
      <c r="C227" s="118">
        <f>+C216-(C224)</f>
        <v>0</v>
      </c>
      <c r="D227" s="118">
        <f>+D216-(D224)</f>
        <v>0</v>
      </c>
      <c r="E227" s="118">
        <f>+E216-(E224)</f>
        <v>0</v>
      </c>
      <c r="F227" s="251"/>
      <c r="G227" s="99"/>
    </row>
    <row r="228" spans="1:7" ht="42" customHeight="1" x14ac:dyDescent="0.2">
      <c r="A228" s="283"/>
      <c r="B228" s="204" t="s">
        <v>14</v>
      </c>
      <c r="C228" s="207" t="str">
        <f>IF(C227=0,"",+C227/C216)</f>
        <v/>
      </c>
      <c r="D228" s="207" t="str">
        <f>IF(D227=0,"",+D227/D216)</f>
        <v/>
      </c>
      <c r="E228" s="207" t="str">
        <f>IF(E227=0,"",+E227/E216)</f>
        <v/>
      </c>
      <c r="F228" s="252"/>
      <c r="G228" s="99"/>
    </row>
    <row r="229" spans="1:7" ht="15" customHeight="1" x14ac:dyDescent="0.2">
      <c r="A229" s="32" t="str">
        <f ca="1">Translations!$A$31</f>
        <v>Country Need Covered with the Allocation Amount</v>
      </c>
      <c r="B229" s="208"/>
      <c r="C229" s="208"/>
      <c r="D229" s="208"/>
      <c r="E229" s="208"/>
      <c r="F229" s="209"/>
      <c r="G229" s="210"/>
    </row>
    <row r="230" spans="1:7" ht="42" customHeight="1" x14ac:dyDescent="0.2">
      <c r="A230" s="282" t="str">
        <f ca="1">Translations!$A$32</f>
        <v>E. Targets to be financed by funding request allocation amount</v>
      </c>
      <c r="B230" s="205" t="s">
        <v>6</v>
      </c>
      <c r="C230" s="109">
        <v>0</v>
      </c>
      <c r="D230" s="109">
        <v>0</v>
      </c>
      <c r="E230" s="109">
        <v>0</v>
      </c>
      <c r="F230" s="251"/>
      <c r="G230" s="99"/>
    </row>
    <row r="231" spans="1:7" ht="42" customHeight="1" x14ac:dyDescent="0.2">
      <c r="A231" s="283"/>
      <c r="B231" s="205" t="s">
        <v>14</v>
      </c>
      <c r="C231" s="207" t="str">
        <f>IF(C230=0,"",+C230/C216)</f>
        <v/>
      </c>
      <c r="D231" s="207" t="str">
        <f>IF(D230=0,"",+D230/D216)</f>
        <v/>
      </c>
      <c r="E231" s="207" t="str">
        <f>IF(E230=0,"",+E230/E216)</f>
        <v/>
      </c>
      <c r="F231" s="252"/>
      <c r="G231" s="99"/>
    </row>
    <row r="232" spans="1:7" ht="42" customHeight="1" x14ac:dyDescent="0.2">
      <c r="A232" s="282" t="str">
        <f ca="1">Translations!$A$33</f>
        <v>F. Total Coverage from allocation amount and other resources: E + C3</v>
      </c>
      <c r="B232" s="205" t="s">
        <v>6</v>
      </c>
      <c r="C232" s="118">
        <f>+C230+C224</f>
        <v>0</v>
      </c>
      <c r="D232" s="118">
        <f>+D230+D224</f>
        <v>0</v>
      </c>
      <c r="E232" s="118">
        <f>+E230+E224</f>
        <v>0</v>
      </c>
      <c r="F232" s="251"/>
      <c r="G232" s="99"/>
    </row>
    <row r="233" spans="1:7" ht="42" customHeight="1" x14ac:dyDescent="0.2">
      <c r="A233" s="283"/>
      <c r="B233" s="205" t="s">
        <v>14</v>
      </c>
      <c r="C233" s="207" t="str">
        <f>IF(C232=0,"",+C232/C216)</f>
        <v/>
      </c>
      <c r="D233" s="207" t="str">
        <f>IF(D232=0,"",+D232/D216)</f>
        <v/>
      </c>
      <c r="E233" s="207" t="str">
        <f>IF(E232=0,"",+E232/E216)</f>
        <v/>
      </c>
      <c r="F233" s="252"/>
      <c r="G233" s="99"/>
    </row>
    <row r="234" spans="1:7" ht="42" customHeight="1" x14ac:dyDescent="0.2">
      <c r="A234" s="282" t="str">
        <f>Translations!$B$34</f>
        <v xml:space="preserve">G. Remaining gap: A - F </v>
      </c>
      <c r="B234" s="205" t="s">
        <v>6</v>
      </c>
      <c r="C234" s="118">
        <f>+C216-(C232)</f>
        <v>0</v>
      </c>
      <c r="D234" s="118">
        <f>+D216-(D232)</f>
        <v>0</v>
      </c>
      <c r="E234" s="118">
        <f>+E216-(E232)</f>
        <v>0</v>
      </c>
      <c r="F234" s="251"/>
      <c r="G234" s="99"/>
    </row>
    <row r="235" spans="1:7" ht="42" customHeight="1" thickBot="1" x14ac:dyDescent="0.25">
      <c r="A235" s="284"/>
      <c r="B235" s="205" t="s">
        <v>14</v>
      </c>
      <c r="C235" s="207" t="str">
        <f>IF(C234=0,"",+C234/C216)</f>
        <v/>
      </c>
      <c r="D235" s="207" t="str">
        <f>IF(D234=0,"",+D234/D216)</f>
        <v/>
      </c>
      <c r="E235" s="207" t="str">
        <f>IF(E234=0,"",+E234/E216)</f>
        <v/>
      </c>
      <c r="F235" s="252"/>
      <c r="G235" s="99"/>
    </row>
  </sheetData>
  <sheetProtection password="E205" sheet="1" formatColumns="0" formatRows="0" insertColumns="0"/>
  <customSheetViews>
    <customSheetView guid="{8A762DD9-6125-4177-AA9B-79E8D68448DE}" scale="80" showPageBreaks="1" fitToPage="1" printArea="1" hiddenRows="1" view="pageBreakPreview">
      <pane ySplit="5" topLeftCell="A6" activePane="bottomLeft" state="frozen"/>
      <selection pane="bottomLeft" activeCell="B8" sqref="B8:F8"/>
      <rowBreaks count="6" manualBreakCount="6">
        <brk id="34" max="5" man="1"/>
        <brk id="41" max="5" man="1"/>
        <brk id="70" max="6" man="1"/>
        <brk id="103" max="6" man="1"/>
        <brk id="138" max="6" man="1"/>
        <brk id="171" max="6" man="1"/>
      </rowBreaks>
      <pageMargins left="0.7" right="0.7" top="0.75" bottom="0.75" header="0.3" footer="0.3"/>
      <pageSetup paperSize="8" fitToHeight="0" orientation="portrait" r:id="rId1"/>
    </customSheetView>
    <customSheetView guid="{5D020AB2-0A97-4230-BF83-062EE6184162}" scale="80" showPageBreaks="1" fitToPage="1" printArea="1" hiddenRows="1" view="pageBreakPreview">
      <pane ySplit="5" topLeftCell="A196" activePane="bottomLeft" state="frozen"/>
      <selection pane="bottomLeft" activeCell="D197" sqref="D197"/>
      <rowBreaks count="6" manualBreakCount="6">
        <brk id="34" max="5" man="1"/>
        <brk id="41" max="5" man="1"/>
        <brk id="70" max="6" man="1"/>
        <brk id="103" max="6" man="1"/>
        <brk id="138" max="6" man="1"/>
        <brk id="171" max="6" man="1"/>
      </rowBreaks>
      <pageMargins left="0.7" right="0.7" top="0.75" bottom="0.75" header="0.3" footer="0.3"/>
      <pageSetup paperSize="8" scale="70" fitToHeight="0" orientation="portrait" r:id="rId2"/>
    </customSheetView>
    <customSheetView guid="{DCBE10EC-8F38-2F45-867C-33FA420E36B5}" scale="80" fitToPage="1" hiddenRows="1" topLeftCell="B1">
      <pane ySplit="5" topLeftCell="A6" activePane="bottomLeft" state="frozenSplit"/>
      <selection pane="bottomLeft" activeCell="A5" sqref="A5:F5"/>
      <rowBreaks count="6" manualBreakCount="6">
        <brk id="34" max="5" man="1"/>
        <brk id="41" max="5" man="1"/>
        <brk id="70" max="6" man="1"/>
        <brk id="103" max="6" man="1"/>
        <brk id="138" max="6" man="1"/>
        <brk id="171" max="6" man="1"/>
      </rowBreaks>
      <pageMargins left="0.7" right="0.7" top="0.75" bottom="0.75" header="0.3" footer="0.3"/>
      <pageSetup paperSize="8" fitToHeight="0" orientation="portrait" r:id="rId3"/>
    </customSheetView>
    <customSheetView guid="{CD09CE3E-58EC-4EDC-BE6A-B9CFB40E5B97}" scale="80" showPageBreaks="1" fitToPage="1" printArea="1" hiddenRows="1" view="pageBreakPreview">
      <pane ySplit="5" topLeftCell="A6" activePane="bottomLeft" state="frozen"/>
      <selection pane="bottomLeft" activeCell="B9" sqref="B9:F9"/>
      <rowBreaks count="6" manualBreakCount="6">
        <brk id="34" max="5" man="1"/>
        <brk id="41" max="5" man="1"/>
        <brk id="70" max="6" man="1"/>
        <brk id="103" max="6" man="1"/>
        <brk id="138" max="6" man="1"/>
        <brk id="171" max="6" man="1"/>
      </rowBreaks>
      <pageMargins left="0.7" right="0.7" top="0.75" bottom="0.75" header="0.3" footer="0.3"/>
      <pageSetup paperSize="8" fitToHeight="0" orientation="portrait" r:id="rId4"/>
    </customSheetView>
  </customSheetViews>
  <mergeCells count="148">
    <mergeCell ref="A224:A225"/>
    <mergeCell ref="F224:F225"/>
    <mergeCell ref="A227:A228"/>
    <mergeCell ref="F227:F228"/>
    <mergeCell ref="A230:A231"/>
    <mergeCell ref="F230:F231"/>
    <mergeCell ref="A232:A233"/>
    <mergeCell ref="F232:F233"/>
    <mergeCell ref="A234:A235"/>
    <mergeCell ref="F234:F235"/>
    <mergeCell ref="B207:F207"/>
    <mergeCell ref="B208:F208"/>
    <mergeCell ref="B211:F211"/>
    <mergeCell ref="F213:F214"/>
    <mergeCell ref="A217:A218"/>
    <mergeCell ref="F217:F218"/>
    <mergeCell ref="A220:A221"/>
    <mergeCell ref="F220:F221"/>
    <mergeCell ref="A222:A223"/>
    <mergeCell ref="F222:F223"/>
    <mergeCell ref="A1:E1"/>
    <mergeCell ref="F1:F3"/>
    <mergeCell ref="A2:E2"/>
    <mergeCell ref="A3:D3"/>
    <mergeCell ref="A121:A122"/>
    <mergeCell ref="F121:F122"/>
    <mergeCell ref="B145:F145"/>
    <mergeCell ref="B178:F178"/>
    <mergeCell ref="B107:F107"/>
    <mergeCell ref="B141:F141"/>
    <mergeCell ref="B142:F142"/>
    <mergeCell ref="B174:F174"/>
    <mergeCell ref="A133:A134"/>
    <mergeCell ref="A135:A136"/>
    <mergeCell ref="F135:F136"/>
    <mergeCell ref="F131:F132"/>
    <mergeCell ref="A123:A124"/>
    <mergeCell ref="F123:F124"/>
    <mergeCell ref="B110:F110"/>
    <mergeCell ref="A154:A155"/>
    <mergeCell ref="A161:A162"/>
    <mergeCell ref="F147:F148"/>
    <mergeCell ref="F151:F152"/>
    <mergeCell ref="A156:A157"/>
    <mergeCell ref="B106:F106"/>
    <mergeCell ref="F79:F80"/>
    <mergeCell ref="A83:A84"/>
    <mergeCell ref="B77:F77"/>
    <mergeCell ref="F83:F84"/>
    <mergeCell ref="F86:F87"/>
    <mergeCell ref="A63:A64"/>
    <mergeCell ref="A65:A66"/>
    <mergeCell ref="A67:A68"/>
    <mergeCell ref="A88:A89"/>
    <mergeCell ref="F88:F89"/>
    <mergeCell ref="A90:A91"/>
    <mergeCell ref="F90:F91"/>
    <mergeCell ref="A93:A94"/>
    <mergeCell ref="A98:A99"/>
    <mergeCell ref="A96:A97"/>
    <mergeCell ref="A100:A101"/>
    <mergeCell ref="F93:F94"/>
    <mergeCell ref="F96:F97"/>
    <mergeCell ref="F98:F99"/>
    <mergeCell ref="F100:F101"/>
    <mergeCell ref="F201:F202"/>
    <mergeCell ref="F191:F192"/>
    <mergeCell ref="A197:A198"/>
    <mergeCell ref="A199:A200"/>
    <mergeCell ref="A201:A202"/>
    <mergeCell ref="A191:A192"/>
    <mergeCell ref="F112:F113"/>
    <mergeCell ref="A126:A127"/>
    <mergeCell ref="B175:F175"/>
    <mergeCell ref="F197:F198"/>
    <mergeCell ref="F199:F200"/>
    <mergeCell ref="A116:A117"/>
    <mergeCell ref="A119:A120"/>
    <mergeCell ref="A129:A130"/>
    <mergeCell ref="A131:A132"/>
    <mergeCell ref="F154:F155"/>
    <mergeCell ref="F116:F117"/>
    <mergeCell ref="F119:F120"/>
    <mergeCell ref="F126:F127"/>
    <mergeCell ref="F161:F162"/>
    <mergeCell ref="A151:A152"/>
    <mergeCell ref="F129:F130"/>
    <mergeCell ref="A187:A188"/>
    <mergeCell ref="F133:F134"/>
    <mergeCell ref="H4:I4"/>
    <mergeCell ref="A4:F4"/>
    <mergeCell ref="B11:F11"/>
    <mergeCell ref="B7:F7"/>
    <mergeCell ref="B8:F8"/>
    <mergeCell ref="A20:A21"/>
    <mergeCell ref="A27:A28"/>
    <mergeCell ref="A32:A33"/>
    <mergeCell ref="A22:A23"/>
    <mergeCell ref="F22:F23"/>
    <mergeCell ref="A24:A25"/>
    <mergeCell ref="F24:F25"/>
    <mergeCell ref="F13:F14"/>
    <mergeCell ref="A17:A18"/>
    <mergeCell ref="F53:F54"/>
    <mergeCell ref="F55:F56"/>
    <mergeCell ref="A57:A58"/>
    <mergeCell ref="F57:F58"/>
    <mergeCell ref="F46:F47"/>
    <mergeCell ref="A50:A51"/>
    <mergeCell ref="A60:A61"/>
    <mergeCell ref="A86:A87"/>
    <mergeCell ref="F50:F51"/>
    <mergeCell ref="F60:F61"/>
    <mergeCell ref="F63:F64"/>
    <mergeCell ref="F65:F66"/>
    <mergeCell ref="B73:F73"/>
    <mergeCell ref="B74:F74"/>
    <mergeCell ref="A53:A54"/>
    <mergeCell ref="A55:A56"/>
    <mergeCell ref="F67:F68"/>
    <mergeCell ref="A34:A35"/>
    <mergeCell ref="F17:F18"/>
    <mergeCell ref="F30:F31"/>
    <mergeCell ref="F27:F28"/>
    <mergeCell ref="F20:F21"/>
    <mergeCell ref="F32:F33"/>
    <mergeCell ref="F34:F35"/>
    <mergeCell ref="A30:A31"/>
    <mergeCell ref="B44:F44"/>
    <mergeCell ref="B40:F40"/>
    <mergeCell ref="B41:F41"/>
    <mergeCell ref="F156:F157"/>
    <mergeCell ref="A158:A159"/>
    <mergeCell ref="F158:F159"/>
    <mergeCell ref="F194:F195"/>
    <mergeCell ref="A194:A195"/>
    <mergeCell ref="A164:A165"/>
    <mergeCell ref="A166:A167"/>
    <mergeCell ref="A168:A169"/>
    <mergeCell ref="F164:F165"/>
    <mergeCell ref="F166:F167"/>
    <mergeCell ref="F168:F169"/>
    <mergeCell ref="A184:A185"/>
    <mergeCell ref="F180:F181"/>
    <mergeCell ref="A189:A190"/>
    <mergeCell ref="F189:F190"/>
    <mergeCell ref="F184:F185"/>
    <mergeCell ref="F187:F188"/>
  </mergeCells>
  <dataValidations count="2">
    <dataValidation type="list" allowBlank="1" showInputMessage="1" showErrorMessage="1" promptTitle="Please Select Module" sqref="G7 B7:F7" xr:uid="{00000000-0002-0000-0200-000000000000}">
      <formula1>ListTBModules</formula1>
    </dataValidation>
    <dataValidation type="list" allowBlank="1" showInputMessage="1" showErrorMessage="1" sqref="B174:G174 B141:G141 B106:G106 B73:G73 B40:G40" xr:uid="{00000000-0002-0000-0200-000001000000}">
      <formula1>ListTBModules</formula1>
    </dataValidation>
  </dataValidations>
  <pageMargins left="0.7" right="0.7" top="0.75" bottom="0.75" header="0.3" footer="0.3"/>
  <pageSetup paperSize="8" fitToHeight="0" orientation="portrait" r:id="rId5"/>
  <rowBreaks count="5" manualBreakCount="5">
    <brk id="35" max="5" man="1"/>
    <brk id="68" max="5" man="1"/>
    <brk id="102" max="5" man="1"/>
    <brk id="137" max="5" man="1"/>
    <brk id="170" max="5" man="1"/>
  </rowBreaks>
  <ignoredErrors>
    <ignoredError sqref="A6 F8:F9 F107:F108 A106 F106 F175:F176 A174 A175:E176 C106:E106 A107:E108 A8:E9 F12:F15 F44:F48 F77:F81 F110:F114 F146:F149 F179:F182 A18:E19 A16:B16 A17:B17 A21:E21 A20:B20 A23:E29 A22:B22 A31:E39 A30:B30 A185:E186 A183:B183 A184:B184 A188:E188 A187:B187 A190:E196 A189:C189 E189 A198:E202 A197:B197 A41:E42 A40 C40:E40 A12:E13 A10 E10 A142:E143 A141 C141:E141 C10 A11 A15:E15 A14:B14 F18:F19 A44:E46 A43 E43 C43 A48:E48 A47:B47 A51:E52 A49:B49 F51:F52 A50:B50 A54:E54 A53:B53 F24:F29 A56:E62 A55:B55 A64:E72 A63:B63 F64:F66 A74:E75 A73 C73:E73 A77:E79 A76 E76 C76 A81:E81 A80:B80 F84:F85 A84:E85 A82:B82 A83:B83 A87:E95 A86:B86 A97:E105 A96:B96 F97:F99 A111:E112 A109 C109 E109 A114:E114 A113:B113 A117:E118 A115:B115 F117:F118 A116:B116 A120:E128 A119:B119 F120:F128 F130:F143 A130:E140 A129:B129 A146:E147 A144 E144 A110 C110:E110 A149:E149 A148:B148 A152:E153 A150:B150 F153 A151:B151 A155:E163 A154:B154 A165:E173 A164:B164 F165 A179:E180 A177 E177 C177 A182:E182 A181:B181 A178 F186 F199:F202 F87 F89:F95 C144 A145 F155:F163 F31:F42 F54 F57:F62 F188:F196 F68:F75 F167:F173 F101:F105" unlockedFormula="1"/>
  </ignoredErrors>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H101"/>
  <sheetViews>
    <sheetView view="pageBreakPreview" zoomScale="85" zoomScaleNormal="80" zoomScaleSheetLayoutView="85" zoomScalePageLayoutView="80" workbookViewId="0">
      <pane ySplit="4" topLeftCell="A5" activePane="bottomLeft" state="frozen"/>
      <selection activeCell="A9" sqref="A9"/>
      <selection pane="bottomLeft" activeCell="A74" sqref="A74"/>
    </sheetView>
  </sheetViews>
  <sheetFormatPr defaultColWidth="9" defaultRowHeight="14.25" x14ac:dyDescent="0.2"/>
  <cols>
    <col min="1" max="1" width="27.875" style="14" customWidth="1"/>
    <col min="2" max="2" width="10.875" style="14" customWidth="1"/>
    <col min="3" max="5" width="11.625" style="14" customWidth="1"/>
    <col min="6" max="6" width="44.625" style="14" bestFit="1" customWidth="1"/>
    <col min="7" max="7" width="15.125" style="14" customWidth="1"/>
    <col min="8" max="8" width="21.625" style="14" customWidth="1"/>
    <col min="9" max="9" width="9" style="14"/>
    <col min="10" max="10" width="10.375" style="14" customWidth="1"/>
    <col min="11" max="11" width="10.875" style="14" customWidth="1"/>
    <col min="12" max="12" width="12.125" style="14" customWidth="1"/>
    <col min="13" max="16384" width="9" style="14"/>
  </cols>
  <sheetData>
    <row r="1" spans="1:8" ht="15" customHeight="1" x14ac:dyDescent="0.2">
      <c r="A1" s="244" t="s">
        <v>17</v>
      </c>
      <c r="B1" s="245"/>
      <c r="C1" s="245"/>
      <c r="D1" s="245"/>
      <c r="E1" s="245"/>
      <c r="F1" s="213" t="str">
        <f ca="1">Translations!$G$54</f>
        <v>Latest version updated October 2019</v>
      </c>
    </row>
    <row r="2" spans="1:8" ht="15" customHeight="1" x14ac:dyDescent="0.2">
      <c r="A2" s="246" t="s">
        <v>404</v>
      </c>
      <c r="B2" s="247"/>
      <c r="C2" s="247"/>
      <c r="D2" s="247"/>
      <c r="E2" s="247"/>
      <c r="F2" s="214"/>
    </row>
    <row r="3" spans="1:8" ht="15" customHeight="1" thickBot="1" x14ac:dyDescent="0.25">
      <c r="A3" s="246" t="s">
        <v>405</v>
      </c>
      <c r="B3" s="247"/>
      <c r="C3" s="247"/>
      <c r="D3" s="247"/>
      <c r="E3" s="68"/>
      <c r="F3" s="214"/>
    </row>
    <row r="4" spans="1:8" ht="89.25" customHeight="1" thickBot="1" x14ac:dyDescent="0.25">
      <c r="A4" s="285" t="str">
        <f ca="1">Translations!A40</f>
        <v>This sheet contains a blank table in the case where the number of tables provided in the previous sheets is not sufficient, or if the applicant wishes to submit a table for a module/intervention/indicator that is not specified in the instructions.
This table is unprotected, therefore formulas in the cells can be changed if required. The table can also be copied if more than one is needed.</v>
      </c>
      <c r="B4" s="286"/>
      <c r="C4" s="286"/>
      <c r="D4" s="286"/>
      <c r="E4" s="286"/>
      <c r="F4" s="287"/>
      <c r="G4" s="268"/>
      <c r="H4" s="268"/>
    </row>
    <row r="5" spans="1:8" ht="18.75" thickBot="1" x14ac:dyDescent="0.25">
      <c r="A5" s="26" t="str">
        <f ca="1">Translations!$A$3</f>
        <v>Tuberculosis</v>
      </c>
      <c r="B5" s="27"/>
      <c r="C5" s="27"/>
      <c r="D5" s="27"/>
      <c r="E5" s="27"/>
      <c r="F5" s="28"/>
    </row>
    <row r="6" spans="1:8" ht="33.75" customHeight="1" x14ac:dyDescent="0.2">
      <c r="A6" s="290" t="str">
        <f ca="1">Translations!$A$41</f>
        <v>TB Programmatic Gap Blank Table (if needed, per priority intervention)</v>
      </c>
      <c r="B6" s="291"/>
      <c r="C6" s="291"/>
      <c r="D6" s="291"/>
      <c r="E6" s="291"/>
      <c r="F6" s="292"/>
    </row>
    <row r="7" spans="1:8" ht="27" customHeight="1" x14ac:dyDescent="0.2">
      <c r="A7" s="39" t="str">
        <f ca="1">Translations!$A$10</f>
        <v>Priority Module</v>
      </c>
      <c r="B7" s="262"/>
      <c r="C7" s="263"/>
      <c r="D7" s="263"/>
      <c r="E7" s="263"/>
      <c r="F7" s="264"/>
    </row>
    <row r="8" spans="1:8" ht="38.25" customHeight="1" x14ac:dyDescent="0.2">
      <c r="A8" s="25" t="str">
        <f ca="1">Translations!$A$11</f>
        <v>Selected coverage indicator</v>
      </c>
      <c r="B8" s="262"/>
      <c r="C8" s="263"/>
      <c r="D8" s="263"/>
      <c r="E8" s="263"/>
      <c r="F8" s="264"/>
    </row>
    <row r="9" spans="1:8" ht="15" x14ac:dyDescent="0.2">
      <c r="A9" s="32" t="str">
        <f ca="1">Translations!$A$12</f>
        <v>Current national coverage</v>
      </c>
      <c r="B9" s="33"/>
      <c r="C9" s="33"/>
      <c r="D9" s="33"/>
      <c r="E9" s="33"/>
      <c r="F9" s="34"/>
    </row>
    <row r="10" spans="1:8" ht="30" customHeight="1" x14ac:dyDescent="0.2">
      <c r="A10" s="36" t="str">
        <f ca="1">Translations!$A$13</f>
        <v>Insert latest results</v>
      </c>
      <c r="B10" s="47"/>
      <c r="C10" s="15" t="str">
        <f ca="1">Translations!$A$14</f>
        <v>Year</v>
      </c>
      <c r="D10" s="148"/>
      <c r="E10" s="37" t="str">
        <f ca="1">Translations!$A$15</f>
        <v>Data source</v>
      </c>
      <c r="F10" s="160"/>
    </row>
    <row r="11" spans="1:8" ht="24.75" customHeight="1" thickBot="1" x14ac:dyDescent="0.25">
      <c r="A11" s="38" t="str">
        <f ca="1">Translations!$A$16</f>
        <v>Comments</v>
      </c>
      <c r="B11" s="259"/>
      <c r="C11" s="260"/>
      <c r="D11" s="260"/>
      <c r="E11" s="260"/>
      <c r="F11" s="261"/>
    </row>
    <row r="12" spans="1:8" ht="15" thickBot="1" x14ac:dyDescent="0.25">
      <c r="A12" s="35"/>
      <c r="B12" s="151"/>
      <c r="C12" s="151"/>
      <c r="D12" s="151"/>
      <c r="E12" s="151"/>
      <c r="F12" s="152"/>
    </row>
    <row r="13" spans="1:8" ht="43.5" customHeight="1" x14ac:dyDescent="0.2">
      <c r="A13" s="41"/>
      <c r="B13" s="153"/>
      <c r="C13" s="154" t="str">
        <f ca="1">Translations!$A$17</f>
        <v>Year 1</v>
      </c>
      <c r="D13" s="154" t="str">
        <f ca="1">Translations!$A$18</f>
        <v>Year 2</v>
      </c>
      <c r="E13" s="154" t="str">
        <f ca="1">Translations!$A$19</f>
        <v>Year 3</v>
      </c>
      <c r="F13" s="280" t="str">
        <f ca="1">Translations!$A$21</f>
        <v>Comments / Assumptions</v>
      </c>
    </row>
    <row r="14" spans="1:8" ht="30" customHeight="1" x14ac:dyDescent="0.2">
      <c r="A14" s="42"/>
      <c r="B14" s="155"/>
      <c r="C14" s="136" t="str">
        <f ca="1">Translations!$A$20</f>
        <v>Insert year</v>
      </c>
      <c r="D14" s="136" t="str">
        <f ca="1">Translations!$A$20</f>
        <v>Insert year</v>
      </c>
      <c r="E14" s="136" t="str">
        <f ca="1">Translations!$A$20</f>
        <v>Insert year</v>
      </c>
      <c r="F14" s="281"/>
    </row>
    <row r="15" spans="1:8" ht="15" customHeight="1" x14ac:dyDescent="0.2">
      <c r="A15" s="29" t="str">
        <f ca="1">Translations!$A$22</f>
        <v>Current Estimated Country Need</v>
      </c>
      <c r="B15" s="30"/>
      <c r="C15" s="30"/>
      <c r="D15" s="30"/>
      <c r="E15" s="30"/>
      <c r="F15" s="31"/>
    </row>
    <row r="16" spans="1:8" ht="41.1" customHeight="1" x14ac:dyDescent="0.2">
      <c r="A16" s="1" t="str">
        <f ca="1">Translations!$A$23</f>
        <v>A. Total estimated population in need/at risk</v>
      </c>
      <c r="B16" s="2" t="s">
        <v>6</v>
      </c>
      <c r="C16" s="109"/>
      <c r="D16" s="109"/>
      <c r="E16" s="109"/>
      <c r="F16" s="110"/>
    </row>
    <row r="17" spans="1:6" ht="36.950000000000003" customHeight="1" x14ac:dyDescent="0.2">
      <c r="A17" s="288" t="str">
        <f ca="1">Translations!$A$24</f>
        <v>B. Country targets 
(from National Strategic Plan)</v>
      </c>
      <c r="B17" s="3" t="s">
        <v>6</v>
      </c>
      <c r="C17" s="109"/>
      <c r="D17" s="109"/>
      <c r="E17" s="109"/>
      <c r="F17" s="251"/>
    </row>
    <row r="18" spans="1:6" ht="23.45" customHeight="1" x14ac:dyDescent="0.2">
      <c r="A18" s="289"/>
      <c r="B18" s="3" t="s">
        <v>14</v>
      </c>
      <c r="C18" s="111" t="str">
        <f>IF(C17=0,"",+C17/C16)</f>
        <v/>
      </c>
      <c r="D18" s="111" t="str">
        <f>IF(D17=0,"",+D17/D16)</f>
        <v/>
      </c>
      <c r="E18" s="111" t="str">
        <f>IF(E17=0,"",+E17/E16)</f>
        <v/>
      </c>
      <c r="F18" s="252"/>
    </row>
    <row r="19" spans="1:6" ht="15" customHeight="1" x14ac:dyDescent="0.2">
      <c r="A19" s="29" t="str">
        <f ca="1">Translations!$A$25</f>
        <v>Country need already covered</v>
      </c>
      <c r="B19" s="30"/>
      <c r="C19" s="33"/>
      <c r="D19" s="33"/>
      <c r="E19" s="33"/>
      <c r="F19" s="34"/>
    </row>
    <row r="20" spans="1:6" ht="31.5" customHeight="1" x14ac:dyDescent="0.2">
      <c r="A20" s="288" t="str">
        <f ca="1">Translations!$A$26</f>
        <v>C1. Country need planned to be covered by domestic resources</v>
      </c>
      <c r="B20" s="2" t="s">
        <v>6</v>
      </c>
      <c r="C20" s="109"/>
      <c r="D20" s="109"/>
      <c r="E20" s="109"/>
      <c r="F20" s="251"/>
    </row>
    <row r="21" spans="1:6" ht="32.450000000000003" customHeight="1" x14ac:dyDescent="0.2">
      <c r="A21" s="289"/>
      <c r="B21" s="2" t="s">
        <v>14</v>
      </c>
      <c r="C21" s="111" t="str">
        <f>IF(C20=0,"",+C20/C16)</f>
        <v/>
      </c>
      <c r="D21" s="111" t="str">
        <f>IF(D20=0,"",+D20/D16)</f>
        <v/>
      </c>
      <c r="E21" s="111" t="str">
        <f>IF(E20=0,"",+E20/E16)</f>
        <v/>
      </c>
      <c r="F21" s="252"/>
    </row>
    <row r="22" spans="1:6" ht="26.45" customHeight="1" x14ac:dyDescent="0.2">
      <c r="A22" s="288" t="str">
        <f ca="1">Translations!$A$27</f>
        <v>C2. Country need planned to be covered by external resources</v>
      </c>
      <c r="B22" s="2" t="s">
        <v>6</v>
      </c>
      <c r="C22" s="109"/>
      <c r="D22" s="109"/>
      <c r="E22" s="109"/>
      <c r="F22" s="251"/>
    </row>
    <row r="23" spans="1:6" ht="39.75" customHeight="1" x14ac:dyDescent="0.2">
      <c r="A23" s="289"/>
      <c r="B23" s="2" t="s">
        <v>14</v>
      </c>
      <c r="C23" s="111" t="str">
        <f>IF(C22=0,"",+C22/C16)</f>
        <v/>
      </c>
      <c r="D23" s="111" t="str">
        <f>IF(D22=0,"",+D22/D16)</f>
        <v/>
      </c>
      <c r="E23" s="111" t="str">
        <f>IF(E22=0,"",+E22/E16)</f>
        <v/>
      </c>
      <c r="F23" s="252"/>
    </row>
    <row r="24" spans="1:6" ht="39.75" customHeight="1" x14ac:dyDescent="0.2">
      <c r="A24" s="288" t="str">
        <f ca="1">Translations!$A$28</f>
        <v>C3. Total country need already covered</v>
      </c>
      <c r="B24" s="2" t="s">
        <v>6</v>
      </c>
      <c r="C24" s="118">
        <f>+C20+C22</f>
        <v>0</v>
      </c>
      <c r="D24" s="118">
        <f>+D20+D22</f>
        <v>0</v>
      </c>
      <c r="E24" s="118">
        <f>+E20+E22</f>
        <v>0</v>
      </c>
      <c r="F24" s="251"/>
    </row>
    <row r="25" spans="1:6" ht="39.75" customHeight="1" x14ac:dyDescent="0.2">
      <c r="A25" s="289"/>
      <c r="B25" s="2" t="s">
        <v>14</v>
      </c>
      <c r="C25" s="111" t="str">
        <f>IF(C24=0,"",+C24/C16)</f>
        <v/>
      </c>
      <c r="D25" s="111" t="str">
        <f>IF(D24=0,"",+D24/D16)</f>
        <v/>
      </c>
      <c r="E25" s="111" t="str">
        <f>IF(E24=0,"",+E24/E16)</f>
        <v/>
      </c>
      <c r="F25" s="252"/>
    </row>
    <row r="26" spans="1:6" ht="15" x14ac:dyDescent="0.2">
      <c r="A26" s="29" t="str">
        <f ca="1">Translations!$A$29</f>
        <v>Programmatic Gap</v>
      </c>
      <c r="B26" s="30"/>
      <c r="C26" s="33"/>
      <c r="D26" s="33"/>
      <c r="E26" s="33"/>
      <c r="F26" s="34"/>
    </row>
    <row r="27" spans="1:6" ht="41.25" customHeight="1" x14ac:dyDescent="0.2">
      <c r="A27" s="282" t="str">
        <f ca="1">Translations!$A$30</f>
        <v>D. Expected annual gap in meeting the need: A - C3</v>
      </c>
      <c r="B27" s="2" t="s">
        <v>6</v>
      </c>
      <c r="C27" s="118">
        <f>+C16-(C24)</f>
        <v>0</v>
      </c>
      <c r="D27" s="118">
        <f>+D16-(D24)</f>
        <v>0</v>
      </c>
      <c r="E27" s="118">
        <f>+E16-(E24)</f>
        <v>0</v>
      </c>
      <c r="F27" s="251"/>
    </row>
    <row r="28" spans="1:6" ht="40.5" customHeight="1" x14ac:dyDescent="0.2">
      <c r="A28" s="283"/>
      <c r="B28" s="2" t="s">
        <v>14</v>
      </c>
      <c r="C28" s="111" t="str">
        <f>IF(C27=0,"",+C27/C16)</f>
        <v/>
      </c>
      <c r="D28" s="111" t="str">
        <f>IF(D27=0,"",+D27/D16)</f>
        <v/>
      </c>
      <c r="E28" s="111" t="str">
        <f>IF(E27=0,"",+E27/E16)</f>
        <v/>
      </c>
      <c r="F28" s="252"/>
    </row>
    <row r="29" spans="1:6" ht="15" customHeight="1" x14ac:dyDescent="0.2">
      <c r="A29" s="29" t="str">
        <f ca="1">Translations!$A$31</f>
        <v>Country Need Covered with the Allocation Amount</v>
      </c>
      <c r="B29" s="30"/>
      <c r="C29" s="33"/>
      <c r="D29" s="33"/>
      <c r="E29" s="33"/>
      <c r="F29" s="34"/>
    </row>
    <row r="30" spans="1:6" ht="41.25" customHeight="1" x14ac:dyDescent="0.2">
      <c r="A30" s="282" t="str">
        <f ca="1">Translations!$A$32</f>
        <v>E. Targets to be financed by funding request allocation amount</v>
      </c>
      <c r="B30" s="3" t="s">
        <v>6</v>
      </c>
      <c r="C30" s="109"/>
      <c r="D30" s="109"/>
      <c r="E30" s="109"/>
      <c r="F30" s="251"/>
    </row>
    <row r="31" spans="1:6" ht="41.25" customHeight="1" x14ac:dyDescent="0.2">
      <c r="A31" s="283"/>
      <c r="B31" s="3" t="s">
        <v>14</v>
      </c>
      <c r="C31" s="111" t="str">
        <f>IF(C30=0,"",+C30/C16)</f>
        <v/>
      </c>
      <c r="D31" s="111" t="str">
        <f>IF(D30=0,"",+D30/D16)</f>
        <v/>
      </c>
      <c r="E31" s="111" t="str">
        <f>IF(E30=0,"",+E30/E16)</f>
        <v/>
      </c>
      <c r="F31" s="252"/>
    </row>
    <row r="32" spans="1:6" ht="42" customHeight="1" x14ac:dyDescent="0.2">
      <c r="A32" s="282" t="str">
        <f ca="1">Translations!$A$33</f>
        <v>F. Total Coverage from allocation amount and other resources: E + C3</v>
      </c>
      <c r="B32" s="3" t="s">
        <v>6</v>
      </c>
      <c r="C32" s="112">
        <f>+C30+C24</f>
        <v>0</v>
      </c>
      <c r="D32" s="112">
        <f>+D30+D24</f>
        <v>0</v>
      </c>
      <c r="E32" s="112">
        <f>+E30+E24</f>
        <v>0</v>
      </c>
      <c r="F32" s="251"/>
    </row>
    <row r="33" spans="1:6" ht="42" customHeight="1" x14ac:dyDescent="0.2">
      <c r="A33" s="283"/>
      <c r="B33" s="3" t="s">
        <v>14</v>
      </c>
      <c r="C33" s="111" t="str">
        <f>IF(C32=0,"",+C32/C16)</f>
        <v/>
      </c>
      <c r="D33" s="111" t="str">
        <f>IF(D32=0,"",+D32/D16)</f>
        <v/>
      </c>
      <c r="E33" s="111" t="str">
        <f>IF(E32=0,"",+E32/E16)</f>
        <v/>
      </c>
      <c r="F33" s="252"/>
    </row>
    <row r="34" spans="1:6" ht="41.25" customHeight="1" x14ac:dyDescent="0.2">
      <c r="A34" s="282" t="str">
        <f>Translations!$B$34</f>
        <v xml:space="preserve">G. Remaining gap: A - F </v>
      </c>
      <c r="B34" s="3" t="s">
        <v>6</v>
      </c>
      <c r="C34" s="112">
        <f>+C16-(C32)</f>
        <v>0</v>
      </c>
      <c r="D34" s="112">
        <f>+D16-(D32)</f>
        <v>0</v>
      </c>
      <c r="E34" s="112">
        <f>+E16-(E32)</f>
        <v>0</v>
      </c>
      <c r="F34" s="251"/>
    </row>
    <row r="35" spans="1:6" ht="41.25" customHeight="1" thickBot="1" x14ac:dyDescent="0.25">
      <c r="A35" s="284"/>
      <c r="B35" s="40" t="s">
        <v>14</v>
      </c>
      <c r="C35" s="113" t="str">
        <f>IF(C34=0,"",+C34/C16)</f>
        <v/>
      </c>
      <c r="D35" s="113" t="str">
        <f>IF(D34=0,"",+D34/D16)</f>
        <v/>
      </c>
      <c r="E35" s="113" t="str">
        <f>IF(E34=0,"",+E34/E16)</f>
        <v/>
      </c>
      <c r="F35" s="258"/>
    </row>
    <row r="36" spans="1:6" x14ac:dyDescent="0.2">
      <c r="A36" s="48"/>
      <c r="B36" s="48"/>
      <c r="C36" s="48"/>
      <c r="D36" s="48"/>
      <c r="E36" s="48"/>
      <c r="F36" s="48"/>
    </row>
    <row r="37" spans="1:6" ht="15" thickBot="1" x14ac:dyDescent="0.25">
      <c r="A37" s="48"/>
      <c r="B37" s="48"/>
      <c r="C37" s="48"/>
      <c r="D37" s="48"/>
      <c r="E37" s="48"/>
      <c r="F37" s="48"/>
    </row>
    <row r="38" spans="1:6" ht="18.75" thickBot="1" x14ac:dyDescent="0.25">
      <c r="A38" s="26" t="str">
        <f ca="1">Translations!$A$3</f>
        <v>Tuberculosis</v>
      </c>
      <c r="B38" s="27"/>
      <c r="C38" s="27"/>
      <c r="D38" s="27"/>
      <c r="E38" s="27"/>
      <c r="F38" s="28"/>
    </row>
    <row r="39" spans="1:6" ht="15.75" x14ac:dyDescent="0.2">
      <c r="A39" s="290" t="str">
        <f ca="1">Translations!$A$41</f>
        <v>TB Programmatic Gap Blank Table (if needed, per priority intervention)</v>
      </c>
      <c r="B39" s="291"/>
      <c r="C39" s="291"/>
      <c r="D39" s="291"/>
      <c r="E39" s="291"/>
      <c r="F39" s="292"/>
    </row>
    <row r="40" spans="1:6" ht="15" x14ac:dyDescent="0.2">
      <c r="A40" s="39" t="str">
        <f ca="1">Translations!$A$10</f>
        <v>Priority Module</v>
      </c>
      <c r="B40" s="262"/>
      <c r="C40" s="263"/>
      <c r="D40" s="263"/>
      <c r="E40" s="263"/>
      <c r="F40" s="264"/>
    </row>
    <row r="41" spans="1:6" ht="15" x14ac:dyDescent="0.2">
      <c r="A41" s="25" t="str">
        <f ca="1">Translations!$A$11</f>
        <v>Selected coverage indicator</v>
      </c>
      <c r="B41" s="262"/>
      <c r="C41" s="263"/>
      <c r="D41" s="263"/>
      <c r="E41" s="263"/>
      <c r="F41" s="264"/>
    </row>
    <row r="42" spans="1:6" ht="15" x14ac:dyDescent="0.2">
      <c r="A42" s="32" t="str">
        <f ca="1">Translations!$A$12</f>
        <v>Current national coverage</v>
      </c>
      <c r="B42" s="33"/>
      <c r="C42" s="33"/>
      <c r="D42" s="33"/>
      <c r="E42" s="33"/>
      <c r="F42" s="34"/>
    </row>
    <row r="43" spans="1:6" x14ac:dyDescent="0.2">
      <c r="A43" s="36" t="str">
        <f ca="1">Translations!$A$13</f>
        <v>Insert latest results</v>
      </c>
      <c r="B43" s="47"/>
      <c r="C43" s="15" t="str">
        <f ca="1">Translations!$A$14</f>
        <v>Year</v>
      </c>
      <c r="D43" s="148"/>
      <c r="E43" s="37" t="str">
        <f ca="1">Translations!$A$15</f>
        <v>Data source</v>
      </c>
      <c r="F43" s="160"/>
    </row>
    <row r="44" spans="1:6" ht="15" thickBot="1" x14ac:dyDescent="0.25">
      <c r="A44" s="38" t="str">
        <f ca="1">Translations!$A$16</f>
        <v>Comments</v>
      </c>
      <c r="B44" s="259"/>
      <c r="C44" s="260"/>
      <c r="D44" s="260"/>
      <c r="E44" s="260"/>
      <c r="F44" s="261"/>
    </row>
    <row r="45" spans="1:6" ht="15" thickBot="1" x14ac:dyDescent="0.25">
      <c r="A45" s="35"/>
      <c r="B45" s="151"/>
      <c r="C45" s="151"/>
      <c r="D45" s="151"/>
      <c r="E45" s="151"/>
      <c r="F45" s="152"/>
    </row>
    <row r="46" spans="1:6" ht="15" x14ac:dyDescent="0.2">
      <c r="A46" s="41"/>
      <c r="B46" s="153"/>
      <c r="C46" s="154" t="str">
        <f ca="1">Translations!$A$17</f>
        <v>Year 1</v>
      </c>
      <c r="D46" s="154" t="str">
        <f ca="1">Translations!$A$18</f>
        <v>Year 2</v>
      </c>
      <c r="E46" s="154" t="str">
        <f ca="1">Translations!$A$19</f>
        <v>Year 3</v>
      </c>
      <c r="F46" s="280" t="str">
        <f ca="1">Translations!$A$21</f>
        <v>Comments / Assumptions</v>
      </c>
    </row>
    <row r="47" spans="1:6" ht="15" x14ac:dyDescent="0.2">
      <c r="A47" s="42"/>
      <c r="B47" s="155"/>
      <c r="C47" s="136" t="str">
        <f ca="1">Translations!$A$20</f>
        <v>Insert year</v>
      </c>
      <c r="D47" s="136" t="str">
        <f ca="1">Translations!$A$20</f>
        <v>Insert year</v>
      </c>
      <c r="E47" s="136" t="str">
        <f ca="1">Translations!$A$20</f>
        <v>Insert year</v>
      </c>
      <c r="F47" s="281"/>
    </row>
    <row r="48" spans="1:6" ht="15" x14ac:dyDescent="0.2">
      <c r="A48" s="29" t="str">
        <f ca="1">Translations!$A$22</f>
        <v>Current Estimated Country Need</v>
      </c>
      <c r="B48" s="30"/>
      <c r="C48" s="30"/>
      <c r="D48" s="30"/>
      <c r="E48" s="30"/>
      <c r="F48" s="31"/>
    </row>
    <row r="49" spans="1:6" ht="38.25" customHeight="1" x14ac:dyDescent="0.2">
      <c r="A49" s="1" t="str">
        <f ca="1">Translations!$A$23</f>
        <v>A. Total estimated population in need/at risk</v>
      </c>
      <c r="B49" s="2" t="s">
        <v>6</v>
      </c>
      <c r="C49" s="109"/>
      <c r="D49" s="109"/>
      <c r="E49" s="109"/>
      <c r="F49" s="110"/>
    </row>
    <row r="50" spans="1:6" ht="27.75" customHeight="1" x14ac:dyDescent="0.2">
      <c r="A50" s="288" t="str">
        <f ca="1">Translations!$A$24</f>
        <v>B. Country targets 
(from National Strategic Plan)</v>
      </c>
      <c r="B50" s="3" t="s">
        <v>6</v>
      </c>
      <c r="C50" s="109"/>
      <c r="D50" s="109"/>
      <c r="E50" s="109"/>
      <c r="F50" s="251"/>
    </row>
    <row r="51" spans="1:6" ht="24" customHeight="1" x14ac:dyDescent="0.2">
      <c r="A51" s="289"/>
      <c r="B51" s="3" t="s">
        <v>14</v>
      </c>
      <c r="C51" s="111" t="str">
        <f>IF(C50=0,"",+C50/C49)</f>
        <v/>
      </c>
      <c r="D51" s="111" t="str">
        <f>IF(D50=0,"",+D50/D49)</f>
        <v/>
      </c>
      <c r="E51" s="111" t="str">
        <f>IF(E50=0,"",+E50/E49)</f>
        <v/>
      </c>
      <c r="F51" s="252"/>
    </row>
    <row r="52" spans="1:6" ht="15" x14ac:dyDescent="0.2">
      <c r="A52" s="29" t="str">
        <f ca="1">Translations!$A$25</f>
        <v>Country need already covered</v>
      </c>
      <c r="B52" s="30"/>
      <c r="C52" s="33"/>
      <c r="D52" s="33"/>
      <c r="E52" s="33"/>
      <c r="F52" s="34"/>
    </row>
    <row r="53" spans="1:6" ht="24.75" customHeight="1" x14ac:dyDescent="0.2">
      <c r="A53" s="288" t="str">
        <f ca="1">Translations!$A$26</f>
        <v>C1. Country need planned to be covered by domestic resources</v>
      </c>
      <c r="B53" s="2" t="s">
        <v>6</v>
      </c>
      <c r="C53" s="109"/>
      <c r="D53" s="109"/>
      <c r="E53" s="109"/>
      <c r="F53" s="251"/>
    </row>
    <row r="54" spans="1:6" ht="23.25" customHeight="1" x14ac:dyDescent="0.2">
      <c r="A54" s="289"/>
      <c r="B54" s="2" t="s">
        <v>14</v>
      </c>
      <c r="C54" s="111" t="str">
        <f>IF(C53=0,"",+C53/C49)</f>
        <v/>
      </c>
      <c r="D54" s="111" t="str">
        <f>IF(D53=0,"",+D53/D49)</f>
        <v/>
      </c>
      <c r="E54" s="111" t="str">
        <f>IF(E53=0,"",+E53/E49)</f>
        <v/>
      </c>
      <c r="F54" s="252"/>
    </row>
    <row r="55" spans="1:6" ht="21" customHeight="1" x14ac:dyDescent="0.2">
      <c r="A55" s="288" t="str">
        <f ca="1">Translations!$A$27</f>
        <v>C2. Country need planned to be covered by external resources</v>
      </c>
      <c r="B55" s="2" t="s">
        <v>6</v>
      </c>
      <c r="C55" s="109"/>
      <c r="D55" s="109"/>
      <c r="E55" s="109"/>
      <c r="F55" s="251"/>
    </row>
    <row r="56" spans="1:6" ht="23.25" customHeight="1" x14ac:dyDescent="0.2">
      <c r="A56" s="289"/>
      <c r="B56" s="2" t="s">
        <v>14</v>
      </c>
      <c r="C56" s="111" t="str">
        <f>IF(C55=0,"",+C55/C49)</f>
        <v/>
      </c>
      <c r="D56" s="111" t="str">
        <f>IF(D55=0,"",+D55/D49)</f>
        <v/>
      </c>
      <c r="E56" s="111" t="str">
        <f>IF(E55=0,"",+E55/E49)</f>
        <v/>
      </c>
      <c r="F56" s="252"/>
    </row>
    <row r="57" spans="1:6" ht="25.5" customHeight="1" x14ac:dyDescent="0.2">
      <c r="A57" s="288" t="str">
        <f ca="1">Translations!$A$28</f>
        <v>C3. Total country need already covered</v>
      </c>
      <c r="B57" s="2" t="s">
        <v>6</v>
      </c>
      <c r="C57" s="118">
        <f>+C53+C55</f>
        <v>0</v>
      </c>
      <c r="D57" s="118">
        <f>+D53+D55</f>
        <v>0</v>
      </c>
      <c r="E57" s="118">
        <f>+E53+E55</f>
        <v>0</v>
      </c>
      <c r="F57" s="251"/>
    </row>
    <row r="58" spans="1:6" ht="18.75" customHeight="1" x14ac:dyDescent="0.2">
      <c r="A58" s="289"/>
      <c r="B58" s="2" t="s">
        <v>14</v>
      </c>
      <c r="C58" s="111" t="str">
        <f>IF(C57=0,"",+C57/C49)</f>
        <v/>
      </c>
      <c r="D58" s="111" t="str">
        <f>IF(D57=0,"",+D57/D49)</f>
        <v/>
      </c>
      <c r="E58" s="111" t="str">
        <f>IF(E57=0,"",+E57/E49)</f>
        <v/>
      </c>
      <c r="F58" s="252"/>
    </row>
    <row r="59" spans="1:6" ht="15" x14ac:dyDescent="0.2">
      <c r="A59" s="29" t="str">
        <f ca="1">Translations!$A$29</f>
        <v>Programmatic Gap</v>
      </c>
      <c r="B59" s="30"/>
      <c r="C59" s="33"/>
      <c r="D59" s="33"/>
      <c r="E59" s="33"/>
      <c r="F59" s="34"/>
    </row>
    <row r="60" spans="1:6" ht="22.5" customHeight="1" x14ac:dyDescent="0.2">
      <c r="A60" s="282" t="str">
        <f ca="1">Translations!$A$30</f>
        <v>D. Expected annual gap in meeting the need: A - C3</v>
      </c>
      <c r="B60" s="2" t="s">
        <v>6</v>
      </c>
      <c r="C60" s="118">
        <f>+C49-(C57)</f>
        <v>0</v>
      </c>
      <c r="D60" s="118">
        <f>+D49-(D57)</f>
        <v>0</v>
      </c>
      <c r="E60" s="118">
        <f>+E49-(E57)</f>
        <v>0</v>
      </c>
      <c r="F60" s="251"/>
    </row>
    <row r="61" spans="1:6" ht="22.5" customHeight="1" x14ac:dyDescent="0.2">
      <c r="A61" s="283"/>
      <c r="B61" s="2" t="s">
        <v>14</v>
      </c>
      <c r="C61" s="111" t="str">
        <f>IF(C60=0,"",+C60/C49)</f>
        <v/>
      </c>
      <c r="D61" s="111" t="str">
        <f>IF(D60=0,"",+D60/D49)</f>
        <v/>
      </c>
      <c r="E61" s="111" t="str">
        <f>IF(E60=0,"",+E60/E49)</f>
        <v/>
      </c>
      <c r="F61" s="252"/>
    </row>
    <row r="62" spans="1:6" ht="15" x14ac:dyDescent="0.2">
      <c r="A62" s="29" t="str">
        <f ca="1">Translations!$A$31</f>
        <v>Country Need Covered with the Allocation Amount</v>
      </c>
      <c r="B62" s="30"/>
      <c r="C62" s="33"/>
      <c r="D62" s="33"/>
      <c r="E62" s="33"/>
      <c r="F62" s="34"/>
    </row>
    <row r="63" spans="1:6" ht="26.25" customHeight="1" x14ac:dyDescent="0.2">
      <c r="A63" s="282" t="str">
        <f ca="1">Translations!$A$32</f>
        <v>E. Targets to be financed by funding request allocation amount</v>
      </c>
      <c r="B63" s="3" t="s">
        <v>6</v>
      </c>
      <c r="C63" s="109"/>
      <c r="D63" s="109"/>
      <c r="E63" s="109"/>
      <c r="F63" s="251"/>
    </row>
    <row r="64" spans="1:6" ht="26.25" customHeight="1" x14ac:dyDescent="0.2">
      <c r="A64" s="283"/>
      <c r="B64" s="3" t="s">
        <v>14</v>
      </c>
      <c r="C64" s="111" t="str">
        <f>IF(C63=0,"",+C63/C49)</f>
        <v/>
      </c>
      <c r="D64" s="111" t="str">
        <f>IF(D63=0,"",+D63/D49)</f>
        <v/>
      </c>
      <c r="E64" s="111" t="str">
        <f>IF(E63=0,"",+E63/E49)</f>
        <v/>
      </c>
      <c r="F64" s="252"/>
    </row>
    <row r="65" spans="1:6" ht="21" customHeight="1" x14ac:dyDescent="0.2">
      <c r="A65" s="282" t="str">
        <f ca="1">Translations!$A$33</f>
        <v>F. Total Coverage from allocation amount and other resources: E + C3</v>
      </c>
      <c r="B65" s="3" t="s">
        <v>6</v>
      </c>
      <c r="C65" s="112">
        <f>+C63+C57</f>
        <v>0</v>
      </c>
      <c r="D65" s="112">
        <f>+D63+D57</f>
        <v>0</v>
      </c>
      <c r="E65" s="112">
        <f>+E63+E57</f>
        <v>0</v>
      </c>
      <c r="F65" s="251"/>
    </row>
    <row r="66" spans="1:6" ht="28.5" customHeight="1" x14ac:dyDescent="0.2">
      <c r="A66" s="283"/>
      <c r="B66" s="3" t="s">
        <v>14</v>
      </c>
      <c r="C66" s="111" t="str">
        <f>IF(C65=0,"",+C65/C49)</f>
        <v/>
      </c>
      <c r="D66" s="111" t="str">
        <f>IF(D65=0,"",+D65/D49)</f>
        <v/>
      </c>
      <c r="E66" s="111" t="str">
        <f>IF(E65=0,"",+E65/E49)</f>
        <v/>
      </c>
      <c r="F66" s="252"/>
    </row>
    <row r="67" spans="1:6" ht="26.25" customHeight="1" x14ac:dyDescent="0.2">
      <c r="A67" s="282" t="str">
        <f>Translations!$B$34</f>
        <v xml:space="preserve">G. Remaining gap: A - F </v>
      </c>
      <c r="B67" s="3" t="s">
        <v>6</v>
      </c>
      <c r="C67" s="112">
        <f>+C49-(C65)</f>
        <v>0</v>
      </c>
      <c r="D67" s="112">
        <f>+D49-(D65)</f>
        <v>0</v>
      </c>
      <c r="E67" s="112">
        <f>+E49-(E65)</f>
        <v>0</v>
      </c>
      <c r="F67" s="251"/>
    </row>
    <row r="68" spans="1:6" ht="24.75" customHeight="1" thickBot="1" x14ac:dyDescent="0.25">
      <c r="A68" s="284"/>
      <c r="B68" s="40" t="s">
        <v>14</v>
      </c>
      <c r="C68" s="113" t="str">
        <f>IF(C67=0,"",+C67/C49)</f>
        <v/>
      </c>
      <c r="D68" s="113" t="str">
        <f>IF(D67=0,"",+D67/D49)</f>
        <v/>
      </c>
      <c r="E68" s="113" t="str">
        <f>IF(E67=0,"",+E67/E49)</f>
        <v/>
      </c>
      <c r="F68" s="258"/>
    </row>
    <row r="69" spans="1:6" x14ac:dyDescent="0.2">
      <c r="A69" s="156"/>
      <c r="B69" s="156"/>
      <c r="C69" s="156"/>
      <c r="D69" s="156"/>
      <c r="E69" s="156"/>
      <c r="F69" s="156"/>
    </row>
    <row r="70" spans="1:6" ht="15" thickBot="1" x14ac:dyDescent="0.25">
      <c r="A70" s="156"/>
      <c r="B70" s="156"/>
      <c r="C70" s="156"/>
      <c r="D70" s="156"/>
      <c r="E70" s="156"/>
      <c r="F70" s="156"/>
    </row>
    <row r="71" spans="1:6" ht="18.75" thickBot="1" x14ac:dyDescent="0.25">
      <c r="A71" s="26" t="str">
        <f ca="1">Translations!$A$3</f>
        <v>Tuberculosis</v>
      </c>
      <c r="B71" s="27"/>
      <c r="C71" s="27"/>
      <c r="D71" s="27"/>
      <c r="E71" s="27"/>
      <c r="F71" s="28"/>
    </row>
    <row r="72" spans="1:6" ht="15.75" x14ac:dyDescent="0.2">
      <c r="A72" s="290" t="str">
        <f ca="1">Translations!$A$41</f>
        <v>TB Programmatic Gap Blank Table (if needed, per priority intervention)</v>
      </c>
      <c r="B72" s="291"/>
      <c r="C72" s="291"/>
      <c r="D72" s="291"/>
      <c r="E72" s="291"/>
      <c r="F72" s="292"/>
    </row>
    <row r="73" spans="1:6" ht="19.5" customHeight="1" x14ac:dyDescent="0.2">
      <c r="A73" s="39" t="str">
        <f ca="1">Translations!$A$10</f>
        <v>Priority Module</v>
      </c>
      <c r="B73" s="262"/>
      <c r="C73" s="263"/>
      <c r="D73" s="263"/>
      <c r="E73" s="263"/>
      <c r="F73" s="264"/>
    </row>
    <row r="74" spans="1:6" ht="27.75" customHeight="1" x14ac:dyDescent="0.2">
      <c r="A74" s="25" t="str">
        <f ca="1">Translations!$A$11</f>
        <v>Selected coverage indicator</v>
      </c>
      <c r="B74" s="262"/>
      <c r="C74" s="263"/>
      <c r="D74" s="263"/>
      <c r="E74" s="263"/>
      <c r="F74" s="264"/>
    </row>
    <row r="75" spans="1:6" ht="15" x14ac:dyDescent="0.2">
      <c r="A75" s="32" t="str">
        <f ca="1">Translations!$A$12</f>
        <v>Current national coverage</v>
      </c>
      <c r="B75" s="33"/>
      <c r="C75" s="33"/>
      <c r="D75" s="33"/>
      <c r="E75" s="33"/>
      <c r="F75" s="34"/>
    </row>
    <row r="76" spans="1:6" ht="28.5" customHeight="1" x14ac:dyDescent="0.2">
      <c r="A76" s="36" t="str">
        <f ca="1">Translations!$A$13</f>
        <v>Insert latest results</v>
      </c>
      <c r="B76" s="47"/>
      <c r="C76" s="15" t="str">
        <f ca="1">Translations!$A$14</f>
        <v>Year</v>
      </c>
      <c r="D76" s="148"/>
      <c r="E76" s="37" t="str">
        <f ca="1">Translations!$A$15</f>
        <v>Data source</v>
      </c>
      <c r="F76" s="160"/>
    </row>
    <row r="77" spans="1:6" ht="20.25" customHeight="1" thickBot="1" x14ac:dyDescent="0.25">
      <c r="A77" s="38" t="str">
        <f ca="1">Translations!$A$16</f>
        <v>Comments</v>
      </c>
      <c r="B77" s="259"/>
      <c r="C77" s="260"/>
      <c r="D77" s="260"/>
      <c r="E77" s="260"/>
      <c r="F77" s="261"/>
    </row>
    <row r="78" spans="1:6" ht="15" thickBot="1" x14ac:dyDescent="0.25">
      <c r="A78" s="35"/>
      <c r="B78" s="151"/>
      <c r="C78" s="151"/>
      <c r="D78" s="151"/>
      <c r="E78" s="151"/>
      <c r="F78" s="152"/>
    </row>
    <row r="79" spans="1:6" ht="15" x14ac:dyDescent="0.2">
      <c r="A79" s="41"/>
      <c r="B79" s="153"/>
      <c r="C79" s="154" t="str">
        <f ca="1">Translations!$A$17</f>
        <v>Year 1</v>
      </c>
      <c r="D79" s="154" t="str">
        <f ca="1">Translations!$A$18</f>
        <v>Year 2</v>
      </c>
      <c r="E79" s="154" t="str">
        <f ca="1">Translations!$A$19</f>
        <v>Year 3</v>
      </c>
      <c r="F79" s="280" t="str">
        <f ca="1">Translations!$A$21</f>
        <v>Comments / Assumptions</v>
      </c>
    </row>
    <row r="80" spans="1:6" ht="31.5" customHeight="1" x14ac:dyDescent="0.2">
      <c r="A80" s="42"/>
      <c r="B80" s="155"/>
      <c r="C80" s="136" t="str">
        <f ca="1">Translations!$A$20</f>
        <v>Insert year</v>
      </c>
      <c r="D80" s="136" t="str">
        <f ca="1">Translations!$A$20</f>
        <v>Insert year</v>
      </c>
      <c r="E80" s="136" t="str">
        <f ca="1">Translations!$A$20</f>
        <v>Insert year</v>
      </c>
      <c r="F80" s="281"/>
    </row>
    <row r="81" spans="1:6" ht="15" x14ac:dyDescent="0.2">
      <c r="A81" s="29" t="str">
        <f ca="1">Translations!$A$22</f>
        <v>Current Estimated Country Need</v>
      </c>
      <c r="B81" s="30"/>
      <c r="C81" s="30"/>
      <c r="D81" s="30"/>
      <c r="E81" s="30"/>
      <c r="F81" s="31"/>
    </row>
    <row r="82" spans="1:6" ht="46.5" customHeight="1" x14ac:dyDescent="0.2">
      <c r="A82" s="1" t="str">
        <f ca="1">Translations!$A$23</f>
        <v>A. Total estimated population in need/at risk</v>
      </c>
      <c r="B82" s="2" t="s">
        <v>6</v>
      </c>
      <c r="C82" s="109"/>
      <c r="D82" s="109"/>
      <c r="E82" s="109"/>
      <c r="F82" s="110"/>
    </row>
    <row r="83" spans="1:6" ht="32.25" customHeight="1" x14ac:dyDescent="0.2">
      <c r="A83" s="288" t="str">
        <f ca="1">Translations!$A$24</f>
        <v>B. Country targets 
(from National Strategic Plan)</v>
      </c>
      <c r="B83" s="3" t="s">
        <v>6</v>
      </c>
      <c r="C83" s="109"/>
      <c r="D83" s="109"/>
      <c r="E83" s="109"/>
      <c r="F83" s="251"/>
    </row>
    <row r="84" spans="1:6" ht="28.5" customHeight="1" x14ac:dyDescent="0.2">
      <c r="A84" s="289"/>
      <c r="B84" s="3" t="s">
        <v>14</v>
      </c>
      <c r="C84" s="111" t="str">
        <f>IF(C83=0,"",+C83/C82)</f>
        <v/>
      </c>
      <c r="D84" s="111" t="str">
        <f>IF(D83=0,"",+D83/D82)</f>
        <v/>
      </c>
      <c r="E84" s="111" t="str">
        <f>IF(E83=0,"",+E83/E82)</f>
        <v/>
      </c>
      <c r="F84" s="252"/>
    </row>
    <row r="85" spans="1:6" ht="15" x14ac:dyDescent="0.2">
      <c r="A85" s="29" t="str">
        <f ca="1">Translations!$A$25</f>
        <v>Country need already covered</v>
      </c>
      <c r="B85" s="30"/>
      <c r="C85" s="33"/>
      <c r="D85" s="33"/>
      <c r="E85" s="33"/>
      <c r="F85" s="34"/>
    </row>
    <row r="86" spans="1:6" ht="24.75" customHeight="1" x14ac:dyDescent="0.2">
      <c r="A86" s="288" t="str">
        <f ca="1">Translations!$A$26</f>
        <v>C1. Country need planned to be covered by domestic resources</v>
      </c>
      <c r="B86" s="2" t="s">
        <v>6</v>
      </c>
      <c r="C86" s="109"/>
      <c r="D86" s="109"/>
      <c r="E86" s="109"/>
      <c r="F86" s="251"/>
    </row>
    <row r="87" spans="1:6" ht="23.25" customHeight="1" x14ac:dyDescent="0.2">
      <c r="A87" s="289"/>
      <c r="B87" s="2" t="s">
        <v>14</v>
      </c>
      <c r="C87" s="111" t="str">
        <f>IF(C86=0,"",+C86/C82)</f>
        <v/>
      </c>
      <c r="D87" s="111" t="str">
        <f>IF(D86=0,"",+D86/D82)</f>
        <v/>
      </c>
      <c r="E87" s="111" t="str">
        <f>IF(E86=0,"",+E86/E82)</f>
        <v/>
      </c>
      <c r="F87" s="252"/>
    </row>
    <row r="88" spans="1:6" ht="29.25" customHeight="1" x14ac:dyDescent="0.2">
      <c r="A88" s="288" t="str">
        <f ca="1">Translations!$A$27</f>
        <v>C2. Country need planned to be covered by external resources</v>
      </c>
      <c r="B88" s="2" t="s">
        <v>6</v>
      </c>
      <c r="C88" s="109"/>
      <c r="D88" s="109"/>
      <c r="E88" s="109"/>
      <c r="F88" s="251"/>
    </row>
    <row r="89" spans="1:6" ht="25.5" customHeight="1" x14ac:dyDescent="0.2">
      <c r="A89" s="289"/>
      <c r="B89" s="2" t="s">
        <v>14</v>
      </c>
      <c r="C89" s="111" t="str">
        <f>IF(C88=0,"",+C88/C82)</f>
        <v/>
      </c>
      <c r="D89" s="111" t="str">
        <f>IF(D88=0,"",+D88/D82)</f>
        <v/>
      </c>
      <c r="E89" s="111" t="str">
        <f>IF(E88=0,"",+E88/E82)</f>
        <v/>
      </c>
      <c r="F89" s="252"/>
    </row>
    <row r="90" spans="1:6" ht="39" customHeight="1" x14ac:dyDescent="0.2">
      <c r="A90" s="288" t="str">
        <f ca="1">Translations!$A$28</f>
        <v>C3. Total country need already covered</v>
      </c>
      <c r="B90" s="2" t="s">
        <v>6</v>
      </c>
      <c r="C90" s="118">
        <f>+C86+C88</f>
        <v>0</v>
      </c>
      <c r="D90" s="118">
        <f>+D86+D88</f>
        <v>0</v>
      </c>
      <c r="E90" s="118">
        <f>+E86+E88</f>
        <v>0</v>
      </c>
      <c r="F90" s="251"/>
    </row>
    <row r="91" spans="1:6" ht="28.5" customHeight="1" x14ac:dyDescent="0.2">
      <c r="A91" s="289"/>
      <c r="B91" s="2" t="s">
        <v>14</v>
      </c>
      <c r="C91" s="111" t="str">
        <f>IF(C90=0,"",+C90/C82)</f>
        <v/>
      </c>
      <c r="D91" s="111" t="str">
        <f>IF(D90=0,"",+D90/D82)</f>
        <v/>
      </c>
      <c r="E91" s="111" t="str">
        <f>IF(E90=0,"",+E90/E82)</f>
        <v/>
      </c>
      <c r="F91" s="252"/>
    </row>
    <row r="92" spans="1:6" ht="15" x14ac:dyDescent="0.2">
      <c r="A92" s="29" t="str">
        <f ca="1">Translations!$A$29</f>
        <v>Programmatic Gap</v>
      </c>
      <c r="B92" s="30"/>
      <c r="C92" s="33"/>
      <c r="D92" s="33"/>
      <c r="E92" s="33"/>
      <c r="F92" s="34"/>
    </row>
    <row r="93" spans="1:6" ht="36.75" customHeight="1" x14ac:dyDescent="0.2">
      <c r="A93" s="282" t="str">
        <f ca="1">Translations!$A$30</f>
        <v>D. Expected annual gap in meeting the need: A - C3</v>
      </c>
      <c r="B93" s="2" t="s">
        <v>6</v>
      </c>
      <c r="C93" s="118">
        <f>+C82-(C90)</f>
        <v>0</v>
      </c>
      <c r="D93" s="118">
        <f>+D82-(D90)</f>
        <v>0</v>
      </c>
      <c r="E93" s="118">
        <f>+E82-(E90)</f>
        <v>0</v>
      </c>
      <c r="F93" s="251"/>
    </row>
    <row r="94" spans="1:6" ht="32.25" customHeight="1" x14ac:dyDescent="0.2">
      <c r="A94" s="283"/>
      <c r="B94" s="2" t="s">
        <v>14</v>
      </c>
      <c r="C94" s="111" t="str">
        <f>IF(C93=0,"",+C93/C82)</f>
        <v/>
      </c>
      <c r="D94" s="111" t="str">
        <f>IF(D93=0,"",+D93/D82)</f>
        <v/>
      </c>
      <c r="E94" s="111" t="str">
        <f>IF(E93=0,"",+E93/E82)</f>
        <v/>
      </c>
      <c r="F94" s="252"/>
    </row>
    <row r="95" spans="1:6" ht="15" x14ac:dyDescent="0.2">
      <c r="A95" s="29" t="str">
        <f ca="1">Translations!$A$31</f>
        <v>Country Need Covered with the Allocation Amount</v>
      </c>
      <c r="B95" s="30"/>
      <c r="C95" s="33"/>
      <c r="D95" s="33"/>
      <c r="E95" s="33"/>
      <c r="F95" s="34"/>
    </row>
    <row r="96" spans="1:6" ht="30.75" customHeight="1" x14ac:dyDescent="0.2">
      <c r="A96" s="282" t="str">
        <f ca="1">Translations!$A$32</f>
        <v>E. Targets to be financed by funding request allocation amount</v>
      </c>
      <c r="B96" s="3" t="s">
        <v>6</v>
      </c>
      <c r="C96" s="109"/>
      <c r="D96" s="109"/>
      <c r="E96" s="109"/>
      <c r="F96" s="251"/>
    </row>
    <row r="97" spans="1:6" ht="33" customHeight="1" x14ac:dyDescent="0.2">
      <c r="A97" s="283"/>
      <c r="B97" s="3" t="s">
        <v>14</v>
      </c>
      <c r="C97" s="111" t="str">
        <f>IF(C96=0,"",+C96/C82)</f>
        <v/>
      </c>
      <c r="D97" s="111" t="str">
        <f>IF(D96=0,"",+D96/D82)</f>
        <v/>
      </c>
      <c r="E97" s="111" t="str">
        <f>IF(E96=0,"",+E96/E82)</f>
        <v/>
      </c>
      <c r="F97" s="252"/>
    </row>
    <row r="98" spans="1:6" ht="30" customHeight="1" x14ac:dyDescent="0.2">
      <c r="A98" s="282" t="str">
        <f ca="1">Translations!$A$33</f>
        <v>F. Total Coverage from allocation amount and other resources: E + C3</v>
      </c>
      <c r="B98" s="3" t="s">
        <v>6</v>
      </c>
      <c r="C98" s="112">
        <f>+C96+C90</f>
        <v>0</v>
      </c>
      <c r="D98" s="112">
        <f>+D96+D90</f>
        <v>0</v>
      </c>
      <c r="E98" s="112">
        <f>+E96+E90</f>
        <v>0</v>
      </c>
      <c r="F98" s="251"/>
    </row>
    <row r="99" spans="1:6" ht="22.5" customHeight="1" x14ac:dyDescent="0.2">
      <c r="A99" s="283"/>
      <c r="B99" s="3" t="s">
        <v>14</v>
      </c>
      <c r="C99" s="111" t="str">
        <f>IF(C98=0,"",+C98/C82)</f>
        <v/>
      </c>
      <c r="D99" s="111" t="str">
        <f>IF(D98=0,"",+D98/D82)</f>
        <v/>
      </c>
      <c r="E99" s="111" t="str">
        <f>IF(E98=0,"",+E98/E82)</f>
        <v/>
      </c>
      <c r="F99" s="252"/>
    </row>
    <row r="100" spans="1:6" ht="37.5" customHeight="1" x14ac:dyDescent="0.2">
      <c r="A100" s="282" t="str">
        <f>Translations!$B$34</f>
        <v xml:space="preserve">G. Remaining gap: A - F </v>
      </c>
      <c r="B100" s="3" t="s">
        <v>6</v>
      </c>
      <c r="C100" s="112">
        <f>+C82-(C98)</f>
        <v>0</v>
      </c>
      <c r="D100" s="112">
        <f>+D82-(D98)</f>
        <v>0</v>
      </c>
      <c r="E100" s="112">
        <f>+E82-(E98)</f>
        <v>0</v>
      </c>
      <c r="F100" s="251"/>
    </row>
    <row r="101" spans="1:6" ht="30" customHeight="1" thickBot="1" x14ac:dyDescent="0.25">
      <c r="A101" s="284"/>
      <c r="B101" s="40" t="s">
        <v>14</v>
      </c>
      <c r="C101" s="113" t="str">
        <f>IF(C100=0,"",+C100/C82)</f>
        <v/>
      </c>
      <c r="D101" s="113" t="str">
        <f>IF(D100=0,"",+D100/D82)</f>
        <v/>
      </c>
      <c r="E101" s="113" t="str">
        <f>IF(E100=0,"",+E100/E82)</f>
        <v/>
      </c>
      <c r="F101" s="258"/>
    </row>
  </sheetData>
  <sheetProtection algorithmName="SHA-512" hashValue="AkLsQXPaypxnDsnrcsCKzbLyX0Sgkiq4r0hmX/H9PdIknLHKMCK/snqeB5H1JamcTwzoO+UqPPhODjQnrWXkkA==" saltValue="oU0A+kfjkxhInlWr1ncnyg==" spinCount="100000" sheet="1" formatColumns="0" formatRows="0"/>
  <customSheetViews>
    <customSheetView guid="{8A762DD9-6125-4177-AA9B-79E8D68448DE}" scale="80" showPageBreaks="1" fitToPage="1" printArea="1" view="pageBreakPreview">
      <pane ySplit="5" topLeftCell="A6" activePane="bottomLeft" state="frozen"/>
      <selection pane="bottomLeft" activeCell="B8" sqref="B8:F8"/>
      <rowBreaks count="1" manualBreakCount="1">
        <brk id="33" max="5" man="1"/>
      </rowBreaks>
      <pageMargins left="0.7" right="0.7" top="0.75" bottom="0.75" header="0.3" footer="0.3"/>
      <pageSetup paperSize="8" fitToHeight="0" orientation="portrait" r:id="rId1"/>
    </customSheetView>
    <customSheetView guid="{5D020AB2-0A97-4230-BF83-062EE6184162}" scale="80" showPageBreaks="1" fitToPage="1" printArea="1" view="pageBreakPreview">
      <pane ySplit="5" topLeftCell="A6" activePane="bottomLeft" state="frozen"/>
      <selection pane="bottomLeft" activeCell="B8" sqref="B8:F8"/>
      <rowBreaks count="1" manualBreakCount="1">
        <brk id="33" max="5" man="1"/>
      </rowBreaks>
      <pageMargins left="0.7" right="0.7" top="0.75" bottom="0.75" header="0.3" footer="0.3"/>
      <pageSetup paperSize="8" scale="70" fitToHeight="0" orientation="portrait" r:id="rId2"/>
    </customSheetView>
    <customSheetView guid="{DCBE10EC-8F38-2F45-867C-33FA420E36B5}" scale="80" fitToPage="1">
      <pane ySplit="5" topLeftCell="A6" activePane="bottomLeft" state="frozenSplit"/>
      <selection pane="bottomLeft" activeCell="B8" sqref="B8:F8"/>
      <rowBreaks count="1" manualBreakCount="1">
        <brk id="33" max="5" man="1"/>
      </rowBreaks>
      <pageMargins left="0.7" right="0.7" top="0.75" bottom="0.75" header="0.3" footer="0.3"/>
      <pageSetup paperSize="8" fitToHeight="0" orientation="portrait" r:id="rId3"/>
    </customSheetView>
    <customSheetView guid="{CD09CE3E-58EC-4EDC-BE6A-B9CFB40E5B97}" scale="80" showPageBreaks="1" fitToPage="1" printArea="1" view="pageBreakPreview">
      <pane ySplit="5" topLeftCell="A6" activePane="bottomLeft" state="frozen"/>
      <selection pane="bottomLeft" activeCell="A5" sqref="A5:F5"/>
      <rowBreaks count="1" manualBreakCount="1">
        <brk id="33" max="5" man="1"/>
      </rowBreaks>
      <pageMargins left="0.7" right="0.7" top="0.75" bottom="0.75" header="0.3" footer="0.3"/>
      <pageSetup paperSize="8" fitToHeight="0" orientation="portrait" r:id="rId4"/>
    </customSheetView>
  </customSheetViews>
  <mergeCells count="69">
    <mergeCell ref="A100:A101"/>
    <mergeCell ref="F100:F101"/>
    <mergeCell ref="A93:A94"/>
    <mergeCell ref="F93:F94"/>
    <mergeCell ref="A96:A97"/>
    <mergeCell ref="F96:F97"/>
    <mergeCell ref="A98:A99"/>
    <mergeCell ref="F98:F99"/>
    <mergeCell ref="A86:A87"/>
    <mergeCell ref="F86:F87"/>
    <mergeCell ref="A88:A89"/>
    <mergeCell ref="F88:F89"/>
    <mergeCell ref="A90:A91"/>
    <mergeCell ref="F90:F91"/>
    <mergeCell ref="B73:F73"/>
    <mergeCell ref="B74:F74"/>
    <mergeCell ref="B77:F77"/>
    <mergeCell ref="F79:F80"/>
    <mergeCell ref="A83:A84"/>
    <mergeCell ref="F83:F84"/>
    <mergeCell ref="A65:A66"/>
    <mergeCell ref="F65:F66"/>
    <mergeCell ref="A67:A68"/>
    <mergeCell ref="F67:F68"/>
    <mergeCell ref="A72:F72"/>
    <mergeCell ref="A57:A58"/>
    <mergeCell ref="F57:F58"/>
    <mergeCell ref="A60:A61"/>
    <mergeCell ref="F60:F61"/>
    <mergeCell ref="A63:A64"/>
    <mergeCell ref="F63:F64"/>
    <mergeCell ref="A50:A51"/>
    <mergeCell ref="F50:F51"/>
    <mergeCell ref="A53:A54"/>
    <mergeCell ref="F53:F54"/>
    <mergeCell ref="A55:A56"/>
    <mergeCell ref="F55:F56"/>
    <mergeCell ref="A39:F39"/>
    <mergeCell ref="B40:F40"/>
    <mergeCell ref="B41:F41"/>
    <mergeCell ref="B44:F44"/>
    <mergeCell ref="F46:F47"/>
    <mergeCell ref="A1:E1"/>
    <mergeCell ref="A2:E2"/>
    <mergeCell ref="A3:D3"/>
    <mergeCell ref="F1:F3"/>
    <mergeCell ref="A22:A23"/>
    <mergeCell ref="F22:F23"/>
    <mergeCell ref="B11:F11"/>
    <mergeCell ref="F13:F14"/>
    <mergeCell ref="A17:A18"/>
    <mergeCell ref="F17:F18"/>
    <mergeCell ref="A20:A21"/>
    <mergeCell ref="F20:F21"/>
    <mergeCell ref="A6:F6"/>
    <mergeCell ref="A34:A35"/>
    <mergeCell ref="F34:F35"/>
    <mergeCell ref="A27:A28"/>
    <mergeCell ref="F27:F28"/>
    <mergeCell ref="A30:A31"/>
    <mergeCell ref="F30:F31"/>
    <mergeCell ref="A32:A33"/>
    <mergeCell ref="F32:F33"/>
    <mergeCell ref="G4:H4"/>
    <mergeCell ref="A4:F4"/>
    <mergeCell ref="B7:F7"/>
    <mergeCell ref="B8:F8"/>
    <mergeCell ref="A24:A25"/>
    <mergeCell ref="F24:F25"/>
  </mergeCells>
  <pageMargins left="0.7" right="0.7" top="0.75" bottom="0.75" header="0.3" footer="0.3"/>
  <pageSetup paperSize="8" fitToHeight="0" orientation="portrait" r:id="rId5"/>
  <rowBreaks count="2" manualBreakCount="2">
    <brk id="36" max="6" man="1"/>
    <brk id="68"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W271"/>
  <sheetViews>
    <sheetView topLeftCell="H3" workbookViewId="0">
      <selection activeCell="M211" sqref="M211:M243"/>
    </sheetView>
  </sheetViews>
  <sheetFormatPr defaultColWidth="9" defaultRowHeight="15" x14ac:dyDescent="0.25"/>
  <cols>
    <col min="1" max="1" width="13.5" style="45" customWidth="1"/>
    <col min="2" max="2" width="17.625" style="45" customWidth="1"/>
    <col min="3" max="3" width="66.125" style="45" customWidth="1"/>
    <col min="4" max="4" width="45.625" style="45" customWidth="1"/>
    <col min="5" max="6" width="9" style="45"/>
    <col min="7" max="7" width="45.625" style="45" customWidth="1"/>
    <col min="8" max="8" width="31.25" style="45" customWidth="1"/>
    <col min="9" max="11" width="9" style="45"/>
    <col min="17" max="18" width="9" style="45"/>
    <col min="24" max="16384" width="9" style="45"/>
  </cols>
  <sheetData>
    <row r="1" spans="1:23" x14ac:dyDescent="0.25">
      <c r="C1" s="46" t="s">
        <v>63</v>
      </c>
      <c r="M1" s="53" t="s">
        <v>273</v>
      </c>
      <c r="T1" s="53" t="s">
        <v>61</v>
      </c>
    </row>
    <row r="2" spans="1:23" x14ac:dyDescent="0.25">
      <c r="A2" s="54" t="s">
        <v>20</v>
      </c>
      <c r="B2" s="60" t="s">
        <v>20</v>
      </c>
      <c r="C2" s="54" t="s">
        <v>16</v>
      </c>
      <c r="D2" s="54" t="s">
        <v>21</v>
      </c>
      <c r="E2" s="54" t="s">
        <v>18</v>
      </c>
      <c r="F2" s="55"/>
      <c r="G2" s="60" t="s">
        <v>16</v>
      </c>
      <c r="H2" s="60" t="s">
        <v>21</v>
      </c>
      <c r="I2" s="60" t="s">
        <v>18</v>
      </c>
      <c r="J2" s="61"/>
      <c r="L2" s="54" t="s">
        <v>20</v>
      </c>
      <c r="M2" s="54" t="s">
        <v>16</v>
      </c>
      <c r="N2" s="54" t="s">
        <v>21</v>
      </c>
      <c r="O2" s="54" t="s">
        <v>18</v>
      </c>
      <c r="P2" s="55"/>
      <c r="S2" s="54" t="s">
        <v>20</v>
      </c>
      <c r="T2" s="54" t="s">
        <v>16</v>
      </c>
      <c r="U2" s="54" t="s">
        <v>21</v>
      </c>
      <c r="V2" s="54" t="s">
        <v>18</v>
      </c>
      <c r="W2" s="55"/>
    </row>
    <row r="3" spans="1:23" x14ac:dyDescent="0.25">
      <c r="A3" s="62" t="str">
        <f t="shared" ref="A3:A10" ca="1" si="0">OFFSET(C3,0,LangOffset,1,1)</f>
        <v>Please select…</v>
      </c>
      <c r="B3" s="62" t="str">
        <f t="shared" ref="B3:B10" ca="1" si="1">OFFSET(G3,0,LangOffset,1,1)</f>
        <v xml:space="preserve"> </v>
      </c>
      <c r="C3" s="63" t="s">
        <v>64</v>
      </c>
      <c r="D3" s="162" t="s">
        <v>301</v>
      </c>
      <c r="E3" s="166" t="s">
        <v>372</v>
      </c>
      <c r="F3" s="166"/>
      <c r="G3" s="162" t="s">
        <v>65</v>
      </c>
      <c r="H3" s="162" t="s">
        <v>65</v>
      </c>
      <c r="I3" s="162" t="s">
        <v>65</v>
      </c>
      <c r="J3" s="162"/>
      <c r="L3" t="str">
        <f t="shared" ref="L3:L66" ca="1" si="2">OFFSET($M3,0,LangOffset,1,1)</f>
        <v>Please select your geography…</v>
      </c>
      <c r="M3" s="56" t="s">
        <v>274</v>
      </c>
      <c r="N3" s="56" t="s">
        <v>305</v>
      </c>
      <c r="O3" s="56" t="s">
        <v>383</v>
      </c>
      <c r="P3" s="56"/>
      <c r="S3" t="str">
        <f ca="1">OFFSET($T3,0,LangOffset,1,1)</f>
        <v>Please select…</v>
      </c>
      <c r="T3" s="56" t="s">
        <v>64</v>
      </c>
      <c r="U3" s="56" t="s">
        <v>301</v>
      </c>
      <c r="V3" s="56" t="s">
        <v>372</v>
      </c>
      <c r="W3" s="56"/>
    </row>
    <row r="4" spans="1:23" x14ac:dyDescent="0.25">
      <c r="A4" s="62" t="str">
        <f t="shared" ca="1" si="0"/>
        <v>TB care and prevention- Case detection and diagnosis</v>
      </c>
      <c r="B4" s="62" t="str">
        <f t="shared" ca="1" si="1"/>
        <v>Number of notified cases of all forms of TB- bacteriologically confirmed plus clinically diagnosed (new and relapse)</v>
      </c>
      <c r="C4" s="64" t="s">
        <v>69</v>
      </c>
      <c r="D4" s="165" t="s">
        <v>429</v>
      </c>
      <c r="E4" s="162" t="s">
        <v>430</v>
      </c>
      <c r="F4" s="167"/>
      <c r="G4" s="162" t="s">
        <v>62</v>
      </c>
      <c r="H4" s="165" t="s">
        <v>348</v>
      </c>
      <c r="I4" s="167" t="s">
        <v>432</v>
      </c>
      <c r="J4" s="162"/>
      <c r="L4" t="str">
        <f t="shared" ca="1" si="2"/>
        <v>Afghanistan</v>
      </c>
      <c r="M4" s="180" t="s">
        <v>75</v>
      </c>
      <c r="N4" s="56" t="s">
        <v>75</v>
      </c>
      <c r="O4" t="s">
        <v>511</v>
      </c>
      <c r="S4" t="str">
        <f ca="1">OFFSET($T4,0,LangOffset,1,1)</f>
        <v>CCM</v>
      </c>
      <c r="T4" s="56" t="s">
        <v>275</v>
      </c>
      <c r="U4" s="56" t="s">
        <v>303</v>
      </c>
      <c r="V4" s="56" t="s">
        <v>373</v>
      </c>
      <c r="W4" s="56"/>
    </row>
    <row r="5" spans="1:23" x14ac:dyDescent="0.25">
      <c r="A5" s="62" t="str">
        <f t="shared" ca="1" si="0"/>
        <v>MDR-TB- Case Detection and Diagnosis</v>
      </c>
      <c r="B5" s="62" t="str">
        <f t="shared" ca="1" si="1"/>
        <v>Number of TB cases with RR-TB and/or MDR-TB notified</v>
      </c>
      <c r="C5" s="63" t="s">
        <v>47</v>
      </c>
      <c r="D5" s="165" t="s">
        <v>431</v>
      </c>
      <c r="E5" s="162" t="s">
        <v>363</v>
      </c>
      <c r="F5" s="162"/>
      <c r="G5" s="162" t="s">
        <v>73</v>
      </c>
      <c r="H5" s="165" t="s">
        <v>349</v>
      </c>
      <c r="I5" s="162" t="s">
        <v>375</v>
      </c>
      <c r="J5" s="162"/>
      <c r="L5" t="str">
        <f t="shared" ca="1" si="2"/>
        <v>Albania</v>
      </c>
      <c r="M5" s="180" t="s">
        <v>76</v>
      </c>
      <c r="N5" s="56" t="s">
        <v>512</v>
      </c>
      <c r="O5" t="s">
        <v>76</v>
      </c>
      <c r="S5" t="str">
        <f ca="1">OFFSET($T5,0,LangOffset,1,1)</f>
        <v>non-CCM</v>
      </c>
      <c r="T5" s="56" t="s">
        <v>276</v>
      </c>
      <c r="U5" s="56" t="s">
        <v>304</v>
      </c>
      <c r="V5" s="56" t="s">
        <v>374</v>
      </c>
      <c r="W5" s="56"/>
    </row>
    <row r="6" spans="1:23" x14ac:dyDescent="0.25">
      <c r="A6" s="62" t="str">
        <f t="shared" ca="1" si="0"/>
        <v>MDR-TB- Treatment</v>
      </c>
      <c r="B6" s="62" t="str">
        <f t="shared" ca="1" si="1"/>
        <v xml:space="preserve">Number of notified cases with RR-TB and/or MDR-TB that began second-line treatment </v>
      </c>
      <c r="C6" s="63" t="s">
        <v>48</v>
      </c>
      <c r="D6" s="162" t="s">
        <v>302</v>
      </c>
      <c r="E6" s="162" t="s">
        <v>370</v>
      </c>
      <c r="F6" s="162"/>
      <c r="G6" s="162" t="s">
        <v>72</v>
      </c>
      <c r="H6" s="165" t="s">
        <v>350</v>
      </c>
      <c r="I6" s="162" t="s">
        <v>371</v>
      </c>
      <c r="J6" s="162"/>
      <c r="L6" t="str">
        <f t="shared" ca="1" si="2"/>
        <v>Algeria</v>
      </c>
      <c r="M6" s="180" t="s">
        <v>77</v>
      </c>
      <c r="N6" s="56" t="s">
        <v>513</v>
      </c>
      <c r="O6" t="s">
        <v>514</v>
      </c>
    </row>
    <row r="7" spans="1:23" x14ac:dyDescent="0.25">
      <c r="A7" s="62" t="str">
        <f t="shared" ca="1" si="0"/>
        <v>TB/HIV- TB screening among HIV patients</v>
      </c>
      <c r="B7" s="62" t="str">
        <f t="shared" ca="1" si="1"/>
        <v>Percentage of people living with HIV in care (including PMTCT) who are screened for TB in HIV care or treatment settings</v>
      </c>
      <c r="C7" s="170" t="s">
        <v>426</v>
      </c>
      <c r="D7" s="165" t="s">
        <v>466</v>
      </c>
      <c r="E7" s="174" t="s">
        <v>482</v>
      </c>
      <c r="F7" s="162"/>
      <c r="G7" s="162" t="s">
        <v>379</v>
      </c>
      <c r="H7" s="165" t="s">
        <v>351</v>
      </c>
      <c r="I7" s="162" t="s">
        <v>376</v>
      </c>
      <c r="J7" s="162"/>
      <c r="L7" t="str">
        <f t="shared" ca="1" si="2"/>
        <v>Andorra</v>
      </c>
      <c r="M7" s="180" t="s">
        <v>78</v>
      </c>
      <c r="N7" s="56" t="s">
        <v>515</v>
      </c>
      <c r="O7" t="s">
        <v>78</v>
      </c>
    </row>
    <row r="8" spans="1:23" x14ac:dyDescent="0.25">
      <c r="A8" s="62" t="str">
        <f t="shared" ca="1" si="0"/>
        <v>TB/HIV- TB patients with known HIV status</v>
      </c>
      <c r="B8" s="62" t="str">
        <f t="shared" ca="1" si="1"/>
        <v>Percentage of notified TB patients (new and relapse) with documented HIV status</v>
      </c>
      <c r="C8" s="163" t="s">
        <v>427</v>
      </c>
      <c r="D8" s="165" t="s">
        <v>478</v>
      </c>
      <c r="E8" s="174" t="s">
        <v>481</v>
      </c>
      <c r="F8" s="162"/>
      <c r="G8" s="162" t="s">
        <v>378</v>
      </c>
      <c r="H8" s="165" t="s">
        <v>352</v>
      </c>
      <c r="I8" s="162" t="s">
        <v>380</v>
      </c>
      <c r="J8" s="162"/>
      <c r="L8" t="str">
        <f t="shared" ca="1" si="2"/>
        <v>Angola</v>
      </c>
      <c r="M8" s="180" t="s">
        <v>79</v>
      </c>
      <c r="N8" s="56" t="s">
        <v>79</v>
      </c>
      <c r="O8" t="s">
        <v>79</v>
      </c>
    </row>
    <row r="9" spans="1:23" x14ac:dyDescent="0.25">
      <c r="A9" s="62" t="str">
        <f t="shared" ca="1" si="0"/>
        <v>TB/HIV- HIV positive TB patients on ART</v>
      </c>
      <c r="B9" s="62" t="str">
        <f t="shared" ca="1" si="1"/>
        <v>Proportion of HIV positive notified TB patients (new and relapse) on ART during TB treatment</v>
      </c>
      <c r="C9" s="163" t="s">
        <v>428</v>
      </c>
      <c r="D9" s="165" t="s">
        <v>463</v>
      </c>
      <c r="E9" s="174" t="s">
        <v>480</v>
      </c>
      <c r="F9" s="162"/>
      <c r="G9" s="162" t="s">
        <v>71</v>
      </c>
      <c r="H9" s="165" t="s">
        <v>353</v>
      </c>
      <c r="I9" s="162" t="s">
        <v>382</v>
      </c>
      <c r="J9" s="162"/>
      <c r="L9" t="str">
        <f ca="1">OFFSET($M9,0,LangOffset,1,1)</f>
        <v>Antigua and Barbuda</v>
      </c>
      <c r="M9" s="180" t="s">
        <v>80</v>
      </c>
      <c r="N9" s="56" t="s">
        <v>516</v>
      </c>
      <c r="O9" t="s">
        <v>517</v>
      </c>
    </row>
    <row r="10" spans="1:23" x14ac:dyDescent="0.25">
      <c r="A10" s="62" t="str">
        <f t="shared" ca="1" si="0"/>
        <v xml:space="preserve">TB/HIV- TPT initiation among PLHIV </v>
      </c>
      <c r="B10" s="62" t="str">
        <f t="shared" ca="1" si="1"/>
        <v>Percentage of PLHIV on ART who initiated TB preventive therapy among those eligible during the reporting period</v>
      </c>
      <c r="C10" s="177" t="s">
        <v>501</v>
      </c>
      <c r="D10" s="178" t="s">
        <v>508</v>
      </c>
      <c r="E10" s="179" t="s">
        <v>509</v>
      </c>
      <c r="G10" s="45" t="s">
        <v>491</v>
      </c>
      <c r="H10" s="45" t="s">
        <v>497</v>
      </c>
      <c r="I10" s="178" t="s">
        <v>510</v>
      </c>
      <c r="L10" t="str">
        <f t="shared" ca="1" si="2"/>
        <v>Argentina</v>
      </c>
      <c r="M10" s="180" t="s">
        <v>81</v>
      </c>
      <c r="N10" s="56" t="s">
        <v>518</v>
      </c>
      <c r="O10" t="s">
        <v>81</v>
      </c>
    </row>
    <row r="11" spans="1:23" x14ac:dyDescent="0.25">
      <c r="L11" t="str">
        <f t="shared" ca="1" si="2"/>
        <v>Armenia</v>
      </c>
      <c r="M11" s="180" t="s">
        <v>82</v>
      </c>
      <c r="N11" s="56" t="s">
        <v>519</v>
      </c>
      <c r="O11" t="s">
        <v>82</v>
      </c>
    </row>
    <row r="12" spans="1:23" x14ac:dyDescent="0.25">
      <c r="L12" t="str">
        <f t="shared" ca="1" si="2"/>
        <v>Aruba</v>
      </c>
      <c r="M12" s="180" t="s">
        <v>83</v>
      </c>
      <c r="N12" s="56" t="s">
        <v>83</v>
      </c>
      <c r="O12" t="s">
        <v>83</v>
      </c>
    </row>
    <row r="13" spans="1:23" x14ac:dyDescent="0.25">
      <c r="L13" t="str">
        <f t="shared" ca="1" si="2"/>
        <v>Australia</v>
      </c>
      <c r="M13" s="180" t="s">
        <v>84</v>
      </c>
      <c r="N13" s="56" t="s">
        <v>520</v>
      </c>
      <c r="O13" t="s">
        <v>84</v>
      </c>
    </row>
    <row r="14" spans="1:23" x14ac:dyDescent="0.25">
      <c r="L14" t="str">
        <f t="shared" ca="1" si="2"/>
        <v>Austria</v>
      </c>
      <c r="M14" s="180" t="s">
        <v>85</v>
      </c>
      <c r="N14" s="56" t="s">
        <v>521</v>
      </c>
      <c r="O14" t="s">
        <v>85</v>
      </c>
    </row>
    <row r="15" spans="1:23" x14ac:dyDescent="0.25">
      <c r="L15" t="str">
        <f t="shared" ca="1" si="2"/>
        <v>Azerbaijan</v>
      </c>
      <c r="M15" s="180" t="s">
        <v>86</v>
      </c>
      <c r="N15" s="56" t="s">
        <v>522</v>
      </c>
      <c r="O15" t="s">
        <v>523</v>
      </c>
    </row>
    <row r="16" spans="1:23" x14ac:dyDescent="0.25">
      <c r="L16" t="str">
        <f t="shared" ca="1" si="2"/>
        <v>Bahamas</v>
      </c>
      <c r="M16" s="180" t="s">
        <v>87</v>
      </c>
      <c r="N16" s="56" t="s">
        <v>87</v>
      </c>
      <c r="O16" t="s">
        <v>524</v>
      </c>
    </row>
    <row r="17" spans="3:15" x14ac:dyDescent="0.25">
      <c r="L17" t="str">
        <f t="shared" ca="1" si="2"/>
        <v>Bahrain</v>
      </c>
      <c r="M17" s="180" t="s">
        <v>88</v>
      </c>
      <c r="N17" s="56" t="s">
        <v>525</v>
      </c>
      <c r="O17" t="s">
        <v>526</v>
      </c>
    </row>
    <row r="18" spans="3:15" x14ac:dyDescent="0.25">
      <c r="L18" t="str">
        <f t="shared" ca="1" si="2"/>
        <v>Bangladesh</v>
      </c>
      <c r="M18" s="180" t="s">
        <v>89</v>
      </c>
      <c r="N18" s="56" t="s">
        <v>89</v>
      </c>
      <c r="O18" t="s">
        <v>89</v>
      </c>
    </row>
    <row r="19" spans="3:15" x14ac:dyDescent="0.25">
      <c r="L19" t="str">
        <f t="shared" ca="1" si="2"/>
        <v>Barbados</v>
      </c>
      <c r="M19" s="180" t="s">
        <v>90</v>
      </c>
      <c r="N19" s="56" t="s">
        <v>527</v>
      </c>
      <c r="O19" t="s">
        <v>90</v>
      </c>
    </row>
    <row r="20" spans="3:15" x14ac:dyDescent="0.25">
      <c r="L20" t="str">
        <f t="shared" ca="1" si="2"/>
        <v>Belarus</v>
      </c>
      <c r="M20" s="180" t="s">
        <v>91</v>
      </c>
      <c r="N20" s="56" t="s">
        <v>528</v>
      </c>
      <c r="O20" t="s">
        <v>529</v>
      </c>
    </row>
    <row r="21" spans="3:15" x14ac:dyDescent="0.25">
      <c r="L21" t="str">
        <f t="shared" ca="1" si="2"/>
        <v>Belgium</v>
      </c>
      <c r="M21" s="180" t="s">
        <v>92</v>
      </c>
      <c r="N21" s="56" t="s">
        <v>530</v>
      </c>
      <c r="O21" t="s">
        <v>531</v>
      </c>
    </row>
    <row r="22" spans="3:15" x14ac:dyDescent="0.25">
      <c r="L22" t="str">
        <f t="shared" ca="1" si="2"/>
        <v>Belize</v>
      </c>
      <c r="M22" s="180" t="s">
        <v>93</v>
      </c>
      <c r="N22" s="56" t="s">
        <v>93</v>
      </c>
      <c r="O22" t="s">
        <v>532</v>
      </c>
    </row>
    <row r="23" spans="3:15" x14ac:dyDescent="0.25">
      <c r="L23" t="str">
        <f t="shared" ca="1" si="2"/>
        <v>Benin</v>
      </c>
      <c r="M23" s="180" t="s">
        <v>94</v>
      </c>
      <c r="N23" s="56" t="s">
        <v>533</v>
      </c>
      <c r="O23" t="s">
        <v>94</v>
      </c>
    </row>
    <row r="24" spans="3:15" x14ac:dyDescent="0.25">
      <c r="L24" t="str">
        <f t="shared" ca="1" si="2"/>
        <v>Bhutan</v>
      </c>
      <c r="M24" s="180" t="s">
        <v>95</v>
      </c>
      <c r="N24" s="56" t="s">
        <v>534</v>
      </c>
      <c r="O24" t="s">
        <v>535</v>
      </c>
    </row>
    <row r="25" spans="3:15" x14ac:dyDescent="0.25">
      <c r="C25" s="58"/>
      <c r="L25" t="str">
        <f t="shared" ca="1" si="2"/>
        <v>Bolivia (Plurinational State)</v>
      </c>
      <c r="M25" s="180" t="s">
        <v>96</v>
      </c>
      <c r="N25" s="56" t="s">
        <v>536</v>
      </c>
      <c r="O25" t="s">
        <v>537</v>
      </c>
    </row>
    <row r="26" spans="3:15" x14ac:dyDescent="0.25">
      <c r="L26" t="str">
        <f t="shared" ca="1" si="2"/>
        <v>Bosnia and Herzegovina</v>
      </c>
      <c r="M26" s="180" t="s">
        <v>97</v>
      </c>
      <c r="N26" s="56" t="s">
        <v>538</v>
      </c>
      <c r="O26" t="s">
        <v>539</v>
      </c>
    </row>
    <row r="27" spans="3:15" x14ac:dyDescent="0.25">
      <c r="L27" t="str">
        <f t="shared" ca="1" si="2"/>
        <v>Botswana</v>
      </c>
      <c r="M27" s="180" t="s">
        <v>98</v>
      </c>
      <c r="N27" s="56" t="s">
        <v>98</v>
      </c>
      <c r="O27" t="s">
        <v>98</v>
      </c>
    </row>
    <row r="28" spans="3:15" x14ac:dyDescent="0.25">
      <c r="L28" t="str">
        <f t="shared" ca="1" si="2"/>
        <v>Brazil</v>
      </c>
      <c r="M28" s="180" t="s">
        <v>99</v>
      </c>
      <c r="N28" s="56" t="s">
        <v>540</v>
      </c>
      <c r="O28" t="s">
        <v>541</v>
      </c>
    </row>
    <row r="29" spans="3:15" x14ac:dyDescent="0.25">
      <c r="L29" t="str">
        <f t="shared" ca="1" si="2"/>
        <v>Brunei Darussalam</v>
      </c>
      <c r="M29" s="180" t="s">
        <v>100</v>
      </c>
      <c r="N29" s="56" t="s">
        <v>542</v>
      </c>
      <c r="O29" t="s">
        <v>100</v>
      </c>
    </row>
    <row r="30" spans="3:15" x14ac:dyDescent="0.25">
      <c r="L30" t="str">
        <f t="shared" ca="1" si="2"/>
        <v>Bulgaria</v>
      </c>
      <c r="M30" s="180" t="s">
        <v>101</v>
      </c>
      <c r="N30" s="56" t="s">
        <v>543</v>
      </c>
      <c r="O30" t="s">
        <v>101</v>
      </c>
    </row>
    <row r="31" spans="3:15" x14ac:dyDescent="0.25">
      <c r="L31" t="str">
        <f t="shared" ca="1" si="2"/>
        <v>Burkina Faso</v>
      </c>
      <c r="M31" s="180" t="s">
        <v>102</v>
      </c>
      <c r="N31" s="56" t="s">
        <v>102</v>
      </c>
      <c r="O31" t="s">
        <v>102</v>
      </c>
    </row>
    <row r="32" spans="3:15" x14ac:dyDescent="0.25">
      <c r="L32" t="str">
        <f t="shared" ca="1" si="2"/>
        <v>Burundi</v>
      </c>
      <c r="M32" s="180" t="s">
        <v>103</v>
      </c>
      <c r="N32" s="56" t="s">
        <v>103</v>
      </c>
      <c r="O32" t="s">
        <v>103</v>
      </c>
    </row>
    <row r="33" spans="12:15" x14ac:dyDescent="0.25">
      <c r="L33" t="str">
        <f t="shared" ca="1" si="2"/>
        <v>Cabo Verde</v>
      </c>
      <c r="M33" s="180" t="s">
        <v>544</v>
      </c>
      <c r="N33" s="56" t="s">
        <v>544</v>
      </c>
      <c r="O33" t="s">
        <v>544</v>
      </c>
    </row>
    <row r="34" spans="12:15" x14ac:dyDescent="0.25">
      <c r="L34" t="str">
        <f t="shared" ca="1" si="2"/>
        <v>Cambodia</v>
      </c>
      <c r="M34" s="180" t="s">
        <v>104</v>
      </c>
      <c r="N34" s="56" t="s">
        <v>545</v>
      </c>
      <c r="O34" t="s">
        <v>546</v>
      </c>
    </row>
    <row r="35" spans="12:15" x14ac:dyDescent="0.25">
      <c r="L35" t="str">
        <f t="shared" ca="1" si="2"/>
        <v>Cameroon</v>
      </c>
      <c r="M35" s="180" t="s">
        <v>105</v>
      </c>
      <c r="N35" s="56" t="s">
        <v>547</v>
      </c>
      <c r="O35" t="s">
        <v>548</v>
      </c>
    </row>
    <row r="36" spans="12:15" x14ac:dyDescent="0.25">
      <c r="L36" t="str">
        <f t="shared" ca="1" si="2"/>
        <v>Canada</v>
      </c>
      <c r="M36" s="180" t="s">
        <v>106</v>
      </c>
      <c r="N36" s="56" t="s">
        <v>106</v>
      </c>
      <c r="O36" t="s">
        <v>549</v>
      </c>
    </row>
    <row r="37" spans="12:15" x14ac:dyDescent="0.25">
      <c r="L37" t="str">
        <f t="shared" ca="1" si="2"/>
        <v>Central African Republic</v>
      </c>
      <c r="M37" s="180" t="s">
        <v>107</v>
      </c>
      <c r="N37" s="56" t="s">
        <v>550</v>
      </c>
      <c r="O37" t="s">
        <v>551</v>
      </c>
    </row>
    <row r="38" spans="12:15" x14ac:dyDescent="0.25">
      <c r="L38" t="str">
        <f t="shared" ca="1" si="2"/>
        <v>Chad</v>
      </c>
      <c r="M38" s="180" t="s">
        <v>108</v>
      </c>
      <c r="N38" s="56" t="s">
        <v>552</v>
      </c>
      <c r="O38" t="s">
        <v>108</v>
      </c>
    </row>
    <row r="39" spans="12:15" x14ac:dyDescent="0.25">
      <c r="L39" t="str">
        <f t="shared" ca="1" si="2"/>
        <v>Chile</v>
      </c>
      <c r="M39" s="180" t="s">
        <v>109</v>
      </c>
      <c r="N39" s="56" t="s">
        <v>553</v>
      </c>
      <c r="O39" t="s">
        <v>109</v>
      </c>
    </row>
    <row r="40" spans="12:15" x14ac:dyDescent="0.25">
      <c r="L40" t="str">
        <f t="shared" ca="1" si="2"/>
        <v>China</v>
      </c>
      <c r="M40" s="180" t="s">
        <v>110</v>
      </c>
      <c r="N40" s="56" t="s">
        <v>554</v>
      </c>
      <c r="O40" t="s">
        <v>110</v>
      </c>
    </row>
    <row r="41" spans="12:15" x14ac:dyDescent="0.25">
      <c r="L41" t="str">
        <f t="shared" ca="1" si="2"/>
        <v>Colombia</v>
      </c>
      <c r="M41" s="180" t="s">
        <v>111</v>
      </c>
      <c r="N41" s="56" t="s">
        <v>555</v>
      </c>
      <c r="O41" t="s">
        <v>111</v>
      </c>
    </row>
    <row r="42" spans="12:15" x14ac:dyDescent="0.25">
      <c r="L42" t="str">
        <f t="shared" ca="1" si="2"/>
        <v>Comoros</v>
      </c>
      <c r="M42" s="180" t="s">
        <v>112</v>
      </c>
      <c r="N42" s="56" t="s">
        <v>556</v>
      </c>
      <c r="O42" t="s">
        <v>557</v>
      </c>
    </row>
    <row r="43" spans="12:15" x14ac:dyDescent="0.25">
      <c r="L43" t="str">
        <f t="shared" ca="1" si="2"/>
        <v>Congo</v>
      </c>
      <c r="M43" s="180" t="s">
        <v>113</v>
      </c>
      <c r="N43" s="56" t="s">
        <v>113</v>
      </c>
      <c r="O43" t="s">
        <v>113</v>
      </c>
    </row>
    <row r="44" spans="12:15" x14ac:dyDescent="0.25">
      <c r="L44" t="str">
        <f t="shared" ca="1" si="2"/>
        <v>Congo (Democratic Republic)</v>
      </c>
      <c r="M44" s="180" t="s">
        <v>114</v>
      </c>
      <c r="N44" s="56" t="s">
        <v>558</v>
      </c>
      <c r="O44" t="s">
        <v>559</v>
      </c>
    </row>
    <row r="45" spans="12:15" x14ac:dyDescent="0.25">
      <c r="L45" t="str">
        <f t="shared" ca="1" si="2"/>
        <v>Cook Islands</v>
      </c>
      <c r="M45" s="180" t="s">
        <v>115</v>
      </c>
      <c r="N45" s="56" t="s">
        <v>560</v>
      </c>
      <c r="O45" t="s">
        <v>561</v>
      </c>
    </row>
    <row r="46" spans="12:15" x14ac:dyDescent="0.25">
      <c r="L46" t="str">
        <f t="shared" ca="1" si="2"/>
        <v>Costa Rica</v>
      </c>
      <c r="M46" s="180" t="s">
        <v>116</v>
      </c>
      <c r="N46" s="56" t="s">
        <v>116</v>
      </c>
      <c r="O46" t="s">
        <v>116</v>
      </c>
    </row>
    <row r="47" spans="12:15" x14ac:dyDescent="0.25">
      <c r="L47" t="str">
        <f t="shared" ca="1" si="2"/>
        <v>Côte d'Ivoire</v>
      </c>
      <c r="M47" s="180" t="s">
        <v>117</v>
      </c>
      <c r="N47" s="56" t="s">
        <v>117</v>
      </c>
      <c r="O47" t="s">
        <v>117</v>
      </c>
    </row>
    <row r="48" spans="12:15" x14ac:dyDescent="0.25">
      <c r="L48" t="str">
        <f t="shared" ca="1" si="2"/>
        <v>Croatia</v>
      </c>
      <c r="M48" s="180" t="s">
        <v>118</v>
      </c>
      <c r="N48" s="56" t="s">
        <v>562</v>
      </c>
      <c r="O48" t="s">
        <v>563</v>
      </c>
    </row>
    <row r="49" spans="12:15" x14ac:dyDescent="0.25">
      <c r="L49" t="str">
        <f t="shared" ca="1" si="2"/>
        <v>Cuba</v>
      </c>
      <c r="M49" s="180" t="s">
        <v>119</v>
      </c>
      <c r="N49" s="56" t="s">
        <v>119</v>
      </c>
      <c r="O49" t="s">
        <v>119</v>
      </c>
    </row>
    <row r="50" spans="12:15" x14ac:dyDescent="0.25">
      <c r="L50" t="str">
        <f t="shared" ca="1" si="2"/>
        <v>Curacao</v>
      </c>
      <c r="M50" s="180" t="s">
        <v>277</v>
      </c>
      <c r="N50" s="56" t="s">
        <v>564</v>
      </c>
      <c r="O50" t="s">
        <v>564</v>
      </c>
    </row>
    <row r="51" spans="12:15" x14ac:dyDescent="0.25">
      <c r="L51" t="str">
        <f t="shared" ca="1" si="2"/>
        <v>Cyprus</v>
      </c>
      <c r="M51" s="180" t="s">
        <v>120</v>
      </c>
      <c r="N51" s="56" t="s">
        <v>565</v>
      </c>
      <c r="O51" t="s">
        <v>566</v>
      </c>
    </row>
    <row r="52" spans="12:15" x14ac:dyDescent="0.25">
      <c r="L52" t="str">
        <f t="shared" ca="1" si="2"/>
        <v>Czechia</v>
      </c>
      <c r="M52" s="180" t="s">
        <v>282</v>
      </c>
      <c r="N52" s="56" t="s">
        <v>567</v>
      </c>
      <c r="O52" t="s">
        <v>568</v>
      </c>
    </row>
    <row r="53" spans="12:15" x14ac:dyDescent="0.25">
      <c r="L53" t="str">
        <f t="shared" ca="1" si="2"/>
        <v>Denmark</v>
      </c>
      <c r="M53" s="180" t="s">
        <v>121</v>
      </c>
      <c r="N53" s="56" t="s">
        <v>569</v>
      </c>
      <c r="O53" t="s">
        <v>570</v>
      </c>
    </row>
    <row r="54" spans="12:15" x14ac:dyDescent="0.25">
      <c r="L54" t="str">
        <f t="shared" ca="1" si="2"/>
        <v>Djibouti</v>
      </c>
      <c r="M54" s="180" t="s">
        <v>122</v>
      </c>
      <c r="N54" s="56" t="s">
        <v>122</v>
      </c>
      <c r="O54" t="s">
        <v>122</v>
      </c>
    </row>
    <row r="55" spans="12:15" x14ac:dyDescent="0.25">
      <c r="L55" t="str">
        <f t="shared" ca="1" si="2"/>
        <v>Dominica</v>
      </c>
      <c r="M55" s="180" t="s">
        <v>123</v>
      </c>
      <c r="N55" s="56" t="s">
        <v>571</v>
      </c>
      <c r="O55" t="s">
        <v>123</v>
      </c>
    </row>
    <row r="56" spans="12:15" x14ac:dyDescent="0.25">
      <c r="L56" t="str">
        <f t="shared" ca="1" si="2"/>
        <v>Dominican Republic</v>
      </c>
      <c r="M56" s="180" t="s">
        <v>124</v>
      </c>
      <c r="N56" s="56" t="s">
        <v>572</v>
      </c>
      <c r="O56" t="s">
        <v>573</v>
      </c>
    </row>
    <row r="57" spans="12:15" x14ac:dyDescent="0.25">
      <c r="L57" t="str">
        <f t="shared" ca="1" si="2"/>
        <v>Ecuador</v>
      </c>
      <c r="M57" s="180" t="s">
        <v>125</v>
      </c>
      <c r="N57" s="56" t="s">
        <v>574</v>
      </c>
      <c r="O57" t="s">
        <v>125</v>
      </c>
    </row>
    <row r="58" spans="12:15" x14ac:dyDescent="0.25">
      <c r="L58" t="str">
        <f t="shared" ca="1" si="2"/>
        <v>Egypt</v>
      </c>
      <c r="M58" s="180" t="s">
        <v>126</v>
      </c>
      <c r="N58" s="56" t="s">
        <v>575</v>
      </c>
      <c r="O58" t="s">
        <v>576</v>
      </c>
    </row>
    <row r="59" spans="12:15" x14ac:dyDescent="0.25">
      <c r="L59" t="str">
        <f t="shared" ca="1" si="2"/>
        <v>El Salvador</v>
      </c>
      <c r="M59" s="180" t="s">
        <v>127</v>
      </c>
      <c r="N59" s="56" t="s">
        <v>577</v>
      </c>
      <c r="O59" t="s">
        <v>127</v>
      </c>
    </row>
    <row r="60" spans="12:15" x14ac:dyDescent="0.25">
      <c r="L60" t="str">
        <f t="shared" ca="1" si="2"/>
        <v>Equatorial Guinea</v>
      </c>
      <c r="M60" s="180" t="s">
        <v>128</v>
      </c>
      <c r="N60" s="56" t="s">
        <v>578</v>
      </c>
      <c r="O60" t="s">
        <v>579</v>
      </c>
    </row>
    <row r="61" spans="12:15" x14ac:dyDescent="0.25">
      <c r="L61" t="str">
        <f t="shared" ca="1" si="2"/>
        <v>Eritrea</v>
      </c>
      <c r="M61" s="180" t="s">
        <v>129</v>
      </c>
      <c r="N61" s="56" t="s">
        <v>580</v>
      </c>
      <c r="O61" t="s">
        <v>129</v>
      </c>
    </row>
    <row r="62" spans="12:15" x14ac:dyDescent="0.25">
      <c r="L62" t="str">
        <f t="shared" ca="1" si="2"/>
        <v>Estonia</v>
      </c>
      <c r="M62" s="180" t="s">
        <v>130</v>
      </c>
      <c r="N62" s="56" t="s">
        <v>581</v>
      </c>
      <c r="O62" t="s">
        <v>130</v>
      </c>
    </row>
    <row r="63" spans="12:15" x14ac:dyDescent="0.25">
      <c r="L63" t="str">
        <f t="shared" ca="1" si="2"/>
        <v>Eswatini</v>
      </c>
      <c r="M63" s="180" t="s">
        <v>582</v>
      </c>
      <c r="N63" s="56" t="s">
        <v>582</v>
      </c>
      <c r="O63" t="s">
        <v>582</v>
      </c>
    </row>
    <row r="64" spans="12:15" x14ac:dyDescent="0.25">
      <c r="L64" t="str">
        <f t="shared" ca="1" si="2"/>
        <v>Ethiopia</v>
      </c>
      <c r="M64" s="180" t="s">
        <v>131</v>
      </c>
      <c r="N64" s="56" t="s">
        <v>583</v>
      </c>
      <c r="O64" t="s">
        <v>584</v>
      </c>
    </row>
    <row r="65" spans="12:15" x14ac:dyDescent="0.25">
      <c r="L65" t="str">
        <f t="shared" ca="1" si="2"/>
        <v>Faeroe Islands</v>
      </c>
      <c r="M65" s="180" t="s">
        <v>132</v>
      </c>
      <c r="N65" s="56" t="s">
        <v>585</v>
      </c>
      <c r="O65" t="s">
        <v>586</v>
      </c>
    </row>
    <row r="66" spans="12:15" x14ac:dyDescent="0.25">
      <c r="L66" t="str">
        <f t="shared" ca="1" si="2"/>
        <v>Fiji</v>
      </c>
      <c r="M66" s="180" t="s">
        <v>133</v>
      </c>
      <c r="N66" s="56" t="s">
        <v>587</v>
      </c>
      <c r="O66" t="s">
        <v>133</v>
      </c>
    </row>
    <row r="67" spans="12:15" x14ac:dyDescent="0.25">
      <c r="L67" t="str">
        <f t="shared" ref="L67:L130" ca="1" si="3">OFFSET($M67,0,LangOffset,1,1)</f>
        <v>Finland</v>
      </c>
      <c r="M67" s="180" t="s">
        <v>134</v>
      </c>
      <c r="N67" s="56" t="s">
        <v>588</v>
      </c>
      <c r="O67" t="s">
        <v>589</v>
      </c>
    </row>
    <row r="68" spans="12:15" x14ac:dyDescent="0.25">
      <c r="L68" t="str">
        <f t="shared" ca="1" si="3"/>
        <v>France</v>
      </c>
      <c r="M68" s="180" t="s">
        <v>135</v>
      </c>
      <c r="N68" s="56" t="s">
        <v>135</v>
      </c>
      <c r="O68" t="s">
        <v>590</v>
      </c>
    </row>
    <row r="69" spans="12:15" x14ac:dyDescent="0.25">
      <c r="L69" t="str">
        <f t="shared" ca="1" si="3"/>
        <v>Gabon</v>
      </c>
      <c r="M69" s="180" t="s">
        <v>136</v>
      </c>
      <c r="N69" s="56" t="s">
        <v>136</v>
      </c>
      <c r="O69" t="s">
        <v>591</v>
      </c>
    </row>
    <row r="70" spans="12:15" x14ac:dyDescent="0.25">
      <c r="L70" t="str">
        <f t="shared" ca="1" si="3"/>
        <v>Gambia</v>
      </c>
      <c r="M70" s="180" t="s">
        <v>137</v>
      </c>
      <c r="N70" s="56" t="s">
        <v>592</v>
      </c>
      <c r="O70" t="s">
        <v>137</v>
      </c>
    </row>
    <row r="71" spans="12:15" x14ac:dyDescent="0.25">
      <c r="L71" t="str">
        <f t="shared" ca="1" si="3"/>
        <v>Georgia</v>
      </c>
      <c r="M71" s="180" t="s">
        <v>138</v>
      </c>
      <c r="N71" s="56" t="s">
        <v>593</v>
      </c>
      <c r="O71" t="s">
        <v>138</v>
      </c>
    </row>
    <row r="72" spans="12:15" x14ac:dyDescent="0.25">
      <c r="L72" t="str">
        <f t="shared" ca="1" si="3"/>
        <v>Germany</v>
      </c>
      <c r="M72" s="180" t="s">
        <v>139</v>
      </c>
      <c r="N72" s="56" t="s">
        <v>594</v>
      </c>
      <c r="O72" t="s">
        <v>595</v>
      </c>
    </row>
    <row r="73" spans="12:15" x14ac:dyDescent="0.25">
      <c r="L73" t="str">
        <f t="shared" ca="1" si="3"/>
        <v>Ghana</v>
      </c>
      <c r="M73" s="180" t="s">
        <v>140</v>
      </c>
      <c r="N73" s="56" t="s">
        <v>140</v>
      </c>
      <c r="O73" t="s">
        <v>140</v>
      </c>
    </row>
    <row r="74" spans="12:15" x14ac:dyDescent="0.25">
      <c r="L74" t="str">
        <f t="shared" ca="1" si="3"/>
        <v>Greece</v>
      </c>
      <c r="M74" s="180" t="s">
        <v>141</v>
      </c>
      <c r="N74" s="56" t="s">
        <v>596</v>
      </c>
      <c r="O74" t="s">
        <v>597</v>
      </c>
    </row>
    <row r="75" spans="12:15" x14ac:dyDescent="0.25">
      <c r="L75" t="str">
        <f t="shared" ca="1" si="3"/>
        <v>Greenland</v>
      </c>
      <c r="M75" s="180" t="s">
        <v>142</v>
      </c>
      <c r="N75" s="56" t="s">
        <v>598</v>
      </c>
      <c r="O75" t="s">
        <v>599</v>
      </c>
    </row>
    <row r="76" spans="12:15" x14ac:dyDescent="0.25">
      <c r="L76" t="str">
        <f t="shared" ca="1" si="3"/>
        <v>Grenada</v>
      </c>
      <c r="M76" s="180" t="s">
        <v>143</v>
      </c>
      <c r="N76" s="56" t="s">
        <v>600</v>
      </c>
      <c r="O76" t="s">
        <v>601</v>
      </c>
    </row>
    <row r="77" spans="12:15" x14ac:dyDescent="0.25">
      <c r="L77" t="str">
        <f t="shared" ca="1" si="3"/>
        <v>Guatemala</v>
      </c>
      <c r="M77" s="180" t="s">
        <v>144</v>
      </c>
      <c r="N77" s="56" t="s">
        <v>144</v>
      </c>
      <c r="O77" t="s">
        <v>144</v>
      </c>
    </row>
    <row r="78" spans="12:15" x14ac:dyDescent="0.25">
      <c r="L78" t="str">
        <f t="shared" ca="1" si="3"/>
        <v>Guinea</v>
      </c>
      <c r="M78" s="180" t="s">
        <v>145</v>
      </c>
      <c r="N78" s="56" t="s">
        <v>602</v>
      </c>
      <c r="O78" t="s">
        <v>145</v>
      </c>
    </row>
    <row r="79" spans="12:15" x14ac:dyDescent="0.25">
      <c r="L79" t="str">
        <f t="shared" ca="1" si="3"/>
        <v>Guinea-Bissau</v>
      </c>
      <c r="M79" s="180" t="s">
        <v>146</v>
      </c>
      <c r="N79" s="56" t="s">
        <v>603</v>
      </c>
      <c r="O79" t="s">
        <v>604</v>
      </c>
    </row>
    <row r="80" spans="12:15" x14ac:dyDescent="0.25">
      <c r="L80" t="str">
        <f t="shared" ca="1" si="3"/>
        <v>Guyana</v>
      </c>
      <c r="M80" s="180" t="s">
        <v>147</v>
      </c>
      <c r="N80" s="56" t="s">
        <v>147</v>
      </c>
      <c r="O80" t="s">
        <v>147</v>
      </c>
    </row>
    <row r="81" spans="12:15" x14ac:dyDescent="0.25">
      <c r="L81" t="str">
        <f t="shared" ca="1" si="3"/>
        <v>Haiti</v>
      </c>
      <c r="M81" s="180" t="s">
        <v>148</v>
      </c>
      <c r="N81" s="56" t="s">
        <v>605</v>
      </c>
      <c r="O81" t="s">
        <v>606</v>
      </c>
    </row>
    <row r="82" spans="12:15" x14ac:dyDescent="0.25">
      <c r="L82" t="str">
        <f t="shared" ca="1" si="3"/>
        <v>Holy See</v>
      </c>
      <c r="M82" s="180" t="s">
        <v>149</v>
      </c>
      <c r="N82" s="56" t="s">
        <v>607</v>
      </c>
      <c r="O82" t="s">
        <v>608</v>
      </c>
    </row>
    <row r="83" spans="12:15" x14ac:dyDescent="0.25">
      <c r="L83" t="str">
        <f t="shared" ca="1" si="3"/>
        <v>Honduras</v>
      </c>
      <c r="M83" s="180" t="s">
        <v>150</v>
      </c>
      <c r="N83" s="56" t="s">
        <v>150</v>
      </c>
      <c r="O83" t="s">
        <v>150</v>
      </c>
    </row>
    <row r="84" spans="12:15" x14ac:dyDescent="0.25">
      <c r="L84" t="str">
        <f t="shared" ca="1" si="3"/>
        <v>Hungary</v>
      </c>
      <c r="M84" s="180" t="s">
        <v>151</v>
      </c>
      <c r="N84" s="56" t="s">
        <v>609</v>
      </c>
      <c r="O84" t="s">
        <v>610</v>
      </c>
    </row>
    <row r="85" spans="12:15" x14ac:dyDescent="0.25">
      <c r="L85" t="str">
        <f t="shared" ca="1" si="3"/>
        <v>Iceland</v>
      </c>
      <c r="M85" s="180" t="s">
        <v>152</v>
      </c>
      <c r="N85" s="56" t="s">
        <v>611</v>
      </c>
      <c r="O85" t="s">
        <v>612</v>
      </c>
    </row>
    <row r="86" spans="12:15" x14ac:dyDescent="0.25">
      <c r="L86" t="str">
        <f t="shared" ca="1" si="3"/>
        <v>India</v>
      </c>
      <c r="M86" s="180" t="s">
        <v>153</v>
      </c>
      <c r="N86" s="56" t="s">
        <v>613</v>
      </c>
      <c r="O86" t="s">
        <v>153</v>
      </c>
    </row>
    <row r="87" spans="12:15" x14ac:dyDescent="0.25">
      <c r="L87" t="str">
        <f t="shared" ca="1" si="3"/>
        <v>Indonesia</v>
      </c>
      <c r="M87" s="180" t="s">
        <v>154</v>
      </c>
      <c r="N87" s="56" t="s">
        <v>614</v>
      </c>
      <c r="O87" t="s">
        <v>154</v>
      </c>
    </row>
    <row r="88" spans="12:15" x14ac:dyDescent="0.25">
      <c r="L88" t="str">
        <f t="shared" ca="1" si="3"/>
        <v>Iran (Islamic Republic)</v>
      </c>
      <c r="M88" s="180" t="s">
        <v>155</v>
      </c>
      <c r="N88" s="56" t="s">
        <v>615</v>
      </c>
      <c r="O88" t="s">
        <v>616</v>
      </c>
    </row>
    <row r="89" spans="12:15" x14ac:dyDescent="0.25">
      <c r="L89" t="str">
        <f t="shared" ca="1" si="3"/>
        <v>Iraq</v>
      </c>
      <c r="M89" s="180" t="s">
        <v>156</v>
      </c>
      <c r="N89" s="56" t="s">
        <v>617</v>
      </c>
      <c r="O89" t="s">
        <v>156</v>
      </c>
    </row>
    <row r="90" spans="12:15" x14ac:dyDescent="0.25">
      <c r="L90" t="str">
        <f t="shared" ca="1" si="3"/>
        <v>Ireland</v>
      </c>
      <c r="M90" s="180" t="s">
        <v>157</v>
      </c>
      <c r="N90" s="56" t="s">
        <v>618</v>
      </c>
      <c r="O90" t="s">
        <v>619</v>
      </c>
    </row>
    <row r="91" spans="12:15" x14ac:dyDescent="0.25">
      <c r="L91" t="str">
        <f t="shared" ca="1" si="3"/>
        <v>Israel</v>
      </c>
      <c r="M91" s="180" t="s">
        <v>158</v>
      </c>
      <c r="N91" s="56" t="s">
        <v>620</v>
      </c>
      <c r="O91" t="s">
        <v>158</v>
      </c>
    </row>
    <row r="92" spans="12:15" x14ac:dyDescent="0.25">
      <c r="L92" t="str">
        <f t="shared" ca="1" si="3"/>
        <v>Italy</v>
      </c>
      <c r="M92" s="180" t="s">
        <v>159</v>
      </c>
      <c r="N92" s="56" t="s">
        <v>621</v>
      </c>
      <c r="O92" t="s">
        <v>622</v>
      </c>
    </row>
    <row r="93" spans="12:15" x14ac:dyDescent="0.25">
      <c r="L93" t="str">
        <f t="shared" ca="1" si="3"/>
        <v>Jamaica</v>
      </c>
      <c r="M93" s="180" t="s">
        <v>160</v>
      </c>
      <c r="N93" s="56" t="s">
        <v>623</v>
      </c>
      <c r="O93" t="s">
        <v>160</v>
      </c>
    </row>
    <row r="94" spans="12:15" x14ac:dyDescent="0.25">
      <c r="L94" t="str">
        <f t="shared" ca="1" si="3"/>
        <v>Japan</v>
      </c>
      <c r="M94" s="180" t="s">
        <v>161</v>
      </c>
      <c r="N94" s="56" t="s">
        <v>624</v>
      </c>
      <c r="O94" t="s">
        <v>625</v>
      </c>
    </row>
    <row r="95" spans="12:15" x14ac:dyDescent="0.25">
      <c r="L95" t="str">
        <f t="shared" ca="1" si="3"/>
        <v>Jordan</v>
      </c>
      <c r="M95" s="180" t="s">
        <v>162</v>
      </c>
      <c r="N95" s="56" t="s">
        <v>626</v>
      </c>
      <c r="O95" t="s">
        <v>627</v>
      </c>
    </row>
    <row r="96" spans="12:15" x14ac:dyDescent="0.25">
      <c r="L96" t="str">
        <f t="shared" ca="1" si="3"/>
        <v>Kazakhstan</v>
      </c>
      <c r="M96" s="180" t="s">
        <v>163</v>
      </c>
      <c r="N96" s="56" t="s">
        <v>163</v>
      </c>
      <c r="O96" t="s">
        <v>628</v>
      </c>
    </row>
    <row r="97" spans="12:15" x14ac:dyDescent="0.25">
      <c r="L97" t="str">
        <f t="shared" ca="1" si="3"/>
        <v>Kenya</v>
      </c>
      <c r="M97" s="180" t="s">
        <v>164</v>
      </c>
      <c r="N97" s="56" t="s">
        <v>164</v>
      </c>
      <c r="O97" t="s">
        <v>164</v>
      </c>
    </row>
    <row r="98" spans="12:15" x14ac:dyDescent="0.25">
      <c r="L98" t="str">
        <f t="shared" ca="1" si="3"/>
        <v>Kiribati</v>
      </c>
      <c r="M98" s="180" t="s">
        <v>165</v>
      </c>
      <c r="N98" s="56" t="s">
        <v>165</v>
      </c>
      <c r="O98" t="s">
        <v>165</v>
      </c>
    </row>
    <row r="99" spans="12:15" x14ac:dyDescent="0.25">
      <c r="L99" t="str">
        <f t="shared" ca="1" si="3"/>
        <v>Korea (Democratic Peoples Republic)</v>
      </c>
      <c r="M99" s="180" t="s">
        <v>166</v>
      </c>
      <c r="N99" s="56" t="s">
        <v>629</v>
      </c>
      <c r="O99" t="s">
        <v>630</v>
      </c>
    </row>
    <row r="100" spans="12:15" x14ac:dyDescent="0.25">
      <c r="L100" t="str">
        <f t="shared" ca="1" si="3"/>
        <v>Korea (Republic)</v>
      </c>
      <c r="M100" s="180" t="s">
        <v>278</v>
      </c>
      <c r="N100" s="56" t="s">
        <v>631</v>
      </c>
      <c r="O100" t="s">
        <v>632</v>
      </c>
    </row>
    <row r="101" spans="12:15" x14ac:dyDescent="0.25">
      <c r="L101" t="str">
        <f t="shared" ca="1" si="3"/>
        <v>Kosovo</v>
      </c>
      <c r="M101" s="180" t="s">
        <v>167</v>
      </c>
      <c r="N101" s="56" t="s">
        <v>167</v>
      </c>
      <c r="O101" t="s">
        <v>167</v>
      </c>
    </row>
    <row r="102" spans="12:15" x14ac:dyDescent="0.25">
      <c r="L102" t="str">
        <f t="shared" ca="1" si="3"/>
        <v>Kuwait</v>
      </c>
      <c r="M102" s="180" t="s">
        <v>168</v>
      </c>
      <c r="N102" s="56" t="s">
        <v>633</v>
      </c>
      <c r="O102" t="s">
        <v>168</v>
      </c>
    </row>
    <row r="103" spans="12:15" x14ac:dyDescent="0.25">
      <c r="L103" t="str">
        <f t="shared" ca="1" si="3"/>
        <v>Kyrgyzstan</v>
      </c>
      <c r="M103" s="180" t="s">
        <v>169</v>
      </c>
      <c r="N103" s="56" t="s">
        <v>634</v>
      </c>
      <c r="O103" t="s">
        <v>635</v>
      </c>
    </row>
    <row r="104" spans="12:15" x14ac:dyDescent="0.25">
      <c r="L104" t="str">
        <f t="shared" ca="1" si="3"/>
        <v>Lao (Peoples Democratic Republic)</v>
      </c>
      <c r="M104" s="180" t="s">
        <v>170</v>
      </c>
      <c r="N104" s="56" t="s">
        <v>636</v>
      </c>
      <c r="O104" t="s">
        <v>637</v>
      </c>
    </row>
    <row r="105" spans="12:15" x14ac:dyDescent="0.25">
      <c r="L105" t="str">
        <f t="shared" ca="1" si="3"/>
        <v>Latvia</v>
      </c>
      <c r="M105" s="180" t="s">
        <v>171</v>
      </c>
      <c r="N105" s="56" t="s">
        <v>638</v>
      </c>
      <c r="O105" t="s">
        <v>639</v>
      </c>
    </row>
    <row r="106" spans="12:15" x14ac:dyDescent="0.25">
      <c r="L106" t="str">
        <f t="shared" ca="1" si="3"/>
        <v>Lebanon</v>
      </c>
      <c r="M106" s="180" t="s">
        <v>172</v>
      </c>
      <c r="N106" s="56" t="s">
        <v>640</v>
      </c>
      <c r="O106" t="s">
        <v>641</v>
      </c>
    </row>
    <row r="107" spans="12:15" x14ac:dyDescent="0.25">
      <c r="L107" t="str">
        <f t="shared" ca="1" si="3"/>
        <v>Lesotho</v>
      </c>
      <c r="M107" s="180" t="s">
        <v>173</v>
      </c>
      <c r="N107" s="56" t="s">
        <v>173</v>
      </c>
      <c r="O107" t="s">
        <v>173</v>
      </c>
    </row>
    <row r="108" spans="12:15" x14ac:dyDescent="0.25">
      <c r="L108" t="str">
        <f t="shared" ca="1" si="3"/>
        <v>Liberia</v>
      </c>
      <c r="M108" s="180" t="s">
        <v>174</v>
      </c>
      <c r="N108" s="56" t="s">
        <v>174</v>
      </c>
      <c r="O108" t="s">
        <v>174</v>
      </c>
    </row>
    <row r="109" spans="12:15" x14ac:dyDescent="0.25">
      <c r="L109" t="str">
        <f t="shared" ca="1" si="3"/>
        <v>Libya</v>
      </c>
      <c r="M109" s="180" t="s">
        <v>279</v>
      </c>
      <c r="N109" s="56" t="s">
        <v>642</v>
      </c>
      <c r="O109" t="s">
        <v>643</v>
      </c>
    </row>
    <row r="110" spans="12:15" x14ac:dyDescent="0.25">
      <c r="L110" t="str">
        <f t="shared" ca="1" si="3"/>
        <v>Liechtenstein</v>
      </c>
      <c r="M110" s="180" t="s">
        <v>175</v>
      </c>
      <c r="N110" s="56" t="s">
        <v>175</v>
      </c>
      <c r="O110" t="s">
        <v>175</v>
      </c>
    </row>
    <row r="111" spans="12:15" x14ac:dyDescent="0.25">
      <c r="L111" t="str">
        <f t="shared" ca="1" si="3"/>
        <v>Lithuania</v>
      </c>
      <c r="M111" s="180" t="s">
        <v>176</v>
      </c>
      <c r="N111" s="56" t="s">
        <v>644</v>
      </c>
      <c r="O111" t="s">
        <v>645</v>
      </c>
    </row>
    <row r="112" spans="12:15" x14ac:dyDescent="0.25">
      <c r="L112" t="str">
        <f t="shared" ca="1" si="3"/>
        <v>Luxembourg</v>
      </c>
      <c r="M112" s="180" t="s">
        <v>177</v>
      </c>
      <c r="N112" s="56" t="s">
        <v>177</v>
      </c>
      <c r="O112" t="s">
        <v>646</v>
      </c>
    </row>
    <row r="113" spans="12:15" x14ac:dyDescent="0.25">
      <c r="L113" t="str">
        <f t="shared" ca="1" si="3"/>
        <v>Madagascar</v>
      </c>
      <c r="M113" s="180" t="s">
        <v>178</v>
      </c>
      <c r="N113" s="56" t="s">
        <v>178</v>
      </c>
      <c r="O113" t="s">
        <v>178</v>
      </c>
    </row>
    <row r="114" spans="12:15" x14ac:dyDescent="0.25">
      <c r="L114" t="str">
        <f t="shared" ca="1" si="3"/>
        <v>Malawi</v>
      </c>
      <c r="M114" s="180" t="s">
        <v>179</v>
      </c>
      <c r="N114" s="56" t="s">
        <v>179</v>
      </c>
      <c r="O114" t="s">
        <v>179</v>
      </c>
    </row>
    <row r="115" spans="12:15" x14ac:dyDescent="0.25">
      <c r="L115" t="str">
        <f t="shared" ca="1" si="3"/>
        <v>Malaysia</v>
      </c>
      <c r="M115" s="180" t="s">
        <v>180</v>
      </c>
      <c r="N115" s="56" t="s">
        <v>647</v>
      </c>
      <c r="O115" t="s">
        <v>648</v>
      </c>
    </row>
    <row r="116" spans="12:15" x14ac:dyDescent="0.25">
      <c r="L116" t="str">
        <f t="shared" ca="1" si="3"/>
        <v>Maldives</v>
      </c>
      <c r="M116" s="180" t="s">
        <v>181</v>
      </c>
      <c r="N116" s="56" t="s">
        <v>181</v>
      </c>
      <c r="O116" t="s">
        <v>649</v>
      </c>
    </row>
    <row r="117" spans="12:15" x14ac:dyDescent="0.25">
      <c r="L117" t="str">
        <f t="shared" ca="1" si="3"/>
        <v>Mali</v>
      </c>
      <c r="M117" s="180" t="s">
        <v>182</v>
      </c>
      <c r="N117" s="56" t="s">
        <v>182</v>
      </c>
      <c r="O117" t="s">
        <v>650</v>
      </c>
    </row>
    <row r="118" spans="12:15" x14ac:dyDescent="0.25">
      <c r="L118" t="str">
        <f t="shared" ca="1" si="3"/>
        <v>Malta</v>
      </c>
      <c r="M118" s="180" t="s">
        <v>183</v>
      </c>
      <c r="N118" s="56" t="s">
        <v>651</v>
      </c>
      <c r="O118" t="s">
        <v>183</v>
      </c>
    </row>
    <row r="119" spans="12:15" x14ac:dyDescent="0.25">
      <c r="L119" t="str">
        <f t="shared" ca="1" si="3"/>
        <v>Marshall Islands</v>
      </c>
      <c r="M119" s="180" t="s">
        <v>184</v>
      </c>
      <c r="N119" s="56" t="s">
        <v>652</v>
      </c>
      <c r="O119" t="s">
        <v>653</v>
      </c>
    </row>
    <row r="120" spans="12:15" x14ac:dyDescent="0.25">
      <c r="L120" t="str">
        <f t="shared" ca="1" si="3"/>
        <v>Mauritania</v>
      </c>
      <c r="M120" s="180" t="s">
        <v>185</v>
      </c>
      <c r="N120" s="56" t="s">
        <v>654</v>
      </c>
      <c r="O120" t="s">
        <v>185</v>
      </c>
    </row>
    <row r="121" spans="12:15" x14ac:dyDescent="0.25">
      <c r="L121" t="str">
        <f t="shared" ca="1" si="3"/>
        <v>Mauritius</v>
      </c>
      <c r="M121" s="180" t="s">
        <v>186</v>
      </c>
      <c r="N121" s="56" t="s">
        <v>655</v>
      </c>
      <c r="O121" t="s">
        <v>656</v>
      </c>
    </row>
    <row r="122" spans="12:15" x14ac:dyDescent="0.25">
      <c r="L122" t="str">
        <f t="shared" ca="1" si="3"/>
        <v>Mexico</v>
      </c>
      <c r="M122" s="180" t="s">
        <v>187</v>
      </c>
      <c r="N122" s="56" t="s">
        <v>657</v>
      </c>
      <c r="O122" t="s">
        <v>658</v>
      </c>
    </row>
    <row r="123" spans="12:15" x14ac:dyDescent="0.25">
      <c r="L123" t="str">
        <f t="shared" ca="1" si="3"/>
        <v>Micronesia (Federated States)</v>
      </c>
      <c r="M123" s="180" t="s">
        <v>188</v>
      </c>
      <c r="N123" s="56" t="s">
        <v>659</v>
      </c>
      <c r="O123" t="s">
        <v>660</v>
      </c>
    </row>
    <row r="124" spans="12:15" x14ac:dyDescent="0.25">
      <c r="L124" t="str">
        <f t="shared" ca="1" si="3"/>
        <v>Moldova</v>
      </c>
      <c r="M124" s="180" t="s">
        <v>189</v>
      </c>
      <c r="N124" s="56" t="s">
        <v>661</v>
      </c>
      <c r="O124" t="s">
        <v>662</v>
      </c>
    </row>
    <row r="125" spans="12:15" x14ac:dyDescent="0.25">
      <c r="L125" t="str">
        <f t="shared" ca="1" si="3"/>
        <v>Monaco</v>
      </c>
      <c r="M125" s="180" t="s">
        <v>190</v>
      </c>
      <c r="N125" s="56" t="s">
        <v>190</v>
      </c>
      <c r="O125" t="s">
        <v>663</v>
      </c>
    </row>
    <row r="126" spans="12:15" x14ac:dyDescent="0.25">
      <c r="L126" t="str">
        <f t="shared" ca="1" si="3"/>
        <v>Mongolia</v>
      </c>
      <c r="M126" s="180" t="s">
        <v>191</v>
      </c>
      <c r="N126" s="56" t="s">
        <v>664</v>
      </c>
      <c r="O126" t="s">
        <v>191</v>
      </c>
    </row>
    <row r="127" spans="12:15" x14ac:dyDescent="0.25">
      <c r="L127" t="str">
        <f t="shared" ca="1" si="3"/>
        <v>Montenegro</v>
      </c>
      <c r="M127" s="180" t="s">
        <v>192</v>
      </c>
      <c r="N127" s="56" t="s">
        <v>665</v>
      </c>
      <c r="O127" t="s">
        <v>192</v>
      </c>
    </row>
    <row r="128" spans="12:15" x14ac:dyDescent="0.25">
      <c r="L128" t="str">
        <f t="shared" ca="1" si="3"/>
        <v>Morocco</v>
      </c>
      <c r="M128" s="180" t="s">
        <v>193</v>
      </c>
      <c r="N128" s="56" t="s">
        <v>666</v>
      </c>
      <c r="O128" t="s">
        <v>667</v>
      </c>
    </row>
    <row r="129" spans="12:15" x14ac:dyDescent="0.25">
      <c r="L129" t="str">
        <f t="shared" ca="1" si="3"/>
        <v>Mozambique</v>
      </c>
      <c r="M129" s="180" t="s">
        <v>194</v>
      </c>
      <c r="N129" s="56" t="s">
        <v>194</v>
      </c>
      <c r="O129" t="s">
        <v>194</v>
      </c>
    </row>
    <row r="130" spans="12:15" x14ac:dyDescent="0.25">
      <c r="L130" t="str">
        <f t="shared" ca="1" si="3"/>
        <v>Myanmar</v>
      </c>
      <c r="M130" s="180" t="s">
        <v>195</v>
      </c>
      <c r="N130" s="56" t="s">
        <v>668</v>
      </c>
      <c r="O130" t="s">
        <v>195</v>
      </c>
    </row>
    <row r="131" spans="12:15" x14ac:dyDescent="0.25">
      <c r="L131" t="str">
        <f t="shared" ref="L131:L194" ca="1" si="4">OFFSET($M131,0,LangOffset,1,1)</f>
        <v>Namibia</v>
      </c>
      <c r="M131" s="180" t="s">
        <v>196</v>
      </c>
      <c r="N131" s="56" t="s">
        <v>669</v>
      </c>
      <c r="O131" t="s">
        <v>196</v>
      </c>
    </row>
    <row r="132" spans="12:15" x14ac:dyDescent="0.25">
      <c r="L132" t="str">
        <f t="shared" ca="1" si="4"/>
        <v>Nauru</v>
      </c>
      <c r="M132" s="180" t="s">
        <v>197</v>
      </c>
      <c r="N132" s="56" t="s">
        <v>197</v>
      </c>
      <c r="O132" t="s">
        <v>197</v>
      </c>
    </row>
    <row r="133" spans="12:15" x14ac:dyDescent="0.25">
      <c r="L133" t="str">
        <f t="shared" ca="1" si="4"/>
        <v>Nepal</v>
      </c>
      <c r="M133" s="180" t="s">
        <v>198</v>
      </c>
      <c r="N133" s="56" t="s">
        <v>670</v>
      </c>
      <c r="O133" t="s">
        <v>198</v>
      </c>
    </row>
    <row r="134" spans="12:15" x14ac:dyDescent="0.25">
      <c r="L134" t="str">
        <f t="shared" ca="1" si="4"/>
        <v>Netherlands</v>
      </c>
      <c r="M134" s="180" t="s">
        <v>199</v>
      </c>
      <c r="N134" s="56" t="s">
        <v>671</v>
      </c>
      <c r="O134" t="s">
        <v>672</v>
      </c>
    </row>
    <row r="135" spans="12:15" x14ac:dyDescent="0.25">
      <c r="L135" t="str">
        <f t="shared" ca="1" si="4"/>
        <v>New Zealand</v>
      </c>
      <c r="M135" s="180" t="s">
        <v>200</v>
      </c>
      <c r="N135" s="56" t="s">
        <v>673</v>
      </c>
      <c r="O135" t="s">
        <v>674</v>
      </c>
    </row>
    <row r="136" spans="12:15" x14ac:dyDescent="0.25">
      <c r="L136" t="str">
        <f t="shared" ca="1" si="4"/>
        <v>Nicaragua</v>
      </c>
      <c r="M136" s="180" t="s">
        <v>201</v>
      </c>
      <c r="N136" s="56" t="s">
        <v>201</v>
      </c>
      <c r="O136" t="s">
        <v>201</v>
      </c>
    </row>
    <row r="137" spans="12:15" x14ac:dyDescent="0.25">
      <c r="L137" t="str">
        <f t="shared" ca="1" si="4"/>
        <v>Niger</v>
      </c>
      <c r="M137" s="180" t="s">
        <v>202</v>
      </c>
      <c r="N137" s="56" t="s">
        <v>202</v>
      </c>
      <c r="O137" t="s">
        <v>675</v>
      </c>
    </row>
    <row r="138" spans="12:15" x14ac:dyDescent="0.25">
      <c r="L138" t="str">
        <f t="shared" ca="1" si="4"/>
        <v>Nigeria</v>
      </c>
      <c r="M138" s="180" t="s">
        <v>203</v>
      </c>
      <c r="N138" s="56" t="s">
        <v>203</v>
      </c>
      <c r="O138" t="s">
        <v>203</v>
      </c>
    </row>
    <row r="139" spans="12:15" x14ac:dyDescent="0.25">
      <c r="L139" t="str">
        <f t="shared" ca="1" si="4"/>
        <v>Niue</v>
      </c>
      <c r="M139" s="180" t="s">
        <v>204</v>
      </c>
      <c r="N139" s="56" t="s">
        <v>204</v>
      </c>
      <c r="O139" t="s">
        <v>204</v>
      </c>
    </row>
    <row r="140" spans="12:15" x14ac:dyDescent="0.25">
      <c r="L140" t="str">
        <f t="shared" ca="1" si="4"/>
        <v>North Macedonia</v>
      </c>
      <c r="M140" s="180" t="s">
        <v>676</v>
      </c>
      <c r="N140" s="56" t="s">
        <v>677</v>
      </c>
      <c r="O140" t="s">
        <v>678</v>
      </c>
    </row>
    <row r="141" spans="12:15" x14ac:dyDescent="0.25">
      <c r="L141" t="str">
        <f t="shared" ca="1" si="4"/>
        <v>Norway</v>
      </c>
      <c r="M141" s="180" t="s">
        <v>205</v>
      </c>
      <c r="N141" s="56" t="s">
        <v>679</v>
      </c>
      <c r="O141" t="s">
        <v>680</v>
      </c>
    </row>
    <row r="142" spans="12:15" x14ac:dyDescent="0.25">
      <c r="L142" t="str">
        <f t="shared" ca="1" si="4"/>
        <v>Oman</v>
      </c>
      <c r="M142" s="180" t="s">
        <v>206</v>
      </c>
      <c r="N142" s="56" t="s">
        <v>206</v>
      </c>
      <c r="O142" t="s">
        <v>681</v>
      </c>
    </row>
    <row r="143" spans="12:15" x14ac:dyDescent="0.25">
      <c r="L143" t="str">
        <f t="shared" ca="1" si="4"/>
        <v>Pakistan</v>
      </c>
      <c r="M143" s="180" t="s">
        <v>207</v>
      </c>
      <c r="N143" s="56" t="s">
        <v>207</v>
      </c>
      <c r="O143" t="s">
        <v>682</v>
      </c>
    </row>
    <row r="144" spans="12:15" x14ac:dyDescent="0.25">
      <c r="L144" t="str">
        <f t="shared" ca="1" si="4"/>
        <v>Palau</v>
      </c>
      <c r="M144" s="180" t="s">
        <v>208</v>
      </c>
      <c r="N144" s="56" t="s">
        <v>683</v>
      </c>
      <c r="O144" t="s">
        <v>208</v>
      </c>
    </row>
    <row r="145" spans="12:15" x14ac:dyDescent="0.25">
      <c r="L145" t="str">
        <f t="shared" ca="1" si="4"/>
        <v>Palestine</v>
      </c>
      <c r="M145" s="180" t="s">
        <v>280</v>
      </c>
      <c r="N145" s="56" t="s">
        <v>280</v>
      </c>
      <c r="O145" t="s">
        <v>684</v>
      </c>
    </row>
    <row r="146" spans="12:15" x14ac:dyDescent="0.25">
      <c r="L146" t="str">
        <f t="shared" ca="1" si="4"/>
        <v>Panama</v>
      </c>
      <c r="M146" s="180" t="s">
        <v>209</v>
      </c>
      <c r="N146" s="56" t="s">
        <v>209</v>
      </c>
      <c r="O146" t="s">
        <v>685</v>
      </c>
    </row>
    <row r="147" spans="12:15" x14ac:dyDescent="0.25">
      <c r="L147" t="str">
        <f t="shared" ca="1" si="4"/>
        <v>Papua New Guinea</v>
      </c>
      <c r="M147" s="180" t="s">
        <v>210</v>
      </c>
      <c r="N147" s="56" t="s">
        <v>686</v>
      </c>
      <c r="O147" t="s">
        <v>687</v>
      </c>
    </row>
    <row r="148" spans="12:15" x14ac:dyDescent="0.25">
      <c r="L148" t="str">
        <f t="shared" ca="1" si="4"/>
        <v>Paraguay</v>
      </c>
      <c r="M148" s="180" t="s">
        <v>211</v>
      </c>
      <c r="N148" s="56" t="s">
        <v>211</v>
      </c>
      <c r="O148" t="s">
        <v>211</v>
      </c>
    </row>
    <row r="149" spans="12:15" x14ac:dyDescent="0.25">
      <c r="L149" t="str">
        <f t="shared" ca="1" si="4"/>
        <v>Peru</v>
      </c>
      <c r="M149" s="180" t="s">
        <v>212</v>
      </c>
      <c r="N149" s="56" t="s">
        <v>688</v>
      </c>
      <c r="O149" t="s">
        <v>689</v>
      </c>
    </row>
    <row r="150" spans="12:15" x14ac:dyDescent="0.25">
      <c r="L150" t="str">
        <f t="shared" ca="1" si="4"/>
        <v>Philippines</v>
      </c>
      <c r="M150" s="180" t="s">
        <v>213</v>
      </c>
      <c r="N150" s="56" t="s">
        <v>213</v>
      </c>
      <c r="O150" t="s">
        <v>690</v>
      </c>
    </row>
    <row r="151" spans="12:15" x14ac:dyDescent="0.25">
      <c r="L151" t="str">
        <f t="shared" ca="1" si="4"/>
        <v>Poland</v>
      </c>
      <c r="M151" s="180" t="s">
        <v>214</v>
      </c>
      <c r="N151" s="56" t="s">
        <v>691</v>
      </c>
      <c r="O151" t="s">
        <v>692</v>
      </c>
    </row>
    <row r="152" spans="12:15" x14ac:dyDescent="0.25">
      <c r="L152" t="str">
        <f t="shared" ca="1" si="4"/>
        <v>Portugal</v>
      </c>
      <c r="M152" s="180" t="s">
        <v>215</v>
      </c>
      <c r="N152" s="56" t="s">
        <v>215</v>
      </c>
      <c r="O152" t="s">
        <v>215</v>
      </c>
    </row>
    <row r="153" spans="12:15" x14ac:dyDescent="0.25">
      <c r="L153" t="str">
        <f t="shared" ca="1" si="4"/>
        <v>Qatar</v>
      </c>
      <c r="M153" s="180" t="s">
        <v>216</v>
      </c>
      <c r="N153" s="56" t="s">
        <v>216</v>
      </c>
      <c r="O153" t="s">
        <v>216</v>
      </c>
    </row>
    <row r="154" spans="12:15" x14ac:dyDescent="0.25">
      <c r="L154" t="str">
        <f t="shared" ca="1" si="4"/>
        <v>Romania</v>
      </c>
      <c r="M154" s="180" t="s">
        <v>217</v>
      </c>
      <c r="N154" s="56" t="s">
        <v>693</v>
      </c>
      <c r="O154" t="s">
        <v>694</v>
      </c>
    </row>
    <row r="155" spans="12:15" x14ac:dyDescent="0.25">
      <c r="L155" t="str">
        <f t="shared" ca="1" si="4"/>
        <v>Russian Federation</v>
      </c>
      <c r="M155" s="180" t="s">
        <v>218</v>
      </c>
      <c r="N155" s="56" t="s">
        <v>695</v>
      </c>
      <c r="O155" t="s">
        <v>696</v>
      </c>
    </row>
    <row r="156" spans="12:15" x14ac:dyDescent="0.25">
      <c r="L156" t="str">
        <f t="shared" ca="1" si="4"/>
        <v>Rwanda</v>
      </c>
      <c r="M156" s="180" t="s">
        <v>219</v>
      </c>
      <c r="N156" s="56" t="s">
        <v>219</v>
      </c>
      <c r="O156" t="s">
        <v>219</v>
      </c>
    </row>
    <row r="157" spans="12:15" x14ac:dyDescent="0.25">
      <c r="L157" t="str">
        <f t="shared" ca="1" si="4"/>
        <v>Saint Kitts and Nevis</v>
      </c>
      <c r="M157" s="180" t="s">
        <v>220</v>
      </c>
      <c r="N157" s="56" t="s">
        <v>697</v>
      </c>
      <c r="O157" t="s">
        <v>698</v>
      </c>
    </row>
    <row r="158" spans="12:15" x14ac:dyDescent="0.25">
      <c r="L158" t="str">
        <f t="shared" ca="1" si="4"/>
        <v>Saint Lucia</v>
      </c>
      <c r="M158" s="180" t="s">
        <v>221</v>
      </c>
      <c r="N158" s="56" t="s">
        <v>699</v>
      </c>
      <c r="O158" t="s">
        <v>700</v>
      </c>
    </row>
    <row r="159" spans="12:15" x14ac:dyDescent="0.25">
      <c r="L159" t="str">
        <f t="shared" ca="1" si="4"/>
        <v>Saint Vincent and Grenadines</v>
      </c>
      <c r="M159" s="180" t="s">
        <v>222</v>
      </c>
      <c r="N159" s="56" t="s">
        <v>701</v>
      </c>
      <c r="O159" t="s">
        <v>702</v>
      </c>
    </row>
    <row r="160" spans="12:15" x14ac:dyDescent="0.25">
      <c r="L160" t="str">
        <f t="shared" ca="1" si="4"/>
        <v>Samoa</v>
      </c>
      <c r="M160" s="180" t="s">
        <v>223</v>
      </c>
      <c r="N160" s="56" t="s">
        <v>223</v>
      </c>
      <c r="O160" t="s">
        <v>223</v>
      </c>
    </row>
    <row r="161" spans="12:15" x14ac:dyDescent="0.25">
      <c r="L161" t="str">
        <f t="shared" ca="1" si="4"/>
        <v>San Marino</v>
      </c>
      <c r="M161" s="180" t="s">
        <v>224</v>
      </c>
      <c r="N161" s="56" t="s">
        <v>703</v>
      </c>
      <c r="O161" t="s">
        <v>224</v>
      </c>
    </row>
    <row r="162" spans="12:15" x14ac:dyDescent="0.25">
      <c r="L162" t="str">
        <f t="shared" ca="1" si="4"/>
        <v>Sao Tome and Principe</v>
      </c>
      <c r="M162" s="180" t="s">
        <v>225</v>
      </c>
      <c r="N162" s="56" t="s">
        <v>704</v>
      </c>
      <c r="O162" t="s">
        <v>705</v>
      </c>
    </row>
    <row r="163" spans="12:15" x14ac:dyDescent="0.25">
      <c r="L163" t="str">
        <f t="shared" ca="1" si="4"/>
        <v>Saudi Arabia</v>
      </c>
      <c r="M163" s="180" t="s">
        <v>226</v>
      </c>
      <c r="N163" s="56" t="s">
        <v>706</v>
      </c>
      <c r="O163" t="s">
        <v>707</v>
      </c>
    </row>
    <row r="164" spans="12:15" x14ac:dyDescent="0.25">
      <c r="L164" t="str">
        <f t="shared" ca="1" si="4"/>
        <v>Senegal</v>
      </c>
      <c r="M164" s="180" t="s">
        <v>227</v>
      </c>
      <c r="N164" s="56" t="s">
        <v>708</v>
      </c>
      <c r="O164" t="s">
        <v>227</v>
      </c>
    </row>
    <row r="165" spans="12:15" x14ac:dyDescent="0.25">
      <c r="L165" t="str">
        <f t="shared" ca="1" si="4"/>
        <v>Serbia</v>
      </c>
      <c r="M165" s="180" t="s">
        <v>228</v>
      </c>
      <c r="N165" s="56" t="s">
        <v>709</v>
      </c>
      <c r="O165" t="s">
        <v>228</v>
      </c>
    </row>
    <row r="166" spans="12:15" x14ac:dyDescent="0.25">
      <c r="L166" t="str">
        <f t="shared" ca="1" si="4"/>
        <v>Seychelles</v>
      </c>
      <c r="M166" s="180" t="s">
        <v>229</v>
      </c>
      <c r="N166" s="56" t="s">
        <v>229</v>
      </c>
      <c r="O166" t="s">
        <v>229</v>
      </c>
    </row>
    <row r="167" spans="12:15" x14ac:dyDescent="0.25">
      <c r="L167" t="str">
        <f t="shared" ca="1" si="4"/>
        <v>Sierra Leone</v>
      </c>
      <c r="M167" s="180" t="s">
        <v>230</v>
      </c>
      <c r="N167" s="56" t="s">
        <v>230</v>
      </c>
      <c r="O167" t="s">
        <v>710</v>
      </c>
    </row>
    <row r="168" spans="12:15" x14ac:dyDescent="0.25">
      <c r="L168" t="str">
        <f t="shared" ca="1" si="4"/>
        <v>Singapore</v>
      </c>
      <c r="M168" s="180" t="s">
        <v>231</v>
      </c>
      <c r="N168" s="56" t="s">
        <v>711</v>
      </c>
      <c r="O168" t="s">
        <v>712</v>
      </c>
    </row>
    <row r="169" spans="12:15" x14ac:dyDescent="0.25">
      <c r="L169" t="str">
        <f t="shared" ca="1" si="4"/>
        <v>Sint Maarten (Dutch part)</v>
      </c>
      <c r="M169" s="180" t="s">
        <v>281</v>
      </c>
      <c r="N169" s="56" t="s">
        <v>713</v>
      </c>
      <c r="O169" t="s">
        <v>714</v>
      </c>
    </row>
    <row r="170" spans="12:15" x14ac:dyDescent="0.25">
      <c r="L170" t="str">
        <f t="shared" ca="1" si="4"/>
        <v>Slovakia</v>
      </c>
      <c r="M170" s="180" t="s">
        <v>232</v>
      </c>
      <c r="N170" s="56" t="s">
        <v>715</v>
      </c>
      <c r="O170" t="s">
        <v>716</v>
      </c>
    </row>
    <row r="171" spans="12:15" x14ac:dyDescent="0.25">
      <c r="L171" t="str">
        <f t="shared" ca="1" si="4"/>
        <v>Slovenia</v>
      </c>
      <c r="M171" s="180" t="s">
        <v>233</v>
      </c>
      <c r="N171" s="56" t="s">
        <v>717</v>
      </c>
      <c r="O171" t="s">
        <v>718</v>
      </c>
    </row>
    <row r="172" spans="12:15" x14ac:dyDescent="0.25">
      <c r="L172" t="str">
        <f t="shared" ca="1" si="4"/>
        <v>Solomon Islands</v>
      </c>
      <c r="M172" s="180" t="s">
        <v>234</v>
      </c>
      <c r="N172" s="56" t="s">
        <v>719</v>
      </c>
      <c r="O172" t="s">
        <v>720</v>
      </c>
    </row>
    <row r="173" spans="12:15" x14ac:dyDescent="0.25">
      <c r="L173" t="str">
        <f t="shared" ca="1" si="4"/>
        <v>Somalia</v>
      </c>
      <c r="M173" s="180" t="s">
        <v>235</v>
      </c>
      <c r="N173" s="56" t="s">
        <v>721</v>
      </c>
      <c r="O173" t="s">
        <v>235</v>
      </c>
    </row>
    <row r="174" spans="12:15" x14ac:dyDescent="0.25">
      <c r="L174" t="str">
        <f t="shared" ca="1" si="4"/>
        <v>South Africa</v>
      </c>
      <c r="M174" s="180" t="s">
        <v>236</v>
      </c>
      <c r="N174" s="56" t="s">
        <v>722</v>
      </c>
      <c r="O174" t="s">
        <v>723</v>
      </c>
    </row>
    <row r="175" spans="12:15" x14ac:dyDescent="0.25">
      <c r="L175" t="str">
        <f t="shared" ca="1" si="4"/>
        <v>South Sudan</v>
      </c>
      <c r="M175" s="180" t="s">
        <v>237</v>
      </c>
      <c r="N175" s="56" t="s">
        <v>724</v>
      </c>
      <c r="O175" t="s">
        <v>725</v>
      </c>
    </row>
    <row r="176" spans="12:15" x14ac:dyDescent="0.25">
      <c r="L176" t="str">
        <f t="shared" ca="1" si="4"/>
        <v>Spain</v>
      </c>
      <c r="M176" s="180" t="s">
        <v>238</v>
      </c>
      <c r="N176" s="56" t="s">
        <v>726</v>
      </c>
      <c r="O176" t="s">
        <v>727</v>
      </c>
    </row>
    <row r="177" spans="12:15" x14ac:dyDescent="0.25">
      <c r="L177" t="str">
        <f t="shared" ca="1" si="4"/>
        <v>Sri Lanka</v>
      </c>
      <c r="M177" s="180" t="s">
        <v>239</v>
      </c>
      <c r="N177" s="56" t="s">
        <v>239</v>
      </c>
      <c r="O177" t="s">
        <v>239</v>
      </c>
    </row>
    <row r="178" spans="12:15" x14ac:dyDescent="0.25">
      <c r="L178" t="str">
        <f t="shared" ca="1" si="4"/>
        <v>Sudan</v>
      </c>
      <c r="M178" s="180" t="s">
        <v>240</v>
      </c>
      <c r="N178" s="56" t="s">
        <v>728</v>
      </c>
      <c r="O178" t="s">
        <v>729</v>
      </c>
    </row>
    <row r="179" spans="12:15" x14ac:dyDescent="0.25">
      <c r="L179" t="str">
        <f t="shared" ca="1" si="4"/>
        <v>Suriname</v>
      </c>
      <c r="M179" s="180" t="s">
        <v>241</v>
      </c>
      <c r="N179" s="56" t="s">
        <v>241</v>
      </c>
      <c r="O179" t="s">
        <v>241</v>
      </c>
    </row>
    <row r="180" spans="12:15" x14ac:dyDescent="0.25">
      <c r="L180" t="str">
        <f t="shared" ca="1" si="4"/>
        <v>Sweden</v>
      </c>
      <c r="M180" s="180" t="s">
        <v>242</v>
      </c>
      <c r="N180" s="56" t="s">
        <v>730</v>
      </c>
      <c r="O180" t="s">
        <v>731</v>
      </c>
    </row>
    <row r="181" spans="12:15" x14ac:dyDescent="0.25">
      <c r="L181" t="str">
        <f t="shared" ca="1" si="4"/>
        <v>Switzerland</v>
      </c>
      <c r="M181" s="180" t="s">
        <v>243</v>
      </c>
      <c r="N181" s="56" t="s">
        <v>732</v>
      </c>
      <c r="O181" t="s">
        <v>733</v>
      </c>
    </row>
    <row r="182" spans="12:15" x14ac:dyDescent="0.25">
      <c r="L182" t="str">
        <f t="shared" ca="1" si="4"/>
        <v>Syrian Arab Republic</v>
      </c>
      <c r="M182" s="180" t="s">
        <v>244</v>
      </c>
      <c r="N182" s="56" t="s">
        <v>734</v>
      </c>
      <c r="O182" t="s">
        <v>735</v>
      </c>
    </row>
    <row r="183" spans="12:15" x14ac:dyDescent="0.25">
      <c r="L183" t="str">
        <f t="shared" ca="1" si="4"/>
        <v>Taiwan</v>
      </c>
      <c r="M183" s="180" t="s">
        <v>245</v>
      </c>
      <c r="N183" s="56" t="s">
        <v>736</v>
      </c>
      <c r="O183" t="s">
        <v>737</v>
      </c>
    </row>
    <row r="184" spans="12:15" x14ac:dyDescent="0.25">
      <c r="L184" t="str">
        <f t="shared" ca="1" si="4"/>
        <v>Tajikistan</v>
      </c>
      <c r="M184" s="180" t="s">
        <v>246</v>
      </c>
      <c r="N184" s="56" t="s">
        <v>738</v>
      </c>
      <c r="O184" t="s">
        <v>739</v>
      </c>
    </row>
    <row r="185" spans="12:15" x14ac:dyDescent="0.25">
      <c r="L185" t="str">
        <f t="shared" ca="1" si="4"/>
        <v>Tanzania (United Republic)</v>
      </c>
      <c r="M185" s="180" t="s">
        <v>247</v>
      </c>
      <c r="N185" s="56" t="s">
        <v>740</v>
      </c>
      <c r="O185" t="s">
        <v>741</v>
      </c>
    </row>
    <row r="186" spans="12:15" x14ac:dyDescent="0.25">
      <c r="L186" t="str">
        <f t="shared" ca="1" si="4"/>
        <v>Thailand</v>
      </c>
      <c r="M186" s="180" t="s">
        <v>248</v>
      </c>
      <c r="N186" s="56" t="s">
        <v>742</v>
      </c>
      <c r="O186" t="s">
        <v>743</v>
      </c>
    </row>
    <row r="187" spans="12:15" x14ac:dyDescent="0.25">
      <c r="L187" t="str">
        <f t="shared" ca="1" si="4"/>
        <v>Timor-Leste</v>
      </c>
      <c r="M187" s="180" t="s">
        <v>249</v>
      </c>
      <c r="N187" s="56" t="s">
        <v>744</v>
      </c>
      <c r="O187" t="s">
        <v>249</v>
      </c>
    </row>
    <row r="188" spans="12:15" x14ac:dyDescent="0.25">
      <c r="L188" t="str">
        <f t="shared" ca="1" si="4"/>
        <v>Togo</v>
      </c>
      <c r="M188" s="180" t="s">
        <v>250</v>
      </c>
      <c r="N188" s="56" t="s">
        <v>250</v>
      </c>
      <c r="O188" t="s">
        <v>250</v>
      </c>
    </row>
    <row r="189" spans="12:15" x14ac:dyDescent="0.25">
      <c r="L189" t="str">
        <f t="shared" ca="1" si="4"/>
        <v>Tokelau</v>
      </c>
      <c r="M189" s="180" t="s">
        <v>251</v>
      </c>
      <c r="N189" s="56" t="s">
        <v>251</v>
      </c>
      <c r="O189" t="s">
        <v>251</v>
      </c>
    </row>
    <row r="190" spans="12:15" x14ac:dyDescent="0.25">
      <c r="L190" t="str">
        <f t="shared" ca="1" si="4"/>
        <v>Tonga</v>
      </c>
      <c r="M190" s="180" t="s">
        <v>252</v>
      </c>
      <c r="N190" s="56" t="s">
        <v>252</v>
      </c>
      <c r="O190" t="s">
        <v>252</v>
      </c>
    </row>
    <row r="191" spans="12:15" x14ac:dyDescent="0.25">
      <c r="L191" t="str">
        <f t="shared" ca="1" si="4"/>
        <v>Trinidad and Tobago</v>
      </c>
      <c r="M191" s="180" t="s">
        <v>253</v>
      </c>
      <c r="N191" s="56" t="s">
        <v>745</v>
      </c>
      <c r="O191" t="s">
        <v>746</v>
      </c>
    </row>
    <row r="192" spans="12:15" x14ac:dyDescent="0.25">
      <c r="L192" t="str">
        <f t="shared" ca="1" si="4"/>
        <v>Tunisia</v>
      </c>
      <c r="M192" s="180" t="s">
        <v>254</v>
      </c>
      <c r="N192" s="56" t="s">
        <v>747</v>
      </c>
      <c r="O192" t="s">
        <v>748</v>
      </c>
    </row>
    <row r="193" spans="12:15" x14ac:dyDescent="0.25">
      <c r="L193" t="str">
        <f t="shared" ca="1" si="4"/>
        <v>Turkey</v>
      </c>
      <c r="M193" s="180" t="s">
        <v>255</v>
      </c>
      <c r="N193" s="56" t="s">
        <v>749</v>
      </c>
      <c r="O193" t="s">
        <v>750</v>
      </c>
    </row>
    <row r="194" spans="12:15" x14ac:dyDescent="0.25">
      <c r="L194" t="str">
        <f t="shared" ca="1" si="4"/>
        <v>Turkmenistan</v>
      </c>
      <c r="M194" s="180" t="s">
        <v>256</v>
      </c>
      <c r="N194" s="56" t="s">
        <v>751</v>
      </c>
      <c r="O194" t="s">
        <v>752</v>
      </c>
    </row>
    <row r="195" spans="12:15" x14ac:dyDescent="0.25">
      <c r="L195" t="str">
        <f t="shared" ref="L195:L243" ca="1" si="5">OFFSET($M195,0,LangOffset,1,1)</f>
        <v>Tuvalu</v>
      </c>
      <c r="M195" s="180" t="s">
        <v>257</v>
      </c>
      <c r="N195" s="56" t="s">
        <v>257</v>
      </c>
      <c r="O195" t="s">
        <v>257</v>
      </c>
    </row>
    <row r="196" spans="12:15" x14ac:dyDescent="0.25">
      <c r="L196" t="str">
        <f t="shared" ca="1" si="5"/>
        <v>Uganda</v>
      </c>
      <c r="M196" s="180" t="s">
        <v>258</v>
      </c>
      <c r="N196" s="56" t="s">
        <v>753</v>
      </c>
      <c r="O196" t="s">
        <v>258</v>
      </c>
    </row>
    <row r="197" spans="12:15" x14ac:dyDescent="0.25">
      <c r="L197" t="str">
        <f t="shared" ca="1" si="5"/>
        <v>Ukraine</v>
      </c>
      <c r="M197" s="180" t="s">
        <v>259</v>
      </c>
      <c r="N197" s="56" t="s">
        <v>259</v>
      </c>
      <c r="O197" t="s">
        <v>754</v>
      </c>
    </row>
    <row r="198" spans="12:15" x14ac:dyDescent="0.25">
      <c r="L198" t="str">
        <f t="shared" ca="1" si="5"/>
        <v>United Arab Emirates</v>
      </c>
      <c r="M198" s="180" t="s">
        <v>260</v>
      </c>
      <c r="N198" s="56" t="s">
        <v>755</v>
      </c>
      <c r="O198" t="s">
        <v>756</v>
      </c>
    </row>
    <row r="199" spans="12:15" x14ac:dyDescent="0.25">
      <c r="L199" t="str">
        <f t="shared" ca="1" si="5"/>
        <v>United Kingdom</v>
      </c>
      <c r="M199" s="180" t="s">
        <v>261</v>
      </c>
      <c r="N199" s="56" t="s">
        <v>757</v>
      </c>
      <c r="O199" t="s">
        <v>758</v>
      </c>
    </row>
    <row r="200" spans="12:15" x14ac:dyDescent="0.25">
      <c r="L200" t="str">
        <f t="shared" ca="1" si="5"/>
        <v>United States</v>
      </c>
      <c r="M200" s="180" t="s">
        <v>262</v>
      </c>
      <c r="N200" s="56" t="s">
        <v>759</v>
      </c>
      <c r="O200" t="s">
        <v>760</v>
      </c>
    </row>
    <row r="201" spans="12:15" x14ac:dyDescent="0.25">
      <c r="L201" t="str">
        <f t="shared" ca="1" si="5"/>
        <v>Uruguay</v>
      </c>
      <c r="M201" s="180" t="s">
        <v>263</v>
      </c>
      <c r="N201" s="56" t="s">
        <v>263</v>
      </c>
      <c r="O201" t="s">
        <v>263</v>
      </c>
    </row>
    <row r="202" spans="12:15" x14ac:dyDescent="0.25">
      <c r="L202" t="str">
        <f t="shared" ca="1" si="5"/>
        <v>Uzbekistan</v>
      </c>
      <c r="M202" s="180" t="s">
        <v>264</v>
      </c>
      <c r="N202" s="56" t="s">
        <v>761</v>
      </c>
      <c r="O202" t="s">
        <v>762</v>
      </c>
    </row>
    <row r="203" spans="12:15" x14ac:dyDescent="0.25">
      <c r="L203" t="str">
        <f t="shared" ca="1" si="5"/>
        <v>Vanuatu</v>
      </c>
      <c r="M203" s="180" t="s">
        <v>265</v>
      </c>
      <c r="N203" s="56" t="s">
        <v>265</v>
      </c>
      <c r="O203" t="s">
        <v>265</v>
      </c>
    </row>
    <row r="204" spans="12:15" x14ac:dyDescent="0.25">
      <c r="L204" t="str">
        <f t="shared" ca="1" si="5"/>
        <v>Venezuela</v>
      </c>
      <c r="M204" s="180" t="s">
        <v>266</v>
      </c>
      <c r="N204" s="56" t="s">
        <v>266</v>
      </c>
      <c r="O204" t="s">
        <v>266</v>
      </c>
    </row>
    <row r="205" spans="12:15" x14ac:dyDescent="0.25">
      <c r="L205" t="str">
        <f t="shared" ca="1" si="5"/>
        <v>Viet Nam</v>
      </c>
      <c r="M205" s="180" t="s">
        <v>267</v>
      </c>
      <c r="N205" s="56" t="s">
        <v>763</v>
      </c>
      <c r="O205" t="s">
        <v>267</v>
      </c>
    </row>
    <row r="206" spans="12:15" x14ac:dyDescent="0.25">
      <c r="L206" t="str">
        <f t="shared" ca="1" si="5"/>
        <v>Western Sahara</v>
      </c>
      <c r="M206" s="180" t="s">
        <v>268</v>
      </c>
      <c r="N206" s="56" t="s">
        <v>764</v>
      </c>
      <c r="O206" t="s">
        <v>765</v>
      </c>
    </row>
    <row r="207" spans="12:15" x14ac:dyDescent="0.25">
      <c r="L207" t="str">
        <f t="shared" ca="1" si="5"/>
        <v>Yemen</v>
      </c>
      <c r="M207" s="180" t="s">
        <v>269</v>
      </c>
      <c r="N207" s="56" t="s">
        <v>766</v>
      </c>
      <c r="O207" t="s">
        <v>269</v>
      </c>
    </row>
    <row r="208" spans="12:15" x14ac:dyDescent="0.25">
      <c r="L208" t="str">
        <f t="shared" ca="1" si="5"/>
        <v>Zambia</v>
      </c>
      <c r="M208" s="180" t="s">
        <v>270</v>
      </c>
      <c r="N208" s="56" t="s">
        <v>767</v>
      </c>
      <c r="O208" t="s">
        <v>270</v>
      </c>
    </row>
    <row r="209" spans="12:15" x14ac:dyDescent="0.25">
      <c r="L209" t="str">
        <f t="shared" ca="1" si="5"/>
        <v>Zimbabwe</v>
      </c>
      <c r="M209" s="180" t="s">
        <v>272</v>
      </c>
      <c r="N209" s="56" t="s">
        <v>272</v>
      </c>
      <c r="O209" t="s">
        <v>272</v>
      </c>
    </row>
    <row r="210" spans="12:15" x14ac:dyDescent="0.25">
      <c r="L210" t="str">
        <f t="shared" ca="1" si="5"/>
        <v>Zanzibar</v>
      </c>
      <c r="M210" s="180" t="s">
        <v>271</v>
      </c>
      <c r="N210" s="56" t="s">
        <v>271</v>
      </c>
      <c r="O210" t="s">
        <v>271</v>
      </c>
    </row>
    <row r="211" spans="12:15" x14ac:dyDescent="0.25">
      <c r="L211">
        <f t="shared" ca="1" si="5"/>
        <v>0</v>
      </c>
      <c r="M211" s="180"/>
      <c r="N211" s="56"/>
    </row>
    <row r="212" spans="12:15" x14ac:dyDescent="0.25">
      <c r="L212">
        <f t="shared" ca="1" si="5"/>
        <v>0</v>
      </c>
      <c r="M212" s="180"/>
      <c r="N212" s="56"/>
    </row>
    <row r="213" spans="12:15" x14ac:dyDescent="0.25">
      <c r="L213">
        <f t="shared" ca="1" si="5"/>
        <v>0</v>
      </c>
      <c r="M213" s="180"/>
      <c r="N213" s="56"/>
    </row>
    <row r="214" spans="12:15" x14ac:dyDescent="0.25">
      <c r="L214">
        <f t="shared" ca="1" si="5"/>
        <v>0</v>
      </c>
      <c r="M214" s="180"/>
      <c r="N214" s="56"/>
    </row>
    <row r="215" spans="12:15" x14ac:dyDescent="0.25">
      <c r="L215">
        <f t="shared" ca="1" si="5"/>
        <v>0</v>
      </c>
      <c r="M215" s="180"/>
      <c r="N215" s="56"/>
    </row>
    <row r="216" spans="12:15" x14ac:dyDescent="0.25">
      <c r="L216">
        <f t="shared" ca="1" si="5"/>
        <v>0</v>
      </c>
      <c r="M216" s="180"/>
      <c r="N216" s="56"/>
    </row>
    <row r="217" spans="12:15" x14ac:dyDescent="0.25">
      <c r="L217">
        <f t="shared" ca="1" si="5"/>
        <v>0</v>
      </c>
      <c r="M217" s="180"/>
      <c r="N217" s="56"/>
    </row>
    <row r="218" spans="12:15" x14ac:dyDescent="0.25">
      <c r="L218">
        <f t="shared" ca="1" si="5"/>
        <v>0</v>
      </c>
      <c r="M218" s="180"/>
      <c r="N218" s="56"/>
    </row>
    <row r="219" spans="12:15" x14ac:dyDescent="0.25">
      <c r="L219">
        <f t="shared" ca="1" si="5"/>
        <v>0</v>
      </c>
      <c r="M219" s="180"/>
      <c r="N219" s="56"/>
    </row>
    <row r="220" spans="12:15" x14ac:dyDescent="0.25">
      <c r="L220">
        <f t="shared" ca="1" si="5"/>
        <v>0</v>
      </c>
      <c r="M220" s="180"/>
      <c r="N220" s="56"/>
    </row>
    <row r="221" spans="12:15" x14ac:dyDescent="0.25">
      <c r="L221">
        <f t="shared" ca="1" si="5"/>
        <v>0</v>
      </c>
      <c r="M221" s="180"/>
      <c r="N221" s="56"/>
    </row>
    <row r="222" spans="12:15" x14ac:dyDescent="0.25">
      <c r="L222">
        <f t="shared" ca="1" si="5"/>
        <v>0</v>
      </c>
      <c r="M222" s="180"/>
      <c r="N222" s="56"/>
    </row>
    <row r="223" spans="12:15" x14ac:dyDescent="0.25">
      <c r="L223">
        <f t="shared" ca="1" si="5"/>
        <v>0</v>
      </c>
      <c r="M223" s="180"/>
      <c r="N223" s="56"/>
    </row>
    <row r="224" spans="12:15" x14ac:dyDescent="0.25">
      <c r="L224">
        <f t="shared" ca="1" si="5"/>
        <v>0</v>
      </c>
      <c r="M224" s="180"/>
      <c r="N224" s="56"/>
    </row>
    <row r="225" spans="12:14" x14ac:dyDescent="0.25">
      <c r="L225">
        <f t="shared" ca="1" si="5"/>
        <v>0</v>
      </c>
      <c r="M225" s="180"/>
      <c r="N225" s="56"/>
    </row>
    <row r="226" spans="12:14" x14ac:dyDescent="0.25">
      <c r="L226">
        <f t="shared" ca="1" si="5"/>
        <v>0</v>
      </c>
      <c r="M226" s="180"/>
      <c r="N226" s="56"/>
    </row>
    <row r="227" spans="12:14" x14ac:dyDescent="0.25">
      <c r="L227">
        <f t="shared" ca="1" si="5"/>
        <v>0</v>
      </c>
      <c r="M227" s="180"/>
      <c r="N227" s="56"/>
    </row>
    <row r="228" spans="12:14" x14ac:dyDescent="0.25">
      <c r="L228">
        <f t="shared" ca="1" si="5"/>
        <v>0</v>
      </c>
      <c r="M228" s="180"/>
      <c r="N228" s="56"/>
    </row>
    <row r="229" spans="12:14" x14ac:dyDescent="0.25">
      <c r="L229">
        <f t="shared" ca="1" si="5"/>
        <v>0</v>
      </c>
      <c r="M229" s="180"/>
      <c r="N229" s="56"/>
    </row>
    <row r="230" spans="12:14" x14ac:dyDescent="0.25">
      <c r="L230">
        <f t="shared" ca="1" si="5"/>
        <v>0</v>
      </c>
      <c r="M230" s="180"/>
      <c r="N230" s="56"/>
    </row>
    <row r="231" spans="12:14" x14ac:dyDescent="0.25">
      <c r="L231">
        <f t="shared" ca="1" si="5"/>
        <v>0</v>
      </c>
      <c r="M231" s="180"/>
      <c r="N231" s="56"/>
    </row>
    <row r="232" spans="12:14" x14ac:dyDescent="0.25">
      <c r="L232">
        <f t="shared" ca="1" si="5"/>
        <v>0</v>
      </c>
      <c r="M232" s="180"/>
      <c r="N232" s="56"/>
    </row>
    <row r="233" spans="12:14" x14ac:dyDescent="0.25">
      <c r="L233">
        <f t="shared" ca="1" si="5"/>
        <v>0</v>
      </c>
      <c r="M233" s="180"/>
      <c r="N233" s="56"/>
    </row>
    <row r="234" spans="12:14" x14ac:dyDescent="0.25">
      <c r="L234">
        <f t="shared" ca="1" si="5"/>
        <v>0</v>
      </c>
      <c r="M234" s="180"/>
      <c r="N234" s="56"/>
    </row>
    <row r="235" spans="12:14" x14ac:dyDescent="0.25">
      <c r="L235">
        <f t="shared" ca="1" si="5"/>
        <v>0</v>
      </c>
      <c r="M235" s="180"/>
      <c r="N235" s="56"/>
    </row>
    <row r="236" spans="12:14" x14ac:dyDescent="0.25">
      <c r="L236">
        <f t="shared" ca="1" si="5"/>
        <v>0</v>
      </c>
      <c r="M236" s="180"/>
      <c r="N236" s="56"/>
    </row>
    <row r="237" spans="12:14" x14ac:dyDescent="0.25">
      <c r="L237">
        <f t="shared" ca="1" si="5"/>
        <v>0</v>
      </c>
      <c r="M237" s="180"/>
      <c r="N237" s="56"/>
    </row>
    <row r="238" spans="12:14" x14ac:dyDescent="0.25">
      <c r="L238">
        <f t="shared" ca="1" si="5"/>
        <v>0</v>
      </c>
      <c r="M238" s="180"/>
      <c r="N238" s="56"/>
    </row>
    <row r="239" spans="12:14" x14ac:dyDescent="0.25">
      <c r="L239">
        <f t="shared" ca="1" si="5"/>
        <v>0</v>
      </c>
      <c r="M239" s="180"/>
      <c r="N239" s="56"/>
    </row>
    <row r="240" spans="12:14" x14ac:dyDescent="0.25">
      <c r="L240">
        <f t="shared" ca="1" si="5"/>
        <v>0</v>
      </c>
      <c r="M240" s="180"/>
      <c r="N240" s="56"/>
    </row>
    <row r="241" spans="12:14" x14ac:dyDescent="0.25">
      <c r="L241">
        <f t="shared" ca="1" si="5"/>
        <v>0</v>
      </c>
      <c r="M241" s="180"/>
      <c r="N241" s="56"/>
    </row>
    <row r="242" spans="12:14" x14ac:dyDescent="0.25">
      <c r="L242">
        <f t="shared" ca="1" si="5"/>
        <v>0</v>
      </c>
      <c r="M242" s="180"/>
      <c r="N242" s="56"/>
    </row>
    <row r="243" spans="12:14" x14ac:dyDescent="0.25">
      <c r="L243">
        <f t="shared" ca="1" si="5"/>
        <v>0</v>
      </c>
      <c r="M243" s="180"/>
      <c r="N243" s="56"/>
    </row>
    <row r="244" spans="12:14" x14ac:dyDescent="0.25">
      <c r="M244" s="56"/>
      <c r="N244" s="56"/>
    </row>
    <row r="245" spans="12:14" x14ac:dyDescent="0.25">
      <c r="M245" s="56"/>
      <c r="N245" s="56"/>
    </row>
    <row r="246" spans="12:14" x14ac:dyDescent="0.25">
      <c r="M246" s="56"/>
      <c r="N246" s="56"/>
    </row>
    <row r="247" spans="12:14" x14ac:dyDescent="0.25">
      <c r="M247" s="56"/>
      <c r="N247" s="56"/>
    </row>
    <row r="248" spans="12:14" x14ac:dyDescent="0.25">
      <c r="M248" s="56"/>
      <c r="N248" s="56"/>
    </row>
    <row r="249" spans="12:14" x14ac:dyDescent="0.25">
      <c r="M249" s="56"/>
      <c r="N249" s="56"/>
    </row>
    <row r="250" spans="12:14" x14ac:dyDescent="0.25">
      <c r="M250" s="56"/>
      <c r="N250" s="56"/>
    </row>
    <row r="251" spans="12:14" x14ac:dyDescent="0.25">
      <c r="M251" s="56"/>
      <c r="N251" s="56"/>
    </row>
    <row r="252" spans="12:14" x14ac:dyDescent="0.25">
      <c r="M252" s="56"/>
      <c r="N252" s="56"/>
    </row>
    <row r="253" spans="12:14" x14ac:dyDescent="0.25">
      <c r="M253" s="56"/>
      <c r="N253" s="56"/>
    </row>
    <row r="254" spans="12:14" x14ac:dyDescent="0.25">
      <c r="M254" s="56"/>
      <c r="N254" s="56"/>
    </row>
    <row r="255" spans="12:14" x14ac:dyDescent="0.25">
      <c r="M255" s="56"/>
      <c r="N255" s="56"/>
    </row>
    <row r="256" spans="12:14" x14ac:dyDescent="0.25">
      <c r="M256" s="56"/>
      <c r="N256" s="56"/>
    </row>
    <row r="257" spans="13:14" x14ac:dyDescent="0.25">
      <c r="M257" s="56"/>
      <c r="N257" s="56"/>
    </row>
    <row r="258" spans="13:14" x14ac:dyDescent="0.25">
      <c r="M258" s="56"/>
      <c r="N258" s="56"/>
    </row>
    <row r="259" spans="13:14" x14ac:dyDescent="0.25">
      <c r="M259" s="56"/>
      <c r="N259" s="56"/>
    </row>
    <row r="260" spans="13:14" x14ac:dyDescent="0.25">
      <c r="M260" s="56"/>
      <c r="N260" s="56"/>
    </row>
    <row r="261" spans="13:14" x14ac:dyDescent="0.25">
      <c r="M261" s="56"/>
      <c r="N261" s="56"/>
    </row>
    <row r="262" spans="13:14" x14ac:dyDescent="0.25">
      <c r="M262" s="56"/>
      <c r="N262" s="56"/>
    </row>
    <row r="263" spans="13:14" x14ac:dyDescent="0.25">
      <c r="M263" s="56"/>
      <c r="N263" s="56"/>
    </row>
    <row r="264" spans="13:14" x14ac:dyDescent="0.25">
      <c r="M264" s="56"/>
      <c r="N264" s="56"/>
    </row>
    <row r="265" spans="13:14" x14ac:dyDescent="0.25">
      <c r="M265" s="56"/>
      <c r="N265" s="56"/>
    </row>
    <row r="266" spans="13:14" x14ac:dyDescent="0.25">
      <c r="M266" s="56"/>
      <c r="N266" s="56"/>
    </row>
    <row r="267" spans="13:14" x14ac:dyDescent="0.25">
      <c r="M267" s="56"/>
      <c r="N267" s="56"/>
    </row>
    <row r="268" spans="13:14" x14ac:dyDescent="0.25">
      <c r="M268" s="56"/>
      <c r="N268" s="56"/>
    </row>
    <row r="269" spans="13:14" x14ac:dyDescent="0.25">
      <c r="M269" s="56"/>
      <c r="N269" s="56"/>
    </row>
    <row r="270" spans="13:14" x14ac:dyDescent="0.25">
      <c r="M270" s="56"/>
      <c r="N270" s="56"/>
    </row>
    <row r="271" spans="13:14" x14ac:dyDescent="0.25">
      <c r="M271" s="56"/>
      <c r="N271" s="56"/>
    </row>
  </sheetData>
  <sheetProtection password="E205" sheet="1" objects="1" scenarios="1"/>
  <sortState xmlns:xlrd2="http://schemas.microsoft.com/office/spreadsheetml/2017/richdata2" ref="C4:D9">
    <sortCondition ref="C4:C9"/>
  </sortState>
  <customSheetViews>
    <customSheetView guid="{8A762DD9-6125-4177-AA9B-79E8D68448DE}">
      <selection activeCell="B30" sqref="B30"/>
      <pageMargins left="0.7" right="0.7" top="0.75" bottom="0.75" header="0.3" footer="0.3"/>
    </customSheetView>
    <customSheetView guid="{5D020AB2-0A97-4230-BF83-062EE6184162}">
      <selection activeCell="B15" sqref="B15"/>
      <pageMargins left="0.7" right="0.7" top="0.75" bottom="0.75" header="0.3" footer="0.3"/>
    </customSheetView>
    <customSheetView guid="{DCBE10EC-8F38-2F45-867C-33FA420E36B5}">
      <selection activeCell="A23" sqref="A23"/>
      <pageMargins left="0.7" right="0.7" top="0.75" bottom="0.75" header="0.3" footer="0.3"/>
    </customSheetView>
    <customSheetView guid="{CD09CE3E-58EC-4EDC-BE6A-B9CFB40E5B97}">
      <selection activeCell="A16" sqref="A1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AZ505"/>
  <sheetViews>
    <sheetView topLeftCell="H5" zoomScale="90" zoomScaleNormal="90" workbookViewId="0">
      <selection activeCell="J5" sqref="J5"/>
    </sheetView>
  </sheetViews>
  <sheetFormatPr defaultColWidth="9" defaultRowHeight="14.25" x14ac:dyDescent="0.2"/>
  <cols>
    <col min="1" max="1" width="19.875" style="4" customWidth="1"/>
    <col min="2" max="2" width="25.375" style="4" customWidth="1"/>
    <col min="3" max="3" width="19.875" style="4" customWidth="1"/>
    <col min="4" max="4" width="26.5" style="12" customWidth="1"/>
    <col min="5" max="5" width="19.875" style="4" customWidth="1"/>
    <col min="6" max="6" width="16.125" style="10" customWidth="1"/>
    <col min="7" max="7" width="33.75" style="4" customWidth="1"/>
    <col min="8" max="8" width="19.875" style="4" customWidth="1"/>
    <col min="9" max="9" width="73.375" style="12" customWidth="1"/>
    <col min="10" max="10" width="71.625" style="12" customWidth="1"/>
    <col min="11" max="11" width="36.875" style="4" customWidth="1"/>
    <col min="12" max="16384" width="9" style="4"/>
  </cols>
  <sheetData>
    <row r="1" spans="1:11" x14ac:dyDescent="0.2">
      <c r="A1" s="5" t="s">
        <v>15</v>
      </c>
      <c r="C1" s="6">
        <f>IF(Language="English",0,IF(Language="French",1,IF(Language="Spanish",2,IF(Language="Russian",3))))</f>
        <v>0</v>
      </c>
      <c r="D1" s="4"/>
      <c r="E1" s="6"/>
      <c r="F1" s="9"/>
      <c r="G1" s="7" t="s">
        <v>19</v>
      </c>
      <c r="H1" s="8"/>
      <c r="I1" s="13"/>
      <c r="J1" s="13"/>
      <c r="K1" s="8"/>
    </row>
    <row r="2" spans="1:11" x14ac:dyDescent="0.2">
      <c r="A2" s="52" t="s">
        <v>20</v>
      </c>
      <c r="B2" s="52" t="s">
        <v>16</v>
      </c>
      <c r="C2" s="44" t="s">
        <v>21</v>
      </c>
      <c r="D2" s="44" t="s">
        <v>18</v>
      </c>
      <c r="E2" s="57"/>
      <c r="F2" s="9"/>
      <c r="G2" s="51" t="s">
        <v>20</v>
      </c>
      <c r="H2" s="52" t="s">
        <v>16</v>
      </c>
      <c r="I2" s="44" t="s">
        <v>21</v>
      </c>
      <c r="J2" s="44" t="s">
        <v>18</v>
      </c>
      <c r="K2" s="44"/>
    </row>
    <row r="3" spans="1:11" ht="15" x14ac:dyDescent="0.2">
      <c r="A3" s="12" t="str">
        <f t="shared" ref="A3:A35" ca="1" si="0">OFFSET($B3,0,LangOffset,1,1)</f>
        <v>Tuberculosis</v>
      </c>
      <c r="B3" s="12" t="s">
        <v>39</v>
      </c>
      <c r="C3" s="12" t="s">
        <v>306</v>
      </c>
      <c r="D3" s="12" t="s">
        <v>39</v>
      </c>
      <c r="E3" s="12"/>
      <c r="G3" s="12" t="str">
        <f t="shared" ref="G3:G70" ca="1" si="1">OFFSET($H3,0,LangOffset,1,1)</f>
        <v>INSTRUCTIONS - TB priority modules</v>
      </c>
      <c r="H3" s="12" t="s">
        <v>74</v>
      </c>
      <c r="I3" s="167" t="s">
        <v>336</v>
      </c>
      <c r="J3" s="167" t="s">
        <v>360</v>
      </c>
      <c r="K3" s="12"/>
    </row>
    <row r="4" spans="1:11" ht="15" x14ac:dyDescent="0.2">
      <c r="A4" s="12" t="str">
        <f t="shared" ca="1" si="0"/>
        <v>TB Programmatic Gap Table 1 (Per Priority Intervention)</v>
      </c>
      <c r="B4" s="12" t="s">
        <v>40</v>
      </c>
      <c r="C4" s="12" t="s">
        <v>307</v>
      </c>
      <c r="D4" s="12" t="s">
        <v>406</v>
      </c>
      <c r="E4" s="12"/>
      <c r="G4" s="12" t="str">
        <f t="shared" ca="1" si="1"/>
        <v xml:space="preserve">Instructions for filling tuberculosis programmatic gap table: </v>
      </c>
      <c r="H4" s="12" t="s">
        <v>46</v>
      </c>
      <c r="I4" s="167" t="s">
        <v>337</v>
      </c>
      <c r="J4" s="167" t="s">
        <v>416</v>
      </c>
      <c r="K4" s="12"/>
    </row>
    <row r="5" spans="1:11" ht="409.5" x14ac:dyDescent="0.2">
      <c r="A5" s="12" t="str">
        <f t="shared" ca="1" si="0"/>
        <v>TB Programmatic Gap Table 2 (Per Priority Intervention)</v>
      </c>
      <c r="B5" s="12" t="s">
        <v>41</v>
      </c>
      <c r="C5" s="12" t="s">
        <v>308</v>
      </c>
      <c r="D5" s="12" t="s">
        <v>407</v>
      </c>
      <c r="E5" s="12"/>
      <c r="G5" s="12" t="str">
        <f t="shared" ca="1" si="1"/>
        <v>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Screening, testing and diagnosis
          -&gt; Treatment
          -&gt; TB Preventive Therapy (TPT)</v>
      </c>
      <c r="H5" s="159" t="s">
        <v>490</v>
      </c>
      <c r="I5" s="171" t="s">
        <v>506</v>
      </c>
      <c r="J5" s="171" t="s">
        <v>507</v>
      </c>
      <c r="K5" s="12"/>
    </row>
    <row r="6" spans="1:11" ht="409.5" x14ac:dyDescent="0.2">
      <c r="A6" s="12" t="str">
        <f t="shared" ca="1" si="0"/>
        <v>TB Programmatic Gap Table 3 (Per Priority Intervention)</v>
      </c>
      <c r="B6" s="12" t="s">
        <v>42</v>
      </c>
      <c r="C6" s="12" t="s">
        <v>309</v>
      </c>
      <c r="D6" s="12" t="s">
        <v>408</v>
      </c>
      <c r="E6" s="12"/>
      <c r="G6" s="12" t="str">
        <f t="shared" ca="1" si="1"/>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v>
      </c>
      <c r="H6" s="85" t="s">
        <v>484</v>
      </c>
      <c r="I6" s="86" t="s">
        <v>433</v>
      </c>
      <c r="J6" s="167" t="s">
        <v>417</v>
      </c>
      <c r="K6" s="12"/>
    </row>
    <row r="7" spans="1:11" ht="15" x14ac:dyDescent="0.2">
      <c r="A7" s="12" t="str">
        <f t="shared" ca="1" si="0"/>
        <v>TB Programmatic Gap Table 4 (Per Priority Intervention)</v>
      </c>
      <c r="B7" s="12" t="s">
        <v>43</v>
      </c>
      <c r="C7" s="12" t="s">
        <v>310</v>
      </c>
      <c r="D7" s="12" t="s">
        <v>409</v>
      </c>
      <c r="E7" s="12"/>
      <c r="G7" s="12" t="str">
        <f t="shared" ca="1" si="1"/>
        <v>Reference: WHO- Stop TB Planning and Budgeting tool: http://www.who.int/tb/dots/planning_budgeting_tool/en/</v>
      </c>
      <c r="H7" s="12" t="s">
        <v>51</v>
      </c>
      <c r="I7" s="83" t="s">
        <v>346</v>
      </c>
      <c r="J7" s="167" t="s">
        <v>53</v>
      </c>
      <c r="K7" s="12"/>
    </row>
    <row r="8" spans="1:11" ht="103.5" x14ac:dyDescent="0.2">
      <c r="A8" s="12" t="str">
        <f t="shared" ca="1" si="0"/>
        <v>TB Programmatic Gap Table 5 (Per Priority Intervention)</v>
      </c>
      <c r="B8" s="12" t="s">
        <v>44</v>
      </c>
      <c r="C8" s="12" t="s">
        <v>311</v>
      </c>
      <c r="D8" s="12" t="s">
        <v>410</v>
      </c>
      <c r="E8" s="12"/>
      <c r="G8" s="12" t="str">
        <f t="shared" ca="1" si="1"/>
        <v>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v>
      </c>
      <c r="H8" s="164" t="s">
        <v>460</v>
      </c>
      <c r="I8" s="172" t="s">
        <v>475</v>
      </c>
      <c r="J8" s="171" t="s">
        <v>468</v>
      </c>
      <c r="K8" s="12"/>
    </row>
    <row r="9" spans="1:11" ht="15" x14ac:dyDescent="0.2">
      <c r="A9" s="12" t="str">
        <f t="shared" ca="1" si="0"/>
        <v>TB Programmatic Gap Table 6 (Per Priority Intervention)</v>
      </c>
      <c r="B9" s="12" t="s">
        <v>45</v>
      </c>
      <c r="C9" s="12" t="s">
        <v>312</v>
      </c>
      <c r="D9" s="12" t="s">
        <v>411</v>
      </c>
      <c r="E9" s="12"/>
      <c r="G9" s="12" t="str">
        <f t="shared" ca="1" si="1"/>
        <v>"Tables" Tab</v>
      </c>
      <c r="H9" s="12" t="s">
        <v>68</v>
      </c>
      <c r="I9" s="167" t="s">
        <v>338</v>
      </c>
      <c r="J9" s="167" t="s">
        <v>483</v>
      </c>
      <c r="K9" s="12"/>
    </row>
    <row r="10" spans="1:11" ht="15" x14ac:dyDescent="0.2">
      <c r="A10" s="12" t="str">
        <f t="shared" ca="1" si="0"/>
        <v>Priority Module</v>
      </c>
      <c r="B10" s="12" t="s">
        <v>22</v>
      </c>
      <c r="C10" s="12" t="s">
        <v>313</v>
      </c>
      <c r="D10" s="12" t="s">
        <v>354</v>
      </c>
      <c r="E10" s="12"/>
      <c r="G10" s="12" t="str">
        <f t="shared" ca="1" si="1"/>
        <v>TB care and prevention - Case detection and diagnosis</v>
      </c>
      <c r="H10" s="12" t="s">
        <v>422</v>
      </c>
      <c r="I10" s="83" t="s">
        <v>429</v>
      </c>
      <c r="J10" s="167" t="s">
        <v>361</v>
      </c>
      <c r="K10" s="12"/>
    </row>
    <row r="11" spans="1:11" ht="15" x14ac:dyDescent="0.2">
      <c r="A11" s="12" t="str">
        <f t="shared" ca="1" si="0"/>
        <v>Selected coverage indicator</v>
      </c>
      <c r="B11" s="12" t="s">
        <v>0</v>
      </c>
      <c r="C11" s="12" t="s">
        <v>314</v>
      </c>
      <c r="D11" s="12" t="s">
        <v>26</v>
      </c>
      <c r="E11" s="12"/>
      <c r="G11" s="12" t="str">
        <f t="shared" ca="1" si="1"/>
        <v>Coverage indicator: Number of notified cases of all forms of TB- bacteriologically confirmed plus clinically diagnosed (new and relapse)</v>
      </c>
      <c r="H11" s="12" t="s">
        <v>283</v>
      </c>
      <c r="I11" s="83" t="s">
        <v>434</v>
      </c>
      <c r="J11" s="167" t="s">
        <v>435</v>
      </c>
      <c r="K11" s="12"/>
    </row>
    <row r="12" spans="1:11" ht="15" x14ac:dyDescent="0.2">
      <c r="A12" s="12" t="str">
        <f t="shared" ca="1" si="0"/>
        <v>Current national coverage</v>
      </c>
      <c r="B12" s="12" t="s">
        <v>12</v>
      </c>
      <c r="C12" s="12" t="s">
        <v>315</v>
      </c>
      <c r="D12" s="12" t="s">
        <v>27</v>
      </c>
      <c r="E12" s="12"/>
      <c r="G12" s="12" t="str">
        <f t="shared" ca="1" si="1"/>
        <v>Estimated population in need/at risk:
Refers to the estimated incidence of all forms of TB cases</v>
      </c>
      <c r="H12" s="12" t="s">
        <v>284</v>
      </c>
      <c r="I12" s="83" t="s">
        <v>436</v>
      </c>
      <c r="J12" s="167" t="s">
        <v>52</v>
      </c>
      <c r="K12" s="84"/>
    </row>
    <row r="13" spans="1:11" ht="15" x14ac:dyDescent="0.2">
      <c r="A13" s="12" t="str">
        <f t="shared" ca="1" si="0"/>
        <v>Insert latest results</v>
      </c>
      <c r="B13" s="12" t="s">
        <v>13</v>
      </c>
      <c r="C13" s="12" t="s">
        <v>316</v>
      </c>
      <c r="D13" s="12" t="s">
        <v>28</v>
      </c>
      <c r="E13" s="12"/>
      <c r="G13" s="12" t="str">
        <f t="shared" ca="1" si="1"/>
        <v>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v>
      </c>
      <c r="H13" s="12" t="s">
        <v>285</v>
      </c>
      <c r="I13" s="83" t="s">
        <v>347</v>
      </c>
      <c r="J13" s="167" t="s">
        <v>362</v>
      </c>
      <c r="K13" s="12"/>
    </row>
    <row r="14" spans="1:11" ht="409.5" x14ac:dyDescent="0.2">
      <c r="A14" s="12" t="str">
        <f t="shared" ca="1" si="0"/>
        <v>Year</v>
      </c>
      <c r="B14" s="12" t="s">
        <v>9</v>
      </c>
      <c r="C14" s="12" t="s">
        <v>317</v>
      </c>
      <c r="D14" s="12" t="s">
        <v>29</v>
      </c>
      <c r="E14" s="12"/>
      <c r="G14" s="12" t="str">
        <f t="shared" ca="1" si="1"/>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H14" s="85" t="s">
        <v>485</v>
      </c>
      <c r="I14" s="83" t="s">
        <v>437</v>
      </c>
      <c r="J14" s="167" t="s">
        <v>391</v>
      </c>
      <c r="K14" s="12"/>
    </row>
    <row r="15" spans="1:11" ht="15" x14ac:dyDescent="0.2">
      <c r="A15" s="12" t="str">
        <f t="shared" ca="1" si="0"/>
        <v>Data source</v>
      </c>
      <c r="B15" s="12" t="s">
        <v>10</v>
      </c>
      <c r="C15" s="12" t="s">
        <v>318</v>
      </c>
      <c r="D15" s="12" t="s">
        <v>33</v>
      </c>
      <c r="E15" s="12"/>
      <c r="G15" s="12" t="str">
        <f t="shared" ca="1" si="1"/>
        <v>Programmatic Gap:
The programmatic gap is calculated based on total need (line A)</v>
      </c>
      <c r="H15" s="12" t="s">
        <v>286</v>
      </c>
      <c r="I15" s="167" t="s">
        <v>438</v>
      </c>
      <c r="J15" s="167" t="s">
        <v>418</v>
      </c>
      <c r="K15" s="12"/>
    </row>
    <row r="16" spans="1:11" ht="285" x14ac:dyDescent="0.2">
      <c r="A16" s="12" t="str">
        <f t="shared" ca="1" si="0"/>
        <v>Comments</v>
      </c>
      <c r="B16" s="12" t="s">
        <v>11</v>
      </c>
      <c r="C16" s="12" t="s">
        <v>319</v>
      </c>
      <c r="D16" s="12" t="s">
        <v>34</v>
      </c>
      <c r="E16" s="12"/>
      <c r="G16" s="12" t="str">
        <f t="shared" ca="1" si="1"/>
        <v xml:space="preserve">Comments/Assumptions:
1) Specify the target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 </v>
      </c>
      <c r="H16" s="159" t="s">
        <v>423</v>
      </c>
      <c r="I16" s="173" t="s">
        <v>476</v>
      </c>
      <c r="J16" s="171" t="s">
        <v>469</v>
      </c>
      <c r="K16" s="12"/>
    </row>
    <row r="17" spans="1:11" ht="15" x14ac:dyDescent="0.2">
      <c r="A17" s="12" t="str">
        <f t="shared" ca="1" si="0"/>
        <v>Year 1</v>
      </c>
      <c r="B17" s="12" t="s">
        <v>1</v>
      </c>
      <c r="C17" s="12" t="s">
        <v>320</v>
      </c>
      <c r="D17" s="12" t="s">
        <v>30</v>
      </c>
      <c r="E17" s="12"/>
      <c r="G17" s="12" t="str">
        <f t="shared" ca="1" si="1"/>
        <v>MDR-TB- Case Detection and Diagnosis</v>
      </c>
      <c r="H17" s="12" t="s">
        <v>47</v>
      </c>
      <c r="I17" s="83" t="s">
        <v>439</v>
      </c>
      <c r="J17" s="167" t="s">
        <v>392</v>
      </c>
      <c r="K17" s="12"/>
    </row>
    <row r="18" spans="1:11" ht="15" x14ac:dyDescent="0.2">
      <c r="A18" s="12" t="str">
        <f t="shared" ca="1" si="0"/>
        <v>Year 2</v>
      </c>
      <c r="B18" s="12" t="s">
        <v>2</v>
      </c>
      <c r="C18" s="12" t="s">
        <v>321</v>
      </c>
      <c r="D18" s="12" t="s">
        <v>31</v>
      </c>
      <c r="E18" s="12"/>
      <c r="G18" s="12" t="str">
        <f t="shared" ca="1" si="1"/>
        <v>Coverage indicator: 
Number of TB cases with RR-TB and/or MDR-TB notified</v>
      </c>
      <c r="H18" s="12" t="s">
        <v>287</v>
      </c>
      <c r="I18" s="83" t="s">
        <v>440</v>
      </c>
      <c r="J18" s="167" t="s">
        <v>441</v>
      </c>
      <c r="K18" s="12"/>
    </row>
    <row r="19" spans="1:11" ht="15" x14ac:dyDescent="0.2">
      <c r="A19" s="12" t="str">
        <f t="shared" ca="1" si="0"/>
        <v>Year 3</v>
      </c>
      <c r="B19" s="12" t="s">
        <v>3</v>
      </c>
      <c r="C19" s="12" t="s">
        <v>322</v>
      </c>
      <c r="D19" s="12" t="s">
        <v>32</v>
      </c>
      <c r="E19" s="12"/>
      <c r="G19" s="12" t="str">
        <f t="shared" ca="1" si="1"/>
        <v>Estimated population in need/at risk:
Refers to the number of the estimated MDR TB cases among all new and retreatment cases.</v>
      </c>
      <c r="H19" s="12" t="s">
        <v>288</v>
      </c>
      <c r="I19" s="83" t="s">
        <v>442</v>
      </c>
      <c r="J19" s="167" t="s">
        <v>393</v>
      </c>
      <c r="K19" s="12"/>
    </row>
    <row r="20" spans="1:11" ht="15" x14ac:dyDescent="0.2">
      <c r="A20" s="12" t="str">
        <f t="shared" ca="1" si="0"/>
        <v>Insert year</v>
      </c>
      <c r="B20" s="12" t="s">
        <v>4</v>
      </c>
      <c r="C20" s="12" t="s">
        <v>323</v>
      </c>
      <c r="D20" s="12" t="s">
        <v>355</v>
      </c>
      <c r="E20" s="12"/>
      <c r="G20" s="12" t="str">
        <f t="shared" ca="1" si="1"/>
        <v>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v>
      </c>
      <c r="H20" s="12" t="s">
        <v>289</v>
      </c>
      <c r="I20" s="83" t="s">
        <v>384</v>
      </c>
      <c r="J20" s="167" t="s">
        <v>394</v>
      </c>
      <c r="K20" s="12"/>
    </row>
    <row r="21" spans="1:11" ht="99.75" x14ac:dyDescent="0.2">
      <c r="A21" s="12" t="str">
        <f t="shared" ca="1" si="0"/>
        <v>Comments / Assumptions</v>
      </c>
      <c r="B21" s="12" t="s">
        <v>23</v>
      </c>
      <c r="C21" s="12" t="s">
        <v>324</v>
      </c>
      <c r="D21" s="12" t="s">
        <v>356</v>
      </c>
      <c r="E21" s="12"/>
      <c r="G21" s="12" t="str">
        <f t="shared" ca="1" si="1"/>
        <v>Comments/Assumptions:
1) Specify the target area
2) Specify who are the other sources of funding</v>
      </c>
      <c r="H21" s="159" t="s">
        <v>293</v>
      </c>
      <c r="I21" s="86" t="s">
        <v>465</v>
      </c>
      <c r="J21" s="171" t="s">
        <v>38</v>
      </c>
      <c r="K21" s="12"/>
    </row>
    <row r="22" spans="1:11" ht="15" x14ac:dyDescent="0.2">
      <c r="A22" s="12" t="str">
        <f t="shared" ca="1" si="0"/>
        <v>Current Estimated Country Need</v>
      </c>
      <c r="B22" s="12" t="s">
        <v>5</v>
      </c>
      <c r="C22" s="12" t="s">
        <v>325</v>
      </c>
      <c r="D22" s="12" t="s">
        <v>35</v>
      </c>
      <c r="E22" s="12"/>
      <c r="G22" s="12" t="str">
        <f t="shared" ca="1" si="1"/>
        <v>MDR-TB- Treatment</v>
      </c>
      <c r="H22" s="12" t="s">
        <v>48</v>
      </c>
      <c r="I22" s="167" t="s">
        <v>302</v>
      </c>
      <c r="J22" s="167" t="s">
        <v>395</v>
      </c>
      <c r="K22" s="12"/>
    </row>
    <row r="23" spans="1:11" ht="14.25" customHeight="1" x14ac:dyDescent="0.2">
      <c r="A23" s="12" t="str">
        <f t="shared" ca="1" si="0"/>
        <v>A. Total estimated population in need/at risk</v>
      </c>
      <c r="B23" s="12" t="s">
        <v>24</v>
      </c>
      <c r="C23" s="83" t="s">
        <v>390</v>
      </c>
      <c r="D23" s="12" t="s">
        <v>36</v>
      </c>
      <c r="E23" s="12"/>
      <c r="G23" s="12" t="str">
        <f t="shared" ca="1" si="1"/>
        <v xml:space="preserve">Coverage indicator: 
Number of cases with RR-TB and/or MDR-TB that began second-line treatment </v>
      </c>
      <c r="H23" s="12" t="s">
        <v>290</v>
      </c>
      <c r="I23" s="83" t="s">
        <v>443</v>
      </c>
      <c r="J23" s="167" t="s">
        <v>396</v>
      </c>
      <c r="K23" s="12"/>
    </row>
    <row r="24" spans="1:11" ht="15" x14ac:dyDescent="0.2">
      <c r="A24" s="12" t="str">
        <f t="shared" ca="1" si="0"/>
        <v>B. Country targets 
(from National Strategic Plan)</v>
      </c>
      <c r="B24" s="12" t="s">
        <v>25</v>
      </c>
      <c r="C24" s="12" t="s">
        <v>326</v>
      </c>
      <c r="D24" s="12" t="s">
        <v>402</v>
      </c>
      <c r="E24" s="12"/>
      <c r="G24" s="12" t="str">
        <f t="shared" ca="1" si="1"/>
        <v xml:space="preserve">Estimated population in need/at risk:
It refers to the number of the estimated MDR TB cases among all new and retreatment cases </v>
      </c>
      <c r="H24" s="12" t="s">
        <v>49</v>
      </c>
      <c r="I24" s="83" t="s">
        <v>444</v>
      </c>
      <c r="J24" s="167" t="s">
        <v>393</v>
      </c>
      <c r="K24" s="12"/>
    </row>
    <row r="25" spans="1:11" ht="256.5" x14ac:dyDescent="0.2">
      <c r="A25" s="12" t="str">
        <f t="shared" ca="1" si="0"/>
        <v>Country need already covered</v>
      </c>
      <c r="B25" s="12" t="s">
        <v>7</v>
      </c>
      <c r="C25" s="12" t="s">
        <v>327</v>
      </c>
      <c r="D25" s="12" t="s">
        <v>37</v>
      </c>
      <c r="E25" s="12"/>
      <c r="G25" s="12" t="str">
        <f t="shared" ca="1" si="1"/>
        <v>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v>
      </c>
      <c r="H25" s="85" t="s">
        <v>50</v>
      </c>
      <c r="I25" s="83" t="s">
        <v>385</v>
      </c>
      <c r="J25" s="167" t="s">
        <v>397</v>
      </c>
      <c r="K25" s="12"/>
    </row>
    <row r="26" spans="1:11" ht="16.5" customHeight="1" x14ac:dyDescent="0.2">
      <c r="A26" s="12" t="str">
        <f t="shared" ca="1" si="0"/>
        <v>C1. Country need planned to be covered by domestic resources</v>
      </c>
      <c r="B26" s="12" t="s">
        <v>55</v>
      </c>
      <c r="C26" s="12" t="s">
        <v>328</v>
      </c>
      <c r="D26" s="12" t="s">
        <v>357</v>
      </c>
      <c r="E26" s="12"/>
      <c r="G26" s="12" t="str">
        <f t="shared" ca="1" si="1"/>
        <v>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v>
      </c>
      <c r="H26" s="12" t="s">
        <v>291</v>
      </c>
      <c r="I26" s="83" t="s">
        <v>386</v>
      </c>
      <c r="J26" s="167" t="s">
        <v>398</v>
      </c>
      <c r="K26" s="12"/>
    </row>
    <row r="27" spans="1:11" ht="16.5" customHeight="1" x14ac:dyDescent="0.2">
      <c r="A27" s="12" t="str">
        <f t="shared" ca="1" si="0"/>
        <v>C2. Country need planned to be covered by external resources</v>
      </c>
      <c r="B27" s="12" t="s">
        <v>58</v>
      </c>
      <c r="C27" s="12" t="s">
        <v>329</v>
      </c>
      <c r="D27" s="12" t="s">
        <v>358</v>
      </c>
      <c r="E27" s="12"/>
      <c r="G27" s="12" t="str">
        <f t="shared" ca="1" si="1"/>
        <v>TB/HIV - TB screening among HIV patients</v>
      </c>
      <c r="H27" s="59" t="s">
        <v>420</v>
      </c>
      <c r="I27" s="83" t="s">
        <v>466</v>
      </c>
      <c r="J27" s="167" t="s">
        <v>467</v>
      </c>
      <c r="K27" s="12"/>
    </row>
    <row r="28" spans="1:11" ht="15" customHeight="1" x14ac:dyDescent="0.2">
      <c r="A28" s="12" t="str">
        <f t="shared" ca="1" si="0"/>
        <v>C3. Total country need already covered</v>
      </c>
      <c r="B28" s="12" t="s">
        <v>454</v>
      </c>
      <c r="C28" s="83" t="s">
        <v>455</v>
      </c>
      <c r="D28" s="12" t="s">
        <v>456</v>
      </c>
      <c r="E28" s="12"/>
      <c r="G28" s="12" t="str">
        <f t="shared" ca="1" si="1"/>
        <v>Coverage indicator:
Percentage of people living with HIV in care (including PMTCT) who are screened for TB in HIV care or treatment settings</v>
      </c>
      <c r="H28" s="85" t="s">
        <v>381</v>
      </c>
      <c r="I28" s="83" t="s">
        <v>445</v>
      </c>
      <c r="J28" s="167" t="s">
        <v>446</v>
      </c>
      <c r="K28" s="12"/>
    </row>
    <row r="29" spans="1:11" ht="71.25" x14ac:dyDescent="0.2">
      <c r="A29" s="12" t="str">
        <f t="shared" ca="1" si="0"/>
        <v>Programmatic Gap</v>
      </c>
      <c r="B29" s="12" t="s">
        <v>8</v>
      </c>
      <c r="C29" s="12" t="s">
        <v>330</v>
      </c>
      <c r="D29" s="12" t="s">
        <v>412</v>
      </c>
      <c r="E29" s="12"/>
      <c r="G29" s="12" t="str">
        <f t="shared" ca="1" si="1"/>
        <v>Estimated population in need/at risk:
Refers to all adults and children in HIV care or treatment settings</v>
      </c>
      <c r="H29" s="85" t="s">
        <v>292</v>
      </c>
      <c r="I29" s="83" t="s">
        <v>447</v>
      </c>
      <c r="J29" s="167" t="s">
        <v>364</v>
      </c>
      <c r="K29" s="12"/>
    </row>
    <row r="30" spans="1:11" ht="270.75" x14ac:dyDescent="0.2">
      <c r="A30" s="12" t="str">
        <f ca="1">OFFSET($B30,0,LangOffset,1,1)</f>
        <v>D. Expected annual gap in meeting the need: A - C3</v>
      </c>
      <c r="B30" s="12" t="s">
        <v>457</v>
      </c>
      <c r="C30" s="83" t="s">
        <v>473</v>
      </c>
      <c r="D30" s="85" t="s">
        <v>474</v>
      </c>
      <c r="E30" s="12"/>
      <c r="G30" s="12" t="str">
        <f t="shared" ca="1" si="1"/>
        <v>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among all the adults and children enrolled in HIV care or treatment settings</v>
      </c>
      <c r="H30" s="159" t="s">
        <v>425</v>
      </c>
      <c r="I30" s="173" t="s">
        <v>477</v>
      </c>
      <c r="J30" s="171" t="s">
        <v>470</v>
      </c>
      <c r="K30" s="12"/>
    </row>
    <row r="31" spans="1:11" ht="14.25" customHeight="1" x14ac:dyDescent="0.2">
      <c r="A31" s="12" t="str">
        <f t="shared" ca="1" si="0"/>
        <v>Country Need Covered with the Allocation Amount</v>
      </c>
      <c r="B31" s="12" t="s">
        <v>59</v>
      </c>
      <c r="C31" s="12" t="s">
        <v>331</v>
      </c>
      <c r="D31" s="12" t="s">
        <v>403</v>
      </c>
      <c r="E31" s="12"/>
      <c r="G31" s="12" t="str">
        <f t="shared" ca="1" si="1"/>
        <v>Comments/Assumptions:
1) Specify the target area
2) Specify who are the other sources of funding</v>
      </c>
      <c r="H31" s="12" t="s">
        <v>293</v>
      </c>
      <c r="I31" s="167" t="s">
        <v>339</v>
      </c>
      <c r="J31" s="167" t="s">
        <v>38</v>
      </c>
      <c r="K31" s="12"/>
    </row>
    <row r="32" spans="1:11" ht="15" x14ac:dyDescent="0.2">
      <c r="A32" s="12" t="str">
        <f t="shared" ca="1" si="0"/>
        <v>E. Targets to be financed by funding request allocation amount</v>
      </c>
      <c r="B32" s="12" t="s">
        <v>56</v>
      </c>
      <c r="C32" s="12" t="s">
        <v>332</v>
      </c>
      <c r="D32" s="12" t="s">
        <v>359</v>
      </c>
      <c r="E32" s="12"/>
      <c r="G32" s="12" t="str">
        <f t="shared" ca="1" si="1"/>
        <v>TB/HIV - TB patients with known HIV status</v>
      </c>
      <c r="H32" s="59" t="s">
        <v>421</v>
      </c>
      <c r="I32" s="83" t="s">
        <v>478</v>
      </c>
      <c r="J32" s="167" t="s">
        <v>479</v>
      </c>
      <c r="K32" s="12"/>
    </row>
    <row r="33" spans="1:31" ht="14.25" customHeight="1" x14ac:dyDescent="0.2">
      <c r="A33" s="12" t="str">
        <f t="shared" ca="1" si="0"/>
        <v>F. Total Coverage from allocation amount and other resources: E + C3</v>
      </c>
      <c r="B33" s="12" t="s">
        <v>458</v>
      </c>
      <c r="C33" s="83" t="s">
        <v>471</v>
      </c>
      <c r="D33" s="12" t="s">
        <v>472</v>
      </c>
      <c r="E33" s="12"/>
      <c r="G33" s="12" t="str">
        <f t="shared" ca="1" si="1"/>
        <v>Coverage Indicator:
Percentage of registered new and relapse TB patients with documented HIV status</v>
      </c>
      <c r="H33" s="85" t="s">
        <v>377</v>
      </c>
      <c r="I33" s="83" t="s">
        <v>448</v>
      </c>
      <c r="J33" s="167" t="s">
        <v>449</v>
      </c>
      <c r="K33" s="12"/>
    </row>
    <row r="34" spans="1:31" ht="15" x14ac:dyDescent="0.2">
      <c r="A34" s="12" t="str">
        <f t="shared" ca="1" si="0"/>
        <v xml:space="preserve">G. Remaining gap: A - F </v>
      </c>
      <c r="B34" s="12" t="s">
        <v>57</v>
      </c>
      <c r="C34" s="12" t="s">
        <v>333</v>
      </c>
      <c r="D34" s="12" t="s">
        <v>413</v>
      </c>
      <c r="E34" s="12"/>
      <c r="G34" s="12" t="str">
        <f t="shared" ca="1" si="1"/>
        <v>Estimated population in need/at risk:
refers to the total number of new and relapse TB patients registered</v>
      </c>
      <c r="H34" s="12" t="s">
        <v>294</v>
      </c>
      <c r="I34" s="83" t="s">
        <v>450</v>
      </c>
      <c r="J34" s="167" t="s">
        <v>365</v>
      </c>
      <c r="K34" s="12"/>
    </row>
    <row r="35" spans="1:31" ht="13.5" customHeight="1" x14ac:dyDescent="0.2">
      <c r="A35" s="12">
        <f t="shared" ca="1" si="0"/>
        <v>0</v>
      </c>
      <c r="B35" s="85"/>
      <c r="C35" s="86"/>
      <c r="D35" s="85"/>
      <c r="E35" s="85"/>
      <c r="G35" s="12" t="str">
        <f t="shared" ca="1" si="1"/>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H35" s="12" t="s">
        <v>295</v>
      </c>
      <c r="I35" s="83" t="s">
        <v>387</v>
      </c>
      <c r="J35" s="168" t="s">
        <v>399</v>
      </c>
      <c r="K35" s="12"/>
    </row>
    <row r="36" spans="1:31" ht="14.25" customHeight="1" x14ac:dyDescent="0.2">
      <c r="A36" s="4">
        <f t="shared" ref="A36:A45" ca="1" si="2">OFFSET($B36,0,LangOffset,1,1)</f>
        <v>0</v>
      </c>
      <c r="B36" s="10"/>
      <c r="C36" s="10"/>
      <c r="D36" s="10"/>
      <c r="E36" s="10"/>
      <c r="G36" s="12" t="str">
        <f t="shared" ca="1" si="1"/>
        <v>Comments/Assumptions:
1) Specify the target area
2) Specify who are the other sources of funding</v>
      </c>
      <c r="H36" s="85" t="s">
        <v>293</v>
      </c>
      <c r="I36" s="86" t="s">
        <v>388</v>
      </c>
      <c r="J36" s="167" t="s">
        <v>38</v>
      </c>
      <c r="K36" s="12"/>
      <c r="AD36" s="11"/>
      <c r="AE36" s="11"/>
    </row>
    <row r="37" spans="1:31" s="11" customFormat="1" ht="15" x14ac:dyDescent="0.2">
      <c r="A37" s="12">
        <f t="shared" ca="1" si="2"/>
        <v>0</v>
      </c>
      <c r="B37" s="12"/>
      <c r="C37" s="12"/>
      <c r="D37" s="12"/>
      <c r="E37" s="12"/>
      <c r="F37" s="10"/>
      <c r="G37" s="12" t="str">
        <f t="shared" ca="1" si="1"/>
        <v>TB/HIV - HIV positive TB patients on ART</v>
      </c>
      <c r="H37" s="59" t="s">
        <v>424</v>
      </c>
      <c r="I37" s="83" t="s">
        <v>463</v>
      </c>
      <c r="J37" s="167" t="s">
        <v>464</v>
      </c>
      <c r="K37" s="12"/>
      <c r="Q37" s="4"/>
      <c r="R37" s="4"/>
      <c r="AD37" s="4"/>
      <c r="AE37" s="4"/>
    </row>
    <row r="38" spans="1:31" ht="14.25" customHeight="1" x14ac:dyDescent="0.2">
      <c r="A38" s="12" t="str">
        <f t="shared" ca="1" si="2"/>
        <v xml:space="preserve">Carefully read the instructions in the "Instructions" tab before completing the programmatic gap analysis table. 
The instructions have been tailored to each specific module/intervention. </v>
      </c>
      <c r="B38" s="12" t="s">
        <v>54</v>
      </c>
      <c r="C38" s="12" t="s">
        <v>334</v>
      </c>
      <c r="D38" s="12" t="s">
        <v>414</v>
      </c>
      <c r="E38" s="12"/>
      <c r="G38" s="12" t="str">
        <f t="shared" ca="1" si="1"/>
        <v>Coverage Indicator:
Proportion of HIV positive TB patients (new and relapse) on ART during TB treatment</v>
      </c>
      <c r="H38" s="85" t="s">
        <v>296</v>
      </c>
      <c r="I38" s="83" t="s">
        <v>451</v>
      </c>
      <c r="J38" s="167" t="s">
        <v>452</v>
      </c>
      <c r="K38" s="12"/>
      <c r="Q38" s="11"/>
      <c r="R38" s="11"/>
    </row>
    <row r="39" spans="1:31" ht="15.75" customHeight="1" x14ac:dyDescent="0.2">
      <c r="A39" s="4">
        <f t="shared" ca="1" si="2"/>
        <v>0</v>
      </c>
      <c r="B39" s="10"/>
      <c r="C39" s="10"/>
      <c r="D39" s="10"/>
      <c r="E39" s="10"/>
      <c r="G39" s="12" t="str">
        <f t="shared" ca="1" si="1"/>
        <v>Estimated population in need/at risk:
refers to the total number of expected HIV positive new and relapse TB patients registered in the period</v>
      </c>
      <c r="H39" s="85" t="s">
        <v>297</v>
      </c>
      <c r="I39" s="83" t="s">
        <v>453</v>
      </c>
      <c r="J39" s="167" t="s">
        <v>366</v>
      </c>
      <c r="K39" s="12"/>
    </row>
    <row r="40" spans="1:31" ht="14.25" customHeight="1" x14ac:dyDescent="0.2">
      <c r="A40" s="12" t="str">
        <f t="shared" ca="1" si="2"/>
        <v>This sheet contains a blank table in the case where the number of tables provided in the previous sheets is not sufficient, or if the applicant wishes to submit a table for a module/intervention/indicator that is not specified in the instructions.
This table is unprotected, therefore formulas in the cells can be changed if required. The table can also be copied if more than one is needed.</v>
      </c>
      <c r="B40" s="159" t="s">
        <v>459</v>
      </c>
      <c r="C40" s="86" t="s">
        <v>461</v>
      </c>
      <c r="D40" s="12" t="s">
        <v>462</v>
      </c>
      <c r="E40" s="12"/>
      <c r="G40" s="12" t="str">
        <f t="shared" ca="1" si="1"/>
        <v>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v>
      </c>
      <c r="H40" s="12" t="s">
        <v>298</v>
      </c>
      <c r="I40" s="83" t="s">
        <v>345</v>
      </c>
      <c r="J40" s="167" t="s">
        <v>400</v>
      </c>
      <c r="K40" s="12"/>
    </row>
    <row r="41" spans="1:31" ht="15" x14ac:dyDescent="0.2">
      <c r="A41" s="12" t="str">
        <f t="shared" ca="1" si="2"/>
        <v>TB Programmatic Gap Blank Table (if needed, per priority intervention)</v>
      </c>
      <c r="B41" s="12" t="s">
        <v>300</v>
      </c>
      <c r="C41" s="12" t="s">
        <v>335</v>
      </c>
      <c r="D41" s="12" t="s">
        <v>415</v>
      </c>
      <c r="E41" s="12"/>
      <c r="G41" s="12" t="str">
        <f t="shared" ca="1" si="1"/>
        <v>Comments/Assumptions:
1) Specify the target area.
2) Specify who are the other sources of funding</v>
      </c>
      <c r="H41" s="12" t="s">
        <v>299</v>
      </c>
      <c r="I41" s="83" t="s">
        <v>389</v>
      </c>
      <c r="J41" s="167" t="s">
        <v>38</v>
      </c>
      <c r="K41" s="12"/>
    </row>
    <row r="42" spans="1:31" ht="15" x14ac:dyDescent="0.2">
      <c r="A42" s="4">
        <f t="shared" ca="1" si="2"/>
        <v>0</v>
      </c>
      <c r="G42" s="12" t="str">
        <f t="shared" ca="1" si="1"/>
        <v>TB/HIV - TPT initiation among PLHIV</v>
      </c>
      <c r="H42" s="59" t="s">
        <v>495</v>
      </c>
      <c r="I42" s="83" t="s">
        <v>496</v>
      </c>
      <c r="J42" s="167" t="s">
        <v>502</v>
      </c>
      <c r="K42" s="12"/>
    </row>
    <row r="43" spans="1:31" ht="15" x14ac:dyDescent="0.2">
      <c r="A43" s="4">
        <f t="shared" ca="1" si="2"/>
        <v>0</v>
      </c>
      <c r="G43" s="12" t="str">
        <f t="shared" ca="1" si="1"/>
        <v>Coverage Indicator:
Percentage of PLHIV on ART who initiated TB preventive therapy among those eligible during the reporting period</v>
      </c>
      <c r="H43" s="59" t="s">
        <v>492</v>
      </c>
      <c r="I43" s="83" t="s">
        <v>498</v>
      </c>
      <c r="J43" s="167" t="s">
        <v>503</v>
      </c>
      <c r="K43" s="12"/>
    </row>
    <row r="44" spans="1:31" ht="15" x14ac:dyDescent="0.2">
      <c r="A44" s="4">
        <f t="shared" ca="1" si="2"/>
        <v>0</v>
      </c>
      <c r="D44" s="4"/>
      <c r="G44" s="12" t="str">
        <f t="shared" ca="1" si="1"/>
        <v>Estimated population in need/at risk:
Refers to the estimated number of people living with HIV (PLHIV) enrolled on ART who are eligible for TB preventive therapy (TPT)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v>
      </c>
      <c r="H44" s="59" t="s">
        <v>493</v>
      </c>
      <c r="I44" s="83" t="s">
        <v>499</v>
      </c>
      <c r="J44" s="167" t="s">
        <v>504</v>
      </c>
      <c r="K44" s="12"/>
    </row>
    <row r="45" spans="1:31" ht="15" x14ac:dyDescent="0.2">
      <c r="A45" s="4">
        <f t="shared" ca="1" si="2"/>
        <v>0</v>
      </c>
      <c r="G45" s="12" t="str">
        <f t="shared" ca="1" si="1"/>
        <v>Country target:
1) refers to NSP or any other latest agreed country target
2) # refers to the number of PLHIV on ART who started on treatment for latent TB infection
3) % refers to the percentage of PLHIV on ART who started on treatment for latent TB infection among those eligible for TPT (see above).</v>
      </c>
      <c r="H45" s="59" t="s">
        <v>494</v>
      </c>
      <c r="I45" s="83" t="s">
        <v>500</v>
      </c>
      <c r="J45" s="167" t="s">
        <v>505</v>
      </c>
      <c r="K45" s="12"/>
    </row>
    <row r="46" spans="1:31" ht="15" x14ac:dyDescent="0.2">
      <c r="A46" s="4">
        <f t="shared" ref="A46:A101" ca="1" si="3">OFFSET($B46,0,LangOffset,1,1)</f>
        <v>0</v>
      </c>
      <c r="G46" s="12" t="str">
        <f t="shared" ca="1" si="1"/>
        <v>Comments/Assumptions:
1) Specify the target area.
2) Specify who are the other sources of funding</v>
      </c>
      <c r="H46" s="59" t="s">
        <v>299</v>
      </c>
      <c r="I46" s="83" t="s">
        <v>389</v>
      </c>
      <c r="J46" s="167" t="s">
        <v>38</v>
      </c>
      <c r="K46" s="12"/>
    </row>
    <row r="47" spans="1:31" x14ac:dyDescent="0.2">
      <c r="A47" s="4">
        <f t="shared" ca="1" si="3"/>
        <v>0</v>
      </c>
      <c r="G47" s="10"/>
      <c r="H47" s="10"/>
      <c r="I47" s="169"/>
      <c r="J47" s="169"/>
      <c r="K47" s="10"/>
      <c r="L47" s="10"/>
      <c r="M47" s="10"/>
      <c r="N47" s="10"/>
      <c r="O47" s="10"/>
      <c r="P47" s="10"/>
    </row>
    <row r="48" spans="1:31" ht="15" x14ac:dyDescent="0.2">
      <c r="A48" s="4">
        <f t="shared" ca="1" si="3"/>
        <v>0</v>
      </c>
      <c r="G48" s="12" t="str">
        <f t="shared" ca="1" si="1"/>
        <v>Please read the Instructions sheet carefully before completing the programmatic gap tables.</v>
      </c>
      <c r="H48" s="12" t="s">
        <v>66</v>
      </c>
      <c r="I48" s="167" t="s">
        <v>340</v>
      </c>
      <c r="J48" s="167" t="s">
        <v>419</v>
      </c>
      <c r="K48" s="12"/>
    </row>
    <row r="49" spans="1:52" ht="15" x14ac:dyDescent="0.2">
      <c r="A49" s="4">
        <f t="shared" ca="1" si="3"/>
        <v>0</v>
      </c>
      <c r="G49" s="12" t="str">
        <f t="shared" ca="1" si="1"/>
        <v>To complete this cover sheet, select from the drop-down lists the Geography and Applicant Type.</v>
      </c>
      <c r="H49" s="12" t="s">
        <v>67</v>
      </c>
      <c r="I49" s="167" t="s">
        <v>341</v>
      </c>
      <c r="J49" s="167" t="s">
        <v>401</v>
      </c>
      <c r="K49" s="82"/>
    </row>
    <row r="50" spans="1:52" ht="15" x14ac:dyDescent="0.2">
      <c r="A50" s="4">
        <f t="shared" ca="1" si="3"/>
        <v>0</v>
      </c>
      <c r="G50" s="12" t="str">
        <f t="shared" ca="1" si="1"/>
        <v>Applicant</v>
      </c>
      <c r="H50" s="12" t="s">
        <v>70</v>
      </c>
      <c r="I50" s="12" t="s">
        <v>342</v>
      </c>
      <c r="J50" s="12" t="s">
        <v>367</v>
      </c>
      <c r="K50" s="12"/>
    </row>
    <row r="51" spans="1:52" ht="15" x14ac:dyDescent="0.2">
      <c r="A51" s="4">
        <f t="shared" ca="1" si="3"/>
        <v>0</v>
      </c>
      <c r="G51" s="12" t="str">
        <f t="shared" ca="1" si="1"/>
        <v>Component</v>
      </c>
      <c r="H51" s="12" t="s">
        <v>60</v>
      </c>
      <c r="I51" s="12" t="s">
        <v>343</v>
      </c>
      <c r="J51" s="12" t="s">
        <v>368</v>
      </c>
      <c r="K51" s="12"/>
    </row>
    <row r="52" spans="1:52" ht="15" x14ac:dyDescent="0.2">
      <c r="A52" s="4">
        <f t="shared" ca="1" si="3"/>
        <v>0</v>
      </c>
      <c r="G52" s="12" t="str">
        <f t="shared" ca="1" si="1"/>
        <v>Applicant Type</v>
      </c>
      <c r="H52" s="12" t="s">
        <v>61</v>
      </c>
      <c r="I52" s="12" t="s">
        <v>344</v>
      </c>
      <c r="J52" s="12" t="s">
        <v>369</v>
      </c>
      <c r="K52" s="12"/>
    </row>
    <row r="53" spans="1:52" x14ac:dyDescent="0.2">
      <c r="A53" s="4">
        <f t="shared" ca="1" si="3"/>
        <v>0</v>
      </c>
      <c r="G53" s="10"/>
      <c r="H53" s="10"/>
      <c r="I53" s="10"/>
      <c r="J53" s="10"/>
      <c r="K53" s="10"/>
      <c r="L53" s="10"/>
      <c r="M53" s="10"/>
      <c r="N53" s="10"/>
      <c r="O53" s="10"/>
      <c r="P53" s="10"/>
    </row>
    <row r="54" spans="1:52" x14ac:dyDescent="0.2">
      <c r="A54" s="4">
        <f t="shared" ca="1" si="3"/>
        <v>0</v>
      </c>
      <c r="G54" s="4" t="str">
        <f t="shared" ca="1" si="1"/>
        <v>Latest version updated October 2019</v>
      </c>
      <c r="H54" s="158" t="s">
        <v>486</v>
      </c>
      <c r="I54" s="157" t="s">
        <v>487</v>
      </c>
      <c r="J54" s="157" t="s">
        <v>488</v>
      </c>
      <c r="K54" s="157"/>
    </row>
    <row r="55" spans="1:52" x14ac:dyDescent="0.2">
      <c r="A55" s="4">
        <f t="shared" ca="1" si="3"/>
        <v>0</v>
      </c>
      <c r="G55" s="10"/>
      <c r="H55" s="10"/>
      <c r="I55" s="10"/>
      <c r="J55" s="10"/>
      <c r="K55" s="10"/>
    </row>
    <row r="56" spans="1:52" x14ac:dyDescent="0.2">
      <c r="A56" s="4">
        <f t="shared" ca="1" si="3"/>
        <v>0</v>
      </c>
      <c r="G56" s="4">
        <f t="shared" ca="1" si="1"/>
        <v>0</v>
      </c>
    </row>
    <row r="57" spans="1:52" x14ac:dyDescent="0.2">
      <c r="A57" s="4">
        <f t="shared" ca="1" si="3"/>
        <v>0</v>
      </c>
      <c r="G57" s="4">
        <f t="shared" ca="1" si="1"/>
        <v>0</v>
      </c>
    </row>
    <row r="58" spans="1:52" x14ac:dyDescent="0.2">
      <c r="A58" s="4">
        <f t="shared" ca="1" si="3"/>
        <v>0</v>
      </c>
      <c r="G58" s="4">
        <f t="shared" ca="1" si="1"/>
        <v>0</v>
      </c>
    </row>
    <row r="59" spans="1:52" x14ac:dyDescent="0.2">
      <c r="A59" s="4">
        <f t="shared" ca="1" si="3"/>
        <v>0</v>
      </c>
      <c r="G59" s="4">
        <f t="shared" ca="1" si="1"/>
        <v>0</v>
      </c>
    </row>
    <row r="60" spans="1:52" x14ac:dyDescent="0.2">
      <c r="A60" s="4">
        <f t="shared" ca="1" si="3"/>
        <v>0</v>
      </c>
      <c r="G60" s="4">
        <f t="shared" ca="1" si="1"/>
        <v>0</v>
      </c>
    </row>
    <row r="61" spans="1:52" x14ac:dyDescent="0.2">
      <c r="A61" s="4">
        <f t="shared" ca="1" si="3"/>
        <v>0</v>
      </c>
      <c r="G61" s="4">
        <f t="shared" ca="1" si="1"/>
        <v>0</v>
      </c>
    </row>
    <row r="62" spans="1:52" x14ac:dyDescent="0.2">
      <c r="A62" s="4">
        <f t="shared" ca="1" si="3"/>
        <v>0</v>
      </c>
      <c r="G62" s="4">
        <f t="shared" ca="1" si="1"/>
        <v>0</v>
      </c>
    </row>
    <row r="63" spans="1:52" x14ac:dyDescent="0.2">
      <c r="A63" s="4">
        <f t="shared" ca="1" si="3"/>
        <v>0</v>
      </c>
      <c r="G63" s="4">
        <f t="shared" ca="1" si="1"/>
        <v>0</v>
      </c>
    </row>
    <row r="64" spans="1:52" x14ac:dyDescent="0.2">
      <c r="A64" s="4">
        <f t="shared" ca="1" si="3"/>
        <v>0</v>
      </c>
      <c r="G64" s="4">
        <f t="shared" ca="1" si="1"/>
        <v>0</v>
      </c>
      <c r="S64" s="12"/>
      <c r="T64" s="12"/>
      <c r="U64" s="12"/>
      <c r="V64" s="12"/>
      <c r="W64" s="12"/>
      <c r="X64" s="12"/>
      <c r="Y64" s="12"/>
      <c r="Z64" s="12"/>
      <c r="AA64" s="12"/>
      <c r="AD64" s="12"/>
      <c r="AE64" s="12"/>
      <c r="AG64" s="12"/>
      <c r="AH64" s="12"/>
      <c r="AI64" s="12"/>
      <c r="AJ64" s="12"/>
      <c r="AK64" s="12"/>
      <c r="AL64" s="12"/>
      <c r="AM64" s="12"/>
      <c r="AN64" s="12"/>
      <c r="AO64" s="12"/>
      <c r="AP64" s="12"/>
      <c r="AQ64" s="12"/>
      <c r="AR64" s="12"/>
      <c r="AS64" s="12"/>
      <c r="AT64" s="12"/>
      <c r="AU64" s="12"/>
      <c r="AV64" s="12"/>
      <c r="AW64" s="12"/>
      <c r="AX64" s="12"/>
      <c r="AY64" s="12"/>
      <c r="AZ64" s="12"/>
    </row>
    <row r="65" spans="1:52" x14ac:dyDescent="0.2">
      <c r="A65" s="4">
        <f t="shared" ca="1" si="3"/>
        <v>0</v>
      </c>
      <c r="G65" s="4">
        <f t="shared" ca="1" si="1"/>
        <v>0</v>
      </c>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row>
    <row r="66" spans="1:52" x14ac:dyDescent="0.2">
      <c r="A66" s="4">
        <f t="shared" ca="1" si="3"/>
        <v>0</v>
      </c>
      <c r="G66" s="4">
        <f t="shared" ca="1" si="1"/>
        <v>0</v>
      </c>
      <c r="Q66" s="12"/>
      <c r="R66" s="12"/>
      <c r="S66" s="10"/>
      <c r="T66" s="10"/>
      <c r="U66" s="10"/>
      <c r="V66" s="10"/>
      <c r="W66" s="10"/>
      <c r="X66" s="10"/>
      <c r="Y66" s="10"/>
      <c r="Z66" s="10"/>
      <c r="AA66" s="10"/>
      <c r="AB66" s="12"/>
      <c r="AC66" s="12"/>
      <c r="AD66" s="10"/>
      <c r="AE66" s="10"/>
      <c r="AF66" s="12"/>
      <c r="AG66" s="10"/>
      <c r="AH66" s="10"/>
      <c r="AI66" s="10"/>
      <c r="AJ66" s="10"/>
      <c r="AK66" s="10"/>
      <c r="AL66" s="10"/>
      <c r="AM66" s="10"/>
      <c r="AN66" s="10"/>
      <c r="AO66" s="10"/>
      <c r="AP66" s="10"/>
      <c r="AQ66" s="10"/>
      <c r="AR66" s="10"/>
      <c r="AS66" s="10"/>
      <c r="AT66" s="10"/>
      <c r="AU66" s="10"/>
      <c r="AV66" s="10"/>
      <c r="AW66" s="10"/>
      <c r="AX66" s="10"/>
      <c r="AY66" s="10"/>
      <c r="AZ66" s="10"/>
    </row>
    <row r="67" spans="1:52" s="10" customFormat="1" x14ac:dyDescent="0.2">
      <c r="A67" s="4">
        <f t="shared" ca="1" si="3"/>
        <v>0</v>
      </c>
      <c r="B67" s="4"/>
      <c r="C67" s="4"/>
      <c r="D67" s="12"/>
      <c r="E67" s="4"/>
      <c r="G67" s="4">
        <f t="shared" ca="1" si="1"/>
        <v>0</v>
      </c>
      <c r="H67" s="4"/>
      <c r="I67" s="12"/>
      <c r="J67" s="12"/>
      <c r="K67" s="4"/>
      <c r="L67" s="4"/>
      <c r="M67" s="4"/>
      <c r="N67" s="4"/>
      <c r="O67" s="4"/>
      <c r="P67" s="4"/>
      <c r="S67" s="12"/>
      <c r="T67" s="12"/>
      <c r="U67" s="12"/>
      <c r="V67" s="12"/>
      <c r="W67" s="12"/>
      <c r="X67" s="12"/>
      <c r="Y67" s="12"/>
      <c r="Z67" s="12"/>
      <c r="AA67" s="12"/>
      <c r="AD67" s="12"/>
      <c r="AE67" s="12"/>
      <c r="AG67" s="12"/>
      <c r="AH67" s="12"/>
      <c r="AI67" s="12"/>
      <c r="AJ67" s="12"/>
      <c r="AK67" s="12"/>
      <c r="AL67" s="12"/>
      <c r="AM67" s="12"/>
      <c r="AN67" s="12"/>
      <c r="AO67" s="12"/>
      <c r="AP67" s="12"/>
      <c r="AQ67" s="12"/>
      <c r="AR67" s="12"/>
      <c r="AS67" s="12"/>
      <c r="AT67" s="12"/>
      <c r="AU67" s="12"/>
      <c r="AV67" s="12"/>
      <c r="AW67" s="12"/>
      <c r="AX67" s="12"/>
      <c r="AY67" s="12"/>
      <c r="AZ67" s="12"/>
    </row>
    <row r="68" spans="1:52" x14ac:dyDescent="0.2">
      <c r="A68" s="4">
        <f t="shared" ca="1" si="3"/>
        <v>0</v>
      </c>
      <c r="G68" s="4">
        <f t="shared" ca="1" si="1"/>
        <v>0</v>
      </c>
      <c r="K68" s="12"/>
      <c r="L68" s="12"/>
      <c r="M68" s="12"/>
      <c r="N68" s="12"/>
      <c r="O68" s="12"/>
      <c r="P68" s="12"/>
      <c r="Q68" s="12"/>
      <c r="R68" s="12"/>
      <c r="S68" s="10"/>
      <c r="T68" s="10"/>
      <c r="U68" s="10"/>
      <c r="V68" s="10"/>
      <c r="W68" s="10"/>
      <c r="X68" s="10"/>
      <c r="Y68" s="10"/>
      <c r="Z68" s="10"/>
      <c r="AA68" s="10"/>
      <c r="AB68" s="12"/>
      <c r="AC68" s="12"/>
      <c r="AD68" s="10"/>
      <c r="AE68" s="10"/>
      <c r="AF68" s="12"/>
      <c r="AG68" s="10"/>
      <c r="AH68" s="10"/>
      <c r="AI68" s="10"/>
      <c r="AJ68" s="10"/>
      <c r="AK68" s="10"/>
      <c r="AL68" s="10"/>
      <c r="AM68" s="10"/>
      <c r="AN68" s="10"/>
      <c r="AO68" s="10"/>
      <c r="AP68" s="10"/>
      <c r="AQ68" s="10"/>
      <c r="AR68" s="10"/>
      <c r="AS68" s="10"/>
      <c r="AT68" s="10"/>
      <c r="AU68" s="10"/>
      <c r="AV68" s="10"/>
      <c r="AW68" s="10"/>
      <c r="AX68" s="10"/>
      <c r="AY68" s="10"/>
      <c r="AZ68" s="10"/>
    </row>
    <row r="69" spans="1:52" s="10" customFormat="1" x14ac:dyDescent="0.2">
      <c r="A69" s="4">
        <f t="shared" ca="1" si="3"/>
        <v>0</v>
      </c>
      <c r="B69" s="4"/>
      <c r="C69" s="4"/>
      <c r="D69" s="12"/>
      <c r="E69" s="4"/>
      <c r="G69" s="4">
        <f t="shared" ca="1" si="1"/>
        <v>0</v>
      </c>
      <c r="H69" s="4"/>
      <c r="I69" s="12"/>
      <c r="J69" s="12"/>
      <c r="K69" s="12"/>
      <c r="L69" s="12"/>
      <c r="M69" s="12"/>
      <c r="N69" s="12"/>
      <c r="O69" s="12"/>
      <c r="P69" s="12"/>
      <c r="S69" s="12"/>
      <c r="T69" s="12"/>
      <c r="U69" s="12"/>
      <c r="V69" s="12"/>
      <c r="W69" s="12"/>
      <c r="X69" s="12"/>
      <c r="Y69" s="12"/>
      <c r="Z69" s="12"/>
      <c r="AA69" s="12"/>
      <c r="AD69" s="12"/>
      <c r="AE69" s="12"/>
      <c r="AG69" s="12"/>
      <c r="AH69" s="12"/>
      <c r="AI69" s="12"/>
      <c r="AJ69" s="12"/>
      <c r="AK69" s="12"/>
      <c r="AL69" s="12"/>
      <c r="AM69" s="12"/>
      <c r="AN69" s="12"/>
      <c r="AO69" s="12"/>
      <c r="AP69" s="12"/>
      <c r="AQ69" s="12"/>
      <c r="AR69" s="12"/>
      <c r="AS69" s="12"/>
      <c r="AT69" s="12"/>
      <c r="AU69" s="12"/>
      <c r="AV69" s="12"/>
      <c r="AW69" s="12"/>
      <c r="AX69" s="12"/>
      <c r="AY69" s="12"/>
      <c r="AZ69" s="12"/>
    </row>
    <row r="70" spans="1:52" x14ac:dyDescent="0.2">
      <c r="A70" s="4">
        <f t="shared" ca="1" si="3"/>
        <v>0</v>
      </c>
      <c r="G70" s="4">
        <f t="shared" ca="1" si="1"/>
        <v>0</v>
      </c>
      <c r="H70" s="10"/>
      <c r="I70" s="10"/>
      <c r="J70" s="10"/>
      <c r="K70" s="10"/>
      <c r="L70" s="10"/>
      <c r="M70" s="10"/>
      <c r="N70" s="10"/>
      <c r="O70" s="10"/>
      <c r="P70" s="10"/>
      <c r="Q70" s="12"/>
      <c r="R70" s="12"/>
      <c r="AB70" s="12"/>
      <c r="AC70" s="12"/>
      <c r="AF70" s="12"/>
    </row>
    <row r="71" spans="1:52" x14ac:dyDescent="0.2">
      <c r="A71" s="4">
        <f t="shared" ca="1" si="3"/>
        <v>0</v>
      </c>
      <c r="G71" s="4">
        <f t="shared" ref="G71:G76" ca="1" si="4">OFFSET($H71,0,LangOffset,1,1)</f>
        <v>0</v>
      </c>
      <c r="K71" s="12"/>
      <c r="L71" s="12"/>
      <c r="M71" s="12"/>
      <c r="N71" s="12"/>
      <c r="O71" s="12"/>
      <c r="P71" s="12"/>
    </row>
    <row r="72" spans="1:52" x14ac:dyDescent="0.2">
      <c r="A72" s="4">
        <f t="shared" ca="1" si="3"/>
        <v>0</v>
      </c>
      <c r="G72" s="4">
        <f t="shared" ca="1" si="4"/>
        <v>0</v>
      </c>
      <c r="H72" s="10"/>
      <c r="I72" s="10"/>
      <c r="J72" s="10"/>
      <c r="K72" s="10"/>
      <c r="L72" s="10"/>
      <c r="M72" s="10"/>
      <c r="N72" s="10"/>
      <c r="O72" s="10"/>
      <c r="P72" s="10"/>
    </row>
    <row r="73" spans="1:52" x14ac:dyDescent="0.2">
      <c r="A73" s="4">
        <f t="shared" ca="1" si="3"/>
        <v>0</v>
      </c>
      <c r="G73" s="4">
        <f t="shared" ca="1" si="4"/>
        <v>0</v>
      </c>
      <c r="K73" s="12"/>
      <c r="L73" s="12"/>
      <c r="M73" s="12"/>
      <c r="N73" s="12"/>
      <c r="O73" s="12"/>
      <c r="P73" s="12"/>
    </row>
    <row r="74" spans="1:52" x14ac:dyDescent="0.2">
      <c r="A74" s="4">
        <f t="shared" ca="1" si="3"/>
        <v>0</v>
      </c>
      <c r="G74" s="4">
        <f t="shared" ca="1" si="4"/>
        <v>0</v>
      </c>
    </row>
    <row r="75" spans="1:52" x14ac:dyDescent="0.2">
      <c r="A75" s="4">
        <f t="shared" ca="1" si="3"/>
        <v>0</v>
      </c>
      <c r="G75" s="4">
        <f t="shared" ca="1" si="4"/>
        <v>0</v>
      </c>
    </row>
    <row r="76" spans="1:52" x14ac:dyDescent="0.2">
      <c r="A76" s="4">
        <f t="shared" ca="1" si="3"/>
        <v>0</v>
      </c>
      <c r="G76" s="4">
        <f t="shared" ca="1" si="4"/>
        <v>0</v>
      </c>
    </row>
    <row r="77" spans="1:52" x14ac:dyDescent="0.2">
      <c r="A77" s="4">
        <f t="shared" ca="1" si="3"/>
        <v>0</v>
      </c>
      <c r="G77" s="4">
        <f t="shared" ref="G77:G82" ca="1" si="5">OFFSET($H77,0,LangOffset,1,1)</f>
        <v>0</v>
      </c>
    </row>
    <row r="78" spans="1:52" x14ac:dyDescent="0.2">
      <c r="A78" s="4">
        <f t="shared" ca="1" si="3"/>
        <v>0</v>
      </c>
      <c r="G78" s="4">
        <f t="shared" ca="1" si="5"/>
        <v>0</v>
      </c>
    </row>
    <row r="79" spans="1:52" x14ac:dyDescent="0.2">
      <c r="A79" s="4">
        <f t="shared" ca="1" si="3"/>
        <v>0</v>
      </c>
      <c r="G79" s="4">
        <f t="shared" ca="1" si="5"/>
        <v>0</v>
      </c>
    </row>
    <row r="80" spans="1:52" x14ac:dyDescent="0.2">
      <c r="A80" s="4">
        <f t="shared" ca="1" si="3"/>
        <v>0</v>
      </c>
      <c r="G80" s="4">
        <f t="shared" ca="1" si="5"/>
        <v>0</v>
      </c>
    </row>
    <row r="81" spans="1:7" x14ac:dyDescent="0.2">
      <c r="A81" s="4">
        <f t="shared" ca="1" si="3"/>
        <v>0</v>
      </c>
      <c r="G81" s="4">
        <f t="shared" ca="1" si="5"/>
        <v>0</v>
      </c>
    </row>
    <row r="82" spans="1:7" x14ac:dyDescent="0.2">
      <c r="A82" s="4">
        <f t="shared" ca="1" si="3"/>
        <v>0</v>
      </c>
      <c r="G82" s="4">
        <f t="shared" ca="1" si="5"/>
        <v>0</v>
      </c>
    </row>
    <row r="83" spans="1:7" x14ac:dyDescent="0.2">
      <c r="A83" s="4">
        <f t="shared" ca="1" si="3"/>
        <v>0</v>
      </c>
      <c r="G83" s="4">
        <v>0</v>
      </c>
    </row>
    <row r="84" spans="1:7" x14ac:dyDescent="0.2">
      <c r="A84" s="4">
        <f t="shared" ca="1" si="3"/>
        <v>0</v>
      </c>
      <c r="G84" s="4">
        <f t="shared" ref="G84:G135" ca="1" si="6">OFFSET($H84,0,LangOffset,1,1)</f>
        <v>0</v>
      </c>
    </row>
    <row r="85" spans="1:7" x14ac:dyDescent="0.2">
      <c r="A85" s="4">
        <f t="shared" ca="1" si="3"/>
        <v>0</v>
      </c>
      <c r="G85" s="4">
        <f t="shared" ca="1" si="6"/>
        <v>0</v>
      </c>
    </row>
    <row r="86" spans="1:7" x14ac:dyDescent="0.2">
      <c r="A86" s="4">
        <f t="shared" ca="1" si="3"/>
        <v>0</v>
      </c>
      <c r="G86" s="4">
        <f t="shared" ca="1" si="6"/>
        <v>0</v>
      </c>
    </row>
    <row r="87" spans="1:7" x14ac:dyDescent="0.2">
      <c r="A87" s="4">
        <f t="shared" ca="1" si="3"/>
        <v>0</v>
      </c>
      <c r="G87" s="4">
        <f t="shared" ca="1" si="6"/>
        <v>0</v>
      </c>
    </row>
    <row r="88" spans="1:7" x14ac:dyDescent="0.2">
      <c r="A88" s="4">
        <f t="shared" ca="1" si="3"/>
        <v>0</v>
      </c>
      <c r="G88" s="4">
        <f t="shared" ca="1" si="6"/>
        <v>0</v>
      </c>
    </row>
    <row r="89" spans="1:7" x14ac:dyDescent="0.2">
      <c r="A89" s="4">
        <f t="shared" ca="1" si="3"/>
        <v>0</v>
      </c>
      <c r="G89" s="4">
        <f t="shared" ca="1" si="6"/>
        <v>0</v>
      </c>
    </row>
    <row r="90" spans="1:7" x14ac:dyDescent="0.2">
      <c r="A90" s="4">
        <f t="shared" ca="1" si="3"/>
        <v>0</v>
      </c>
      <c r="G90" s="4">
        <f t="shared" ca="1" si="6"/>
        <v>0</v>
      </c>
    </row>
    <row r="91" spans="1:7" x14ac:dyDescent="0.2">
      <c r="A91" s="4">
        <f t="shared" ca="1" si="3"/>
        <v>0</v>
      </c>
      <c r="G91" s="4">
        <f t="shared" ca="1" si="6"/>
        <v>0</v>
      </c>
    </row>
    <row r="92" spans="1:7" x14ac:dyDescent="0.2">
      <c r="A92" s="4">
        <f t="shared" ca="1" si="3"/>
        <v>0</v>
      </c>
      <c r="G92" s="4">
        <f t="shared" ca="1" si="6"/>
        <v>0</v>
      </c>
    </row>
    <row r="93" spans="1:7" x14ac:dyDescent="0.2">
      <c r="A93" s="4">
        <f t="shared" ca="1" si="3"/>
        <v>0</v>
      </c>
      <c r="G93" s="4">
        <f t="shared" ca="1" si="6"/>
        <v>0</v>
      </c>
    </row>
    <row r="94" spans="1:7" x14ac:dyDescent="0.2">
      <c r="A94" s="4">
        <f t="shared" ca="1" si="3"/>
        <v>0</v>
      </c>
      <c r="G94" s="4">
        <f t="shared" ca="1" si="6"/>
        <v>0</v>
      </c>
    </row>
    <row r="95" spans="1:7" x14ac:dyDescent="0.2">
      <c r="A95" s="4">
        <f t="shared" ca="1" si="3"/>
        <v>0</v>
      </c>
      <c r="G95" s="4">
        <f t="shared" ca="1" si="6"/>
        <v>0</v>
      </c>
    </row>
    <row r="96" spans="1:7" x14ac:dyDescent="0.2">
      <c r="A96" s="4">
        <f t="shared" ca="1" si="3"/>
        <v>0</v>
      </c>
      <c r="G96" s="4">
        <f t="shared" ca="1" si="6"/>
        <v>0</v>
      </c>
    </row>
    <row r="97" spans="1:7" x14ac:dyDescent="0.2">
      <c r="A97" s="4">
        <f t="shared" ca="1" si="3"/>
        <v>0</v>
      </c>
      <c r="G97" s="4">
        <f t="shared" ca="1" si="6"/>
        <v>0</v>
      </c>
    </row>
    <row r="98" spans="1:7" x14ac:dyDescent="0.2">
      <c r="A98" s="4">
        <f t="shared" ca="1" si="3"/>
        <v>0</v>
      </c>
      <c r="G98" s="4">
        <f t="shared" ca="1" si="6"/>
        <v>0</v>
      </c>
    </row>
    <row r="99" spans="1:7" x14ac:dyDescent="0.2">
      <c r="A99" s="4">
        <f t="shared" ca="1" si="3"/>
        <v>0</v>
      </c>
      <c r="G99" s="4">
        <f t="shared" ca="1" si="6"/>
        <v>0</v>
      </c>
    </row>
    <row r="100" spans="1:7" x14ac:dyDescent="0.2">
      <c r="A100" s="4">
        <f t="shared" ca="1" si="3"/>
        <v>0</v>
      </c>
      <c r="G100" s="4">
        <f t="shared" ca="1" si="6"/>
        <v>0</v>
      </c>
    </row>
    <row r="101" spans="1:7" x14ac:dyDescent="0.2">
      <c r="A101" s="4">
        <f t="shared" ca="1" si="3"/>
        <v>0</v>
      </c>
      <c r="G101" s="4">
        <f t="shared" ca="1" si="6"/>
        <v>0</v>
      </c>
    </row>
    <row r="102" spans="1:7" x14ac:dyDescent="0.2">
      <c r="A102" s="4">
        <f t="shared" ref="A102:A165" ca="1" si="7">OFFSET($B102,0,LangOffset,1,1)</f>
        <v>0</v>
      </c>
      <c r="G102" s="4">
        <f t="shared" ca="1" si="6"/>
        <v>0</v>
      </c>
    </row>
    <row r="103" spans="1:7" x14ac:dyDescent="0.2">
      <c r="A103" s="4">
        <f t="shared" ca="1" si="7"/>
        <v>0</v>
      </c>
      <c r="G103" s="4">
        <f t="shared" ca="1" si="6"/>
        <v>0</v>
      </c>
    </row>
    <row r="104" spans="1:7" x14ac:dyDescent="0.2">
      <c r="A104" s="4">
        <f t="shared" ca="1" si="7"/>
        <v>0</v>
      </c>
      <c r="G104" s="4">
        <f t="shared" ca="1" si="6"/>
        <v>0</v>
      </c>
    </row>
    <row r="105" spans="1:7" x14ac:dyDescent="0.2">
      <c r="A105" s="4">
        <f t="shared" ca="1" si="7"/>
        <v>0</v>
      </c>
      <c r="G105" s="4">
        <f t="shared" ca="1" si="6"/>
        <v>0</v>
      </c>
    </row>
    <row r="106" spans="1:7" x14ac:dyDescent="0.2">
      <c r="A106" s="4">
        <f t="shared" ca="1" si="7"/>
        <v>0</v>
      </c>
      <c r="G106" s="4">
        <f t="shared" ca="1" si="6"/>
        <v>0</v>
      </c>
    </row>
    <row r="107" spans="1:7" x14ac:dyDescent="0.2">
      <c r="A107" s="4">
        <f t="shared" ca="1" si="7"/>
        <v>0</v>
      </c>
      <c r="G107" s="4">
        <f t="shared" ca="1" si="6"/>
        <v>0</v>
      </c>
    </row>
    <row r="108" spans="1:7" x14ac:dyDescent="0.2">
      <c r="A108" s="4">
        <f t="shared" ca="1" si="7"/>
        <v>0</v>
      </c>
      <c r="G108" s="4">
        <f t="shared" ca="1" si="6"/>
        <v>0</v>
      </c>
    </row>
    <row r="109" spans="1:7" x14ac:dyDescent="0.2">
      <c r="A109" s="4">
        <f t="shared" ca="1" si="7"/>
        <v>0</v>
      </c>
      <c r="G109" s="4">
        <f t="shared" ca="1" si="6"/>
        <v>0</v>
      </c>
    </row>
    <row r="110" spans="1:7" x14ac:dyDescent="0.2">
      <c r="A110" s="4">
        <f t="shared" ca="1" si="7"/>
        <v>0</v>
      </c>
      <c r="G110" s="4">
        <f t="shared" ca="1" si="6"/>
        <v>0</v>
      </c>
    </row>
    <row r="111" spans="1:7" x14ac:dyDescent="0.2">
      <c r="A111" s="4">
        <f t="shared" ca="1" si="7"/>
        <v>0</v>
      </c>
      <c r="G111" s="4">
        <f t="shared" ca="1" si="6"/>
        <v>0</v>
      </c>
    </row>
    <row r="112" spans="1:7" x14ac:dyDescent="0.2">
      <c r="A112" s="4">
        <f t="shared" ca="1" si="7"/>
        <v>0</v>
      </c>
      <c r="G112" s="4">
        <f t="shared" ca="1" si="6"/>
        <v>0</v>
      </c>
    </row>
    <row r="113" spans="1:7" x14ac:dyDescent="0.2">
      <c r="A113" s="4">
        <f t="shared" ca="1" si="7"/>
        <v>0</v>
      </c>
      <c r="G113" s="4">
        <f t="shared" ca="1" si="6"/>
        <v>0</v>
      </c>
    </row>
    <row r="114" spans="1:7" x14ac:dyDescent="0.2">
      <c r="A114" s="4">
        <f t="shared" ca="1" si="7"/>
        <v>0</v>
      </c>
      <c r="G114" s="4">
        <f t="shared" ca="1" si="6"/>
        <v>0</v>
      </c>
    </row>
    <row r="115" spans="1:7" x14ac:dyDescent="0.2">
      <c r="A115" s="4">
        <f t="shared" ca="1" si="7"/>
        <v>0</v>
      </c>
      <c r="G115" s="4">
        <f t="shared" ca="1" si="6"/>
        <v>0</v>
      </c>
    </row>
    <row r="116" spans="1:7" x14ac:dyDescent="0.2">
      <c r="A116" s="4">
        <f t="shared" ca="1" si="7"/>
        <v>0</v>
      </c>
      <c r="G116" s="4">
        <f t="shared" ca="1" si="6"/>
        <v>0</v>
      </c>
    </row>
    <row r="117" spans="1:7" x14ac:dyDescent="0.2">
      <c r="A117" s="4">
        <f t="shared" ca="1" si="7"/>
        <v>0</v>
      </c>
      <c r="G117" s="4">
        <f t="shared" ca="1" si="6"/>
        <v>0</v>
      </c>
    </row>
    <row r="118" spans="1:7" x14ac:dyDescent="0.2">
      <c r="A118" s="4">
        <f t="shared" ca="1" si="7"/>
        <v>0</v>
      </c>
      <c r="G118" s="4">
        <f t="shared" ca="1" si="6"/>
        <v>0</v>
      </c>
    </row>
    <row r="119" spans="1:7" x14ac:dyDescent="0.2">
      <c r="A119" s="4">
        <f t="shared" ca="1" si="7"/>
        <v>0</v>
      </c>
      <c r="G119" s="4">
        <f t="shared" ca="1" si="6"/>
        <v>0</v>
      </c>
    </row>
    <row r="120" spans="1:7" x14ac:dyDescent="0.2">
      <c r="A120" s="4">
        <f t="shared" ca="1" si="7"/>
        <v>0</v>
      </c>
      <c r="G120" s="4">
        <f t="shared" ca="1" si="6"/>
        <v>0</v>
      </c>
    </row>
    <row r="121" spans="1:7" x14ac:dyDescent="0.2">
      <c r="A121" s="4">
        <f t="shared" ca="1" si="7"/>
        <v>0</v>
      </c>
      <c r="G121" s="4">
        <f t="shared" ca="1" si="6"/>
        <v>0</v>
      </c>
    </row>
    <row r="122" spans="1:7" x14ac:dyDescent="0.2">
      <c r="A122" s="4">
        <f t="shared" ca="1" si="7"/>
        <v>0</v>
      </c>
      <c r="G122" s="4">
        <f t="shared" ca="1" si="6"/>
        <v>0</v>
      </c>
    </row>
    <row r="123" spans="1:7" x14ac:dyDescent="0.2">
      <c r="A123" s="4">
        <f t="shared" ca="1" si="7"/>
        <v>0</v>
      </c>
      <c r="G123" s="4">
        <f t="shared" ca="1" si="6"/>
        <v>0</v>
      </c>
    </row>
    <row r="124" spans="1:7" x14ac:dyDescent="0.2">
      <c r="A124" s="4">
        <f t="shared" ca="1" si="7"/>
        <v>0</v>
      </c>
      <c r="G124" s="4">
        <f t="shared" ca="1" si="6"/>
        <v>0</v>
      </c>
    </row>
    <row r="125" spans="1:7" x14ac:dyDescent="0.2">
      <c r="A125" s="4">
        <f t="shared" ca="1" si="7"/>
        <v>0</v>
      </c>
      <c r="G125" s="4">
        <f t="shared" ca="1" si="6"/>
        <v>0</v>
      </c>
    </row>
    <row r="126" spans="1:7" x14ac:dyDescent="0.2">
      <c r="A126" s="4">
        <f t="shared" ca="1" si="7"/>
        <v>0</v>
      </c>
      <c r="G126" s="4">
        <f t="shared" ca="1" si="6"/>
        <v>0</v>
      </c>
    </row>
    <row r="127" spans="1:7" x14ac:dyDescent="0.2">
      <c r="A127" s="4">
        <f t="shared" ca="1" si="7"/>
        <v>0</v>
      </c>
      <c r="G127" s="4">
        <f t="shared" ca="1" si="6"/>
        <v>0</v>
      </c>
    </row>
    <row r="128" spans="1:7" x14ac:dyDescent="0.2">
      <c r="A128" s="4">
        <f t="shared" ca="1" si="7"/>
        <v>0</v>
      </c>
      <c r="G128" s="4">
        <f t="shared" ca="1" si="6"/>
        <v>0</v>
      </c>
    </row>
    <row r="129" spans="1:7" x14ac:dyDescent="0.2">
      <c r="A129" s="4">
        <f t="shared" ca="1" si="7"/>
        <v>0</v>
      </c>
      <c r="G129" s="4">
        <f t="shared" ca="1" si="6"/>
        <v>0</v>
      </c>
    </row>
    <row r="130" spans="1:7" x14ac:dyDescent="0.2">
      <c r="A130" s="4">
        <f t="shared" ca="1" si="7"/>
        <v>0</v>
      </c>
      <c r="G130" s="4">
        <f t="shared" ca="1" si="6"/>
        <v>0</v>
      </c>
    </row>
    <row r="131" spans="1:7" x14ac:dyDescent="0.2">
      <c r="A131" s="4">
        <f t="shared" ca="1" si="7"/>
        <v>0</v>
      </c>
      <c r="G131" s="4">
        <f t="shared" ca="1" si="6"/>
        <v>0</v>
      </c>
    </row>
    <row r="132" spans="1:7" x14ac:dyDescent="0.2">
      <c r="A132" s="4">
        <f t="shared" ca="1" si="7"/>
        <v>0</v>
      </c>
      <c r="G132" s="4">
        <f t="shared" ca="1" si="6"/>
        <v>0</v>
      </c>
    </row>
    <row r="133" spans="1:7" x14ac:dyDescent="0.2">
      <c r="A133" s="4">
        <f t="shared" ca="1" si="7"/>
        <v>0</v>
      </c>
      <c r="G133" s="4">
        <f t="shared" ca="1" si="6"/>
        <v>0</v>
      </c>
    </row>
    <row r="134" spans="1:7" x14ac:dyDescent="0.2">
      <c r="A134" s="4">
        <f t="shared" ca="1" si="7"/>
        <v>0</v>
      </c>
      <c r="G134" s="4">
        <f t="shared" ca="1" si="6"/>
        <v>0</v>
      </c>
    </row>
    <row r="135" spans="1:7" x14ac:dyDescent="0.2">
      <c r="A135" s="4">
        <f t="shared" ca="1" si="7"/>
        <v>0</v>
      </c>
      <c r="G135" s="4">
        <f t="shared" ca="1" si="6"/>
        <v>0</v>
      </c>
    </row>
    <row r="136" spans="1:7" x14ac:dyDescent="0.2">
      <c r="A136" s="4">
        <f t="shared" ca="1" si="7"/>
        <v>0</v>
      </c>
      <c r="G136" s="4">
        <f t="shared" ref="G136:G199" ca="1" si="8">OFFSET($H136,0,LangOffset,1,1)</f>
        <v>0</v>
      </c>
    </row>
    <row r="137" spans="1:7" x14ac:dyDescent="0.2">
      <c r="A137" s="4">
        <f t="shared" ca="1" si="7"/>
        <v>0</v>
      </c>
      <c r="G137" s="4">
        <f t="shared" ca="1" si="8"/>
        <v>0</v>
      </c>
    </row>
    <row r="138" spans="1:7" x14ac:dyDescent="0.2">
      <c r="A138" s="4">
        <f t="shared" ca="1" si="7"/>
        <v>0</v>
      </c>
      <c r="G138" s="4">
        <f t="shared" ca="1" si="8"/>
        <v>0</v>
      </c>
    </row>
    <row r="139" spans="1:7" x14ac:dyDescent="0.2">
      <c r="A139" s="4">
        <f t="shared" ca="1" si="7"/>
        <v>0</v>
      </c>
      <c r="G139" s="4">
        <f t="shared" ca="1" si="8"/>
        <v>0</v>
      </c>
    </row>
    <row r="140" spans="1:7" x14ac:dyDescent="0.2">
      <c r="A140" s="4">
        <f t="shared" ca="1" si="7"/>
        <v>0</v>
      </c>
      <c r="G140" s="4">
        <f t="shared" ca="1" si="8"/>
        <v>0</v>
      </c>
    </row>
    <row r="141" spans="1:7" x14ac:dyDescent="0.2">
      <c r="A141" s="4">
        <f t="shared" ca="1" si="7"/>
        <v>0</v>
      </c>
      <c r="G141" s="4">
        <f t="shared" ca="1" si="8"/>
        <v>0</v>
      </c>
    </row>
    <row r="142" spans="1:7" x14ac:dyDescent="0.2">
      <c r="A142" s="4">
        <f t="shared" ca="1" si="7"/>
        <v>0</v>
      </c>
      <c r="G142" s="4">
        <f t="shared" ca="1" si="8"/>
        <v>0</v>
      </c>
    </row>
    <row r="143" spans="1:7" x14ac:dyDescent="0.2">
      <c r="A143" s="4">
        <f t="shared" ca="1" si="7"/>
        <v>0</v>
      </c>
      <c r="G143" s="4">
        <f t="shared" ca="1" si="8"/>
        <v>0</v>
      </c>
    </row>
    <row r="144" spans="1:7" x14ac:dyDescent="0.2">
      <c r="A144" s="4">
        <f t="shared" ca="1" si="7"/>
        <v>0</v>
      </c>
      <c r="G144" s="4">
        <f t="shared" ca="1" si="8"/>
        <v>0</v>
      </c>
    </row>
    <row r="145" spans="1:7" x14ac:dyDescent="0.2">
      <c r="A145" s="4">
        <f t="shared" ca="1" si="7"/>
        <v>0</v>
      </c>
      <c r="G145" s="4">
        <f t="shared" ca="1" si="8"/>
        <v>0</v>
      </c>
    </row>
    <row r="146" spans="1:7" x14ac:dyDescent="0.2">
      <c r="A146" s="4">
        <f t="shared" ca="1" si="7"/>
        <v>0</v>
      </c>
      <c r="G146" s="4">
        <f t="shared" ca="1" si="8"/>
        <v>0</v>
      </c>
    </row>
    <row r="147" spans="1:7" x14ac:dyDescent="0.2">
      <c r="A147" s="4">
        <f t="shared" ca="1" si="7"/>
        <v>0</v>
      </c>
      <c r="G147" s="4">
        <f t="shared" ca="1" si="8"/>
        <v>0</v>
      </c>
    </row>
    <row r="148" spans="1:7" x14ac:dyDescent="0.2">
      <c r="A148" s="4">
        <f t="shared" ca="1" si="7"/>
        <v>0</v>
      </c>
      <c r="G148" s="4">
        <f t="shared" ca="1" si="8"/>
        <v>0</v>
      </c>
    </row>
    <row r="149" spans="1:7" x14ac:dyDescent="0.2">
      <c r="A149" s="4">
        <f t="shared" ca="1" si="7"/>
        <v>0</v>
      </c>
      <c r="G149" s="4">
        <f t="shared" ca="1" si="8"/>
        <v>0</v>
      </c>
    </row>
    <row r="150" spans="1:7" x14ac:dyDescent="0.2">
      <c r="A150" s="4">
        <f t="shared" ca="1" si="7"/>
        <v>0</v>
      </c>
      <c r="G150" s="4">
        <f t="shared" ca="1" si="8"/>
        <v>0</v>
      </c>
    </row>
    <row r="151" spans="1:7" x14ac:dyDescent="0.2">
      <c r="A151" s="4">
        <f t="shared" ca="1" si="7"/>
        <v>0</v>
      </c>
      <c r="G151" s="4">
        <f t="shared" ca="1" si="8"/>
        <v>0</v>
      </c>
    </row>
    <row r="152" spans="1:7" x14ac:dyDescent="0.2">
      <c r="A152" s="4">
        <f t="shared" ca="1" si="7"/>
        <v>0</v>
      </c>
      <c r="G152" s="4">
        <f t="shared" ca="1" si="8"/>
        <v>0</v>
      </c>
    </row>
    <row r="153" spans="1:7" x14ac:dyDescent="0.2">
      <c r="A153" s="4">
        <f t="shared" ca="1" si="7"/>
        <v>0</v>
      </c>
      <c r="G153" s="4">
        <f t="shared" ca="1" si="8"/>
        <v>0</v>
      </c>
    </row>
    <row r="154" spans="1:7" x14ac:dyDescent="0.2">
      <c r="A154" s="4">
        <f t="shared" ca="1" si="7"/>
        <v>0</v>
      </c>
      <c r="G154" s="4">
        <f t="shared" ca="1" si="8"/>
        <v>0</v>
      </c>
    </row>
    <row r="155" spans="1:7" x14ac:dyDescent="0.2">
      <c r="A155" s="4">
        <f t="shared" ca="1" si="7"/>
        <v>0</v>
      </c>
      <c r="G155" s="4">
        <f t="shared" ca="1" si="8"/>
        <v>0</v>
      </c>
    </row>
    <row r="156" spans="1:7" x14ac:dyDescent="0.2">
      <c r="A156" s="4">
        <f t="shared" ca="1" si="7"/>
        <v>0</v>
      </c>
      <c r="G156" s="4">
        <f t="shared" ca="1" si="8"/>
        <v>0</v>
      </c>
    </row>
    <row r="157" spans="1:7" x14ac:dyDescent="0.2">
      <c r="A157" s="4">
        <f t="shared" ca="1" si="7"/>
        <v>0</v>
      </c>
      <c r="G157" s="4">
        <f t="shared" ca="1" si="8"/>
        <v>0</v>
      </c>
    </row>
    <row r="158" spans="1:7" x14ac:dyDescent="0.2">
      <c r="A158" s="4">
        <f t="shared" ca="1" si="7"/>
        <v>0</v>
      </c>
      <c r="G158" s="4">
        <f t="shared" ca="1" si="8"/>
        <v>0</v>
      </c>
    </row>
    <row r="159" spans="1:7" x14ac:dyDescent="0.2">
      <c r="A159" s="4">
        <f t="shared" ca="1" si="7"/>
        <v>0</v>
      </c>
      <c r="G159" s="4">
        <f t="shared" ca="1" si="8"/>
        <v>0</v>
      </c>
    </row>
    <row r="160" spans="1:7" x14ac:dyDescent="0.2">
      <c r="A160" s="4">
        <f t="shared" ca="1" si="7"/>
        <v>0</v>
      </c>
      <c r="G160" s="4">
        <f t="shared" ca="1" si="8"/>
        <v>0</v>
      </c>
    </row>
    <row r="161" spans="1:7" x14ac:dyDescent="0.2">
      <c r="A161" s="4">
        <f t="shared" ca="1" si="7"/>
        <v>0</v>
      </c>
      <c r="G161" s="4">
        <f t="shared" ca="1" si="8"/>
        <v>0</v>
      </c>
    </row>
    <row r="162" spans="1:7" x14ac:dyDescent="0.2">
      <c r="A162" s="4">
        <f t="shared" ca="1" si="7"/>
        <v>0</v>
      </c>
      <c r="G162" s="4">
        <f t="shared" ca="1" si="8"/>
        <v>0</v>
      </c>
    </row>
    <row r="163" spans="1:7" x14ac:dyDescent="0.2">
      <c r="A163" s="4">
        <f t="shared" ca="1" si="7"/>
        <v>0</v>
      </c>
      <c r="G163" s="4">
        <f t="shared" ca="1" si="8"/>
        <v>0</v>
      </c>
    </row>
    <row r="164" spans="1:7" x14ac:dyDescent="0.2">
      <c r="A164" s="4">
        <f t="shared" ca="1" si="7"/>
        <v>0</v>
      </c>
      <c r="G164" s="4">
        <f t="shared" ca="1" si="8"/>
        <v>0</v>
      </c>
    </row>
    <row r="165" spans="1:7" x14ac:dyDescent="0.2">
      <c r="A165" s="4">
        <f t="shared" ca="1" si="7"/>
        <v>0</v>
      </c>
      <c r="G165" s="4">
        <f t="shared" ca="1" si="8"/>
        <v>0</v>
      </c>
    </row>
    <row r="166" spans="1:7" x14ac:dyDescent="0.2">
      <c r="A166" s="4">
        <f t="shared" ref="A166:A229" ca="1" si="9">OFFSET($B166,0,LangOffset,1,1)</f>
        <v>0</v>
      </c>
      <c r="G166" s="4">
        <f t="shared" ca="1" si="8"/>
        <v>0</v>
      </c>
    </row>
    <row r="167" spans="1:7" x14ac:dyDescent="0.2">
      <c r="A167" s="4">
        <f t="shared" ca="1" si="9"/>
        <v>0</v>
      </c>
      <c r="G167" s="4">
        <f t="shared" ca="1" si="8"/>
        <v>0</v>
      </c>
    </row>
    <row r="168" spans="1:7" x14ac:dyDescent="0.2">
      <c r="A168" s="4">
        <f t="shared" ca="1" si="9"/>
        <v>0</v>
      </c>
      <c r="G168" s="4">
        <f t="shared" ca="1" si="8"/>
        <v>0</v>
      </c>
    </row>
    <row r="169" spans="1:7" x14ac:dyDescent="0.2">
      <c r="A169" s="4">
        <f t="shared" ca="1" si="9"/>
        <v>0</v>
      </c>
      <c r="G169" s="4">
        <f t="shared" ca="1" si="8"/>
        <v>0</v>
      </c>
    </row>
    <row r="170" spans="1:7" x14ac:dyDescent="0.2">
      <c r="A170" s="4">
        <f t="shared" ca="1" si="9"/>
        <v>0</v>
      </c>
      <c r="G170" s="4">
        <f t="shared" ca="1" si="8"/>
        <v>0</v>
      </c>
    </row>
    <row r="171" spans="1:7" x14ac:dyDescent="0.2">
      <c r="A171" s="4">
        <f t="shared" ca="1" si="9"/>
        <v>0</v>
      </c>
      <c r="G171" s="4">
        <f t="shared" ca="1" si="8"/>
        <v>0</v>
      </c>
    </row>
    <row r="172" spans="1:7" x14ac:dyDescent="0.2">
      <c r="A172" s="4">
        <f t="shared" ca="1" si="9"/>
        <v>0</v>
      </c>
      <c r="G172" s="4">
        <f t="shared" ca="1" si="8"/>
        <v>0</v>
      </c>
    </row>
    <row r="173" spans="1:7" x14ac:dyDescent="0.2">
      <c r="A173" s="4">
        <f t="shared" ca="1" si="9"/>
        <v>0</v>
      </c>
      <c r="G173" s="4">
        <f t="shared" ca="1" si="8"/>
        <v>0</v>
      </c>
    </row>
    <row r="174" spans="1:7" x14ac:dyDescent="0.2">
      <c r="A174" s="4">
        <f t="shared" ca="1" si="9"/>
        <v>0</v>
      </c>
      <c r="G174" s="4">
        <f t="shared" ca="1" si="8"/>
        <v>0</v>
      </c>
    </row>
    <row r="175" spans="1:7" x14ac:dyDescent="0.2">
      <c r="A175" s="4">
        <f t="shared" ca="1" si="9"/>
        <v>0</v>
      </c>
      <c r="G175" s="4">
        <f t="shared" ca="1" si="8"/>
        <v>0</v>
      </c>
    </row>
    <row r="176" spans="1:7" x14ac:dyDescent="0.2">
      <c r="A176" s="4">
        <f t="shared" ca="1" si="9"/>
        <v>0</v>
      </c>
      <c r="G176" s="4">
        <f t="shared" ca="1" si="8"/>
        <v>0</v>
      </c>
    </row>
    <row r="177" spans="1:7" x14ac:dyDescent="0.2">
      <c r="A177" s="4">
        <f t="shared" ca="1" si="9"/>
        <v>0</v>
      </c>
      <c r="G177" s="4">
        <f t="shared" ca="1" si="8"/>
        <v>0</v>
      </c>
    </row>
    <row r="178" spans="1:7" x14ac:dyDescent="0.2">
      <c r="A178" s="4">
        <f t="shared" ca="1" si="9"/>
        <v>0</v>
      </c>
      <c r="G178" s="4">
        <f t="shared" ca="1" si="8"/>
        <v>0</v>
      </c>
    </row>
    <row r="179" spans="1:7" x14ac:dyDescent="0.2">
      <c r="A179" s="4">
        <f t="shared" ca="1" si="9"/>
        <v>0</v>
      </c>
      <c r="G179" s="4">
        <f t="shared" ca="1" si="8"/>
        <v>0</v>
      </c>
    </row>
    <row r="180" spans="1:7" x14ac:dyDescent="0.2">
      <c r="A180" s="4">
        <f t="shared" ca="1" si="9"/>
        <v>0</v>
      </c>
      <c r="G180" s="4">
        <f t="shared" ca="1" si="8"/>
        <v>0</v>
      </c>
    </row>
    <row r="181" spans="1:7" x14ac:dyDescent="0.2">
      <c r="A181" s="4">
        <f t="shared" ca="1" si="9"/>
        <v>0</v>
      </c>
      <c r="G181" s="4">
        <f t="shared" ca="1" si="8"/>
        <v>0</v>
      </c>
    </row>
    <row r="182" spans="1:7" x14ac:dyDescent="0.2">
      <c r="A182" s="4">
        <f t="shared" ca="1" si="9"/>
        <v>0</v>
      </c>
      <c r="G182" s="4">
        <f t="shared" ca="1" si="8"/>
        <v>0</v>
      </c>
    </row>
    <row r="183" spans="1:7" x14ac:dyDescent="0.2">
      <c r="A183" s="4">
        <f t="shared" ca="1" si="9"/>
        <v>0</v>
      </c>
      <c r="G183" s="4">
        <f t="shared" ca="1" si="8"/>
        <v>0</v>
      </c>
    </row>
    <row r="184" spans="1:7" x14ac:dyDescent="0.2">
      <c r="A184" s="4">
        <f t="shared" ca="1" si="9"/>
        <v>0</v>
      </c>
      <c r="G184" s="4">
        <f t="shared" ca="1" si="8"/>
        <v>0</v>
      </c>
    </row>
    <row r="185" spans="1:7" x14ac:dyDescent="0.2">
      <c r="A185" s="4">
        <f t="shared" ca="1" si="9"/>
        <v>0</v>
      </c>
      <c r="G185" s="4">
        <f t="shared" ca="1" si="8"/>
        <v>0</v>
      </c>
    </row>
    <row r="186" spans="1:7" x14ac:dyDescent="0.2">
      <c r="A186" s="4">
        <f t="shared" ca="1" si="9"/>
        <v>0</v>
      </c>
      <c r="G186" s="4">
        <f t="shared" ca="1" si="8"/>
        <v>0</v>
      </c>
    </row>
    <row r="187" spans="1:7" x14ac:dyDescent="0.2">
      <c r="A187" s="4">
        <f t="shared" ca="1" si="9"/>
        <v>0</v>
      </c>
      <c r="G187" s="4">
        <f t="shared" ca="1" si="8"/>
        <v>0</v>
      </c>
    </row>
    <row r="188" spans="1:7" x14ac:dyDescent="0.2">
      <c r="A188" s="4">
        <f t="shared" ca="1" si="9"/>
        <v>0</v>
      </c>
      <c r="G188" s="4">
        <f t="shared" ca="1" si="8"/>
        <v>0</v>
      </c>
    </row>
    <row r="189" spans="1:7" x14ac:dyDescent="0.2">
      <c r="A189" s="4">
        <f t="shared" ca="1" si="9"/>
        <v>0</v>
      </c>
      <c r="G189" s="4">
        <f t="shared" ca="1" si="8"/>
        <v>0</v>
      </c>
    </row>
    <row r="190" spans="1:7" x14ac:dyDescent="0.2">
      <c r="A190" s="4">
        <f t="shared" ca="1" si="9"/>
        <v>0</v>
      </c>
      <c r="G190" s="4">
        <f t="shared" ca="1" si="8"/>
        <v>0</v>
      </c>
    </row>
    <row r="191" spans="1:7" x14ac:dyDescent="0.2">
      <c r="A191" s="4">
        <f t="shared" ca="1" si="9"/>
        <v>0</v>
      </c>
      <c r="G191" s="4">
        <f t="shared" ca="1" si="8"/>
        <v>0</v>
      </c>
    </row>
    <row r="192" spans="1:7" x14ac:dyDescent="0.2">
      <c r="A192" s="4">
        <f t="shared" ca="1" si="9"/>
        <v>0</v>
      </c>
      <c r="G192" s="4">
        <f t="shared" ca="1" si="8"/>
        <v>0</v>
      </c>
    </row>
    <row r="193" spans="1:7" x14ac:dyDescent="0.2">
      <c r="A193" s="4">
        <f t="shared" ca="1" si="9"/>
        <v>0</v>
      </c>
      <c r="G193" s="4">
        <f t="shared" ca="1" si="8"/>
        <v>0</v>
      </c>
    </row>
    <row r="194" spans="1:7" x14ac:dyDescent="0.2">
      <c r="A194" s="4">
        <f t="shared" ca="1" si="9"/>
        <v>0</v>
      </c>
      <c r="G194" s="4">
        <f t="shared" ca="1" si="8"/>
        <v>0</v>
      </c>
    </row>
    <row r="195" spans="1:7" x14ac:dyDescent="0.2">
      <c r="A195" s="4">
        <f t="shared" ca="1" si="9"/>
        <v>0</v>
      </c>
      <c r="G195" s="4">
        <f t="shared" ca="1" si="8"/>
        <v>0</v>
      </c>
    </row>
    <row r="196" spans="1:7" x14ac:dyDescent="0.2">
      <c r="A196" s="4">
        <f t="shared" ca="1" si="9"/>
        <v>0</v>
      </c>
      <c r="G196" s="4">
        <f t="shared" ca="1" si="8"/>
        <v>0</v>
      </c>
    </row>
    <row r="197" spans="1:7" x14ac:dyDescent="0.2">
      <c r="A197" s="4">
        <f t="shared" ca="1" si="9"/>
        <v>0</v>
      </c>
      <c r="G197" s="4">
        <f t="shared" ca="1" si="8"/>
        <v>0</v>
      </c>
    </row>
    <row r="198" spans="1:7" x14ac:dyDescent="0.2">
      <c r="A198" s="4">
        <f t="shared" ca="1" si="9"/>
        <v>0</v>
      </c>
      <c r="G198" s="4">
        <f t="shared" ca="1" si="8"/>
        <v>0</v>
      </c>
    </row>
    <row r="199" spans="1:7" x14ac:dyDescent="0.2">
      <c r="A199" s="4">
        <f t="shared" ca="1" si="9"/>
        <v>0</v>
      </c>
      <c r="G199" s="4">
        <f t="shared" ca="1" si="8"/>
        <v>0</v>
      </c>
    </row>
    <row r="200" spans="1:7" x14ac:dyDescent="0.2">
      <c r="A200" s="4">
        <f t="shared" ca="1" si="9"/>
        <v>0</v>
      </c>
      <c r="G200" s="4">
        <f t="shared" ref="G200:G263" ca="1" si="10">OFFSET($H200,0,LangOffset,1,1)</f>
        <v>0</v>
      </c>
    </row>
    <row r="201" spans="1:7" x14ac:dyDescent="0.2">
      <c r="A201" s="4">
        <f t="shared" ca="1" si="9"/>
        <v>0</v>
      </c>
      <c r="G201" s="4">
        <f t="shared" ca="1" si="10"/>
        <v>0</v>
      </c>
    </row>
    <row r="202" spans="1:7" x14ac:dyDescent="0.2">
      <c r="A202" s="4">
        <f t="shared" ca="1" si="9"/>
        <v>0</v>
      </c>
      <c r="G202" s="4">
        <f t="shared" ca="1" si="10"/>
        <v>0</v>
      </c>
    </row>
    <row r="203" spans="1:7" x14ac:dyDescent="0.2">
      <c r="A203" s="4">
        <f t="shared" ca="1" si="9"/>
        <v>0</v>
      </c>
      <c r="G203" s="4">
        <f t="shared" ca="1" si="10"/>
        <v>0</v>
      </c>
    </row>
    <row r="204" spans="1:7" x14ac:dyDescent="0.2">
      <c r="A204" s="4">
        <f t="shared" ca="1" si="9"/>
        <v>0</v>
      </c>
      <c r="G204" s="4">
        <f t="shared" ca="1" si="10"/>
        <v>0</v>
      </c>
    </row>
    <row r="205" spans="1:7" x14ac:dyDescent="0.2">
      <c r="A205" s="4">
        <f t="shared" ca="1" si="9"/>
        <v>0</v>
      </c>
      <c r="G205" s="4">
        <f t="shared" ca="1" si="10"/>
        <v>0</v>
      </c>
    </row>
    <row r="206" spans="1:7" x14ac:dyDescent="0.2">
      <c r="A206" s="4">
        <f t="shared" ca="1" si="9"/>
        <v>0</v>
      </c>
      <c r="G206" s="4">
        <f t="shared" ca="1" si="10"/>
        <v>0</v>
      </c>
    </row>
    <row r="207" spans="1:7" x14ac:dyDescent="0.2">
      <c r="A207" s="4">
        <f t="shared" ca="1" si="9"/>
        <v>0</v>
      </c>
      <c r="G207" s="4">
        <f t="shared" ca="1" si="10"/>
        <v>0</v>
      </c>
    </row>
    <row r="208" spans="1:7" x14ac:dyDescent="0.2">
      <c r="A208" s="4">
        <f t="shared" ca="1" si="9"/>
        <v>0</v>
      </c>
      <c r="G208" s="4">
        <f t="shared" ca="1" si="10"/>
        <v>0</v>
      </c>
    </row>
    <row r="209" spans="1:7" x14ac:dyDescent="0.2">
      <c r="A209" s="4">
        <f t="shared" ca="1" si="9"/>
        <v>0</v>
      </c>
      <c r="G209" s="4">
        <f t="shared" ca="1" si="10"/>
        <v>0</v>
      </c>
    </row>
    <row r="210" spans="1:7" x14ac:dyDescent="0.2">
      <c r="A210" s="4">
        <f t="shared" ca="1" si="9"/>
        <v>0</v>
      </c>
      <c r="G210" s="4">
        <f t="shared" ca="1" si="10"/>
        <v>0</v>
      </c>
    </row>
    <row r="211" spans="1:7" x14ac:dyDescent="0.2">
      <c r="A211" s="4">
        <f t="shared" ca="1" si="9"/>
        <v>0</v>
      </c>
      <c r="G211" s="4">
        <f t="shared" ca="1" si="10"/>
        <v>0</v>
      </c>
    </row>
    <row r="212" spans="1:7" x14ac:dyDescent="0.2">
      <c r="A212" s="4">
        <f t="shared" ca="1" si="9"/>
        <v>0</v>
      </c>
      <c r="G212" s="4">
        <f t="shared" ca="1" si="10"/>
        <v>0</v>
      </c>
    </row>
    <row r="213" spans="1:7" x14ac:dyDescent="0.2">
      <c r="A213" s="4">
        <f t="shared" ca="1" si="9"/>
        <v>0</v>
      </c>
      <c r="G213" s="4">
        <f t="shared" ca="1" si="10"/>
        <v>0</v>
      </c>
    </row>
    <row r="214" spans="1:7" x14ac:dyDescent="0.2">
      <c r="A214" s="4">
        <f t="shared" ca="1" si="9"/>
        <v>0</v>
      </c>
      <c r="G214" s="4">
        <f t="shared" ca="1" si="10"/>
        <v>0</v>
      </c>
    </row>
    <row r="215" spans="1:7" x14ac:dyDescent="0.2">
      <c r="A215" s="4">
        <f t="shared" ca="1" si="9"/>
        <v>0</v>
      </c>
      <c r="G215" s="4">
        <f t="shared" ca="1" si="10"/>
        <v>0</v>
      </c>
    </row>
    <row r="216" spans="1:7" x14ac:dyDescent="0.2">
      <c r="A216" s="4">
        <f t="shared" ca="1" si="9"/>
        <v>0</v>
      </c>
      <c r="G216" s="4">
        <f t="shared" ca="1" si="10"/>
        <v>0</v>
      </c>
    </row>
    <row r="217" spans="1:7" x14ac:dyDescent="0.2">
      <c r="A217" s="4">
        <f t="shared" ca="1" si="9"/>
        <v>0</v>
      </c>
      <c r="G217" s="4">
        <f t="shared" ca="1" si="10"/>
        <v>0</v>
      </c>
    </row>
    <row r="218" spans="1:7" x14ac:dyDescent="0.2">
      <c r="A218" s="4">
        <f t="shared" ca="1" si="9"/>
        <v>0</v>
      </c>
      <c r="G218" s="4">
        <f t="shared" ca="1" si="10"/>
        <v>0</v>
      </c>
    </row>
    <row r="219" spans="1:7" x14ac:dyDescent="0.2">
      <c r="A219" s="4">
        <f t="shared" ca="1" si="9"/>
        <v>0</v>
      </c>
      <c r="G219" s="4">
        <f t="shared" ca="1" si="10"/>
        <v>0</v>
      </c>
    </row>
    <row r="220" spans="1:7" x14ac:dyDescent="0.2">
      <c r="A220" s="4">
        <f t="shared" ca="1" si="9"/>
        <v>0</v>
      </c>
      <c r="G220" s="4">
        <f t="shared" ca="1" si="10"/>
        <v>0</v>
      </c>
    </row>
    <row r="221" spans="1:7" x14ac:dyDescent="0.2">
      <c r="A221" s="4">
        <f t="shared" ca="1" si="9"/>
        <v>0</v>
      </c>
      <c r="G221" s="4">
        <f t="shared" ca="1" si="10"/>
        <v>0</v>
      </c>
    </row>
    <row r="222" spans="1:7" x14ac:dyDescent="0.2">
      <c r="A222" s="4">
        <f t="shared" ca="1" si="9"/>
        <v>0</v>
      </c>
      <c r="G222" s="4">
        <f t="shared" ca="1" si="10"/>
        <v>0</v>
      </c>
    </row>
    <row r="223" spans="1:7" x14ac:dyDescent="0.2">
      <c r="A223" s="4">
        <f t="shared" ca="1" si="9"/>
        <v>0</v>
      </c>
      <c r="G223" s="4">
        <f t="shared" ca="1" si="10"/>
        <v>0</v>
      </c>
    </row>
    <row r="224" spans="1:7" x14ac:dyDescent="0.2">
      <c r="A224" s="4">
        <f t="shared" ca="1" si="9"/>
        <v>0</v>
      </c>
      <c r="G224" s="4">
        <f t="shared" ca="1" si="10"/>
        <v>0</v>
      </c>
    </row>
    <row r="225" spans="1:7" x14ac:dyDescent="0.2">
      <c r="A225" s="4">
        <f t="shared" ca="1" si="9"/>
        <v>0</v>
      </c>
      <c r="G225" s="4">
        <f t="shared" ca="1" si="10"/>
        <v>0</v>
      </c>
    </row>
    <row r="226" spans="1:7" x14ac:dyDescent="0.2">
      <c r="A226" s="4">
        <f t="shared" ca="1" si="9"/>
        <v>0</v>
      </c>
      <c r="G226" s="4">
        <f t="shared" ca="1" si="10"/>
        <v>0</v>
      </c>
    </row>
    <row r="227" spans="1:7" x14ac:dyDescent="0.2">
      <c r="A227" s="4">
        <f t="shared" ca="1" si="9"/>
        <v>0</v>
      </c>
      <c r="G227" s="4">
        <f t="shared" ca="1" si="10"/>
        <v>0</v>
      </c>
    </row>
    <row r="228" spans="1:7" x14ac:dyDescent="0.2">
      <c r="A228" s="4">
        <f t="shared" ca="1" si="9"/>
        <v>0</v>
      </c>
      <c r="G228" s="4">
        <f t="shared" ca="1" si="10"/>
        <v>0</v>
      </c>
    </row>
    <row r="229" spans="1:7" x14ac:dyDescent="0.2">
      <c r="A229" s="4">
        <f t="shared" ca="1" si="9"/>
        <v>0</v>
      </c>
      <c r="G229" s="4">
        <f t="shared" ca="1" si="10"/>
        <v>0</v>
      </c>
    </row>
    <row r="230" spans="1:7" x14ac:dyDescent="0.2">
      <c r="A230" s="4">
        <f t="shared" ref="A230:A293" ca="1" si="11">OFFSET($B230,0,LangOffset,1,1)</f>
        <v>0</v>
      </c>
      <c r="G230" s="4">
        <f t="shared" ca="1" si="10"/>
        <v>0</v>
      </c>
    </row>
    <row r="231" spans="1:7" x14ac:dyDescent="0.2">
      <c r="A231" s="4">
        <f t="shared" ca="1" si="11"/>
        <v>0</v>
      </c>
      <c r="G231" s="4">
        <f t="shared" ca="1" si="10"/>
        <v>0</v>
      </c>
    </row>
    <row r="232" spans="1:7" x14ac:dyDescent="0.2">
      <c r="A232" s="4">
        <f t="shared" ca="1" si="11"/>
        <v>0</v>
      </c>
      <c r="G232" s="4">
        <f t="shared" ca="1" si="10"/>
        <v>0</v>
      </c>
    </row>
    <row r="233" spans="1:7" x14ac:dyDescent="0.2">
      <c r="A233" s="4">
        <f t="shared" ca="1" si="11"/>
        <v>0</v>
      </c>
      <c r="G233" s="4">
        <f t="shared" ca="1" si="10"/>
        <v>0</v>
      </c>
    </row>
    <row r="234" spans="1:7" x14ac:dyDescent="0.2">
      <c r="A234" s="4">
        <f t="shared" ca="1" si="11"/>
        <v>0</v>
      </c>
      <c r="G234" s="4">
        <f t="shared" ca="1" si="10"/>
        <v>0</v>
      </c>
    </row>
    <row r="235" spans="1:7" x14ac:dyDescent="0.2">
      <c r="A235" s="4">
        <f t="shared" ca="1" si="11"/>
        <v>0</v>
      </c>
      <c r="G235" s="4">
        <f t="shared" ca="1" si="10"/>
        <v>0</v>
      </c>
    </row>
    <row r="236" spans="1:7" x14ac:dyDescent="0.2">
      <c r="A236" s="4">
        <f t="shared" ca="1" si="11"/>
        <v>0</v>
      </c>
      <c r="G236" s="4">
        <f t="shared" ca="1" si="10"/>
        <v>0</v>
      </c>
    </row>
    <row r="237" spans="1:7" x14ac:dyDescent="0.2">
      <c r="A237" s="4">
        <f t="shared" ca="1" si="11"/>
        <v>0</v>
      </c>
      <c r="G237" s="4">
        <f t="shared" ca="1" si="10"/>
        <v>0</v>
      </c>
    </row>
    <row r="238" spans="1:7" x14ac:dyDescent="0.2">
      <c r="A238" s="4">
        <f t="shared" ca="1" si="11"/>
        <v>0</v>
      </c>
      <c r="G238" s="4">
        <f t="shared" ca="1" si="10"/>
        <v>0</v>
      </c>
    </row>
    <row r="239" spans="1:7" x14ac:dyDescent="0.2">
      <c r="A239" s="4">
        <f t="shared" ca="1" si="11"/>
        <v>0</v>
      </c>
      <c r="G239" s="4">
        <f t="shared" ca="1" si="10"/>
        <v>0</v>
      </c>
    </row>
    <row r="240" spans="1:7" x14ac:dyDescent="0.2">
      <c r="A240" s="4">
        <f t="shared" ca="1" si="11"/>
        <v>0</v>
      </c>
      <c r="G240" s="4">
        <f t="shared" ca="1" si="10"/>
        <v>0</v>
      </c>
    </row>
    <row r="241" spans="1:7" x14ac:dyDescent="0.2">
      <c r="A241" s="4">
        <f t="shared" ca="1" si="11"/>
        <v>0</v>
      </c>
      <c r="G241" s="4">
        <f t="shared" ca="1" si="10"/>
        <v>0</v>
      </c>
    </row>
    <row r="242" spans="1:7" x14ac:dyDescent="0.2">
      <c r="A242" s="4">
        <f t="shared" ca="1" si="11"/>
        <v>0</v>
      </c>
      <c r="G242" s="4">
        <f t="shared" ca="1" si="10"/>
        <v>0</v>
      </c>
    </row>
    <row r="243" spans="1:7" x14ac:dyDescent="0.2">
      <c r="A243" s="4">
        <f t="shared" ca="1" si="11"/>
        <v>0</v>
      </c>
      <c r="G243" s="4">
        <f t="shared" ca="1" si="10"/>
        <v>0</v>
      </c>
    </row>
    <row r="244" spans="1:7" x14ac:dyDescent="0.2">
      <c r="A244" s="4">
        <f t="shared" ca="1" si="11"/>
        <v>0</v>
      </c>
      <c r="G244" s="4">
        <f t="shared" ca="1" si="10"/>
        <v>0</v>
      </c>
    </row>
    <row r="245" spans="1:7" x14ac:dyDescent="0.2">
      <c r="A245" s="4">
        <f t="shared" ca="1" si="11"/>
        <v>0</v>
      </c>
      <c r="G245" s="4">
        <f t="shared" ca="1" si="10"/>
        <v>0</v>
      </c>
    </row>
    <row r="246" spans="1:7" x14ac:dyDescent="0.2">
      <c r="A246" s="4">
        <f t="shared" ca="1" si="11"/>
        <v>0</v>
      </c>
      <c r="G246" s="4">
        <f t="shared" ca="1" si="10"/>
        <v>0</v>
      </c>
    </row>
    <row r="247" spans="1:7" x14ac:dyDescent="0.2">
      <c r="A247" s="4">
        <f t="shared" ca="1" si="11"/>
        <v>0</v>
      </c>
      <c r="G247" s="4">
        <f t="shared" ca="1" si="10"/>
        <v>0</v>
      </c>
    </row>
    <row r="248" spans="1:7" x14ac:dyDescent="0.2">
      <c r="A248" s="4">
        <f t="shared" ca="1" si="11"/>
        <v>0</v>
      </c>
      <c r="G248" s="4">
        <f t="shared" ca="1" si="10"/>
        <v>0</v>
      </c>
    </row>
    <row r="249" spans="1:7" x14ac:dyDescent="0.2">
      <c r="A249" s="4">
        <f t="shared" ca="1" si="11"/>
        <v>0</v>
      </c>
      <c r="G249" s="4">
        <f t="shared" ca="1" si="10"/>
        <v>0</v>
      </c>
    </row>
    <row r="250" spans="1:7" x14ac:dyDescent="0.2">
      <c r="A250" s="4">
        <f t="shared" ca="1" si="11"/>
        <v>0</v>
      </c>
      <c r="G250" s="4">
        <f t="shared" ca="1" si="10"/>
        <v>0</v>
      </c>
    </row>
    <row r="251" spans="1:7" x14ac:dyDescent="0.2">
      <c r="A251" s="4">
        <f t="shared" ca="1" si="11"/>
        <v>0</v>
      </c>
      <c r="G251" s="4">
        <f t="shared" ca="1" si="10"/>
        <v>0</v>
      </c>
    </row>
    <row r="252" spans="1:7" x14ac:dyDescent="0.2">
      <c r="A252" s="4">
        <f t="shared" ca="1" si="11"/>
        <v>0</v>
      </c>
      <c r="G252" s="4">
        <f t="shared" ca="1" si="10"/>
        <v>0</v>
      </c>
    </row>
    <row r="253" spans="1:7" x14ac:dyDescent="0.2">
      <c r="A253" s="4">
        <f t="shared" ca="1" si="11"/>
        <v>0</v>
      </c>
      <c r="G253" s="4">
        <f t="shared" ca="1" si="10"/>
        <v>0</v>
      </c>
    </row>
    <row r="254" spans="1:7" x14ac:dyDescent="0.2">
      <c r="A254" s="4">
        <f t="shared" ca="1" si="11"/>
        <v>0</v>
      </c>
      <c r="G254" s="4">
        <f t="shared" ca="1" si="10"/>
        <v>0</v>
      </c>
    </row>
    <row r="255" spans="1:7" x14ac:dyDescent="0.2">
      <c r="A255" s="4">
        <f t="shared" ca="1" si="11"/>
        <v>0</v>
      </c>
      <c r="G255" s="4">
        <f t="shared" ca="1" si="10"/>
        <v>0</v>
      </c>
    </row>
    <row r="256" spans="1:7" x14ac:dyDescent="0.2">
      <c r="A256" s="4">
        <f t="shared" ca="1" si="11"/>
        <v>0</v>
      </c>
      <c r="G256" s="4">
        <f t="shared" ca="1" si="10"/>
        <v>0</v>
      </c>
    </row>
    <row r="257" spans="1:7" x14ac:dyDescent="0.2">
      <c r="A257" s="4">
        <f t="shared" ca="1" si="11"/>
        <v>0</v>
      </c>
      <c r="G257" s="4">
        <f t="shared" ca="1" si="10"/>
        <v>0</v>
      </c>
    </row>
    <row r="258" spans="1:7" x14ac:dyDescent="0.2">
      <c r="A258" s="4">
        <f t="shared" ca="1" si="11"/>
        <v>0</v>
      </c>
      <c r="G258" s="4">
        <f t="shared" ca="1" si="10"/>
        <v>0</v>
      </c>
    </row>
    <row r="259" spans="1:7" x14ac:dyDescent="0.2">
      <c r="A259" s="4">
        <f t="shared" ca="1" si="11"/>
        <v>0</v>
      </c>
      <c r="G259" s="4">
        <f t="shared" ca="1" si="10"/>
        <v>0</v>
      </c>
    </row>
    <row r="260" spans="1:7" x14ac:dyDescent="0.2">
      <c r="A260" s="4">
        <f t="shared" ca="1" si="11"/>
        <v>0</v>
      </c>
      <c r="G260" s="4">
        <f t="shared" ca="1" si="10"/>
        <v>0</v>
      </c>
    </row>
    <row r="261" spans="1:7" x14ac:dyDescent="0.2">
      <c r="A261" s="4">
        <f t="shared" ca="1" si="11"/>
        <v>0</v>
      </c>
      <c r="G261" s="4">
        <f t="shared" ca="1" si="10"/>
        <v>0</v>
      </c>
    </row>
    <row r="262" spans="1:7" x14ac:dyDescent="0.2">
      <c r="A262" s="4">
        <f t="shared" ca="1" si="11"/>
        <v>0</v>
      </c>
      <c r="G262" s="4">
        <f t="shared" ca="1" si="10"/>
        <v>0</v>
      </c>
    </row>
    <row r="263" spans="1:7" x14ac:dyDescent="0.2">
      <c r="A263" s="4">
        <f t="shared" ca="1" si="11"/>
        <v>0</v>
      </c>
      <c r="G263" s="4">
        <f t="shared" ca="1" si="10"/>
        <v>0</v>
      </c>
    </row>
    <row r="264" spans="1:7" x14ac:dyDescent="0.2">
      <c r="A264" s="4">
        <f t="shared" ca="1" si="11"/>
        <v>0</v>
      </c>
      <c r="G264" s="4">
        <f t="shared" ref="G264:G327" ca="1" si="12">OFFSET($H264,0,LangOffset,1,1)</f>
        <v>0</v>
      </c>
    </row>
    <row r="265" spans="1:7" x14ac:dyDescent="0.2">
      <c r="A265" s="4">
        <f t="shared" ca="1" si="11"/>
        <v>0</v>
      </c>
      <c r="G265" s="4">
        <f t="shared" ca="1" si="12"/>
        <v>0</v>
      </c>
    </row>
    <row r="266" spans="1:7" x14ac:dyDescent="0.2">
      <c r="A266" s="4">
        <f t="shared" ca="1" si="11"/>
        <v>0</v>
      </c>
      <c r="G266" s="4">
        <f t="shared" ca="1" si="12"/>
        <v>0</v>
      </c>
    </row>
    <row r="267" spans="1:7" x14ac:dyDescent="0.2">
      <c r="A267" s="4">
        <f t="shared" ca="1" si="11"/>
        <v>0</v>
      </c>
      <c r="G267" s="4">
        <f t="shared" ca="1" si="12"/>
        <v>0</v>
      </c>
    </row>
    <row r="268" spans="1:7" x14ac:dyDescent="0.2">
      <c r="A268" s="4">
        <f t="shared" ca="1" si="11"/>
        <v>0</v>
      </c>
      <c r="G268" s="4">
        <f t="shared" ca="1" si="12"/>
        <v>0</v>
      </c>
    </row>
    <row r="269" spans="1:7" x14ac:dyDescent="0.2">
      <c r="A269" s="4">
        <f t="shared" ca="1" si="11"/>
        <v>0</v>
      </c>
      <c r="G269" s="4">
        <f t="shared" ca="1" si="12"/>
        <v>0</v>
      </c>
    </row>
    <row r="270" spans="1:7" x14ac:dyDescent="0.2">
      <c r="A270" s="4">
        <f t="shared" ca="1" si="11"/>
        <v>0</v>
      </c>
      <c r="G270" s="4">
        <f t="shared" ca="1" si="12"/>
        <v>0</v>
      </c>
    </row>
    <row r="271" spans="1:7" x14ac:dyDescent="0.2">
      <c r="A271" s="4">
        <f t="shared" ca="1" si="11"/>
        <v>0</v>
      </c>
      <c r="G271" s="4">
        <f t="shared" ca="1" si="12"/>
        <v>0</v>
      </c>
    </row>
    <row r="272" spans="1:7" x14ac:dyDescent="0.2">
      <c r="A272" s="4">
        <f t="shared" ca="1" si="11"/>
        <v>0</v>
      </c>
      <c r="G272" s="4">
        <f t="shared" ca="1" si="12"/>
        <v>0</v>
      </c>
    </row>
    <row r="273" spans="1:7" x14ac:dyDescent="0.2">
      <c r="A273" s="4">
        <f t="shared" ca="1" si="11"/>
        <v>0</v>
      </c>
      <c r="G273" s="4">
        <f t="shared" ca="1" si="12"/>
        <v>0</v>
      </c>
    </row>
    <row r="274" spans="1:7" x14ac:dyDescent="0.2">
      <c r="A274" s="4">
        <f t="shared" ca="1" si="11"/>
        <v>0</v>
      </c>
      <c r="G274" s="4">
        <f t="shared" ca="1" si="12"/>
        <v>0</v>
      </c>
    </row>
    <row r="275" spans="1:7" x14ac:dyDescent="0.2">
      <c r="A275" s="4">
        <f t="shared" ca="1" si="11"/>
        <v>0</v>
      </c>
      <c r="G275" s="4">
        <f t="shared" ca="1" si="12"/>
        <v>0</v>
      </c>
    </row>
    <row r="276" spans="1:7" x14ac:dyDescent="0.2">
      <c r="A276" s="4">
        <f t="shared" ca="1" si="11"/>
        <v>0</v>
      </c>
      <c r="G276" s="4">
        <f t="shared" ca="1" si="12"/>
        <v>0</v>
      </c>
    </row>
    <row r="277" spans="1:7" x14ac:dyDescent="0.2">
      <c r="A277" s="4">
        <f t="shared" ca="1" si="11"/>
        <v>0</v>
      </c>
      <c r="G277" s="4">
        <f t="shared" ca="1" si="12"/>
        <v>0</v>
      </c>
    </row>
    <row r="278" spans="1:7" x14ac:dyDescent="0.2">
      <c r="A278" s="4">
        <f t="shared" ca="1" si="11"/>
        <v>0</v>
      </c>
      <c r="G278" s="4">
        <f t="shared" ca="1" si="12"/>
        <v>0</v>
      </c>
    </row>
    <row r="279" spans="1:7" x14ac:dyDescent="0.2">
      <c r="A279" s="4">
        <f t="shared" ca="1" si="11"/>
        <v>0</v>
      </c>
      <c r="G279" s="4">
        <f t="shared" ca="1" si="12"/>
        <v>0</v>
      </c>
    </row>
    <row r="280" spans="1:7" x14ac:dyDescent="0.2">
      <c r="A280" s="4">
        <f t="shared" ca="1" si="11"/>
        <v>0</v>
      </c>
      <c r="G280" s="4">
        <f t="shared" ca="1" si="12"/>
        <v>0</v>
      </c>
    </row>
    <row r="281" spans="1:7" x14ac:dyDescent="0.2">
      <c r="A281" s="4">
        <f t="shared" ca="1" si="11"/>
        <v>0</v>
      </c>
      <c r="G281" s="4">
        <f t="shared" ca="1" si="12"/>
        <v>0</v>
      </c>
    </row>
    <row r="282" spans="1:7" x14ac:dyDescent="0.2">
      <c r="A282" s="4">
        <f t="shared" ca="1" si="11"/>
        <v>0</v>
      </c>
      <c r="G282" s="4">
        <f t="shared" ca="1" si="12"/>
        <v>0</v>
      </c>
    </row>
    <row r="283" spans="1:7" x14ac:dyDescent="0.2">
      <c r="A283" s="4">
        <f t="shared" ca="1" si="11"/>
        <v>0</v>
      </c>
      <c r="G283" s="4">
        <f t="shared" ca="1" si="12"/>
        <v>0</v>
      </c>
    </row>
    <row r="284" spans="1:7" x14ac:dyDescent="0.2">
      <c r="A284" s="4">
        <f t="shared" ca="1" si="11"/>
        <v>0</v>
      </c>
      <c r="G284" s="4">
        <f t="shared" ca="1" si="12"/>
        <v>0</v>
      </c>
    </row>
    <row r="285" spans="1:7" x14ac:dyDescent="0.2">
      <c r="A285" s="4">
        <f t="shared" ca="1" si="11"/>
        <v>0</v>
      </c>
      <c r="G285" s="4">
        <f t="shared" ca="1" si="12"/>
        <v>0</v>
      </c>
    </row>
    <row r="286" spans="1:7" x14ac:dyDescent="0.2">
      <c r="A286" s="4">
        <f t="shared" ca="1" si="11"/>
        <v>0</v>
      </c>
      <c r="G286" s="4">
        <f t="shared" ca="1" si="12"/>
        <v>0</v>
      </c>
    </row>
    <row r="287" spans="1:7" x14ac:dyDescent="0.2">
      <c r="A287" s="4">
        <f t="shared" ca="1" si="11"/>
        <v>0</v>
      </c>
      <c r="G287" s="4">
        <f t="shared" ca="1" si="12"/>
        <v>0</v>
      </c>
    </row>
    <row r="288" spans="1:7" x14ac:dyDescent="0.2">
      <c r="A288" s="4">
        <f t="shared" ca="1" si="11"/>
        <v>0</v>
      </c>
      <c r="G288" s="4">
        <f t="shared" ca="1" si="12"/>
        <v>0</v>
      </c>
    </row>
    <row r="289" spans="1:7" x14ac:dyDescent="0.2">
      <c r="A289" s="4">
        <f t="shared" ca="1" si="11"/>
        <v>0</v>
      </c>
      <c r="G289" s="4">
        <f t="shared" ca="1" si="12"/>
        <v>0</v>
      </c>
    </row>
    <row r="290" spans="1:7" x14ac:dyDescent="0.2">
      <c r="A290" s="4">
        <f t="shared" ca="1" si="11"/>
        <v>0</v>
      </c>
      <c r="G290" s="4">
        <f t="shared" ca="1" si="12"/>
        <v>0</v>
      </c>
    </row>
    <row r="291" spans="1:7" x14ac:dyDescent="0.2">
      <c r="A291" s="4">
        <f t="shared" ca="1" si="11"/>
        <v>0</v>
      </c>
      <c r="G291" s="4">
        <f t="shared" ca="1" si="12"/>
        <v>0</v>
      </c>
    </row>
    <row r="292" spans="1:7" x14ac:dyDescent="0.2">
      <c r="A292" s="4">
        <f t="shared" ca="1" si="11"/>
        <v>0</v>
      </c>
      <c r="G292" s="4">
        <f t="shared" ca="1" si="12"/>
        <v>0</v>
      </c>
    </row>
    <row r="293" spans="1:7" x14ac:dyDescent="0.2">
      <c r="A293" s="4">
        <f t="shared" ca="1" si="11"/>
        <v>0</v>
      </c>
      <c r="G293" s="4">
        <f t="shared" ca="1" si="12"/>
        <v>0</v>
      </c>
    </row>
    <row r="294" spans="1:7" x14ac:dyDescent="0.2">
      <c r="A294" s="4">
        <f t="shared" ref="A294:A357" ca="1" si="13">OFFSET($B294,0,LangOffset,1,1)</f>
        <v>0</v>
      </c>
      <c r="G294" s="4">
        <f t="shared" ca="1" si="12"/>
        <v>0</v>
      </c>
    </row>
    <row r="295" spans="1:7" x14ac:dyDescent="0.2">
      <c r="A295" s="4">
        <f t="shared" ca="1" si="13"/>
        <v>0</v>
      </c>
      <c r="G295" s="4">
        <f t="shared" ca="1" si="12"/>
        <v>0</v>
      </c>
    </row>
    <row r="296" spans="1:7" x14ac:dyDescent="0.2">
      <c r="A296" s="4">
        <f t="shared" ca="1" si="13"/>
        <v>0</v>
      </c>
      <c r="G296" s="4">
        <f t="shared" ca="1" si="12"/>
        <v>0</v>
      </c>
    </row>
    <row r="297" spans="1:7" x14ac:dyDescent="0.2">
      <c r="A297" s="4">
        <f t="shared" ca="1" si="13"/>
        <v>0</v>
      </c>
      <c r="G297" s="4">
        <f t="shared" ca="1" si="12"/>
        <v>0</v>
      </c>
    </row>
    <row r="298" spans="1:7" x14ac:dyDescent="0.2">
      <c r="A298" s="4">
        <f t="shared" ca="1" si="13"/>
        <v>0</v>
      </c>
      <c r="G298" s="4">
        <f t="shared" ca="1" si="12"/>
        <v>0</v>
      </c>
    </row>
    <row r="299" spans="1:7" x14ac:dyDescent="0.2">
      <c r="A299" s="4">
        <f t="shared" ca="1" si="13"/>
        <v>0</v>
      </c>
      <c r="G299" s="4">
        <f t="shared" ca="1" si="12"/>
        <v>0</v>
      </c>
    </row>
    <row r="300" spans="1:7" x14ac:dyDescent="0.2">
      <c r="A300" s="4">
        <f t="shared" ca="1" si="13"/>
        <v>0</v>
      </c>
      <c r="G300" s="4">
        <f t="shared" ca="1" si="12"/>
        <v>0</v>
      </c>
    </row>
    <row r="301" spans="1:7" x14ac:dyDescent="0.2">
      <c r="A301" s="4">
        <f t="shared" ca="1" si="13"/>
        <v>0</v>
      </c>
      <c r="G301" s="4">
        <f t="shared" ca="1" si="12"/>
        <v>0</v>
      </c>
    </row>
    <row r="302" spans="1:7" x14ac:dyDescent="0.2">
      <c r="A302" s="4">
        <f t="shared" ca="1" si="13"/>
        <v>0</v>
      </c>
      <c r="G302" s="4">
        <f t="shared" ca="1" si="12"/>
        <v>0</v>
      </c>
    </row>
    <row r="303" spans="1:7" x14ac:dyDescent="0.2">
      <c r="A303" s="4">
        <f t="shared" ca="1" si="13"/>
        <v>0</v>
      </c>
      <c r="G303" s="4">
        <f t="shared" ca="1" si="12"/>
        <v>0</v>
      </c>
    </row>
    <row r="304" spans="1:7" x14ac:dyDescent="0.2">
      <c r="A304" s="4">
        <f t="shared" ca="1" si="13"/>
        <v>0</v>
      </c>
      <c r="G304" s="4">
        <f t="shared" ca="1" si="12"/>
        <v>0</v>
      </c>
    </row>
    <row r="305" spans="1:7" x14ac:dyDescent="0.2">
      <c r="A305" s="4">
        <f t="shared" ca="1" si="13"/>
        <v>0</v>
      </c>
      <c r="G305" s="4">
        <f t="shared" ca="1" si="12"/>
        <v>0</v>
      </c>
    </row>
    <row r="306" spans="1:7" x14ac:dyDescent="0.2">
      <c r="A306" s="4">
        <f t="shared" ca="1" si="13"/>
        <v>0</v>
      </c>
      <c r="G306" s="4">
        <f t="shared" ca="1" si="12"/>
        <v>0</v>
      </c>
    </row>
    <row r="307" spans="1:7" x14ac:dyDescent="0.2">
      <c r="A307" s="4">
        <f t="shared" ca="1" si="13"/>
        <v>0</v>
      </c>
      <c r="G307" s="4">
        <f t="shared" ca="1" si="12"/>
        <v>0</v>
      </c>
    </row>
    <row r="308" spans="1:7" x14ac:dyDescent="0.2">
      <c r="A308" s="4">
        <f t="shared" ca="1" si="13"/>
        <v>0</v>
      </c>
      <c r="G308" s="4">
        <f t="shared" ca="1" si="12"/>
        <v>0</v>
      </c>
    </row>
    <row r="309" spans="1:7" x14ac:dyDescent="0.2">
      <c r="A309" s="4">
        <f t="shared" ca="1" si="13"/>
        <v>0</v>
      </c>
      <c r="G309" s="4">
        <f t="shared" ca="1" si="12"/>
        <v>0</v>
      </c>
    </row>
    <row r="310" spans="1:7" x14ac:dyDescent="0.2">
      <c r="A310" s="4">
        <f t="shared" ca="1" si="13"/>
        <v>0</v>
      </c>
      <c r="G310" s="4">
        <f t="shared" ca="1" si="12"/>
        <v>0</v>
      </c>
    </row>
    <row r="311" spans="1:7" x14ac:dyDescent="0.2">
      <c r="A311" s="4">
        <f t="shared" ca="1" si="13"/>
        <v>0</v>
      </c>
      <c r="G311" s="4">
        <f t="shared" ca="1" si="12"/>
        <v>0</v>
      </c>
    </row>
    <row r="312" spans="1:7" x14ac:dyDescent="0.2">
      <c r="A312" s="4">
        <f t="shared" ca="1" si="13"/>
        <v>0</v>
      </c>
      <c r="G312" s="4">
        <f t="shared" ca="1" si="12"/>
        <v>0</v>
      </c>
    </row>
    <row r="313" spans="1:7" x14ac:dyDescent="0.2">
      <c r="A313" s="4">
        <f t="shared" ca="1" si="13"/>
        <v>0</v>
      </c>
      <c r="G313" s="4">
        <f t="shared" ca="1" si="12"/>
        <v>0</v>
      </c>
    </row>
    <row r="314" spans="1:7" x14ac:dyDescent="0.2">
      <c r="A314" s="4">
        <f t="shared" ca="1" si="13"/>
        <v>0</v>
      </c>
      <c r="G314" s="4">
        <f t="shared" ca="1" si="12"/>
        <v>0</v>
      </c>
    </row>
    <row r="315" spans="1:7" x14ac:dyDescent="0.2">
      <c r="A315" s="4">
        <f t="shared" ca="1" si="13"/>
        <v>0</v>
      </c>
      <c r="G315" s="4">
        <f t="shared" ca="1" si="12"/>
        <v>0</v>
      </c>
    </row>
    <row r="316" spans="1:7" x14ac:dyDescent="0.2">
      <c r="A316" s="4">
        <f t="shared" ca="1" si="13"/>
        <v>0</v>
      </c>
      <c r="G316" s="4">
        <f t="shared" ca="1" si="12"/>
        <v>0</v>
      </c>
    </row>
    <row r="317" spans="1:7" x14ac:dyDescent="0.2">
      <c r="A317" s="4">
        <f t="shared" ca="1" si="13"/>
        <v>0</v>
      </c>
      <c r="G317" s="4">
        <f t="shared" ca="1" si="12"/>
        <v>0</v>
      </c>
    </row>
    <row r="318" spans="1:7" x14ac:dyDescent="0.2">
      <c r="A318" s="4">
        <f t="shared" ca="1" si="13"/>
        <v>0</v>
      </c>
      <c r="G318" s="4">
        <f t="shared" ca="1" si="12"/>
        <v>0</v>
      </c>
    </row>
    <row r="319" spans="1:7" x14ac:dyDescent="0.2">
      <c r="A319" s="4">
        <f t="shared" ca="1" si="13"/>
        <v>0</v>
      </c>
      <c r="G319" s="4">
        <f t="shared" ca="1" si="12"/>
        <v>0</v>
      </c>
    </row>
    <row r="320" spans="1:7" x14ac:dyDescent="0.2">
      <c r="A320" s="4">
        <f t="shared" ca="1" si="13"/>
        <v>0</v>
      </c>
      <c r="G320" s="4">
        <f t="shared" ca="1" si="12"/>
        <v>0</v>
      </c>
    </row>
    <row r="321" spans="1:7" x14ac:dyDescent="0.2">
      <c r="A321" s="4">
        <f t="shared" ca="1" si="13"/>
        <v>0</v>
      </c>
      <c r="G321" s="4">
        <f t="shared" ca="1" si="12"/>
        <v>0</v>
      </c>
    </row>
    <row r="322" spans="1:7" x14ac:dyDescent="0.2">
      <c r="A322" s="4">
        <f t="shared" ca="1" si="13"/>
        <v>0</v>
      </c>
      <c r="G322" s="4">
        <f t="shared" ca="1" si="12"/>
        <v>0</v>
      </c>
    </row>
    <row r="323" spans="1:7" x14ac:dyDescent="0.2">
      <c r="A323" s="4">
        <f t="shared" ca="1" si="13"/>
        <v>0</v>
      </c>
      <c r="G323" s="4">
        <f t="shared" ca="1" si="12"/>
        <v>0</v>
      </c>
    </row>
    <row r="324" spans="1:7" x14ac:dyDescent="0.2">
      <c r="A324" s="4">
        <f t="shared" ca="1" si="13"/>
        <v>0</v>
      </c>
      <c r="G324" s="4">
        <f t="shared" ca="1" si="12"/>
        <v>0</v>
      </c>
    </row>
    <row r="325" spans="1:7" x14ac:dyDescent="0.2">
      <c r="A325" s="4">
        <f t="shared" ca="1" si="13"/>
        <v>0</v>
      </c>
      <c r="G325" s="4">
        <f t="shared" ca="1" si="12"/>
        <v>0</v>
      </c>
    </row>
    <row r="326" spans="1:7" x14ac:dyDescent="0.2">
      <c r="A326" s="4">
        <f t="shared" ca="1" si="13"/>
        <v>0</v>
      </c>
      <c r="G326" s="4">
        <f t="shared" ca="1" si="12"/>
        <v>0</v>
      </c>
    </row>
    <row r="327" spans="1:7" x14ac:dyDescent="0.2">
      <c r="A327" s="4">
        <f t="shared" ca="1" si="13"/>
        <v>0</v>
      </c>
      <c r="G327" s="4">
        <f t="shared" ca="1" si="12"/>
        <v>0</v>
      </c>
    </row>
    <row r="328" spans="1:7" x14ac:dyDescent="0.2">
      <c r="A328" s="4">
        <f t="shared" ca="1" si="13"/>
        <v>0</v>
      </c>
      <c r="G328" s="4">
        <f t="shared" ref="G328:G391" ca="1" si="14">OFFSET($H328,0,LangOffset,1,1)</f>
        <v>0</v>
      </c>
    </row>
    <row r="329" spans="1:7" x14ac:dyDescent="0.2">
      <c r="A329" s="4">
        <f t="shared" ca="1" si="13"/>
        <v>0</v>
      </c>
      <c r="G329" s="4">
        <f t="shared" ca="1" si="14"/>
        <v>0</v>
      </c>
    </row>
    <row r="330" spans="1:7" x14ac:dyDescent="0.2">
      <c r="A330" s="4">
        <f t="shared" ca="1" si="13"/>
        <v>0</v>
      </c>
      <c r="G330" s="4">
        <f t="shared" ca="1" si="14"/>
        <v>0</v>
      </c>
    </row>
    <row r="331" spans="1:7" x14ac:dyDescent="0.2">
      <c r="A331" s="4">
        <f t="shared" ca="1" si="13"/>
        <v>0</v>
      </c>
      <c r="G331" s="4">
        <f t="shared" ca="1" si="14"/>
        <v>0</v>
      </c>
    </row>
    <row r="332" spans="1:7" x14ac:dyDescent="0.2">
      <c r="A332" s="4">
        <f t="shared" ca="1" si="13"/>
        <v>0</v>
      </c>
      <c r="G332" s="4">
        <f t="shared" ca="1" si="14"/>
        <v>0</v>
      </c>
    </row>
    <row r="333" spans="1:7" x14ac:dyDescent="0.2">
      <c r="A333" s="4">
        <f t="shared" ca="1" si="13"/>
        <v>0</v>
      </c>
      <c r="G333" s="4">
        <f t="shared" ca="1" si="14"/>
        <v>0</v>
      </c>
    </row>
    <row r="334" spans="1:7" x14ac:dyDescent="0.2">
      <c r="A334" s="4">
        <f t="shared" ca="1" si="13"/>
        <v>0</v>
      </c>
      <c r="G334" s="4">
        <f t="shared" ca="1" si="14"/>
        <v>0</v>
      </c>
    </row>
    <row r="335" spans="1:7" x14ac:dyDescent="0.2">
      <c r="A335" s="4">
        <f t="shared" ca="1" si="13"/>
        <v>0</v>
      </c>
      <c r="G335" s="4">
        <f t="shared" ca="1" si="14"/>
        <v>0</v>
      </c>
    </row>
    <row r="336" spans="1:7" x14ac:dyDescent="0.2">
      <c r="A336" s="4">
        <f t="shared" ca="1" si="13"/>
        <v>0</v>
      </c>
      <c r="G336" s="4">
        <f t="shared" ca="1" si="14"/>
        <v>0</v>
      </c>
    </row>
    <row r="337" spans="1:7" x14ac:dyDescent="0.2">
      <c r="A337" s="4">
        <f t="shared" ca="1" si="13"/>
        <v>0</v>
      </c>
      <c r="G337" s="4">
        <f t="shared" ca="1" si="14"/>
        <v>0</v>
      </c>
    </row>
    <row r="338" spans="1:7" x14ac:dyDescent="0.2">
      <c r="A338" s="4">
        <f t="shared" ca="1" si="13"/>
        <v>0</v>
      </c>
      <c r="G338" s="4">
        <f t="shared" ca="1" si="14"/>
        <v>0</v>
      </c>
    </row>
    <row r="339" spans="1:7" x14ac:dyDescent="0.2">
      <c r="A339" s="4">
        <f t="shared" ca="1" si="13"/>
        <v>0</v>
      </c>
      <c r="G339" s="4">
        <f t="shared" ca="1" si="14"/>
        <v>0</v>
      </c>
    </row>
    <row r="340" spans="1:7" x14ac:dyDescent="0.2">
      <c r="A340" s="4">
        <f t="shared" ca="1" si="13"/>
        <v>0</v>
      </c>
      <c r="G340" s="4">
        <f t="shared" ca="1" si="14"/>
        <v>0</v>
      </c>
    </row>
    <row r="341" spans="1:7" x14ac:dyDescent="0.2">
      <c r="A341" s="4">
        <f t="shared" ca="1" si="13"/>
        <v>0</v>
      </c>
      <c r="G341" s="4">
        <f t="shared" ca="1" si="14"/>
        <v>0</v>
      </c>
    </row>
    <row r="342" spans="1:7" x14ac:dyDescent="0.2">
      <c r="A342" s="4">
        <f t="shared" ca="1" si="13"/>
        <v>0</v>
      </c>
      <c r="G342" s="4">
        <f t="shared" ca="1" si="14"/>
        <v>0</v>
      </c>
    </row>
    <row r="343" spans="1:7" x14ac:dyDescent="0.2">
      <c r="A343" s="4">
        <f t="shared" ca="1" si="13"/>
        <v>0</v>
      </c>
      <c r="G343" s="4">
        <f t="shared" ca="1" si="14"/>
        <v>0</v>
      </c>
    </row>
    <row r="344" spans="1:7" x14ac:dyDescent="0.2">
      <c r="A344" s="4">
        <f t="shared" ca="1" si="13"/>
        <v>0</v>
      </c>
      <c r="G344" s="4">
        <f t="shared" ca="1" si="14"/>
        <v>0</v>
      </c>
    </row>
    <row r="345" spans="1:7" x14ac:dyDescent="0.2">
      <c r="A345" s="4">
        <f t="shared" ca="1" si="13"/>
        <v>0</v>
      </c>
      <c r="G345" s="4">
        <f t="shared" ca="1" si="14"/>
        <v>0</v>
      </c>
    </row>
    <row r="346" spans="1:7" x14ac:dyDescent="0.2">
      <c r="A346" s="4">
        <f t="shared" ca="1" si="13"/>
        <v>0</v>
      </c>
      <c r="G346" s="4">
        <f t="shared" ca="1" si="14"/>
        <v>0</v>
      </c>
    </row>
    <row r="347" spans="1:7" x14ac:dyDescent="0.2">
      <c r="A347" s="4">
        <f t="shared" ca="1" si="13"/>
        <v>0</v>
      </c>
      <c r="G347" s="4">
        <f t="shared" ca="1" si="14"/>
        <v>0</v>
      </c>
    </row>
    <row r="348" spans="1:7" x14ac:dyDescent="0.2">
      <c r="A348" s="4">
        <f t="shared" ca="1" si="13"/>
        <v>0</v>
      </c>
      <c r="G348" s="4">
        <f t="shared" ca="1" si="14"/>
        <v>0</v>
      </c>
    </row>
    <row r="349" spans="1:7" x14ac:dyDescent="0.2">
      <c r="A349" s="4">
        <f t="shared" ca="1" si="13"/>
        <v>0</v>
      </c>
      <c r="G349" s="4">
        <f t="shared" ca="1" si="14"/>
        <v>0</v>
      </c>
    </row>
    <row r="350" spans="1:7" x14ac:dyDescent="0.2">
      <c r="A350" s="4">
        <f t="shared" ca="1" si="13"/>
        <v>0</v>
      </c>
      <c r="G350" s="4">
        <f t="shared" ca="1" si="14"/>
        <v>0</v>
      </c>
    </row>
    <row r="351" spans="1:7" x14ac:dyDescent="0.2">
      <c r="A351" s="4">
        <f t="shared" ca="1" si="13"/>
        <v>0</v>
      </c>
      <c r="G351" s="4">
        <f t="shared" ca="1" si="14"/>
        <v>0</v>
      </c>
    </row>
    <row r="352" spans="1:7" x14ac:dyDescent="0.2">
      <c r="A352" s="4">
        <f t="shared" ca="1" si="13"/>
        <v>0</v>
      </c>
      <c r="G352" s="4">
        <f t="shared" ca="1" si="14"/>
        <v>0</v>
      </c>
    </row>
    <row r="353" spans="1:7" x14ac:dyDescent="0.2">
      <c r="A353" s="4">
        <f t="shared" ca="1" si="13"/>
        <v>0</v>
      </c>
      <c r="G353" s="4">
        <f t="shared" ca="1" si="14"/>
        <v>0</v>
      </c>
    </row>
    <row r="354" spans="1:7" x14ac:dyDescent="0.2">
      <c r="A354" s="4">
        <f t="shared" ca="1" si="13"/>
        <v>0</v>
      </c>
      <c r="G354" s="4">
        <f t="shared" ca="1" si="14"/>
        <v>0</v>
      </c>
    </row>
    <row r="355" spans="1:7" x14ac:dyDescent="0.2">
      <c r="A355" s="4">
        <f t="shared" ca="1" si="13"/>
        <v>0</v>
      </c>
      <c r="G355" s="4">
        <f t="shared" ca="1" si="14"/>
        <v>0</v>
      </c>
    </row>
    <row r="356" spans="1:7" x14ac:dyDescent="0.2">
      <c r="A356" s="4">
        <f t="shared" ca="1" si="13"/>
        <v>0</v>
      </c>
      <c r="G356" s="4">
        <f t="shared" ca="1" si="14"/>
        <v>0</v>
      </c>
    </row>
    <row r="357" spans="1:7" x14ac:dyDescent="0.2">
      <c r="A357" s="4">
        <f t="shared" ca="1" si="13"/>
        <v>0</v>
      </c>
      <c r="G357" s="4">
        <f t="shared" ca="1" si="14"/>
        <v>0</v>
      </c>
    </row>
    <row r="358" spans="1:7" x14ac:dyDescent="0.2">
      <c r="A358" s="4">
        <f t="shared" ref="A358:A421" ca="1" si="15">OFFSET($B358,0,LangOffset,1,1)</f>
        <v>0</v>
      </c>
      <c r="G358" s="4">
        <f t="shared" ca="1" si="14"/>
        <v>0</v>
      </c>
    </row>
    <row r="359" spans="1:7" x14ac:dyDescent="0.2">
      <c r="A359" s="4">
        <f t="shared" ca="1" si="15"/>
        <v>0</v>
      </c>
      <c r="G359" s="4">
        <f t="shared" ca="1" si="14"/>
        <v>0</v>
      </c>
    </row>
    <row r="360" spans="1:7" x14ac:dyDescent="0.2">
      <c r="A360" s="4">
        <f t="shared" ca="1" si="15"/>
        <v>0</v>
      </c>
      <c r="G360" s="4">
        <f t="shared" ca="1" si="14"/>
        <v>0</v>
      </c>
    </row>
    <row r="361" spans="1:7" x14ac:dyDescent="0.2">
      <c r="A361" s="4">
        <f t="shared" ca="1" si="15"/>
        <v>0</v>
      </c>
      <c r="G361" s="4">
        <f t="shared" ca="1" si="14"/>
        <v>0</v>
      </c>
    </row>
    <row r="362" spans="1:7" x14ac:dyDescent="0.2">
      <c r="A362" s="4">
        <f t="shared" ca="1" si="15"/>
        <v>0</v>
      </c>
      <c r="G362" s="4">
        <f t="shared" ca="1" si="14"/>
        <v>0</v>
      </c>
    </row>
    <row r="363" spans="1:7" x14ac:dyDescent="0.2">
      <c r="A363" s="4">
        <f t="shared" ca="1" si="15"/>
        <v>0</v>
      </c>
      <c r="G363" s="4">
        <f t="shared" ca="1" si="14"/>
        <v>0</v>
      </c>
    </row>
    <row r="364" spans="1:7" x14ac:dyDescent="0.2">
      <c r="A364" s="4">
        <f t="shared" ca="1" si="15"/>
        <v>0</v>
      </c>
      <c r="G364" s="4">
        <f t="shared" ca="1" si="14"/>
        <v>0</v>
      </c>
    </row>
    <row r="365" spans="1:7" x14ac:dyDescent="0.2">
      <c r="A365" s="4">
        <f t="shared" ca="1" si="15"/>
        <v>0</v>
      </c>
      <c r="G365" s="4">
        <f t="shared" ca="1" si="14"/>
        <v>0</v>
      </c>
    </row>
    <row r="366" spans="1:7" x14ac:dyDescent="0.2">
      <c r="A366" s="4">
        <f t="shared" ca="1" si="15"/>
        <v>0</v>
      </c>
      <c r="G366" s="4">
        <f t="shared" ca="1" si="14"/>
        <v>0</v>
      </c>
    </row>
    <row r="367" spans="1:7" x14ac:dyDescent="0.2">
      <c r="A367" s="4">
        <f t="shared" ca="1" si="15"/>
        <v>0</v>
      </c>
      <c r="G367" s="4">
        <f t="shared" ca="1" si="14"/>
        <v>0</v>
      </c>
    </row>
    <row r="368" spans="1:7" x14ac:dyDescent="0.2">
      <c r="A368" s="4">
        <f t="shared" ca="1" si="15"/>
        <v>0</v>
      </c>
      <c r="G368" s="4">
        <f t="shared" ca="1" si="14"/>
        <v>0</v>
      </c>
    </row>
    <row r="369" spans="1:7" x14ac:dyDescent="0.2">
      <c r="A369" s="4">
        <f t="shared" ca="1" si="15"/>
        <v>0</v>
      </c>
      <c r="G369" s="4">
        <f t="shared" ca="1" si="14"/>
        <v>0</v>
      </c>
    </row>
    <row r="370" spans="1:7" x14ac:dyDescent="0.2">
      <c r="A370" s="4">
        <f t="shared" ca="1" si="15"/>
        <v>0</v>
      </c>
      <c r="G370" s="4">
        <f t="shared" ca="1" si="14"/>
        <v>0</v>
      </c>
    </row>
    <row r="371" spans="1:7" x14ac:dyDescent="0.2">
      <c r="A371" s="4">
        <f t="shared" ca="1" si="15"/>
        <v>0</v>
      </c>
      <c r="G371" s="4">
        <f t="shared" ca="1" si="14"/>
        <v>0</v>
      </c>
    </row>
    <row r="372" spans="1:7" x14ac:dyDescent="0.2">
      <c r="A372" s="4">
        <f t="shared" ca="1" si="15"/>
        <v>0</v>
      </c>
      <c r="G372" s="4">
        <f t="shared" ca="1" si="14"/>
        <v>0</v>
      </c>
    </row>
    <row r="373" spans="1:7" x14ac:dyDescent="0.2">
      <c r="A373" s="4">
        <f t="shared" ca="1" si="15"/>
        <v>0</v>
      </c>
      <c r="G373" s="4">
        <f t="shared" ca="1" si="14"/>
        <v>0</v>
      </c>
    </row>
    <row r="374" spans="1:7" x14ac:dyDescent="0.2">
      <c r="A374" s="4">
        <f t="shared" ca="1" si="15"/>
        <v>0</v>
      </c>
      <c r="G374" s="4">
        <f t="shared" ca="1" si="14"/>
        <v>0</v>
      </c>
    </row>
    <row r="375" spans="1:7" x14ac:dyDescent="0.2">
      <c r="A375" s="4">
        <f t="shared" ca="1" si="15"/>
        <v>0</v>
      </c>
      <c r="G375" s="4">
        <f t="shared" ca="1" si="14"/>
        <v>0</v>
      </c>
    </row>
    <row r="376" spans="1:7" x14ac:dyDescent="0.2">
      <c r="A376" s="4">
        <f t="shared" ca="1" si="15"/>
        <v>0</v>
      </c>
      <c r="G376" s="4">
        <f t="shared" ca="1" si="14"/>
        <v>0</v>
      </c>
    </row>
    <row r="377" spans="1:7" x14ac:dyDescent="0.2">
      <c r="A377" s="4">
        <f t="shared" ca="1" si="15"/>
        <v>0</v>
      </c>
      <c r="G377" s="4">
        <f t="shared" ca="1" si="14"/>
        <v>0</v>
      </c>
    </row>
    <row r="378" spans="1:7" x14ac:dyDescent="0.2">
      <c r="A378" s="4">
        <f t="shared" ca="1" si="15"/>
        <v>0</v>
      </c>
      <c r="G378" s="4">
        <f t="shared" ca="1" si="14"/>
        <v>0</v>
      </c>
    </row>
    <row r="379" spans="1:7" x14ac:dyDescent="0.2">
      <c r="A379" s="4">
        <f t="shared" ca="1" si="15"/>
        <v>0</v>
      </c>
      <c r="G379" s="4">
        <f t="shared" ca="1" si="14"/>
        <v>0</v>
      </c>
    </row>
    <row r="380" spans="1:7" x14ac:dyDescent="0.2">
      <c r="A380" s="4">
        <f t="shared" ca="1" si="15"/>
        <v>0</v>
      </c>
      <c r="G380" s="4">
        <f t="shared" ca="1" si="14"/>
        <v>0</v>
      </c>
    </row>
    <row r="381" spans="1:7" x14ac:dyDescent="0.2">
      <c r="A381" s="4">
        <f t="shared" ca="1" si="15"/>
        <v>0</v>
      </c>
      <c r="G381" s="4">
        <f t="shared" ca="1" si="14"/>
        <v>0</v>
      </c>
    </row>
    <row r="382" spans="1:7" x14ac:dyDescent="0.2">
      <c r="A382" s="4">
        <f t="shared" ca="1" si="15"/>
        <v>0</v>
      </c>
      <c r="G382" s="4">
        <f t="shared" ca="1" si="14"/>
        <v>0</v>
      </c>
    </row>
    <row r="383" spans="1:7" x14ac:dyDescent="0.2">
      <c r="A383" s="4">
        <f t="shared" ca="1" si="15"/>
        <v>0</v>
      </c>
      <c r="G383" s="4">
        <f t="shared" ca="1" si="14"/>
        <v>0</v>
      </c>
    </row>
    <row r="384" spans="1:7" x14ac:dyDescent="0.2">
      <c r="A384" s="4">
        <f t="shared" ca="1" si="15"/>
        <v>0</v>
      </c>
      <c r="G384" s="4">
        <f t="shared" ca="1" si="14"/>
        <v>0</v>
      </c>
    </row>
    <row r="385" spans="1:7" x14ac:dyDescent="0.2">
      <c r="A385" s="4">
        <f t="shared" ca="1" si="15"/>
        <v>0</v>
      </c>
      <c r="G385" s="4">
        <f t="shared" ca="1" si="14"/>
        <v>0</v>
      </c>
    </row>
    <row r="386" spans="1:7" x14ac:dyDescent="0.2">
      <c r="A386" s="4">
        <f t="shared" ca="1" si="15"/>
        <v>0</v>
      </c>
      <c r="G386" s="4">
        <f t="shared" ca="1" si="14"/>
        <v>0</v>
      </c>
    </row>
    <row r="387" spans="1:7" x14ac:dyDescent="0.2">
      <c r="A387" s="4">
        <f t="shared" ca="1" si="15"/>
        <v>0</v>
      </c>
      <c r="G387" s="4">
        <f t="shared" ca="1" si="14"/>
        <v>0</v>
      </c>
    </row>
    <row r="388" spans="1:7" x14ac:dyDescent="0.2">
      <c r="A388" s="4">
        <f t="shared" ca="1" si="15"/>
        <v>0</v>
      </c>
      <c r="G388" s="4">
        <f t="shared" ca="1" si="14"/>
        <v>0</v>
      </c>
    </row>
    <row r="389" spans="1:7" x14ac:dyDescent="0.2">
      <c r="A389" s="4">
        <f t="shared" ca="1" si="15"/>
        <v>0</v>
      </c>
      <c r="G389" s="4">
        <f t="shared" ca="1" si="14"/>
        <v>0</v>
      </c>
    </row>
    <row r="390" spans="1:7" x14ac:dyDescent="0.2">
      <c r="A390" s="4">
        <f t="shared" ca="1" si="15"/>
        <v>0</v>
      </c>
      <c r="G390" s="4">
        <f t="shared" ca="1" si="14"/>
        <v>0</v>
      </c>
    </row>
    <row r="391" spans="1:7" x14ac:dyDescent="0.2">
      <c r="A391" s="4">
        <f t="shared" ca="1" si="15"/>
        <v>0</v>
      </c>
      <c r="G391" s="4">
        <f t="shared" ca="1" si="14"/>
        <v>0</v>
      </c>
    </row>
    <row r="392" spans="1:7" x14ac:dyDescent="0.2">
      <c r="A392" s="4">
        <f t="shared" ca="1" si="15"/>
        <v>0</v>
      </c>
      <c r="G392" s="4">
        <f t="shared" ref="G392:G455" ca="1" si="16">OFFSET($H392,0,LangOffset,1,1)</f>
        <v>0</v>
      </c>
    </row>
    <row r="393" spans="1:7" x14ac:dyDescent="0.2">
      <c r="A393" s="4">
        <f t="shared" ca="1" si="15"/>
        <v>0</v>
      </c>
      <c r="G393" s="4">
        <f t="shared" ca="1" si="16"/>
        <v>0</v>
      </c>
    </row>
    <row r="394" spans="1:7" x14ac:dyDescent="0.2">
      <c r="A394" s="4">
        <f t="shared" ca="1" si="15"/>
        <v>0</v>
      </c>
      <c r="G394" s="4">
        <f t="shared" ca="1" si="16"/>
        <v>0</v>
      </c>
    </row>
    <row r="395" spans="1:7" x14ac:dyDescent="0.2">
      <c r="A395" s="4">
        <f t="shared" ca="1" si="15"/>
        <v>0</v>
      </c>
      <c r="G395" s="4">
        <f t="shared" ca="1" si="16"/>
        <v>0</v>
      </c>
    </row>
    <row r="396" spans="1:7" x14ac:dyDescent="0.2">
      <c r="A396" s="4">
        <f t="shared" ca="1" si="15"/>
        <v>0</v>
      </c>
      <c r="G396" s="4">
        <f t="shared" ca="1" si="16"/>
        <v>0</v>
      </c>
    </row>
    <row r="397" spans="1:7" x14ac:dyDescent="0.2">
      <c r="A397" s="4">
        <f t="shared" ca="1" si="15"/>
        <v>0</v>
      </c>
      <c r="G397" s="4">
        <f t="shared" ca="1" si="16"/>
        <v>0</v>
      </c>
    </row>
    <row r="398" spans="1:7" x14ac:dyDescent="0.2">
      <c r="A398" s="4">
        <f t="shared" ca="1" si="15"/>
        <v>0</v>
      </c>
      <c r="G398" s="4">
        <f t="shared" ca="1" si="16"/>
        <v>0</v>
      </c>
    </row>
    <row r="399" spans="1:7" x14ac:dyDescent="0.2">
      <c r="A399" s="4">
        <f t="shared" ca="1" si="15"/>
        <v>0</v>
      </c>
      <c r="G399" s="4">
        <f t="shared" ca="1" si="16"/>
        <v>0</v>
      </c>
    </row>
    <row r="400" spans="1:7" x14ac:dyDescent="0.2">
      <c r="A400" s="4">
        <f t="shared" ca="1" si="15"/>
        <v>0</v>
      </c>
      <c r="G400" s="4">
        <f t="shared" ca="1" si="16"/>
        <v>0</v>
      </c>
    </row>
    <row r="401" spans="1:7" x14ac:dyDescent="0.2">
      <c r="A401" s="4">
        <f t="shared" ca="1" si="15"/>
        <v>0</v>
      </c>
      <c r="G401" s="4">
        <f t="shared" ca="1" si="16"/>
        <v>0</v>
      </c>
    </row>
    <row r="402" spans="1:7" x14ac:dyDescent="0.2">
      <c r="A402" s="4">
        <f t="shared" ca="1" si="15"/>
        <v>0</v>
      </c>
      <c r="G402" s="4">
        <f t="shared" ca="1" si="16"/>
        <v>0</v>
      </c>
    </row>
    <row r="403" spans="1:7" x14ac:dyDescent="0.2">
      <c r="A403" s="4">
        <f t="shared" ca="1" si="15"/>
        <v>0</v>
      </c>
      <c r="G403" s="4">
        <f t="shared" ca="1" si="16"/>
        <v>0</v>
      </c>
    </row>
    <row r="404" spans="1:7" x14ac:dyDescent="0.2">
      <c r="A404" s="4">
        <f t="shared" ca="1" si="15"/>
        <v>0</v>
      </c>
      <c r="G404" s="4">
        <f t="shared" ca="1" si="16"/>
        <v>0</v>
      </c>
    </row>
    <row r="405" spans="1:7" x14ac:dyDescent="0.2">
      <c r="A405" s="4">
        <f t="shared" ca="1" si="15"/>
        <v>0</v>
      </c>
      <c r="G405" s="4">
        <f t="shared" ca="1" si="16"/>
        <v>0</v>
      </c>
    </row>
    <row r="406" spans="1:7" x14ac:dyDescent="0.2">
      <c r="A406" s="4">
        <f t="shared" ca="1" si="15"/>
        <v>0</v>
      </c>
      <c r="G406" s="4">
        <f t="shared" ca="1" si="16"/>
        <v>0</v>
      </c>
    </row>
    <row r="407" spans="1:7" x14ac:dyDescent="0.2">
      <c r="A407" s="4">
        <f t="shared" ca="1" si="15"/>
        <v>0</v>
      </c>
      <c r="G407" s="4">
        <f t="shared" ca="1" si="16"/>
        <v>0</v>
      </c>
    </row>
    <row r="408" spans="1:7" x14ac:dyDescent="0.2">
      <c r="A408" s="4">
        <f t="shared" ca="1" si="15"/>
        <v>0</v>
      </c>
      <c r="G408" s="4">
        <f t="shared" ca="1" si="16"/>
        <v>0</v>
      </c>
    </row>
    <row r="409" spans="1:7" x14ac:dyDescent="0.2">
      <c r="A409" s="4">
        <f t="shared" ca="1" si="15"/>
        <v>0</v>
      </c>
      <c r="G409" s="4">
        <f t="shared" ca="1" si="16"/>
        <v>0</v>
      </c>
    </row>
    <row r="410" spans="1:7" x14ac:dyDescent="0.2">
      <c r="A410" s="4">
        <f t="shared" ca="1" si="15"/>
        <v>0</v>
      </c>
      <c r="G410" s="4">
        <f t="shared" ca="1" si="16"/>
        <v>0</v>
      </c>
    </row>
    <row r="411" spans="1:7" x14ac:dyDescent="0.2">
      <c r="A411" s="4">
        <f t="shared" ca="1" si="15"/>
        <v>0</v>
      </c>
      <c r="G411" s="4">
        <f t="shared" ca="1" si="16"/>
        <v>0</v>
      </c>
    </row>
    <row r="412" spans="1:7" x14ac:dyDescent="0.2">
      <c r="A412" s="4">
        <f t="shared" ca="1" si="15"/>
        <v>0</v>
      </c>
      <c r="G412" s="4">
        <f t="shared" ca="1" si="16"/>
        <v>0</v>
      </c>
    </row>
    <row r="413" spans="1:7" x14ac:dyDescent="0.2">
      <c r="A413" s="4">
        <f t="shared" ca="1" si="15"/>
        <v>0</v>
      </c>
      <c r="G413" s="4">
        <f t="shared" ca="1" si="16"/>
        <v>0</v>
      </c>
    </row>
    <row r="414" spans="1:7" x14ac:dyDescent="0.2">
      <c r="A414" s="4">
        <f t="shared" ca="1" si="15"/>
        <v>0</v>
      </c>
      <c r="G414" s="4">
        <f t="shared" ca="1" si="16"/>
        <v>0</v>
      </c>
    </row>
    <row r="415" spans="1:7" x14ac:dyDescent="0.2">
      <c r="A415" s="4">
        <f t="shared" ca="1" si="15"/>
        <v>0</v>
      </c>
      <c r="G415" s="4">
        <f t="shared" ca="1" si="16"/>
        <v>0</v>
      </c>
    </row>
    <row r="416" spans="1:7" x14ac:dyDescent="0.2">
      <c r="A416" s="4">
        <f t="shared" ca="1" si="15"/>
        <v>0</v>
      </c>
      <c r="G416" s="4">
        <f t="shared" ca="1" si="16"/>
        <v>0</v>
      </c>
    </row>
    <row r="417" spans="1:7" x14ac:dyDescent="0.2">
      <c r="A417" s="4">
        <f t="shared" ca="1" si="15"/>
        <v>0</v>
      </c>
      <c r="G417" s="4">
        <f t="shared" ca="1" si="16"/>
        <v>0</v>
      </c>
    </row>
    <row r="418" spans="1:7" x14ac:dyDescent="0.2">
      <c r="A418" s="4">
        <f t="shared" ca="1" si="15"/>
        <v>0</v>
      </c>
      <c r="G418" s="4">
        <f t="shared" ca="1" si="16"/>
        <v>0</v>
      </c>
    </row>
    <row r="419" spans="1:7" x14ac:dyDescent="0.2">
      <c r="A419" s="4">
        <f t="shared" ca="1" si="15"/>
        <v>0</v>
      </c>
      <c r="G419" s="4">
        <f t="shared" ca="1" si="16"/>
        <v>0</v>
      </c>
    </row>
    <row r="420" spans="1:7" x14ac:dyDescent="0.2">
      <c r="A420" s="4">
        <f t="shared" ca="1" si="15"/>
        <v>0</v>
      </c>
      <c r="G420" s="4">
        <f t="shared" ca="1" si="16"/>
        <v>0</v>
      </c>
    </row>
    <row r="421" spans="1:7" x14ac:dyDescent="0.2">
      <c r="A421" s="4">
        <f t="shared" ca="1" si="15"/>
        <v>0</v>
      </c>
      <c r="G421" s="4">
        <f t="shared" ca="1" si="16"/>
        <v>0</v>
      </c>
    </row>
    <row r="422" spans="1:7" x14ac:dyDescent="0.2">
      <c r="A422" s="4">
        <f t="shared" ref="A422:A485" ca="1" si="17">OFFSET($B422,0,LangOffset,1,1)</f>
        <v>0</v>
      </c>
      <c r="G422" s="4">
        <f t="shared" ca="1" si="16"/>
        <v>0</v>
      </c>
    </row>
    <row r="423" spans="1:7" x14ac:dyDescent="0.2">
      <c r="A423" s="4">
        <f t="shared" ca="1" si="17"/>
        <v>0</v>
      </c>
      <c r="G423" s="4">
        <f t="shared" ca="1" si="16"/>
        <v>0</v>
      </c>
    </row>
    <row r="424" spans="1:7" x14ac:dyDescent="0.2">
      <c r="A424" s="4">
        <f t="shared" ca="1" si="17"/>
        <v>0</v>
      </c>
      <c r="G424" s="4">
        <f t="shared" ca="1" si="16"/>
        <v>0</v>
      </c>
    </row>
    <row r="425" spans="1:7" x14ac:dyDescent="0.2">
      <c r="A425" s="4">
        <f t="shared" ca="1" si="17"/>
        <v>0</v>
      </c>
      <c r="G425" s="4">
        <f t="shared" ca="1" si="16"/>
        <v>0</v>
      </c>
    </row>
    <row r="426" spans="1:7" x14ac:dyDescent="0.2">
      <c r="A426" s="4">
        <f t="shared" ca="1" si="17"/>
        <v>0</v>
      </c>
      <c r="G426" s="4">
        <f t="shared" ca="1" si="16"/>
        <v>0</v>
      </c>
    </row>
    <row r="427" spans="1:7" x14ac:dyDescent="0.2">
      <c r="A427" s="4">
        <f t="shared" ca="1" si="17"/>
        <v>0</v>
      </c>
      <c r="G427" s="4">
        <f t="shared" ca="1" si="16"/>
        <v>0</v>
      </c>
    </row>
    <row r="428" spans="1:7" x14ac:dyDescent="0.2">
      <c r="A428" s="4">
        <f t="shared" ca="1" si="17"/>
        <v>0</v>
      </c>
      <c r="G428" s="4">
        <f t="shared" ca="1" si="16"/>
        <v>0</v>
      </c>
    </row>
    <row r="429" spans="1:7" x14ac:dyDescent="0.2">
      <c r="A429" s="4">
        <f t="shared" ca="1" si="17"/>
        <v>0</v>
      </c>
      <c r="G429" s="4">
        <f t="shared" ca="1" si="16"/>
        <v>0</v>
      </c>
    </row>
    <row r="430" spans="1:7" x14ac:dyDescent="0.2">
      <c r="A430" s="4">
        <f t="shared" ca="1" si="17"/>
        <v>0</v>
      </c>
      <c r="G430" s="4">
        <f t="shared" ca="1" si="16"/>
        <v>0</v>
      </c>
    </row>
    <row r="431" spans="1:7" x14ac:dyDescent="0.2">
      <c r="A431" s="4">
        <f t="shared" ca="1" si="17"/>
        <v>0</v>
      </c>
      <c r="G431" s="4">
        <f t="shared" ca="1" si="16"/>
        <v>0</v>
      </c>
    </row>
    <row r="432" spans="1:7" x14ac:dyDescent="0.2">
      <c r="A432" s="4">
        <f t="shared" ca="1" si="17"/>
        <v>0</v>
      </c>
      <c r="G432" s="4">
        <f t="shared" ca="1" si="16"/>
        <v>0</v>
      </c>
    </row>
    <row r="433" spans="1:7" x14ac:dyDescent="0.2">
      <c r="A433" s="4">
        <f t="shared" ca="1" si="17"/>
        <v>0</v>
      </c>
      <c r="G433" s="4">
        <f t="shared" ca="1" si="16"/>
        <v>0</v>
      </c>
    </row>
    <row r="434" spans="1:7" x14ac:dyDescent="0.2">
      <c r="A434" s="4">
        <f t="shared" ca="1" si="17"/>
        <v>0</v>
      </c>
      <c r="G434" s="4">
        <f t="shared" ca="1" si="16"/>
        <v>0</v>
      </c>
    </row>
    <row r="435" spans="1:7" x14ac:dyDescent="0.2">
      <c r="A435" s="4">
        <f t="shared" ca="1" si="17"/>
        <v>0</v>
      </c>
      <c r="G435" s="4">
        <f t="shared" ca="1" si="16"/>
        <v>0</v>
      </c>
    </row>
    <row r="436" spans="1:7" x14ac:dyDescent="0.2">
      <c r="A436" s="4">
        <f t="shared" ca="1" si="17"/>
        <v>0</v>
      </c>
      <c r="G436" s="4">
        <f t="shared" ca="1" si="16"/>
        <v>0</v>
      </c>
    </row>
    <row r="437" spans="1:7" x14ac:dyDescent="0.2">
      <c r="A437" s="4">
        <f t="shared" ca="1" si="17"/>
        <v>0</v>
      </c>
      <c r="G437" s="4">
        <f t="shared" ca="1" si="16"/>
        <v>0</v>
      </c>
    </row>
    <row r="438" spans="1:7" x14ac:dyDescent="0.2">
      <c r="A438" s="4">
        <f t="shared" ca="1" si="17"/>
        <v>0</v>
      </c>
      <c r="G438" s="4">
        <f t="shared" ca="1" si="16"/>
        <v>0</v>
      </c>
    </row>
    <row r="439" spans="1:7" x14ac:dyDescent="0.2">
      <c r="A439" s="4">
        <f t="shared" ca="1" si="17"/>
        <v>0</v>
      </c>
      <c r="G439" s="4">
        <f t="shared" ca="1" si="16"/>
        <v>0</v>
      </c>
    </row>
    <row r="440" spans="1:7" x14ac:dyDescent="0.2">
      <c r="A440" s="4">
        <f t="shared" ca="1" si="17"/>
        <v>0</v>
      </c>
      <c r="G440" s="4">
        <f t="shared" ca="1" si="16"/>
        <v>0</v>
      </c>
    </row>
    <row r="441" spans="1:7" x14ac:dyDescent="0.2">
      <c r="A441" s="4">
        <f t="shared" ca="1" si="17"/>
        <v>0</v>
      </c>
      <c r="G441" s="4">
        <f t="shared" ca="1" si="16"/>
        <v>0</v>
      </c>
    </row>
    <row r="442" spans="1:7" x14ac:dyDescent="0.2">
      <c r="A442" s="4">
        <f t="shared" ca="1" si="17"/>
        <v>0</v>
      </c>
      <c r="G442" s="4">
        <f t="shared" ca="1" si="16"/>
        <v>0</v>
      </c>
    </row>
    <row r="443" spans="1:7" x14ac:dyDescent="0.2">
      <c r="A443" s="4">
        <f t="shared" ca="1" si="17"/>
        <v>0</v>
      </c>
      <c r="G443" s="4">
        <f t="shared" ca="1" si="16"/>
        <v>0</v>
      </c>
    </row>
    <row r="444" spans="1:7" x14ac:dyDescent="0.2">
      <c r="A444" s="4">
        <f t="shared" ca="1" si="17"/>
        <v>0</v>
      </c>
      <c r="G444" s="4">
        <f t="shared" ca="1" si="16"/>
        <v>0</v>
      </c>
    </row>
    <row r="445" spans="1:7" x14ac:dyDescent="0.2">
      <c r="A445" s="4">
        <f t="shared" ca="1" si="17"/>
        <v>0</v>
      </c>
      <c r="G445" s="4">
        <f t="shared" ca="1" si="16"/>
        <v>0</v>
      </c>
    </row>
    <row r="446" spans="1:7" x14ac:dyDescent="0.2">
      <c r="A446" s="4">
        <f t="shared" ca="1" si="17"/>
        <v>0</v>
      </c>
      <c r="G446" s="4">
        <f t="shared" ca="1" si="16"/>
        <v>0</v>
      </c>
    </row>
    <row r="447" spans="1:7" x14ac:dyDescent="0.2">
      <c r="A447" s="4">
        <f t="shared" ca="1" si="17"/>
        <v>0</v>
      </c>
      <c r="G447" s="4">
        <f t="shared" ca="1" si="16"/>
        <v>0</v>
      </c>
    </row>
    <row r="448" spans="1:7" x14ac:dyDescent="0.2">
      <c r="A448" s="4">
        <f t="shared" ca="1" si="17"/>
        <v>0</v>
      </c>
      <c r="G448" s="4">
        <f t="shared" ca="1" si="16"/>
        <v>0</v>
      </c>
    </row>
    <row r="449" spans="1:7" x14ac:dyDescent="0.2">
      <c r="A449" s="4">
        <f t="shared" ca="1" si="17"/>
        <v>0</v>
      </c>
      <c r="G449" s="4">
        <f t="shared" ca="1" si="16"/>
        <v>0</v>
      </c>
    </row>
    <row r="450" spans="1:7" x14ac:dyDescent="0.2">
      <c r="A450" s="4">
        <f t="shared" ca="1" si="17"/>
        <v>0</v>
      </c>
      <c r="G450" s="4">
        <f t="shared" ca="1" si="16"/>
        <v>0</v>
      </c>
    </row>
    <row r="451" spans="1:7" x14ac:dyDescent="0.2">
      <c r="A451" s="4">
        <f t="shared" ca="1" si="17"/>
        <v>0</v>
      </c>
      <c r="G451" s="4">
        <f t="shared" ca="1" si="16"/>
        <v>0</v>
      </c>
    </row>
    <row r="452" spans="1:7" x14ac:dyDescent="0.2">
      <c r="A452" s="4">
        <f t="shared" ca="1" si="17"/>
        <v>0</v>
      </c>
      <c r="G452" s="4">
        <f t="shared" ca="1" si="16"/>
        <v>0</v>
      </c>
    </row>
    <row r="453" spans="1:7" x14ac:dyDescent="0.2">
      <c r="A453" s="4">
        <f t="shared" ca="1" si="17"/>
        <v>0</v>
      </c>
      <c r="G453" s="4">
        <f t="shared" ca="1" si="16"/>
        <v>0</v>
      </c>
    </row>
    <row r="454" spans="1:7" x14ac:dyDescent="0.2">
      <c r="A454" s="4">
        <f t="shared" ca="1" si="17"/>
        <v>0</v>
      </c>
      <c r="G454" s="4">
        <f t="shared" ca="1" si="16"/>
        <v>0</v>
      </c>
    </row>
    <row r="455" spans="1:7" x14ac:dyDescent="0.2">
      <c r="A455" s="4">
        <f t="shared" ca="1" si="17"/>
        <v>0</v>
      </c>
      <c r="G455" s="4">
        <f t="shared" ca="1" si="16"/>
        <v>0</v>
      </c>
    </row>
    <row r="456" spans="1:7" x14ac:dyDescent="0.2">
      <c r="A456" s="4">
        <f t="shared" ca="1" si="17"/>
        <v>0</v>
      </c>
      <c r="G456" s="4">
        <f t="shared" ref="G456:G505" ca="1" si="18">OFFSET($H456,0,LangOffset,1,1)</f>
        <v>0</v>
      </c>
    </row>
    <row r="457" spans="1:7" x14ac:dyDescent="0.2">
      <c r="A457" s="4">
        <f t="shared" ca="1" si="17"/>
        <v>0</v>
      </c>
      <c r="G457" s="4">
        <f t="shared" ca="1" si="18"/>
        <v>0</v>
      </c>
    </row>
    <row r="458" spans="1:7" x14ac:dyDescent="0.2">
      <c r="A458" s="4">
        <f t="shared" ca="1" si="17"/>
        <v>0</v>
      </c>
      <c r="G458" s="4">
        <f t="shared" ca="1" si="18"/>
        <v>0</v>
      </c>
    </row>
    <row r="459" spans="1:7" x14ac:dyDescent="0.2">
      <c r="A459" s="4">
        <f t="shared" ca="1" si="17"/>
        <v>0</v>
      </c>
      <c r="G459" s="4">
        <f t="shared" ca="1" si="18"/>
        <v>0</v>
      </c>
    </row>
    <row r="460" spans="1:7" x14ac:dyDescent="0.2">
      <c r="A460" s="4">
        <f t="shared" ca="1" si="17"/>
        <v>0</v>
      </c>
      <c r="G460" s="4">
        <f t="shared" ca="1" si="18"/>
        <v>0</v>
      </c>
    </row>
    <row r="461" spans="1:7" x14ac:dyDescent="0.2">
      <c r="A461" s="4">
        <f t="shared" ca="1" si="17"/>
        <v>0</v>
      </c>
      <c r="G461" s="4">
        <f t="shared" ca="1" si="18"/>
        <v>0</v>
      </c>
    </row>
    <row r="462" spans="1:7" x14ac:dyDescent="0.2">
      <c r="A462" s="4">
        <f t="shared" ca="1" si="17"/>
        <v>0</v>
      </c>
      <c r="G462" s="4">
        <f t="shared" ca="1" si="18"/>
        <v>0</v>
      </c>
    </row>
    <row r="463" spans="1:7" x14ac:dyDescent="0.2">
      <c r="A463" s="4">
        <f t="shared" ca="1" si="17"/>
        <v>0</v>
      </c>
      <c r="G463" s="4">
        <f t="shared" ca="1" si="18"/>
        <v>0</v>
      </c>
    </row>
    <row r="464" spans="1:7" x14ac:dyDescent="0.2">
      <c r="A464" s="4">
        <f t="shared" ca="1" si="17"/>
        <v>0</v>
      </c>
      <c r="G464" s="4">
        <f t="shared" ca="1" si="18"/>
        <v>0</v>
      </c>
    </row>
    <row r="465" spans="1:7" x14ac:dyDescent="0.2">
      <c r="A465" s="4">
        <f t="shared" ca="1" si="17"/>
        <v>0</v>
      </c>
      <c r="G465" s="4">
        <f t="shared" ca="1" si="18"/>
        <v>0</v>
      </c>
    </row>
    <row r="466" spans="1:7" x14ac:dyDescent="0.2">
      <c r="A466" s="4">
        <f t="shared" ca="1" si="17"/>
        <v>0</v>
      </c>
      <c r="G466" s="4">
        <f t="shared" ca="1" si="18"/>
        <v>0</v>
      </c>
    </row>
    <row r="467" spans="1:7" x14ac:dyDescent="0.2">
      <c r="A467" s="4">
        <f t="shared" ca="1" si="17"/>
        <v>0</v>
      </c>
      <c r="G467" s="4">
        <f t="shared" ca="1" si="18"/>
        <v>0</v>
      </c>
    </row>
    <row r="468" spans="1:7" x14ac:dyDescent="0.2">
      <c r="A468" s="4">
        <f t="shared" ca="1" si="17"/>
        <v>0</v>
      </c>
      <c r="G468" s="4">
        <f t="shared" ca="1" si="18"/>
        <v>0</v>
      </c>
    </row>
    <row r="469" spans="1:7" x14ac:dyDescent="0.2">
      <c r="A469" s="4">
        <f t="shared" ca="1" si="17"/>
        <v>0</v>
      </c>
      <c r="G469" s="4">
        <f t="shared" ca="1" si="18"/>
        <v>0</v>
      </c>
    </row>
    <row r="470" spans="1:7" x14ac:dyDescent="0.2">
      <c r="A470" s="4">
        <f t="shared" ca="1" si="17"/>
        <v>0</v>
      </c>
      <c r="G470" s="4">
        <f t="shared" ca="1" si="18"/>
        <v>0</v>
      </c>
    </row>
    <row r="471" spans="1:7" x14ac:dyDescent="0.2">
      <c r="A471" s="4">
        <f t="shared" ca="1" si="17"/>
        <v>0</v>
      </c>
      <c r="G471" s="4">
        <f t="shared" ca="1" si="18"/>
        <v>0</v>
      </c>
    </row>
    <row r="472" spans="1:7" x14ac:dyDescent="0.2">
      <c r="A472" s="4">
        <f t="shared" ca="1" si="17"/>
        <v>0</v>
      </c>
      <c r="G472" s="4">
        <f t="shared" ca="1" si="18"/>
        <v>0</v>
      </c>
    </row>
    <row r="473" spans="1:7" x14ac:dyDescent="0.2">
      <c r="A473" s="4">
        <f t="shared" ca="1" si="17"/>
        <v>0</v>
      </c>
      <c r="G473" s="4">
        <f t="shared" ca="1" si="18"/>
        <v>0</v>
      </c>
    </row>
    <row r="474" spans="1:7" x14ac:dyDescent="0.2">
      <c r="A474" s="4">
        <f t="shared" ca="1" si="17"/>
        <v>0</v>
      </c>
      <c r="G474" s="4">
        <f t="shared" ca="1" si="18"/>
        <v>0</v>
      </c>
    </row>
    <row r="475" spans="1:7" x14ac:dyDescent="0.2">
      <c r="A475" s="4">
        <f t="shared" ca="1" si="17"/>
        <v>0</v>
      </c>
      <c r="G475" s="4">
        <f t="shared" ca="1" si="18"/>
        <v>0</v>
      </c>
    </row>
    <row r="476" spans="1:7" x14ac:dyDescent="0.2">
      <c r="A476" s="4">
        <f t="shared" ca="1" si="17"/>
        <v>0</v>
      </c>
      <c r="G476" s="4">
        <f t="shared" ca="1" si="18"/>
        <v>0</v>
      </c>
    </row>
    <row r="477" spans="1:7" x14ac:dyDescent="0.2">
      <c r="A477" s="4">
        <f t="shared" ca="1" si="17"/>
        <v>0</v>
      </c>
      <c r="G477" s="4">
        <f t="shared" ca="1" si="18"/>
        <v>0</v>
      </c>
    </row>
    <row r="478" spans="1:7" x14ac:dyDescent="0.2">
      <c r="A478" s="4">
        <f t="shared" ca="1" si="17"/>
        <v>0</v>
      </c>
      <c r="G478" s="4">
        <f t="shared" ca="1" si="18"/>
        <v>0</v>
      </c>
    </row>
    <row r="479" spans="1:7" x14ac:dyDescent="0.2">
      <c r="A479" s="4">
        <f t="shared" ca="1" si="17"/>
        <v>0</v>
      </c>
      <c r="G479" s="4">
        <f t="shared" ca="1" si="18"/>
        <v>0</v>
      </c>
    </row>
    <row r="480" spans="1:7" x14ac:dyDescent="0.2">
      <c r="A480" s="4">
        <f t="shared" ca="1" si="17"/>
        <v>0</v>
      </c>
      <c r="G480" s="4">
        <f t="shared" ca="1" si="18"/>
        <v>0</v>
      </c>
    </row>
    <row r="481" spans="1:7" x14ac:dyDescent="0.2">
      <c r="A481" s="4">
        <f t="shared" ca="1" si="17"/>
        <v>0</v>
      </c>
      <c r="G481" s="4">
        <f t="shared" ca="1" si="18"/>
        <v>0</v>
      </c>
    </row>
    <row r="482" spans="1:7" x14ac:dyDescent="0.2">
      <c r="A482" s="4">
        <f t="shared" ca="1" si="17"/>
        <v>0</v>
      </c>
      <c r="G482" s="4">
        <f t="shared" ca="1" si="18"/>
        <v>0</v>
      </c>
    </row>
    <row r="483" spans="1:7" x14ac:dyDescent="0.2">
      <c r="A483" s="4">
        <f t="shared" ca="1" si="17"/>
        <v>0</v>
      </c>
      <c r="G483" s="4">
        <f t="shared" ca="1" si="18"/>
        <v>0</v>
      </c>
    </row>
    <row r="484" spans="1:7" x14ac:dyDescent="0.2">
      <c r="A484" s="4">
        <f t="shared" ca="1" si="17"/>
        <v>0</v>
      </c>
      <c r="G484" s="4">
        <f t="shared" ca="1" si="18"/>
        <v>0</v>
      </c>
    </row>
    <row r="485" spans="1:7" x14ac:dyDescent="0.2">
      <c r="A485" s="4">
        <f t="shared" ca="1" si="17"/>
        <v>0</v>
      </c>
      <c r="G485" s="4">
        <f t="shared" ca="1" si="18"/>
        <v>0</v>
      </c>
    </row>
    <row r="486" spans="1:7" x14ac:dyDescent="0.2">
      <c r="A486" s="4">
        <f t="shared" ref="A486:A500" ca="1" si="19">OFFSET($B486,0,LangOffset,1,1)</f>
        <v>0</v>
      </c>
      <c r="G486" s="4">
        <f t="shared" ca="1" si="18"/>
        <v>0</v>
      </c>
    </row>
    <row r="487" spans="1:7" x14ac:dyDescent="0.2">
      <c r="A487" s="4">
        <f t="shared" ca="1" si="19"/>
        <v>0</v>
      </c>
      <c r="G487" s="4">
        <f t="shared" ca="1" si="18"/>
        <v>0</v>
      </c>
    </row>
    <row r="488" spans="1:7" x14ac:dyDescent="0.2">
      <c r="A488" s="4">
        <f t="shared" ca="1" si="19"/>
        <v>0</v>
      </c>
      <c r="G488" s="4">
        <f t="shared" ca="1" si="18"/>
        <v>0</v>
      </c>
    </row>
    <row r="489" spans="1:7" x14ac:dyDescent="0.2">
      <c r="A489" s="4">
        <f t="shared" ca="1" si="19"/>
        <v>0</v>
      </c>
      <c r="G489" s="4">
        <f t="shared" ca="1" si="18"/>
        <v>0</v>
      </c>
    </row>
    <row r="490" spans="1:7" x14ac:dyDescent="0.2">
      <c r="A490" s="4">
        <f t="shared" ca="1" si="19"/>
        <v>0</v>
      </c>
      <c r="G490" s="4">
        <f t="shared" ca="1" si="18"/>
        <v>0</v>
      </c>
    </row>
    <row r="491" spans="1:7" x14ac:dyDescent="0.2">
      <c r="A491" s="4">
        <f t="shared" ca="1" si="19"/>
        <v>0</v>
      </c>
      <c r="G491" s="4">
        <f t="shared" ca="1" si="18"/>
        <v>0</v>
      </c>
    </row>
    <row r="492" spans="1:7" x14ac:dyDescent="0.2">
      <c r="A492" s="4">
        <f t="shared" ca="1" si="19"/>
        <v>0</v>
      </c>
      <c r="G492" s="4">
        <f t="shared" ca="1" si="18"/>
        <v>0</v>
      </c>
    </row>
    <row r="493" spans="1:7" x14ac:dyDescent="0.2">
      <c r="A493" s="4">
        <f t="shared" ca="1" si="19"/>
        <v>0</v>
      </c>
      <c r="G493" s="4">
        <f t="shared" ca="1" si="18"/>
        <v>0</v>
      </c>
    </row>
    <row r="494" spans="1:7" x14ac:dyDescent="0.2">
      <c r="A494" s="4">
        <f t="shared" ca="1" si="19"/>
        <v>0</v>
      </c>
      <c r="G494" s="4">
        <f t="shared" ca="1" si="18"/>
        <v>0</v>
      </c>
    </row>
    <row r="495" spans="1:7" x14ac:dyDescent="0.2">
      <c r="A495" s="4">
        <f t="shared" ca="1" si="19"/>
        <v>0</v>
      </c>
      <c r="G495" s="4">
        <f t="shared" ca="1" si="18"/>
        <v>0</v>
      </c>
    </row>
    <row r="496" spans="1:7" x14ac:dyDescent="0.2">
      <c r="A496" s="4">
        <f t="shared" ca="1" si="19"/>
        <v>0</v>
      </c>
      <c r="G496" s="4">
        <f t="shared" ca="1" si="18"/>
        <v>0</v>
      </c>
    </row>
    <row r="497" spans="1:7" x14ac:dyDescent="0.2">
      <c r="A497" s="4">
        <f t="shared" ca="1" si="19"/>
        <v>0</v>
      </c>
      <c r="G497" s="4">
        <f t="shared" ca="1" si="18"/>
        <v>0</v>
      </c>
    </row>
    <row r="498" spans="1:7" x14ac:dyDescent="0.2">
      <c r="A498" s="4">
        <f t="shared" ca="1" si="19"/>
        <v>0</v>
      </c>
      <c r="G498" s="4">
        <f t="shared" ca="1" si="18"/>
        <v>0</v>
      </c>
    </row>
    <row r="499" spans="1:7" x14ac:dyDescent="0.2">
      <c r="A499" s="4">
        <f t="shared" ca="1" si="19"/>
        <v>0</v>
      </c>
      <c r="G499" s="4">
        <f t="shared" ca="1" si="18"/>
        <v>0</v>
      </c>
    </row>
    <row r="500" spans="1:7" x14ac:dyDescent="0.2">
      <c r="A500" s="4">
        <f t="shared" ca="1" si="19"/>
        <v>0</v>
      </c>
      <c r="G500" s="4">
        <f t="shared" ca="1" si="18"/>
        <v>0</v>
      </c>
    </row>
    <row r="501" spans="1:7" x14ac:dyDescent="0.2">
      <c r="G501" s="4">
        <f t="shared" ca="1" si="18"/>
        <v>0</v>
      </c>
    </row>
    <row r="502" spans="1:7" x14ac:dyDescent="0.2">
      <c r="G502" s="4">
        <f t="shared" ca="1" si="18"/>
        <v>0</v>
      </c>
    </row>
    <row r="503" spans="1:7" x14ac:dyDescent="0.2">
      <c r="G503" s="4">
        <f t="shared" ca="1" si="18"/>
        <v>0</v>
      </c>
    </row>
    <row r="504" spans="1:7" x14ac:dyDescent="0.2">
      <c r="G504" s="4">
        <f t="shared" ca="1" si="18"/>
        <v>0</v>
      </c>
    </row>
    <row r="505" spans="1:7" x14ac:dyDescent="0.2">
      <c r="G505" s="4">
        <f t="shared" ca="1" si="18"/>
        <v>0</v>
      </c>
    </row>
  </sheetData>
  <sheetProtection password="E205" sheet="1" objects="1" scenarios="1"/>
  <customSheetViews>
    <customSheetView guid="{8A762DD9-6125-4177-AA9B-79E8D68448DE}" topLeftCell="C7">
      <selection activeCell="G47" sqref="G47"/>
      <pageMargins left="0.7" right="0.7" top="0.75" bottom="0.75" header="0.3" footer="0.3"/>
      <pageSetup paperSize="9" orientation="portrait"/>
    </customSheetView>
    <customSheetView guid="{5D020AB2-0A97-4230-BF83-062EE6184162}" topLeftCell="C17">
      <selection activeCell="H48" sqref="H48"/>
      <pageMargins left="0.7" right="0.7" top="0.75" bottom="0.75" header="0.3" footer="0.3"/>
      <pageSetup paperSize="9" orientation="portrait"/>
    </customSheetView>
    <customSheetView guid="{DCBE10EC-8F38-2F45-867C-33FA420E36B5}">
      <selection activeCell="G12" sqref="G12"/>
      <pageMargins left="0.7" right="0.7" top="0.75" bottom="0.75" header="0.3" footer="0.3"/>
      <pageSetup paperSize="9" orientation="portrait"/>
    </customSheetView>
    <customSheetView guid="{CD09CE3E-58EC-4EDC-BE6A-B9CFB40E5B97}">
      <selection activeCell="C1" sqref="C1"/>
      <pageMargins left="0.7" right="0.7" top="0.75" bottom="0.75" header="0.3" footer="0.3"/>
      <pageSetup paperSize="9" orientation="portrait"/>
    </customSheetView>
  </customSheetView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dlc_DocId xmlns="f38a6ea3-8fa1-4d99-a918-482700c44611">V7NQRSZFZRYD-675608593-231</_dlc_DocId>
    <_dlc_DocIdUrl xmlns="f38a6ea3-8fa1-4d99-a918-482700c44611">
      <Url>https://tgf.sharepoint.com/sites/TSTAP1/MECA/_layouts/15/DocIdRedir.aspx?ID=V7NQRSZFZRYD-675608593-231</Url>
      <Description>V7NQRSZFZRYD-675608593-231</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2E9EADB1193FE84A9CE1DF95896ED6E4" ma:contentTypeVersion="4" ma:contentTypeDescription="Create a new document." ma:contentTypeScope="" ma:versionID="c2133ddda7c75401ed82c393564e5add">
  <xsd:schema xmlns:xsd="http://www.w3.org/2001/XMLSchema" xmlns:xs="http://www.w3.org/2001/XMLSchema" xmlns:p="http://schemas.microsoft.com/office/2006/metadata/properties" xmlns:ns2="f38a6ea3-8fa1-4d99-a918-482700c44611" xmlns:ns3="f96b5506-40ef-409e-90b1-64551241fa96" targetNamespace="http://schemas.microsoft.com/office/2006/metadata/properties" ma:root="true" ma:fieldsID="4b6c8ac4a35264d1e202b81f0c9af644" ns2:_="" ns3:_="">
    <xsd:import namespace="f38a6ea3-8fa1-4d99-a918-482700c44611"/>
    <xsd:import namespace="f96b5506-40ef-409e-90b1-64551241fa9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8a6ea3-8fa1-4d99-a918-482700c4461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f96b5506-40ef-409e-90b1-64551241fa9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C60DB6-E612-4075-B091-7EC54435CBBC}">
  <ds:schemaRefs>
    <ds:schemaRef ds:uri="http://schemas.microsoft.com/sharepoint/events"/>
  </ds:schemaRefs>
</ds:datastoreItem>
</file>

<file path=customXml/itemProps2.xml><?xml version="1.0" encoding="utf-8"?>
<ds:datastoreItem xmlns:ds="http://schemas.openxmlformats.org/officeDocument/2006/customXml" ds:itemID="{30BF25D7-05CC-4686-A969-14D966711E4C}">
  <ds:schemaRefs>
    <ds:schemaRef ds:uri="http://schemas.microsoft.com/sharepoint/v3/contenttype/forms"/>
  </ds:schemaRefs>
</ds:datastoreItem>
</file>

<file path=customXml/itemProps3.xml><?xml version="1.0" encoding="utf-8"?>
<ds:datastoreItem xmlns:ds="http://schemas.openxmlformats.org/officeDocument/2006/customXml" ds:itemID="{54A30DD0-FFDC-4D2A-8563-B7A8F56624F8}">
  <ds:schemaRefs>
    <ds:schemaRef ds:uri="http://purl.org/dc/elements/1.1/"/>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f96b5506-40ef-409e-90b1-64551241fa96"/>
    <ds:schemaRef ds:uri="f38a6ea3-8fa1-4d99-a918-482700c44611"/>
    <ds:schemaRef ds:uri="http://www.w3.org/XML/1998/namespace"/>
  </ds:schemaRefs>
</ds:datastoreItem>
</file>

<file path=customXml/itemProps4.xml><?xml version="1.0" encoding="utf-8"?>
<ds:datastoreItem xmlns:ds="http://schemas.openxmlformats.org/officeDocument/2006/customXml" ds:itemID="{2338AA26-1932-4F6A-B7FD-AD1FA59A52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8a6ea3-8fa1-4d99-a918-482700c44611"/>
    <ds:schemaRef ds:uri="f96b5506-40ef-409e-90b1-64551241f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Cover Sheet</vt:lpstr>
      <vt:lpstr>Instructions</vt:lpstr>
      <vt:lpstr>Tables</vt:lpstr>
      <vt:lpstr>Blank table (only if needed)</vt:lpstr>
      <vt:lpstr>TB drop-down</vt:lpstr>
      <vt:lpstr>Translations</vt:lpstr>
      <vt:lpstr>ApplicantType</vt:lpstr>
      <vt:lpstr>Geography</vt:lpstr>
      <vt:lpstr>LangOffset</vt:lpstr>
      <vt:lpstr>Language</vt:lpstr>
      <vt:lpstr>ListTBModules</vt:lpstr>
      <vt:lpstr>'Blank table (only if needed)'!Print_Area</vt:lpstr>
      <vt:lpstr>Instructions!Print_Area</vt:lpstr>
      <vt:lpstr>Tables!Print_Area</vt:lpstr>
      <vt:lpstr>TBModulesIndicators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6</dc:creator>
  <cp:lastModifiedBy>Eric Camacho</cp:lastModifiedBy>
  <cp:lastPrinted>2019-07-18T08:13:25Z</cp:lastPrinted>
  <dcterms:created xsi:type="dcterms:W3CDTF">2014-05-13T14:32:54Z</dcterms:created>
  <dcterms:modified xsi:type="dcterms:W3CDTF">2020-03-13T07:29:57Z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0x0101002E9EADB1193FE84A9CE1DF95896ED6E4</vt:lpwstr>
  </property>
  <property fmtid="{D5CDD505-2E9C-101B-9397-08002B2CF9AE}" pid="4" name="WorkflowCreationPath">
    <vt:lpwstr>2f7debbc-2b8d-44a1-9e0a-4005030c88f4,9;2f7debbc-2b8d-44a1-9e0a-4005030c88f4,4;</vt:lpwstr>
  </property>
  <property fmtid="{D5CDD505-2E9C-101B-9397-08002B2CF9AE}" pid="5" name="Author">
    <vt:lpwstr>3;#;UserInfo</vt:lpwstr>
  </property>
  <property fmtid="{D5CDD505-2E9C-101B-9397-08002B2CF9AE}" pid="6" name="Order">
    <vt:r8>100</vt:r8>
  </property>
  <property fmtid="{D5CDD505-2E9C-101B-9397-08002B2CF9AE}" pid="7" name="URL">
    <vt:lpwstr/>
  </property>
  <property fmtid="{D5CDD505-2E9C-101B-9397-08002B2CF9AE}" pid="8" name="Modified">
    <vt:filetime>2015-03-11T14:23:01Z</vt:filetime>
  </property>
  <property fmtid="{D5CDD505-2E9C-101B-9397-08002B2CF9AE}" pid="9" name="Editor">
    <vt:lpwstr>3;#;UserInfo</vt:lpwstr>
  </property>
  <property fmtid="{D5CDD505-2E9C-101B-9397-08002B2CF9AE}" pid="10" name="Created">
    <vt:filetime>2015-03-11T14:23:00Z</vt:filetime>
  </property>
  <property fmtid="{D5CDD505-2E9C-101B-9397-08002B2CF9AE}" pid="11" name="_dlc_DocId">
    <vt:lpwstr>3NAZ7T4E3CZ3-825535688-399</vt:lpwstr>
  </property>
  <property fmtid="{D5CDD505-2E9C-101B-9397-08002B2CF9AE}" pid="12" name="_dlc_DocIdUrl">
    <vt:lpwstr>https://tgf.sharepoint.com/sites/TSA2F1/ASTM/_layouts/15/DocIdRedir.aspx?ID=3NAZ7T4E3CZ3-825535688-399, 3NAZ7T4E3CZ3-825535688-399</vt:lpwstr>
  </property>
  <property fmtid="{D5CDD505-2E9C-101B-9397-08002B2CF9AE}" pid="13" name="_dlc_DocIdItemGuid">
    <vt:lpwstr>dd12b7d4-4226-4518-b157-ac4d5524e3dc</vt:lpwstr>
  </property>
</Properties>
</file>