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ThisWorkbook" autoCompressPictures="0" defaultThemeVersion="124226"/>
  <mc:AlternateContent xmlns:mc="http://schemas.openxmlformats.org/markup-compatibility/2006">
    <mc:Choice Requires="x15">
      <x15ac:absPath xmlns:x15ac="http://schemas.microsoft.com/office/spreadsheetml/2010/11/ac" url="C:\Users\tchoang\OneDrive - The Global Fund\Documents\TCH Documents\00 PHL Funding Requests\GC7\FR1547-PHL-T\Final for TRP\"/>
    </mc:Choice>
  </mc:AlternateContent>
  <xr:revisionPtr revIDLastSave="0" documentId="8_{F941C8D1-5BEF-4DC9-A648-24A23B7CB1A4}" xr6:coauthVersionLast="47" xr6:coauthVersionMax="47" xr10:uidLastSave="{00000000-0000-0000-0000-000000000000}"/>
  <workbookProtection workbookAlgorithmName="SHA-512" workbookHashValue="9OJQFEh4IMWavzOFP2oPhfFCdwlm+Wa6mQGjtgI5c0MRrFeAl6/9Od01i0JVvDs8FDE2r+wnlDswPPp5yaLN8A==" workbookSaltValue="KcpryBehCzKVygZ/80Verw==" workbookSpinCount="100000" lockStructure="1"/>
  <bookViews>
    <workbookView xWindow="-110" yWindow="-110" windowWidth="19420" windowHeight="10420" tabRatio="710" xr2:uid="{00000000-000D-0000-FFFF-FFFF00000000}"/>
  </bookViews>
  <sheets>
    <sheet name="Cover Sheet" sheetId="2" r:id="rId1"/>
    <sheet name="Instructions" sheetId="1" r:id="rId2"/>
    <sheet name="Tables" sheetId="3" r:id="rId3"/>
    <sheet name="TB drop-down" sheetId="5" state="veryHidden" r:id="rId4"/>
    <sheet name="Translations" sheetId="6" state="veryHidden" r:id="rId5"/>
    <sheet name="Blank table (only if needed)" sheetId="4" r:id="rId6"/>
  </sheets>
  <externalReferences>
    <externalReference r:id="rId7"/>
  </externalReferences>
  <definedNames>
    <definedName name="ApplicantType">'TB drop-down'!$S$3:$S$5</definedName>
    <definedName name="ComponentSelected">'[1]Concept Note'!$C$10</definedName>
    <definedName name="Geography">'TB drop-down'!$L$3:$L$271</definedName>
    <definedName name="LangOffset">Translations!$C$1</definedName>
    <definedName name="Language">Instructions!$B$6</definedName>
    <definedName name="ListTBModules">'TB drop-down'!$A$3:$A$14</definedName>
    <definedName name="_xlnm.Print_Area" localSheetId="5">'Blank table (only if needed)'!$A$1:$F$96</definedName>
    <definedName name="_xlnm.Print_Area" localSheetId="1">Instructions!$A$1:$G$94</definedName>
    <definedName name="_xlnm.Print_Area" localSheetId="2">Tables!$A$1:$F$349</definedName>
    <definedName name="TBModulesIndicators">'TB drop-down'!$A$3:$B$14</definedName>
    <definedName name="Z_5D020AB2_0A97_4230_BF83_062EE6184162_.wvu.PrintArea" localSheetId="5" hidden="1">'Blank table (only if needed)'!$A$4:$F$35</definedName>
    <definedName name="Z_5D020AB2_0A97_4230_BF83_062EE6184162_.wvu.PrintArea" localSheetId="1" hidden="1">Instructions!$A$1:$G$58</definedName>
    <definedName name="Z_5D020AB2_0A97_4230_BF83_062EE6184162_.wvu.PrintArea" localSheetId="2" hidden="1">Tables!$A$4:$F$188</definedName>
    <definedName name="Z_5D020AB2_0A97_4230_BF83_062EE6184162_.wvu.Rows" localSheetId="2" hidden="1">Tables!#REF!</definedName>
    <definedName name="Z_8A762DD9_6125_4177_AA9B_79E8D68448DE_.wvu.PrintArea" localSheetId="5" hidden="1">'Blank table (only if needed)'!$A$4:$F$35</definedName>
    <definedName name="Z_8A762DD9_6125_4177_AA9B_79E8D68448DE_.wvu.PrintArea" localSheetId="1" hidden="1">Instructions!$A$1:$G$58</definedName>
    <definedName name="Z_8A762DD9_6125_4177_AA9B_79E8D68448DE_.wvu.PrintArea" localSheetId="2" hidden="1">Tables!$A$4:$F$188</definedName>
    <definedName name="Z_8A762DD9_6125_4177_AA9B_79E8D68448DE_.wvu.Rows" localSheetId="2" hidden="1">Tables!#REF!</definedName>
    <definedName name="Z_CD09CE3E_58EC_4EDC_BE6A_B9CFB40E5B97_.wvu.PrintArea" localSheetId="5" hidden="1">'Blank table (only if needed)'!$A$4:$F$35</definedName>
    <definedName name="Z_CD09CE3E_58EC_4EDC_BE6A_B9CFB40E5B97_.wvu.PrintArea" localSheetId="1" hidden="1">Instructions!$A$1:$G$58</definedName>
    <definedName name="Z_CD09CE3E_58EC_4EDC_BE6A_B9CFB40E5B97_.wvu.PrintArea" localSheetId="2" hidden="1">Tables!$A$4:$F$188</definedName>
    <definedName name="Z_CD09CE3E_58EC_4EDC_BE6A_B9CFB40E5B97_.wvu.Rows" localSheetId="2" hidden="1">Tables!#REF!</definedName>
    <definedName name="Z_DCBE10EC_8F38_2F45_867C_33FA420E36B5_.wvu.PrintArea" localSheetId="5" hidden="1">'Blank table (only if needed)'!$A$4:$F$35</definedName>
    <definedName name="Z_DCBE10EC_8F38_2F45_867C_33FA420E36B5_.wvu.PrintArea" localSheetId="1" hidden="1">Instructions!$A$1:$G$58</definedName>
    <definedName name="Z_DCBE10EC_8F38_2F45_867C_33FA420E36B5_.wvu.PrintArea" localSheetId="2" hidden="1">Tables!$A$4:$F$188</definedName>
    <definedName name="Z_DCBE10EC_8F38_2F45_867C_33FA420E36B5_.wvu.Rows" localSheetId="2" hidden="1">Tables!#REF!</definedName>
  </definedNames>
  <calcPr calcId="191028"/>
  <customWorkbookViews>
    <customWorkbookView name="Suman Jain - Personal View" guid="{8A762DD9-6125-4177-AA9B-79E8D68448DE}" mergeInterval="0" personalView="1" maximized="1" xWindow="-8" yWindow="-8" windowWidth="1936" windowHeight="1056" tabRatio="710" activeSheetId="5"/>
    <customWorkbookView name="user - Personal View" guid="{5D020AB2-0A97-4230-BF83-062EE6184162}" mergeInterval="0" personalView="1" maximized="1" xWindow="1" yWindow="1" windowWidth="1280" windowHeight="543" tabRatio="710" activeSheetId="3"/>
    <customWorkbookView name="Kristina Wallengren - Personal View" guid="{DCBE10EC-8F38-2F45-867C-33FA420E36B5}" mergeInterval="0" personalView="1" maximized="1" windowWidth="1280" windowHeight="600" tabRatio="710" activeSheetId="1" showComments="commIndAndComment"/>
    <customWorkbookView name="Laura Stocker - Personal View" guid="{CD09CE3E-58EC-4EDC-BE6A-B9CFB40E5B97}" mergeInterval="0" personalView="1" maximized="1" xWindow="-8" yWindow="-8" windowWidth="1936" windowHeight="1056" tabRatio="710" activeSheetId="1" showComments="commIndAndComment"/>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00" i="3" l="1"/>
  <c r="E201" i="3" s="1"/>
  <c r="D200" i="3"/>
  <c r="D201" i="3" s="1"/>
  <c r="C200" i="3"/>
  <c r="C201" i="3" s="1"/>
  <c r="E294" i="3"/>
  <c r="D294" i="3"/>
  <c r="C294" i="3"/>
  <c r="C297" i="3" s="1"/>
  <c r="C293" i="3"/>
  <c r="E307" i="3"/>
  <c r="E308" i="3" s="1"/>
  <c r="D307" i="3"/>
  <c r="E297" i="3"/>
  <c r="D297" i="3"/>
  <c r="E266" i="3"/>
  <c r="E267" i="3" s="1"/>
  <c r="D266" i="3"/>
  <c r="D267" i="3" s="1"/>
  <c r="E263" i="3"/>
  <c r="E276" i="3" s="1"/>
  <c r="E277" i="3" s="1"/>
  <c r="D263" i="3"/>
  <c r="D276" i="3" s="1"/>
  <c r="D277" i="3" s="1"/>
  <c r="C263" i="3"/>
  <c r="C266" i="3" s="1"/>
  <c r="E231" i="3"/>
  <c r="E232" i="3" s="1"/>
  <c r="D231" i="3"/>
  <c r="D232" i="3" s="1"/>
  <c r="C231" i="3"/>
  <c r="C246" i="3" s="1"/>
  <c r="C232" i="3"/>
  <c r="C235" i="3" s="1"/>
  <c r="B226" i="3"/>
  <c r="D108" i="3"/>
  <c r="D169" i="3" s="1"/>
  <c r="D170" i="3" s="1"/>
  <c r="C108" i="3"/>
  <c r="C169" i="3" s="1"/>
  <c r="C170" i="3" s="1"/>
  <c r="E107" i="3"/>
  <c r="E108" i="3" s="1"/>
  <c r="D107" i="3"/>
  <c r="C107" i="3"/>
  <c r="E76" i="3"/>
  <c r="D76" i="3"/>
  <c r="C76" i="3"/>
  <c r="E59" i="3"/>
  <c r="E60" i="3" s="1"/>
  <c r="E46" i="3"/>
  <c r="E77" i="3" s="1"/>
  <c r="D46" i="3"/>
  <c r="D59" i="3" s="1"/>
  <c r="D60" i="3" s="1"/>
  <c r="C46" i="3"/>
  <c r="C59" i="3" s="1"/>
  <c r="E18" i="3"/>
  <c r="D18" i="3"/>
  <c r="C18" i="3"/>
  <c r="E14" i="3"/>
  <c r="E293" i="3" s="1"/>
  <c r="D14" i="3"/>
  <c r="D293" i="3" s="1"/>
  <c r="C14" i="3"/>
  <c r="C340" i="3"/>
  <c r="C342" i="3" s="1"/>
  <c r="C343" i="3" s="1"/>
  <c r="E339" i="3"/>
  <c r="D339" i="3"/>
  <c r="C339" i="3"/>
  <c r="C333" i="3"/>
  <c r="E332" i="3"/>
  <c r="E340" i="3" s="1"/>
  <c r="D332" i="3"/>
  <c r="D340" i="3" s="1"/>
  <c r="C332" i="3"/>
  <c r="C335" i="3" s="1"/>
  <c r="C336" i="3" s="1"/>
  <c r="E331" i="3"/>
  <c r="D331" i="3"/>
  <c r="C331" i="3"/>
  <c r="E329" i="3"/>
  <c r="D329" i="3"/>
  <c r="C329" i="3"/>
  <c r="E326" i="3"/>
  <c r="D326" i="3"/>
  <c r="C326" i="3"/>
  <c r="E301" i="3"/>
  <c r="D301" i="3"/>
  <c r="D309" i="3" s="1"/>
  <c r="E300" i="3"/>
  <c r="D300" i="3"/>
  <c r="C300" i="3"/>
  <c r="C295" i="3"/>
  <c r="E269" i="3"/>
  <c r="D269" i="3"/>
  <c r="C269" i="3"/>
  <c r="E264" i="3"/>
  <c r="D264" i="3"/>
  <c r="C264" i="3"/>
  <c r="E246" i="3"/>
  <c r="D246" i="3"/>
  <c r="E238" i="3"/>
  <c r="D238" i="3"/>
  <c r="C238" i="3"/>
  <c r="E215" i="3"/>
  <c r="D215" i="3"/>
  <c r="C215" i="3"/>
  <c r="E207" i="3"/>
  <c r="D207" i="3"/>
  <c r="C207" i="3"/>
  <c r="E184" i="3"/>
  <c r="D184" i="3"/>
  <c r="C184" i="3"/>
  <c r="E176" i="3"/>
  <c r="D176" i="3"/>
  <c r="C176" i="3"/>
  <c r="E154" i="3"/>
  <c r="E156" i="3" s="1"/>
  <c r="E157" i="3" s="1"/>
  <c r="C154" i="3"/>
  <c r="C155" i="3" s="1"/>
  <c r="E153" i="3"/>
  <c r="D153" i="3"/>
  <c r="C153" i="3"/>
  <c r="E149" i="3"/>
  <c r="E150" i="3" s="1"/>
  <c r="C149" i="3"/>
  <c r="C150" i="3" s="1"/>
  <c r="C147" i="3"/>
  <c r="E146" i="3"/>
  <c r="E147" i="3" s="1"/>
  <c r="D146" i="3"/>
  <c r="D154" i="3" s="1"/>
  <c r="C146" i="3"/>
  <c r="E145" i="3"/>
  <c r="D145" i="3"/>
  <c r="C145" i="3"/>
  <c r="E143" i="3"/>
  <c r="D143" i="3"/>
  <c r="C143" i="3"/>
  <c r="E140" i="3"/>
  <c r="D140" i="3"/>
  <c r="C140" i="3"/>
  <c r="E122" i="3"/>
  <c r="D122" i="3"/>
  <c r="C122" i="3"/>
  <c r="E114" i="3"/>
  <c r="D114" i="3"/>
  <c r="C114" i="3"/>
  <c r="E83" i="3"/>
  <c r="D83" i="3"/>
  <c r="C83" i="3"/>
  <c r="E52" i="3"/>
  <c r="D52" i="3"/>
  <c r="C52" i="3"/>
  <c r="E47" i="3"/>
  <c r="E29" i="3"/>
  <c r="D29" i="3"/>
  <c r="C29" i="3"/>
  <c r="E22" i="3"/>
  <c r="E25" i="3" s="1"/>
  <c r="E26" i="3" s="1"/>
  <c r="D22" i="3"/>
  <c r="D30" i="3" s="1"/>
  <c r="C22" i="3"/>
  <c r="C30" i="3" s="1"/>
  <c r="E21" i="3"/>
  <c r="D21" i="3"/>
  <c r="C21" i="3"/>
  <c r="E19" i="3"/>
  <c r="D19" i="3"/>
  <c r="C19" i="3"/>
  <c r="E16" i="3"/>
  <c r="D16" i="3"/>
  <c r="C16" i="3"/>
  <c r="D173" i="3" l="1"/>
  <c r="D171" i="3"/>
  <c r="E111" i="3"/>
  <c r="E169" i="3"/>
  <c r="E170" i="3" s="1"/>
  <c r="E109" i="3"/>
  <c r="C171" i="3"/>
  <c r="C173" i="3"/>
  <c r="E298" i="3"/>
  <c r="E295" i="3"/>
  <c r="C267" i="3"/>
  <c r="C270" i="3"/>
  <c r="C273" i="3" s="1"/>
  <c r="C274" i="3" s="1"/>
  <c r="E78" i="3"/>
  <c r="E90" i="3"/>
  <c r="E80" i="3"/>
  <c r="D298" i="3"/>
  <c r="D308" i="3"/>
  <c r="D295" i="3"/>
  <c r="C204" i="3"/>
  <c r="C202" i="3"/>
  <c r="D204" i="3"/>
  <c r="D202" i="3"/>
  <c r="C60" i="3"/>
  <c r="E204" i="3"/>
  <c r="E202" i="3"/>
  <c r="C109" i="3"/>
  <c r="D109" i="3"/>
  <c r="E309" i="3"/>
  <c r="C276" i="3"/>
  <c r="C277" i="3" s="1"/>
  <c r="C233" i="3"/>
  <c r="D335" i="3"/>
  <c r="D336" i="3" s="1"/>
  <c r="C49" i="3"/>
  <c r="C111" i="3"/>
  <c r="D270" i="3"/>
  <c r="D278" i="3" s="1"/>
  <c r="D49" i="3"/>
  <c r="C77" i="3"/>
  <c r="D111" i="3"/>
  <c r="C341" i="3"/>
  <c r="E30" i="3"/>
  <c r="E32" i="3" s="1"/>
  <c r="E33" i="3" s="1"/>
  <c r="E270" i="3"/>
  <c r="E273" i="3" s="1"/>
  <c r="E274" i="3" s="1"/>
  <c r="E49" i="3"/>
  <c r="D77" i="3"/>
  <c r="C47" i="3"/>
  <c r="D47" i="3"/>
  <c r="C298" i="3"/>
  <c r="C301" i="3"/>
  <c r="C307" i="3"/>
  <c r="C308" i="3" s="1"/>
  <c r="C278" i="3"/>
  <c r="E278" i="3"/>
  <c r="E280" i="3" s="1"/>
  <c r="E281" i="3" s="1"/>
  <c r="C271" i="3"/>
  <c r="E271" i="3"/>
  <c r="E235" i="3"/>
  <c r="E233" i="3"/>
  <c r="D235" i="3"/>
  <c r="D233" i="3"/>
  <c r="C239" i="3"/>
  <c r="C236" i="3"/>
  <c r="C23" i="3"/>
  <c r="C25" i="3"/>
  <c r="C26" i="3" s="1"/>
  <c r="D342" i="3"/>
  <c r="D343" i="3" s="1"/>
  <c r="D341" i="3"/>
  <c r="E342" i="3"/>
  <c r="E343" i="3" s="1"/>
  <c r="E341" i="3"/>
  <c r="D333" i="3"/>
  <c r="E333" i="3"/>
  <c r="E335" i="3"/>
  <c r="E336" i="3" s="1"/>
  <c r="D311" i="3"/>
  <c r="D312" i="3" s="1"/>
  <c r="D310" i="3"/>
  <c r="E311" i="3"/>
  <c r="E312" i="3" s="1"/>
  <c r="E310" i="3"/>
  <c r="D302" i="3"/>
  <c r="E302" i="3"/>
  <c r="D304" i="3"/>
  <c r="D305" i="3" s="1"/>
  <c r="E304" i="3"/>
  <c r="E305" i="3" s="1"/>
  <c r="D280" i="3"/>
  <c r="D281" i="3" s="1"/>
  <c r="D279" i="3"/>
  <c r="D271" i="3"/>
  <c r="E279" i="3"/>
  <c r="D273" i="3"/>
  <c r="D274" i="3" s="1"/>
  <c r="D155" i="3"/>
  <c r="D156" i="3"/>
  <c r="D157" i="3" s="1"/>
  <c r="D147" i="3"/>
  <c r="E155" i="3"/>
  <c r="C156" i="3"/>
  <c r="C157" i="3" s="1"/>
  <c r="D149" i="3"/>
  <c r="D150" i="3" s="1"/>
  <c r="C32" i="3"/>
  <c r="C33" i="3" s="1"/>
  <c r="C31" i="3"/>
  <c r="D32" i="3"/>
  <c r="D33" i="3" s="1"/>
  <c r="D31" i="3"/>
  <c r="D23" i="3"/>
  <c r="E23" i="3"/>
  <c r="D25" i="3"/>
  <c r="D26" i="3" s="1"/>
  <c r="D112" i="3" l="1"/>
  <c r="D115" i="3"/>
  <c r="E91" i="3"/>
  <c r="C177" i="3"/>
  <c r="C174" i="3"/>
  <c r="C80" i="3"/>
  <c r="C78" i="3"/>
  <c r="C90" i="3"/>
  <c r="D205" i="3"/>
  <c r="D208" i="3"/>
  <c r="D53" i="3"/>
  <c r="D50" i="3"/>
  <c r="E173" i="3"/>
  <c r="E171" i="3"/>
  <c r="D90" i="3"/>
  <c r="D91" i="3" s="1"/>
  <c r="D78" i="3"/>
  <c r="D80" i="3"/>
  <c r="C205" i="3"/>
  <c r="C208" i="3"/>
  <c r="E112" i="3"/>
  <c r="E115" i="3"/>
  <c r="E81" i="3"/>
  <c r="E84" i="3"/>
  <c r="E31" i="3"/>
  <c r="E50" i="3"/>
  <c r="E53" i="3"/>
  <c r="C112" i="3"/>
  <c r="C115" i="3"/>
  <c r="C53" i="3"/>
  <c r="C50" i="3"/>
  <c r="E205" i="3"/>
  <c r="E208" i="3"/>
  <c r="D174" i="3"/>
  <c r="D177" i="3"/>
  <c r="C309" i="3"/>
  <c r="C311" i="3" s="1"/>
  <c r="C312" i="3" s="1"/>
  <c r="C304" i="3"/>
  <c r="C305" i="3" s="1"/>
  <c r="C302" i="3"/>
  <c r="C280" i="3"/>
  <c r="C281" i="3" s="1"/>
  <c r="C279" i="3"/>
  <c r="E236" i="3"/>
  <c r="E239" i="3"/>
  <c r="D239" i="3"/>
  <c r="D236" i="3"/>
  <c r="C247" i="3"/>
  <c r="C242" i="3"/>
  <c r="C243" i="3" s="1"/>
  <c r="C240" i="3"/>
  <c r="C1" i="6"/>
  <c r="G79" i="6" s="1"/>
  <c r="A14" i="1" s="1"/>
  <c r="C85" i="4"/>
  <c r="C88" i="4" s="1"/>
  <c r="C89" i="4" s="1"/>
  <c r="D85" i="4"/>
  <c r="D88" i="4"/>
  <c r="E85" i="4"/>
  <c r="E86" i="4" s="1"/>
  <c r="E88" i="4"/>
  <c r="C53" i="4"/>
  <c r="C56" i="4"/>
  <c r="C57" i="4" s="1"/>
  <c r="D53" i="4"/>
  <c r="D56" i="4" s="1"/>
  <c r="D57" i="4" s="1"/>
  <c r="E53" i="4"/>
  <c r="E56" i="4"/>
  <c r="E22" i="4"/>
  <c r="E30" i="4" s="1"/>
  <c r="E25" i="4"/>
  <c r="E26" i="4" s="1"/>
  <c r="D22" i="4"/>
  <c r="D25" i="4"/>
  <c r="D26" i="4" s="1"/>
  <c r="C22" i="4"/>
  <c r="C25" i="4"/>
  <c r="E92" i="4"/>
  <c r="D92" i="4"/>
  <c r="C92" i="4"/>
  <c r="E89" i="4"/>
  <c r="D89" i="4"/>
  <c r="C86" i="4"/>
  <c r="E84" i="4"/>
  <c r="D84" i="4"/>
  <c r="C84" i="4"/>
  <c r="E82" i="4"/>
  <c r="D82" i="4"/>
  <c r="C82" i="4"/>
  <c r="E79" i="4"/>
  <c r="D79" i="4"/>
  <c r="C79" i="4"/>
  <c r="E60" i="4"/>
  <c r="D60" i="4"/>
  <c r="C60" i="4"/>
  <c r="E57" i="4"/>
  <c r="C54" i="4"/>
  <c r="E52" i="4"/>
  <c r="D52" i="4"/>
  <c r="C52" i="4"/>
  <c r="E50" i="4"/>
  <c r="D50" i="4"/>
  <c r="C50" i="4"/>
  <c r="E47" i="4"/>
  <c r="D47" i="4"/>
  <c r="C47" i="4"/>
  <c r="C61" i="4"/>
  <c r="C63" i="4"/>
  <c r="C64" i="4"/>
  <c r="C93" i="4"/>
  <c r="C95" i="4"/>
  <c r="C96" i="4"/>
  <c r="D86" i="4"/>
  <c r="D93" i="4"/>
  <c r="D95" i="4" s="1"/>
  <c r="D96" i="4" s="1"/>
  <c r="D54" i="4"/>
  <c r="E54" i="4"/>
  <c r="D61" i="4"/>
  <c r="E61" i="4"/>
  <c r="E63" i="4" s="1"/>
  <c r="E64" i="4" s="1"/>
  <c r="C62" i="4"/>
  <c r="C94" i="4"/>
  <c r="D94" i="4"/>
  <c r="D63" i="4"/>
  <c r="D64" i="4"/>
  <c r="D62" i="4"/>
  <c r="D30" i="4"/>
  <c r="D32" i="4" s="1"/>
  <c r="D33" i="4" s="1"/>
  <c r="C30" i="4"/>
  <c r="E29" i="4"/>
  <c r="D29" i="4"/>
  <c r="C29" i="4"/>
  <c r="E21" i="4"/>
  <c r="D21" i="4"/>
  <c r="C21" i="4"/>
  <c r="E19" i="4"/>
  <c r="D19" i="4"/>
  <c r="C19" i="4"/>
  <c r="E16" i="4"/>
  <c r="D16" i="4"/>
  <c r="C16" i="4"/>
  <c r="G91" i="6"/>
  <c r="G65" i="6"/>
  <c r="A82" i="1" s="1"/>
  <c r="G60" i="6"/>
  <c r="A76" i="1" s="1"/>
  <c r="G84" i="6"/>
  <c r="A93" i="6"/>
  <c r="G52" i="6"/>
  <c r="A66" i="1" s="1"/>
  <c r="G47" i="6"/>
  <c r="A59" i="1" s="1"/>
  <c r="D23" i="4"/>
  <c r="E23" i="4"/>
  <c r="A175" i="6"/>
  <c r="A220" i="6"/>
  <c r="C32" i="4"/>
  <c r="C33" i="4"/>
  <c r="C31" i="4"/>
  <c r="C23" i="4"/>
  <c r="C26" i="4"/>
  <c r="G35" i="6"/>
  <c r="A41" i="1" s="1"/>
  <c r="A223" i="6"/>
  <c r="A300" i="6"/>
  <c r="A400" i="6"/>
  <c r="A370" i="6"/>
  <c r="G400" i="6"/>
  <c r="A157" i="6"/>
  <c r="G120" i="6"/>
  <c r="A377" i="6"/>
  <c r="A155" i="6"/>
  <c r="G305" i="6"/>
  <c r="A120" i="6"/>
  <c r="A190" i="6"/>
  <c r="A140" i="6"/>
  <c r="G236" i="6"/>
  <c r="A537" i="6"/>
  <c r="A499" i="6"/>
  <c r="A178" i="6"/>
  <c r="A33" i="6"/>
  <c r="A237" i="3" s="1"/>
  <c r="A333" i="6"/>
  <c r="L192" i="5"/>
  <c r="L235" i="5"/>
  <c r="L83" i="5"/>
  <c r="L183" i="5"/>
  <c r="G426" i="6"/>
  <c r="L190" i="5"/>
  <c r="L53" i="5"/>
  <c r="L68" i="5"/>
  <c r="L88" i="5"/>
  <c r="L56" i="5"/>
  <c r="L167" i="5"/>
  <c r="L108" i="5"/>
  <c r="G136" i="6"/>
  <c r="A233" i="6"/>
  <c r="A493" i="6"/>
  <c r="A410" i="6"/>
  <c r="A40" i="6"/>
  <c r="A94" i="3" s="1"/>
  <c r="A453" i="6"/>
  <c r="A204" i="6"/>
  <c r="A487" i="6"/>
  <c r="A243" i="6"/>
  <c r="G420" i="6"/>
  <c r="A363" i="6"/>
  <c r="A401" i="6"/>
  <c r="A528" i="6"/>
  <c r="A20" i="6"/>
  <c r="A356" i="6"/>
  <c r="G295" i="6"/>
  <c r="G261" i="6"/>
  <c r="A390" i="6"/>
  <c r="A369" i="6"/>
  <c r="A29" i="6"/>
  <c r="A324" i="3" s="1"/>
  <c r="A481" i="6"/>
  <c r="G166" i="6"/>
  <c r="G351" i="6"/>
  <c r="A102" i="6"/>
  <c r="A161" i="6"/>
  <c r="A419" i="6"/>
  <c r="A504" i="6"/>
  <c r="G193" i="6"/>
  <c r="G362" i="6"/>
  <c r="G332" i="6"/>
  <c r="G37" i="6"/>
  <c r="A45" i="1" s="1"/>
  <c r="G520" i="6"/>
  <c r="G456" i="6"/>
  <c r="G392" i="6"/>
  <c r="G264" i="6"/>
  <c r="G279" i="6"/>
  <c r="G199" i="6"/>
  <c r="G135" i="6"/>
  <c r="G491" i="6"/>
  <c r="G321" i="6"/>
  <c r="G38" i="6"/>
  <c r="A46" i="1" s="1"/>
  <c r="G114" i="6"/>
  <c r="G516" i="6"/>
  <c r="G432" i="6"/>
  <c r="G503" i="6"/>
  <c r="G175" i="6"/>
  <c r="G518" i="6"/>
  <c r="G401" i="6"/>
  <c r="G289" i="6"/>
  <c r="G165" i="6"/>
  <c r="G164" i="6"/>
  <c r="G458" i="6"/>
  <c r="G125" i="6"/>
  <c r="B4" i="5"/>
  <c r="G101" i="6"/>
  <c r="H2" i="2" s="1"/>
  <c r="L206" i="5"/>
  <c r="L182" i="5"/>
  <c r="L154" i="5"/>
  <c r="L122" i="5"/>
  <c r="L70" i="5"/>
  <c r="L217" i="5"/>
  <c r="L204" i="5"/>
  <c r="L160" i="5"/>
  <c r="L123" i="5"/>
  <c r="L48" i="5"/>
  <c r="L175" i="5"/>
  <c r="L143" i="5"/>
  <c r="L105" i="5"/>
  <c r="L63" i="5"/>
  <c r="L25" i="5"/>
  <c r="L195" i="5"/>
  <c r="L157" i="5"/>
  <c r="L120" i="5"/>
  <c r="L77" i="5"/>
  <c r="L45" i="5"/>
  <c r="L8" i="5"/>
  <c r="L223" i="5"/>
  <c r="L177" i="5"/>
  <c r="L145" i="5"/>
  <c r="L103" i="5"/>
  <c r="L33" i="5"/>
  <c r="L7" i="5"/>
  <c r="A160" i="6"/>
  <c r="A258" i="6"/>
  <c r="A506" i="6"/>
  <c r="A425" i="6"/>
  <c r="A268" i="6"/>
  <c r="G212" i="6"/>
  <c r="G6" i="6"/>
  <c r="A11" i="1" s="1"/>
  <c r="A289" i="6"/>
  <c r="A116" i="6"/>
  <c r="A468" i="6"/>
  <c r="G361" i="6"/>
  <c r="A19" i="6"/>
  <c r="C71" i="4" s="1"/>
  <c r="A177" i="6"/>
  <c r="A191" i="6"/>
  <c r="A472" i="6"/>
  <c r="G266" i="6"/>
  <c r="G349" i="6"/>
  <c r="G451" i="6"/>
  <c r="G178" i="6"/>
  <c r="A3" i="6"/>
  <c r="B8" i="2" s="1"/>
  <c r="A123" i="6"/>
  <c r="A448" i="6"/>
  <c r="A122" i="6"/>
  <c r="A295" i="6"/>
  <c r="A128" i="6"/>
  <c r="A320" i="6"/>
  <c r="A225" i="6"/>
  <c r="A522" i="6"/>
  <c r="A342" i="6"/>
  <c r="G528" i="6"/>
  <c r="G417" i="6"/>
  <c r="G227" i="6"/>
  <c r="A430" i="6"/>
  <c r="A273" i="6"/>
  <c r="A340" i="6"/>
  <c r="A119" i="6"/>
  <c r="A511" i="6"/>
  <c r="A440" i="6"/>
  <c r="A291" i="6"/>
  <c r="G478" i="6"/>
  <c r="G218" i="6"/>
  <c r="A182" i="6"/>
  <c r="A478" i="6"/>
  <c r="A205" i="6"/>
  <c r="A228" i="6"/>
  <c r="A247" i="6"/>
  <c r="A106" i="6"/>
  <c r="A16" i="6"/>
  <c r="A224" i="3" s="1"/>
  <c r="A235" i="6"/>
  <c r="G213" i="6"/>
  <c r="G226" i="6"/>
  <c r="A47" i="6"/>
  <c r="A67" i="4" s="1"/>
  <c r="G121" i="6"/>
  <c r="G104" i="6"/>
  <c r="G536" i="6"/>
  <c r="G440" i="6"/>
  <c r="G360" i="6"/>
  <c r="G280" i="6"/>
  <c r="G514" i="6"/>
  <c r="G407" i="6"/>
  <c r="G301" i="6"/>
  <c r="G183" i="6"/>
  <c r="G534" i="6"/>
  <c r="G427" i="6"/>
  <c r="G299" i="6"/>
  <c r="G538" i="6"/>
  <c r="A44" i="6"/>
  <c r="A4" i="3" s="1"/>
  <c r="G108" i="6"/>
  <c r="G111" i="6"/>
  <c r="G452" i="6"/>
  <c r="G324" i="6"/>
  <c r="G220" i="6"/>
  <c r="G418" i="6"/>
  <c r="G247" i="6"/>
  <c r="G131" i="6"/>
  <c r="G433" i="6"/>
  <c r="G262" i="6"/>
  <c r="G389" i="6"/>
  <c r="G186" i="6"/>
  <c r="G419" i="6"/>
  <c r="G208" i="6"/>
  <c r="G501" i="6"/>
  <c r="G25" i="6"/>
  <c r="A27" i="1" s="1"/>
  <c r="G110" i="6"/>
  <c r="G492" i="6"/>
  <c r="G380" i="6"/>
  <c r="G268" i="6"/>
  <c r="G466" i="6"/>
  <c r="G317" i="6"/>
  <c r="G179" i="6"/>
  <c r="G481" i="6"/>
  <c r="G331" i="6"/>
  <c r="G517" i="6"/>
  <c r="G239" i="6"/>
  <c r="G526" i="6"/>
  <c r="G302" i="6"/>
  <c r="G137" i="6"/>
  <c r="G373" i="6"/>
  <c r="G205" i="6"/>
  <c r="G542" i="6"/>
  <c r="G371" i="6"/>
  <c r="G204" i="6"/>
  <c r="A49" i="6"/>
  <c r="G21" i="6"/>
  <c r="A24" i="1" s="1"/>
  <c r="G508" i="6"/>
  <c r="G356" i="6"/>
  <c r="G541" i="6"/>
  <c r="G338" i="6"/>
  <c r="G159" i="6"/>
  <c r="G395" i="6"/>
  <c r="G549" i="6"/>
  <c r="G202" i="6"/>
  <c r="G398" i="6"/>
  <c r="G153" i="6"/>
  <c r="G341" i="6"/>
  <c r="G157" i="6"/>
  <c r="G393" i="6"/>
  <c r="G188" i="6"/>
  <c r="A457" i="6"/>
  <c r="A501" i="6"/>
  <c r="A99" i="6"/>
  <c r="A219" i="6"/>
  <c r="A307" i="6"/>
  <c r="A524" i="6"/>
  <c r="A460" i="6"/>
  <c r="A396" i="6"/>
  <c r="A274" i="6"/>
  <c r="A146" i="6"/>
  <c r="A523" i="6"/>
  <c r="A459" i="6"/>
  <c r="A395" i="6"/>
  <c r="A271" i="6"/>
  <c r="A143" i="6"/>
  <c r="A35" i="6"/>
  <c r="A87" i="4" s="1"/>
  <c r="A152" i="6"/>
  <c r="A216" i="6"/>
  <c r="A280" i="6"/>
  <c r="A344" i="6"/>
  <c r="A26" i="6"/>
  <c r="E322" i="3" s="1"/>
  <c r="A149" i="6"/>
  <c r="A213" i="6"/>
  <c r="A277" i="6"/>
  <c r="A341" i="6"/>
  <c r="A534" i="6"/>
  <c r="A470" i="6"/>
  <c r="G112" i="6"/>
  <c r="G500" i="6"/>
  <c r="G300" i="6"/>
  <c r="G402" i="6"/>
  <c r="G143" i="6"/>
  <c r="G326" i="6"/>
  <c r="G282" i="6"/>
  <c r="G387" i="6"/>
  <c r="G490" i="6"/>
  <c r="G194" i="6"/>
  <c r="G382" i="6"/>
  <c r="G145" i="6"/>
  <c r="A171" i="6"/>
  <c r="A545" i="6"/>
  <c r="A509" i="6"/>
  <c r="A544" i="6"/>
  <c r="A456" i="6"/>
  <c r="A354" i="6"/>
  <c r="A186" i="6"/>
  <c r="A519" i="6"/>
  <c r="A435" i="6"/>
  <c r="A311" i="6"/>
  <c r="A135" i="6"/>
  <c r="A112" i="6"/>
  <c r="A196" i="6"/>
  <c r="A284" i="6"/>
  <c r="A368" i="6"/>
  <c r="A129" i="6"/>
  <c r="A217" i="6"/>
  <c r="A301" i="6"/>
  <c r="A385" i="6"/>
  <c r="A466" i="6"/>
  <c r="A402" i="6"/>
  <c r="A286" i="6"/>
  <c r="A158" i="6"/>
  <c r="A46" i="6"/>
  <c r="A4" i="4" s="1"/>
  <c r="G532" i="6"/>
  <c r="G336" i="6"/>
  <c r="G455" i="6"/>
  <c r="G187" i="6"/>
  <c r="G379" i="6"/>
  <c r="G378" i="6"/>
  <c r="A206" i="6"/>
  <c r="A374" i="6"/>
  <c r="A474" i="6"/>
  <c r="A353" i="6"/>
  <c r="A241" i="6"/>
  <c r="A125" i="6"/>
  <c r="A336" i="6"/>
  <c r="A224" i="6"/>
  <c r="A108" i="6"/>
  <c r="A255" i="6"/>
  <c r="A439" i="6"/>
  <c r="A15" i="6"/>
  <c r="A316" i="3" s="1"/>
  <c r="A298" i="6"/>
  <c r="A464" i="6"/>
  <c r="A211" i="6"/>
  <c r="A449" i="6"/>
  <c r="A203" i="6"/>
  <c r="G198" i="6"/>
  <c r="G146" i="6"/>
  <c r="G511" i="6"/>
  <c r="G537" i="6"/>
  <c r="G337" i="6"/>
  <c r="G413" i="6"/>
  <c r="G512" i="6"/>
  <c r="G98" i="6"/>
  <c r="A8" i="2" s="1"/>
  <c r="G515" i="6"/>
  <c r="A447" i="6"/>
  <c r="L230" i="5"/>
  <c r="L202" i="5"/>
  <c r="L174" i="5"/>
  <c r="L142" i="5"/>
  <c r="L118" i="5"/>
  <c r="L90" i="5"/>
  <c r="L58" i="5"/>
  <c r="L30" i="5"/>
  <c r="L6" i="5"/>
  <c r="L241" i="5"/>
  <c r="L213" i="5"/>
  <c r="L187" i="5"/>
  <c r="L155" i="5"/>
  <c r="L117" i="5"/>
  <c r="L75" i="5"/>
  <c r="L37" i="5"/>
  <c r="L5" i="5"/>
  <c r="L211" i="5"/>
  <c r="L169" i="5"/>
  <c r="L132" i="5"/>
  <c r="L89" i="5"/>
  <c r="L57" i="5"/>
  <c r="L20" i="5"/>
  <c r="L232" i="5"/>
  <c r="L184" i="5"/>
  <c r="L152" i="5"/>
  <c r="L109" i="5"/>
  <c r="L72" i="5"/>
  <c r="L35" i="5"/>
  <c r="L215" i="5"/>
  <c r="L172" i="5"/>
  <c r="L129" i="5"/>
  <c r="L92" i="5"/>
  <c r="L12" i="5"/>
  <c r="L44" i="5"/>
  <c r="A531" i="6"/>
  <c r="G254" i="6"/>
  <c r="A148" i="6"/>
  <c r="G168" i="6"/>
  <c r="A4" i="6"/>
  <c r="A5" i="3" s="1"/>
  <c r="G480" i="6"/>
  <c r="A198" i="6"/>
  <c r="A201" i="6"/>
  <c r="A359" i="6"/>
  <c r="A147" i="6"/>
  <c r="G234" i="6"/>
  <c r="A366" i="6"/>
  <c r="A22" i="6"/>
  <c r="C259" i="3" s="1"/>
  <c r="A399" i="6"/>
  <c r="A417" i="6"/>
  <c r="G217" i="6"/>
  <c r="A36" i="6"/>
  <c r="A273" i="3" s="1"/>
  <c r="G422" i="6"/>
  <c r="G313" i="6"/>
  <c r="G16" i="6"/>
  <c r="A19" i="1" s="1"/>
  <c r="A533" i="6"/>
  <c r="A371" i="6"/>
  <c r="A408" i="6"/>
  <c r="A503" i="6"/>
  <c r="A231" i="6"/>
  <c r="A172" i="6"/>
  <c r="A265" i="6"/>
  <c r="A482" i="6"/>
  <c r="A230" i="6"/>
  <c r="G364" i="6"/>
  <c r="G225" i="6"/>
  <c r="A150" i="6"/>
  <c r="A462" i="6"/>
  <c r="A221" i="6"/>
  <c r="A236" i="6"/>
  <c r="A215" i="6"/>
  <c r="A31" i="6"/>
  <c r="A79" i="3" s="1"/>
  <c r="A536" i="6"/>
  <c r="A107" i="6"/>
  <c r="G173" i="6"/>
  <c r="G211" i="6"/>
  <c r="A262" i="6"/>
  <c r="A538" i="6"/>
  <c r="A105" i="6"/>
  <c r="A7" i="5"/>
  <c r="A532" i="6"/>
  <c r="L198" i="5"/>
  <c r="L138" i="5"/>
  <c r="L78" i="5"/>
  <c r="L26" i="5"/>
  <c r="L233" i="5"/>
  <c r="L228" i="5"/>
  <c r="L144" i="5"/>
  <c r="L69" i="5"/>
  <c r="L164" i="5"/>
  <c r="L84" i="5"/>
  <c r="L4" i="5"/>
  <c r="L179" i="5"/>
  <c r="L99" i="5"/>
  <c r="L24" i="5"/>
  <c r="A5" i="5"/>
  <c r="A256" i="6"/>
  <c r="L186" i="5"/>
  <c r="L134" i="5"/>
  <c r="L74" i="5"/>
  <c r="L14" i="5"/>
  <c r="L229" i="5"/>
  <c r="L212" i="5"/>
  <c r="L133" i="5"/>
  <c r="L59" i="5"/>
  <c r="L243" i="5"/>
  <c r="L148" i="5"/>
  <c r="L79" i="5"/>
  <c r="L163" i="5"/>
  <c r="L93" i="5"/>
  <c r="L13" i="5"/>
  <c r="L188" i="5"/>
  <c r="L113" i="5"/>
  <c r="L49" i="5"/>
  <c r="A103" i="6"/>
  <c r="A547" i="6"/>
  <c r="A163" i="6"/>
  <c r="A542" i="6"/>
  <c r="A154" i="6"/>
  <c r="G423" i="6"/>
  <c r="A100" i="6"/>
  <c r="G134" i="6"/>
  <c r="G372" i="6"/>
  <c r="G158" i="6"/>
  <c r="A387" i="6"/>
  <c r="A282" i="6"/>
  <c r="A159" i="6"/>
  <c r="A113" i="6"/>
  <c r="A422" i="6"/>
  <c r="G482" i="6"/>
  <c r="A238" i="6"/>
  <c r="A121" i="6"/>
  <c r="A327" i="6"/>
  <c r="A339" i="6"/>
  <c r="A326" i="6"/>
  <c r="A380" i="6"/>
  <c r="A127" i="6"/>
  <c r="A322" i="6"/>
  <c r="A251" i="6"/>
  <c r="G521" i="6"/>
  <c r="G272" i="6"/>
  <c r="A50" i="6"/>
  <c r="G28" i="6"/>
  <c r="A32" i="1" s="1"/>
  <c r="G23" i="6"/>
  <c r="A26" i="1" s="1"/>
  <c r="G488" i="6"/>
  <c r="G376" i="6"/>
  <c r="G248" i="6"/>
  <c r="G471" i="6"/>
  <c r="G322" i="6"/>
  <c r="G167" i="6"/>
  <c r="G470" i="6"/>
  <c r="G342" i="6"/>
  <c r="G495" i="6"/>
  <c r="G119" i="6"/>
  <c r="G45" i="6"/>
  <c r="A55" i="1" s="1"/>
  <c r="G412" i="6"/>
  <c r="G284" i="6"/>
  <c r="G445" i="6"/>
  <c r="G221" i="6"/>
  <c r="G486" i="6"/>
  <c r="G315" i="6"/>
  <c r="G335" i="6"/>
  <c r="G547" i="6"/>
  <c r="G249" i="6"/>
  <c r="A51" i="6"/>
  <c r="G29" i="6"/>
  <c r="A33" i="1" s="1"/>
  <c r="G524" i="6"/>
  <c r="G352" i="6"/>
  <c r="G546" i="6"/>
  <c r="G354" i="6"/>
  <c r="G147" i="6"/>
  <c r="G411" i="6"/>
  <c r="G219" i="6"/>
  <c r="G197" i="6"/>
  <c r="G409" i="6"/>
  <c r="G169" i="6"/>
  <c r="G330" i="6"/>
  <c r="G106" i="6"/>
  <c r="G269" i="6"/>
  <c r="G314" i="6"/>
  <c r="G174" i="6"/>
  <c r="G489" i="6"/>
  <c r="A505" i="6"/>
  <c r="A131" i="6"/>
  <c r="A548" i="6"/>
  <c r="A404" i="6"/>
  <c r="A130" i="6"/>
  <c r="A407" i="6"/>
  <c r="A151" i="6"/>
  <c r="A192" i="6"/>
  <c r="A364" i="6"/>
  <c r="A185" i="6"/>
  <c r="A329" i="6"/>
  <c r="A446" i="6"/>
  <c r="A294" i="6"/>
  <c r="A27" i="6"/>
  <c r="F104" i="3" s="1"/>
  <c r="G438" i="6"/>
  <c r="G311" i="6"/>
  <c r="G288" i="6"/>
  <c r="G33" i="6"/>
  <c r="A39" i="1" s="1"/>
  <c r="A254" i="6"/>
  <c r="A418" i="6"/>
  <c r="A510" i="6"/>
  <c r="A321" i="6"/>
  <c r="A193" i="6"/>
  <c r="A30" i="6"/>
  <c r="A294" i="3" s="1"/>
  <c r="A304" i="6"/>
  <c r="A176" i="6"/>
  <c r="A8" i="6"/>
  <c r="A129" i="3" s="1"/>
  <c r="A263" i="6"/>
  <c r="A455" i="6"/>
  <c r="A98" i="6"/>
  <c r="A314" i="6"/>
  <c r="A480" i="6"/>
  <c r="A275" i="6"/>
  <c r="A465" i="6"/>
  <c r="A331" i="6"/>
  <c r="G233" i="6"/>
  <c r="G152" i="6"/>
  <c r="G148" i="6"/>
  <c r="G149" i="6"/>
  <c r="G267" i="6"/>
  <c r="G203" i="6"/>
  <c r="G525" i="6"/>
  <c r="G448" i="6"/>
  <c r="A502" i="6"/>
  <c r="A357" i="6"/>
  <c r="A261" i="6"/>
  <c r="A181" i="6"/>
  <c r="A101" i="6"/>
  <c r="A328" i="6"/>
  <c r="A248" i="6"/>
  <c r="A168" i="6"/>
  <c r="A17" i="6"/>
  <c r="A256" i="3" s="1"/>
  <c r="A207" i="6"/>
  <c r="A367" i="6"/>
  <c r="A475" i="6"/>
  <c r="A23" i="6"/>
  <c r="D228" i="3" s="1"/>
  <c r="A242" i="6"/>
  <c r="A412" i="6"/>
  <c r="A492" i="6"/>
  <c r="A179" i="6"/>
  <c r="A347" i="6"/>
  <c r="A355" i="6"/>
  <c r="A393" i="6"/>
  <c r="G222" i="6"/>
  <c r="G510" i="6"/>
  <c r="G277" i="6"/>
  <c r="G190" i="6"/>
  <c r="G463" i="6"/>
  <c r="G454" i="6"/>
  <c r="G231" i="6"/>
  <c r="G487" i="6"/>
  <c r="G396" i="6"/>
  <c r="G34" i="6"/>
  <c r="A40" i="1" s="1"/>
  <c r="G128" i="6"/>
  <c r="G243" i="6"/>
  <c r="G457" i="6"/>
  <c r="G184" i="6"/>
  <c r="G469" i="6"/>
  <c r="G355" i="6"/>
  <c r="G303" i="6"/>
  <c r="G294" i="6"/>
  <c r="G10" i="6"/>
  <c r="A17" i="1" s="1"/>
  <c r="G397" i="6"/>
  <c r="G292" i="6"/>
  <c r="G464" i="6"/>
  <c r="G142" i="6"/>
  <c r="G505" i="6"/>
  <c r="G442" i="6"/>
  <c r="G374" i="6"/>
  <c r="G195" i="6"/>
  <c r="G477" i="6"/>
  <c r="G368" i="6"/>
  <c r="G540" i="6"/>
  <c r="G124" i="6"/>
  <c r="G257" i="6"/>
  <c r="G449" i="6"/>
  <c r="G215" i="6"/>
  <c r="G386" i="6"/>
  <c r="G232" i="6"/>
  <c r="G408" i="6"/>
  <c r="G552" i="6"/>
  <c r="G43" i="6"/>
  <c r="A53" i="1" s="1"/>
  <c r="G39" i="6"/>
  <c r="A47" i="1" s="1"/>
  <c r="G366" i="6"/>
  <c r="A421" i="6"/>
  <c r="A515" i="6"/>
  <c r="A180" i="6"/>
  <c r="A438" i="6"/>
  <c r="G318" i="6"/>
  <c r="A290" i="6"/>
  <c r="A384" i="6"/>
  <c r="G441" i="6"/>
  <c r="A174" i="6"/>
  <c r="A145" i="6"/>
  <c r="A423" i="6"/>
  <c r="A24" i="6"/>
  <c r="E259" i="3" s="1"/>
  <c r="G309" i="6"/>
  <c r="A378" i="6"/>
  <c r="A458" i="6"/>
  <c r="A483" i="6"/>
  <c r="G8" i="6"/>
  <c r="A12" i="1" s="1"/>
  <c r="A134" i="6"/>
  <c r="A461" i="6"/>
  <c r="L55" i="5"/>
  <c r="L156" i="5"/>
  <c r="L51" i="5"/>
  <c r="L208" i="5"/>
  <c r="L111" i="5"/>
  <c r="L16" i="5"/>
  <c r="L176" i="5"/>
  <c r="L102" i="5"/>
  <c r="L218" i="5"/>
  <c r="S3" i="5"/>
  <c r="G416" i="6"/>
  <c r="G163" i="6"/>
  <c r="G181" i="6"/>
  <c r="G383" i="6"/>
  <c r="G403" i="6"/>
  <c r="A409" i="6"/>
  <c r="A283" i="6"/>
  <c r="A516" i="6"/>
  <c r="A362" i="6"/>
  <c r="A527" i="6"/>
  <c r="A375" i="6"/>
  <c r="A38" i="6"/>
  <c r="A121" i="3" s="1"/>
  <c r="A252" i="6"/>
  <c r="A9" i="6"/>
  <c r="A160" i="3" s="1"/>
  <c r="A209" i="6"/>
  <c r="A381" i="6"/>
  <c r="A426" i="6"/>
  <c r="A246" i="6"/>
  <c r="G485" i="6"/>
  <c r="G507" i="6"/>
  <c r="G375" i="6"/>
  <c r="G384" i="6"/>
  <c r="G31" i="6"/>
  <c r="A37" i="1" s="1"/>
  <c r="A126" i="6"/>
  <c r="A318" i="6"/>
  <c r="A434" i="6"/>
  <c r="A530" i="6"/>
  <c r="A281" i="6"/>
  <c r="A173" i="6"/>
  <c r="A388" i="6"/>
  <c r="A260" i="6"/>
  <c r="A156" i="6"/>
  <c r="A95" i="6"/>
  <c r="A351" i="6"/>
  <c r="A479" i="6"/>
  <c r="A138" i="6"/>
  <c r="A392" i="6"/>
  <c r="A500" i="6"/>
  <c r="A429" i="6"/>
  <c r="A259" i="6"/>
  <c r="A441" i="6"/>
  <c r="G307" i="6"/>
  <c r="G255" i="6"/>
  <c r="G201" i="6"/>
  <c r="G192" i="6"/>
  <c r="G390" i="6"/>
  <c r="G263" i="6"/>
  <c r="G252" i="6"/>
  <c r="G115" i="6"/>
  <c r="G126" i="6"/>
  <c r="A518" i="6"/>
  <c r="A325" i="6"/>
  <c r="A245" i="6"/>
  <c r="A165" i="6"/>
  <c r="A5" i="6"/>
  <c r="A36" i="3" s="1"/>
  <c r="A312" i="6"/>
  <c r="A232" i="6"/>
  <c r="A136" i="6"/>
  <c r="A28" i="6"/>
  <c r="A13" i="3" s="1"/>
  <c r="A239" i="6"/>
  <c r="A411" i="6"/>
  <c r="A491" i="6"/>
  <c r="A114" i="6"/>
  <c r="A306" i="6"/>
  <c r="A428" i="6"/>
  <c r="A508" i="6"/>
  <c r="A413" i="6"/>
  <c r="A433" i="6"/>
  <c r="A437" i="6"/>
  <c r="A521" i="6"/>
  <c r="G275" i="6"/>
  <c r="G129" i="6"/>
  <c r="G394" i="6"/>
  <c r="G259" i="6"/>
  <c r="G160" i="6"/>
  <c r="G246" i="6"/>
  <c r="G502" i="6"/>
  <c r="G290" i="6"/>
  <c r="G244" i="6"/>
  <c r="G428" i="6"/>
  <c r="G113" i="6"/>
  <c r="G140" i="6"/>
  <c r="G286" i="6"/>
  <c r="G499" i="6"/>
  <c r="G245" i="6"/>
  <c r="G522" i="6"/>
  <c r="G473" i="6"/>
  <c r="G357" i="6"/>
  <c r="G369" i="6"/>
  <c r="G207" i="6"/>
  <c r="G434" i="6"/>
  <c r="G320" i="6"/>
  <c r="G548" i="6"/>
  <c r="G118" i="6"/>
  <c r="G185" i="6"/>
  <c r="G144" i="6"/>
  <c r="G206" i="6"/>
  <c r="G459" i="6"/>
  <c r="G306" i="6"/>
  <c r="G530" i="6"/>
  <c r="G388" i="6"/>
  <c r="G30" i="6"/>
  <c r="A34" i="1" s="1"/>
  <c r="G367" i="6"/>
  <c r="G278" i="6"/>
  <c r="G513" i="6"/>
  <c r="G237" i="6"/>
  <c r="G429" i="6"/>
  <c r="G296" i="6"/>
  <c r="G424" i="6"/>
  <c r="G103" i="6"/>
  <c r="G460" i="6"/>
  <c r="G132" i="6"/>
  <c r="A445" i="6"/>
  <c r="A471" i="6"/>
  <c r="A332" i="6"/>
  <c r="G44" i="6"/>
  <c r="A54" i="1" s="1"/>
  <c r="A473" i="6"/>
  <c r="A451" i="6"/>
  <c r="A317" i="6"/>
  <c r="G154" i="6"/>
  <c r="A394" i="6"/>
  <c r="A288" i="6"/>
  <c r="A463" i="6"/>
  <c r="A529" i="6"/>
  <c r="G325" i="6"/>
  <c r="G370" i="6"/>
  <c r="A162" i="6"/>
  <c r="G421" i="6"/>
  <c r="A212" i="6"/>
  <c r="G9" i="6"/>
  <c r="A16" i="1" s="1"/>
  <c r="A287" i="6"/>
  <c r="A299" i="6"/>
  <c r="L87" i="5"/>
  <c r="L199" i="5"/>
  <c r="L67" i="5"/>
  <c r="L224" i="5"/>
  <c r="L121" i="5"/>
  <c r="L32" i="5"/>
  <c r="L181" i="5"/>
  <c r="L110" i="5"/>
  <c r="L222" i="5"/>
  <c r="S4" i="5"/>
  <c r="B7" i="5"/>
  <c r="B8" i="5"/>
  <c r="E32" i="4" l="1"/>
  <c r="E33" i="4" s="1"/>
  <c r="E31" i="4"/>
  <c r="D31" i="4"/>
  <c r="E93" i="4"/>
  <c r="C56" i="3"/>
  <c r="C57" i="3" s="1"/>
  <c r="C61" i="3"/>
  <c r="C54" i="3"/>
  <c r="E118" i="3"/>
  <c r="E119" i="3" s="1"/>
  <c r="E116" i="3"/>
  <c r="E123" i="3"/>
  <c r="E174" i="3"/>
  <c r="E177" i="3"/>
  <c r="E87" i="3"/>
  <c r="E88" i="3" s="1"/>
  <c r="E85" i="3"/>
  <c r="E62" i="4"/>
  <c r="C118" i="3"/>
  <c r="C119" i="3" s="1"/>
  <c r="C116" i="3"/>
  <c r="C123" i="3"/>
  <c r="C180" i="3"/>
  <c r="C181" i="3" s="1"/>
  <c r="C185" i="3"/>
  <c r="C178" i="3"/>
  <c r="C211" i="3"/>
  <c r="C212" i="3" s="1"/>
  <c r="C209" i="3"/>
  <c r="C216" i="3"/>
  <c r="D61" i="3"/>
  <c r="D56" i="3"/>
  <c r="D57" i="3" s="1"/>
  <c r="D54" i="3"/>
  <c r="C84" i="3"/>
  <c r="C81" i="3"/>
  <c r="D185" i="3"/>
  <c r="D178" i="3"/>
  <c r="D180" i="3"/>
  <c r="D181" i="3" s="1"/>
  <c r="E61" i="3"/>
  <c r="E54" i="3"/>
  <c r="E56" i="3"/>
  <c r="E57" i="3" s="1"/>
  <c r="D209" i="3"/>
  <c r="D211" i="3"/>
  <c r="D212" i="3" s="1"/>
  <c r="D216" i="3"/>
  <c r="E92" i="3"/>
  <c r="D84" i="3"/>
  <c r="D81" i="3"/>
  <c r="D123" i="3"/>
  <c r="D116" i="3"/>
  <c r="D118" i="3"/>
  <c r="D119" i="3" s="1"/>
  <c r="E216" i="3"/>
  <c r="E209" i="3"/>
  <c r="E211" i="3"/>
  <c r="E212" i="3" s="1"/>
  <c r="C92" i="3"/>
  <c r="C91" i="3"/>
  <c r="C310" i="3"/>
  <c r="E247" i="3"/>
  <c r="E242" i="3"/>
  <c r="E243" i="3" s="1"/>
  <c r="E240" i="3"/>
  <c r="D247" i="3"/>
  <c r="D242" i="3"/>
  <c r="D243" i="3" s="1"/>
  <c r="D240" i="3"/>
  <c r="C249" i="3"/>
  <c r="C250" i="3" s="1"/>
  <c r="C248" i="3"/>
  <c r="F1" i="4"/>
  <c r="L80" i="5"/>
  <c r="A141" i="6"/>
  <c r="L104" i="5"/>
  <c r="L18" i="5"/>
  <c r="L101" i="5"/>
  <c r="A240" i="6"/>
  <c r="G359" i="6"/>
  <c r="A450" i="6"/>
  <c r="G196" i="6"/>
  <c r="L36" i="5"/>
  <c r="A498" i="6"/>
  <c r="A227" i="6"/>
  <c r="A316" i="6"/>
  <c r="G399" i="6"/>
  <c r="A379" i="6"/>
  <c r="A84" i="6"/>
  <c r="G83" i="6"/>
  <c r="A11" i="5"/>
  <c r="L112" i="5"/>
  <c r="A195" i="6"/>
  <c r="L31" i="5"/>
  <c r="L34" i="5"/>
  <c r="L71" i="5"/>
  <c r="A365" i="6"/>
  <c r="A188" i="6"/>
  <c r="A405" i="6"/>
  <c r="G431" i="6"/>
  <c r="G415" i="6"/>
  <c r="A118" i="6"/>
  <c r="G439" i="6"/>
  <c r="G3" i="6"/>
  <c r="A8" i="1" s="1"/>
  <c r="A416" i="6"/>
  <c r="A373" i="6"/>
  <c r="A68" i="6"/>
  <c r="A72" i="6"/>
  <c r="A14" i="5"/>
  <c r="L22" i="5"/>
  <c r="A414" i="6"/>
  <c r="L73" i="5"/>
  <c r="L50" i="5"/>
  <c r="A343" i="6"/>
  <c r="A144" i="6"/>
  <c r="A96" i="6"/>
  <c r="G281" i="6"/>
  <c r="G242" i="6"/>
  <c r="G151" i="6"/>
  <c r="A39" i="6"/>
  <c r="A30" i="4" s="1"/>
  <c r="G544" i="6"/>
  <c r="A476" i="6"/>
  <c r="G519" i="6"/>
  <c r="L196" i="5"/>
  <c r="G62" i="6"/>
  <c r="A79" i="1" s="1"/>
  <c r="G90" i="6"/>
  <c r="L62" i="5"/>
  <c r="A249" i="6"/>
  <c r="L180" i="5"/>
  <c r="L162" i="5"/>
  <c r="G493" i="6"/>
  <c r="G334" i="6"/>
  <c r="G474" i="6"/>
  <c r="A133" i="6"/>
  <c r="G363" i="6"/>
  <c r="G504" i="6"/>
  <c r="A266" i="6"/>
  <c r="G162" i="6"/>
  <c r="A443" i="6"/>
  <c r="G76" i="6"/>
  <c r="A94" i="1" s="1"/>
  <c r="A85" i="6"/>
  <c r="L115" i="5"/>
  <c r="L170" i="5"/>
  <c r="L140" i="5"/>
  <c r="L203" i="5"/>
  <c r="L194" i="5"/>
  <c r="G333" i="6"/>
  <c r="G27" i="6"/>
  <c r="A31" i="1" s="1"/>
  <c r="A488" i="6"/>
  <c r="A296" i="6"/>
  <c r="G312" i="6"/>
  <c r="A489" i="6"/>
  <c r="G529" i="6"/>
  <c r="G304" i="6"/>
  <c r="A197" i="6"/>
  <c r="G51" i="6"/>
  <c r="A65" i="1" s="1"/>
  <c r="G95" i="6"/>
  <c r="A4" i="2" s="1"/>
  <c r="A90" i="6"/>
  <c r="A69" i="6"/>
  <c r="L127" i="5"/>
  <c r="L214" i="5"/>
  <c r="L61" i="5"/>
  <c r="L149" i="5"/>
  <c r="A142" i="6"/>
  <c r="A376" i="6"/>
  <c r="A183" i="6"/>
  <c r="G444" i="6"/>
  <c r="G189" i="6"/>
  <c r="A514" i="6"/>
  <c r="G200" i="6"/>
  <c r="A486" i="6"/>
  <c r="A386" i="6"/>
  <c r="G551" i="6"/>
  <c r="A297" i="6"/>
  <c r="G55" i="6"/>
  <c r="A69" i="1" s="1"/>
  <c r="G75" i="6"/>
  <c r="A93" i="1" s="1"/>
  <c r="G64" i="6"/>
  <c r="A81" i="1" s="1"/>
  <c r="L227" i="5"/>
  <c r="L10" i="5"/>
  <c r="L238" i="5"/>
  <c r="G291" i="6"/>
  <c r="G274" i="6"/>
  <c r="A43" i="6"/>
  <c r="G365" i="6"/>
  <c r="G42" i="6"/>
  <c r="A52" i="1" s="1"/>
  <c r="A21" i="6"/>
  <c r="A41" i="4" s="1"/>
  <c r="A496" i="6"/>
  <c r="A337" i="6"/>
  <c r="G425" i="6"/>
  <c r="A330" i="6"/>
  <c r="A137" i="6"/>
  <c r="L141" i="5"/>
  <c r="L139" i="5"/>
  <c r="L234" i="5"/>
  <c r="L60" i="5"/>
  <c r="L125" i="5"/>
  <c r="L21" i="5"/>
  <c r="L66" i="5"/>
  <c r="S5" i="5"/>
  <c r="G509" i="6"/>
  <c r="G127" i="6"/>
  <c r="A350" i="6"/>
  <c r="A7" i="6"/>
  <c r="A98" i="3" s="1"/>
  <c r="A257" i="6"/>
  <c r="A303" i="6"/>
  <c r="G404" i="6"/>
  <c r="A202" i="6"/>
  <c r="G345" i="6"/>
  <c r="G253" i="6"/>
  <c r="A293" i="6"/>
  <c r="G543" i="6"/>
  <c r="L191" i="5"/>
  <c r="A109" i="6"/>
  <c r="G256" i="6"/>
  <c r="A397" i="6"/>
  <c r="A54" i="6"/>
  <c r="G87" i="6"/>
  <c r="A73" i="6"/>
  <c r="A79" i="6"/>
  <c r="B13" i="5"/>
  <c r="L11" i="5"/>
  <c r="L38" i="5"/>
  <c r="A279" i="6"/>
  <c r="G462" i="6"/>
  <c r="G391" i="6"/>
  <c r="G453" i="6"/>
  <c r="G535" i="6"/>
  <c r="A48" i="6"/>
  <c r="A272" i="6"/>
  <c r="A170" i="6"/>
  <c r="A189" i="6"/>
  <c r="G437" i="6"/>
  <c r="A167" i="6"/>
  <c r="L81" i="5"/>
  <c r="L41" i="5"/>
  <c r="L225" i="5"/>
  <c r="B5" i="5"/>
  <c r="L119" i="5"/>
  <c r="L9" i="5"/>
  <c r="L128" i="5"/>
  <c r="L146" i="5"/>
  <c r="L54" i="5"/>
  <c r="A477" i="6"/>
  <c r="G430" i="6"/>
  <c r="G170" i="6"/>
  <c r="A469" i="6"/>
  <c r="A520" i="6"/>
  <c r="G15" i="6"/>
  <c r="A18" i="1" s="1"/>
  <c r="G32" i="6"/>
  <c r="A38" i="1" s="1"/>
  <c r="L151" i="5"/>
  <c r="L158" i="5"/>
  <c r="A324" i="6"/>
  <c r="A539" i="6"/>
  <c r="G250" i="6"/>
  <c r="G350" i="6"/>
  <c r="G228" i="6"/>
  <c r="G472" i="6"/>
  <c r="A543" i="6"/>
  <c r="G56" i="6"/>
  <c r="A72" i="1" s="1"/>
  <c r="A83" i="6"/>
  <c r="A65" i="6"/>
  <c r="G73" i="6"/>
  <c r="A90" i="1" s="1"/>
  <c r="A14" i="6"/>
  <c r="A315" i="3" s="1"/>
  <c r="L91" i="5"/>
  <c r="L94" i="5"/>
  <c r="G99" i="6"/>
  <c r="A9" i="2" s="1"/>
  <c r="G293" i="6"/>
  <c r="G348" i="6"/>
  <c r="G406" i="6"/>
  <c r="G328" i="6"/>
  <c r="G358" i="6"/>
  <c r="A361" i="6"/>
  <c r="A169" i="6"/>
  <c r="A208" i="6"/>
  <c r="G435" i="6"/>
  <c r="A442" i="6"/>
  <c r="L135" i="5"/>
  <c r="L100" i="5"/>
  <c r="L42" i="5"/>
  <c r="A234" i="6"/>
  <c r="L161" i="5"/>
  <c r="L52" i="5"/>
  <c r="L171" i="5"/>
  <c r="L178" i="5"/>
  <c r="L47" i="5"/>
  <c r="A111" i="6"/>
  <c r="G122" i="6"/>
  <c r="G377" i="6"/>
  <c r="A495" i="6"/>
  <c r="G467" i="6"/>
  <c r="G323" i="6"/>
  <c r="G258" i="6"/>
  <c r="L166" i="5"/>
  <c r="G210" i="6"/>
  <c r="A415" i="6"/>
  <c r="A34" i="6"/>
  <c r="A53" i="3" s="1"/>
  <c r="G229" i="6"/>
  <c r="G443" i="6"/>
  <c r="L131" i="5"/>
  <c r="A6" i="6"/>
  <c r="A67" i="3" s="1"/>
  <c r="A56" i="6"/>
  <c r="G69" i="6"/>
  <c r="A86" i="1" s="1"/>
  <c r="A80" i="6"/>
  <c r="A78" i="6"/>
  <c r="A330" i="3"/>
  <c r="A175" i="3"/>
  <c r="G5" i="6"/>
  <c r="A10" i="1" s="1"/>
  <c r="E40" i="3"/>
  <c r="E133" i="3"/>
  <c r="L193" i="5"/>
  <c r="L173" i="5"/>
  <c r="L153" i="5"/>
  <c r="L165" i="5"/>
  <c r="L86" i="5"/>
  <c r="A420" i="6"/>
  <c r="G133" i="6"/>
  <c r="L28" i="5"/>
  <c r="L207" i="5"/>
  <c r="L147" i="5"/>
  <c r="L95" i="5"/>
  <c r="L43" i="5"/>
  <c r="L220" i="5"/>
  <c r="L82" i="5"/>
  <c r="L210" i="5"/>
  <c r="A8" i="5"/>
  <c r="A349" i="6"/>
  <c r="G329" i="6"/>
  <c r="A389" i="6"/>
  <c r="G241" i="6"/>
  <c r="G138" i="6"/>
  <c r="A406" i="6"/>
  <c r="G214" i="6"/>
  <c r="L124" i="5"/>
  <c r="A97" i="6"/>
  <c r="A348" i="6"/>
  <c r="G465" i="6"/>
  <c r="A507" i="6"/>
  <c r="G381" i="6"/>
  <c r="A42" i="6"/>
  <c r="G40" i="6"/>
  <c r="A48" i="1" s="1"/>
  <c r="G273" i="6"/>
  <c r="G523" i="6"/>
  <c r="A110" i="6"/>
  <c r="A323" i="6"/>
  <c r="G484" i="6"/>
  <c r="A115" i="6"/>
  <c r="A117" i="6"/>
  <c r="G156" i="6"/>
  <c r="G238" i="6"/>
  <c r="G385" i="6"/>
  <c r="A310" i="6"/>
  <c r="L209" i="5"/>
  <c r="G41" i="6"/>
  <c r="A51" i="1" s="1"/>
  <c r="G22" i="6"/>
  <c r="A25" i="1" s="1"/>
  <c r="A334" i="6"/>
  <c r="G447" i="6"/>
  <c r="A276" i="6"/>
  <c r="G405" i="6"/>
  <c r="G270" i="6"/>
  <c r="B10" i="5"/>
  <c r="G24" i="6"/>
  <c r="A53" i="6"/>
  <c r="A57" i="6"/>
  <c r="A60" i="6"/>
  <c r="A75" i="6"/>
  <c r="A82" i="6"/>
  <c r="A77" i="6"/>
  <c r="G67" i="6"/>
  <c r="A84" i="1" s="1"/>
  <c r="G82" i="6"/>
  <c r="A71" i="6"/>
  <c r="A70" i="6"/>
  <c r="B12" i="5"/>
  <c r="A13" i="6"/>
  <c r="A284" i="3" s="1"/>
  <c r="G17" i="6"/>
  <c r="A20" i="1" s="1"/>
  <c r="G109" i="6"/>
  <c r="G506" i="6"/>
  <c r="G260" i="6"/>
  <c r="G235" i="6"/>
  <c r="G450" i="6"/>
  <c r="G26" i="6"/>
  <c r="A30" i="1" s="1"/>
  <c r="A513" i="6"/>
  <c r="A398" i="6"/>
  <c r="A403" i="6"/>
  <c r="G46" i="6"/>
  <c r="A58" i="1" s="1"/>
  <c r="A383" i="6"/>
  <c r="G176" i="6"/>
  <c r="A285" i="6"/>
  <c r="G117" i="6"/>
  <c r="A270" i="6"/>
  <c r="L231" i="5"/>
  <c r="L200" i="5"/>
  <c r="L185" i="5"/>
  <c r="L197" i="5"/>
  <c r="L106" i="5"/>
  <c r="A494" i="6"/>
  <c r="A424" i="6"/>
  <c r="L23" i="5"/>
  <c r="L239" i="5"/>
  <c r="L168" i="5"/>
  <c r="L116" i="5"/>
  <c r="L64" i="5"/>
  <c r="L205" i="5"/>
  <c r="L98" i="5"/>
  <c r="L226" i="5"/>
  <c r="B6" i="5"/>
  <c r="L46" i="5"/>
  <c r="G276" i="6"/>
  <c r="G327" i="6"/>
  <c r="A269" i="6"/>
  <c r="G550" i="6"/>
  <c r="A250" i="6"/>
  <c r="G216" i="6"/>
  <c r="L96" i="5"/>
  <c r="A526" i="6"/>
  <c r="A132" i="6"/>
  <c r="G340" i="6"/>
  <c r="A338" i="6"/>
  <c r="G468" i="6"/>
  <c r="G209" i="6"/>
  <c r="G498" i="6"/>
  <c r="A517" i="6"/>
  <c r="G36" i="6"/>
  <c r="A44" i="1" s="1"/>
  <c r="G265" i="6"/>
  <c r="A432" i="6"/>
  <c r="A222" i="6"/>
  <c r="A485" i="6"/>
  <c r="A264" i="6"/>
  <c r="G223" i="6"/>
  <c r="G251" i="6"/>
  <c r="G343" i="6"/>
  <c r="A305" i="6"/>
  <c r="A3" i="5"/>
  <c r="G191" i="6"/>
  <c r="G527" i="6"/>
  <c r="A308" i="6"/>
  <c r="A444" i="6"/>
  <c r="G297" i="6"/>
  <c r="G316" i="6"/>
  <c r="A345" i="6"/>
  <c r="G287" i="6"/>
  <c r="G49" i="6"/>
  <c r="A61" i="1" s="1"/>
  <c r="A9" i="5"/>
  <c r="A25" i="6"/>
  <c r="A52" i="6"/>
  <c r="G57" i="6"/>
  <c r="A73" i="1" s="1"/>
  <c r="G86" i="6"/>
  <c r="A67" i="6"/>
  <c r="A74" i="6"/>
  <c r="G71" i="6"/>
  <c r="A88" i="1" s="1"/>
  <c r="G59" i="6"/>
  <c r="A75" i="1" s="1"/>
  <c r="G74" i="6"/>
  <c r="A91" i="1" s="1"/>
  <c r="A63" i="6"/>
  <c r="A62" i="6"/>
  <c r="A12" i="5"/>
  <c r="A12" i="6"/>
  <c r="A253" i="3" s="1"/>
  <c r="G20" i="6"/>
  <c r="A23" i="1" s="1"/>
  <c r="A278" i="6"/>
  <c r="A535" i="6"/>
  <c r="G171" i="6"/>
  <c r="A214" i="6"/>
  <c r="G497" i="6"/>
  <c r="L65" i="5"/>
  <c r="L3" i="5"/>
  <c r="L240" i="5"/>
  <c r="L219" i="5"/>
  <c r="L236" i="5"/>
  <c r="L126" i="5"/>
  <c r="A32" i="6"/>
  <c r="A266" i="3" s="1"/>
  <c r="A352" i="6"/>
  <c r="L76" i="5"/>
  <c r="L19" i="5"/>
  <c r="L189" i="5"/>
  <c r="L137" i="5"/>
  <c r="L85" i="5"/>
  <c r="L221" i="5"/>
  <c r="L114" i="5"/>
  <c r="L242" i="5"/>
  <c r="B3" i="5"/>
  <c r="A358" i="6"/>
  <c r="G271" i="6"/>
  <c r="G319" i="6"/>
  <c r="A319" i="6"/>
  <c r="A139" i="6"/>
  <c r="G308" i="6"/>
  <c r="G116" i="6"/>
  <c r="G475" i="6"/>
  <c r="A166" i="6"/>
  <c r="A391" i="6"/>
  <c r="A45" i="6"/>
  <c r="A540" i="6"/>
  <c r="G161" i="6"/>
  <c r="G545" i="6"/>
  <c r="A452" i="6"/>
  <c r="A315" i="6"/>
  <c r="G347" i="6"/>
  <c r="A512" i="6"/>
  <c r="A467" i="6"/>
  <c r="A490" i="6"/>
  <c r="G531" i="6"/>
  <c r="A104" i="6"/>
  <c r="G483" i="6"/>
  <c r="G285" i="6"/>
  <c r="G344" i="6"/>
  <c r="A484" i="6"/>
  <c r="A546" i="6"/>
  <c r="G533" i="6"/>
  <c r="G177" i="6"/>
  <c r="A194" i="6"/>
  <c r="A200" i="6"/>
  <c r="L17" i="5"/>
  <c r="A210" i="6"/>
  <c r="A199" i="6"/>
  <c r="G310" i="6"/>
  <c r="G50" i="6"/>
  <c r="A62" i="1" s="1"/>
  <c r="B9" i="5"/>
  <c r="G97" i="6"/>
  <c r="A7" i="2" s="1"/>
  <c r="A10" i="6"/>
  <c r="A191" i="3" s="1"/>
  <c r="A94" i="6"/>
  <c r="G78" i="6"/>
  <c r="A59" i="6"/>
  <c r="A66" i="6"/>
  <c r="A89" i="6"/>
  <c r="A61" i="6"/>
  <c r="G66" i="6"/>
  <c r="A83" i="1" s="1"/>
  <c r="G89" i="6"/>
  <c r="G88" i="6"/>
  <c r="B11" i="5"/>
  <c r="A11" i="6"/>
  <c r="A222" i="3" s="1"/>
  <c r="A18" i="6"/>
  <c r="A9" i="3" s="1"/>
  <c r="G123" i="6"/>
  <c r="A218" i="6"/>
  <c r="G283" i="6"/>
  <c r="A292" i="6"/>
  <c r="A454" i="6"/>
  <c r="A346" i="6"/>
  <c r="G107" i="6"/>
  <c r="G180" i="6"/>
  <c r="A431" i="6"/>
  <c r="L39" i="5"/>
  <c r="L29" i="5"/>
  <c r="L15" i="5"/>
  <c r="L27" i="5"/>
  <c r="L201" i="5"/>
  <c r="L150" i="5"/>
  <c r="A6" i="5"/>
  <c r="G539" i="6"/>
  <c r="L97" i="5"/>
  <c r="L40" i="5"/>
  <c r="L216" i="5"/>
  <c r="L159" i="5"/>
  <c r="L107" i="5"/>
  <c r="L237" i="5"/>
  <c r="L130" i="5"/>
  <c r="G18" i="6"/>
  <c r="A77" i="1" s="1"/>
  <c r="A372" i="6"/>
  <c r="A244" i="6"/>
  <c r="G339" i="6"/>
  <c r="A187" i="6"/>
  <c r="A525" i="6"/>
  <c r="A427" i="6"/>
  <c r="G414" i="6"/>
  <c r="A124" i="6"/>
  <c r="G298" i="6"/>
  <c r="G139" i="6"/>
  <c r="A226" i="6"/>
  <c r="A309" i="6"/>
  <c r="A497" i="6"/>
  <c r="G141" i="6"/>
  <c r="G240" i="6"/>
  <c r="A253" i="6"/>
  <c r="A302" i="6"/>
  <c r="G496" i="6"/>
  <c r="L136" i="5"/>
  <c r="A164" i="6"/>
  <c r="A237" i="6"/>
  <c r="G494" i="6"/>
  <c r="A335" i="6"/>
  <c r="G353" i="6"/>
  <c r="G436" i="6"/>
  <c r="G105" i="6"/>
  <c r="G224" i="6"/>
  <c r="G19" i="6"/>
  <c r="A71" i="1" s="1"/>
  <c r="A267" i="6"/>
  <c r="A436" i="6"/>
  <c r="G150" i="6"/>
  <c r="A229" i="6"/>
  <c r="G172" i="6"/>
  <c r="G461" i="6"/>
  <c r="G446" i="6"/>
  <c r="A360" i="6"/>
  <c r="G48" i="6"/>
  <c r="A60" i="1" s="1"/>
  <c r="A10" i="5"/>
  <c r="G96" i="6"/>
  <c r="A5" i="2" s="1"/>
  <c r="G53" i="6"/>
  <c r="A67" i="1" s="1"/>
  <c r="G63" i="6"/>
  <c r="A80" i="1" s="1"/>
  <c r="G70" i="6"/>
  <c r="A87" i="1" s="1"/>
  <c r="G85" i="6"/>
  <c r="A58" i="6"/>
  <c r="A81" i="6"/>
  <c r="A88" i="6"/>
  <c r="G58" i="6"/>
  <c r="A74" i="1" s="1"/>
  <c r="G81" i="6"/>
  <c r="G72" i="6"/>
  <c r="A89" i="1" s="1"/>
  <c r="B14" i="5"/>
  <c r="G7" i="6"/>
  <c r="A13" i="1" s="1"/>
  <c r="G80" i="6"/>
  <c r="A15" i="1" s="1"/>
  <c r="G182" i="6"/>
  <c r="G155" i="6"/>
  <c r="A313" i="6"/>
  <c r="G479" i="6"/>
  <c r="G230" i="6"/>
  <c r="A184" i="6"/>
  <c r="A382" i="6"/>
  <c r="G410" i="6"/>
  <c r="A153" i="6"/>
  <c r="G476" i="6"/>
  <c r="G346" i="6"/>
  <c r="A541" i="6"/>
  <c r="A41" i="6"/>
  <c r="A55" i="6"/>
  <c r="G54" i="6"/>
  <c r="A68" i="1" s="1"/>
  <c r="A76" i="6"/>
  <c r="A92" i="6"/>
  <c r="G61" i="6"/>
  <c r="A78" i="1" s="1"/>
  <c r="G68" i="6"/>
  <c r="A85" i="1" s="1"/>
  <c r="G92" i="6"/>
  <c r="A64" i="6"/>
  <c r="A87" i="6"/>
  <c r="A86" i="6"/>
  <c r="A91" i="6"/>
  <c r="A13" i="5"/>
  <c r="A4" i="5"/>
  <c r="A37" i="6"/>
  <c r="A244" i="3" s="1"/>
  <c r="G4" i="6"/>
  <c r="A9" i="1" s="1"/>
  <c r="E195" i="3"/>
  <c r="E9" i="4"/>
  <c r="A63" i="3"/>
  <c r="E288" i="3"/>
  <c r="E71" i="3"/>
  <c r="E164" i="3"/>
  <c r="E9" i="3"/>
  <c r="E226" i="3"/>
  <c r="E71" i="4"/>
  <c r="E319" i="3"/>
  <c r="A299" i="3"/>
  <c r="E102" i="3"/>
  <c r="C257" i="3"/>
  <c r="C12" i="4"/>
  <c r="F1" i="3"/>
  <c r="C164" i="3"/>
  <c r="C319" i="3"/>
  <c r="C9" i="3"/>
  <c r="C195" i="3"/>
  <c r="A187" i="3"/>
  <c r="A95" i="4"/>
  <c r="A36" i="4"/>
  <c r="C40" i="3"/>
  <c r="A218" i="3"/>
  <c r="A63" i="4"/>
  <c r="A342" i="3"/>
  <c r="C133" i="3"/>
  <c r="A32" i="3"/>
  <c r="C71" i="3"/>
  <c r="A5" i="4"/>
  <c r="A125" i="3"/>
  <c r="A280" i="3"/>
  <c r="A311" i="3"/>
  <c r="A32" i="4"/>
  <c r="C288" i="3"/>
  <c r="C102" i="3"/>
  <c r="C40" i="4"/>
  <c r="C9" i="4"/>
  <c r="A156" i="3"/>
  <c r="A249" i="3"/>
  <c r="C226" i="3"/>
  <c r="D75" i="4"/>
  <c r="A51" i="3"/>
  <c r="A113" i="3"/>
  <c r="G1" i="1"/>
  <c r="A206" i="3"/>
  <c r="A20" i="3"/>
  <c r="A83" i="4"/>
  <c r="A144" i="3"/>
  <c r="A51" i="4"/>
  <c r="A268" i="3"/>
  <c r="A338" i="3"/>
  <c r="A20" i="4"/>
  <c r="A82" i="3"/>
  <c r="A276" i="3"/>
  <c r="D136" i="3"/>
  <c r="A179" i="3"/>
  <c r="E75" i="4"/>
  <c r="A15" i="3"/>
  <c r="A148" i="3"/>
  <c r="C136" i="3"/>
  <c r="A139" i="3"/>
  <c r="D166" i="3"/>
  <c r="A168" i="3"/>
  <c r="A263" i="3"/>
  <c r="A55" i="4"/>
  <c r="A117" i="3"/>
  <c r="A334" i="3"/>
  <c r="A44" i="4"/>
  <c r="A293" i="3"/>
  <c r="D11" i="4"/>
  <c r="E40" i="4"/>
  <c r="C75" i="4"/>
  <c r="E257" i="3"/>
  <c r="A232" i="3"/>
  <c r="D43" i="4"/>
  <c r="D197" i="3"/>
  <c r="C322" i="3"/>
  <c r="A77" i="3"/>
  <c r="C43" i="4"/>
  <c r="D74" i="4"/>
  <c r="A59" i="3"/>
  <c r="A183" i="3"/>
  <c r="E11" i="4"/>
  <c r="A193" i="3"/>
  <c r="C228" i="3"/>
  <c r="A132" i="3"/>
  <c r="A24" i="4"/>
  <c r="E136" i="3"/>
  <c r="E43" i="4"/>
  <c r="D12" i="4"/>
  <c r="C197" i="3"/>
  <c r="D322" i="3"/>
  <c r="E12" i="4"/>
  <c r="A242" i="3"/>
  <c r="A225" i="3"/>
  <c r="F259" i="3"/>
  <c r="A39" i="3"/>
  <c r="F135" i="3"/>
  <c r="F228" i="3"/>
  <c r="F73" i="3"/>
  <c r="F42" i="4"/>
  <c r="F197" i="3"/>
  <c r="F321" i="3"/>
  <c r="F11" i="3"/>
  <c r="A87" i="3"/>
  <c r="A118" i="3"/>
  <c r="A56" i="4"/>
  <c r="F11" i="4"/>
  <c r="F74" i="4"/>
  <c r="A335" i="3"/>
  <c r="F290" i="3"/>
  <c r="A56" i="3"/>
  <c r="A25" i="3"/>
  <c r="A180" i="3"/>
  <c r="A25" i="4"/>
  <c r="A304" i="3"/>
  <c r="F42" i="3"/>
  <c r="A211" i="3"/>
  <c r="A149" i="3"/>
  <c r="F166" i="3"/>
  <c r="A88" i="4"/>
  <c r="A254" i="3"/>
  <c r="A68" i="4"/>
  <c r="A285" i="3"/>
  <c r="A68" i="3"/>
  <c r="A24" i="3"/>
  <c r="A6" i="4"/>
  <c r="A70" i="3"/>
  <c r="A317" i="3"/>
  <c r="E11" i="3"/>
  <c r="A169" i="3"/>
  <c r="E42" i="4"/>
  <c r="A255" i="3"/>
  <c r="A38" i="3"/>
  <c r="A286" i="3"/>
  <c r="A6" i="3"/>
  <c r="E228" i="3"/>
  <c r="A69" i="3"/>
  <c r="A107" i="3"/>
  <c r="A163" i="3"/>
  <c r="A138" i="3"/>
  <c r="A8" i="4"/>
  <c r="E197" i="3"/>
  <c r="A318" i="3"/>
  <c r="E321" i="3"/>
  <c r="A37" i="4"/>
  <c r="A231" i="3"/>
  <c r="E290" i="3"/>
  <c r="A100" i="3"/>
  <c r="A39" i="4"/>
  <c r="A130" i="3"/>
  <c r="E166" i="3"/>
  <c r="E42" i="3"/>
  <c r="A14" i="4"/>
  <c r="E135" i="3"/>
  <c r="A45" i="4"/>
  <c r="A59" i="4"/>
  <c r="A200" i="3"/>
  <c r="A194" i="3"/>
  <c r="A223" i="3"/>
  <c r="A287" i="3"/>
  <c r="A262" i="3"/>
  <c r="A76" i="3"/>
  <c r="A8" i="3"/>
  <c r="A101" i="3"/>
  <c r="A99" i="3"/>
  <c r="A45" i="3"/>
  <c r="A77" i="4"/>
  <c r="A192" i="3"/>
  <c r="E73" i="3"/>
  <c r="E74" i="4"/>
  <c r="A131" i="3"/>
  <c r="E104" i="3"/>
  <c r="A38" i="4"/>
  <c r="A7" i="4"/>
  <c r="A70" i="4"/>
  <c r="A37" i="3"/>
  <c r="A7" i="3"/>
  <c r="A14" i="3"/>
  <c r="A161" i="3"/>
  <c r="A162" i="3"/>
  <c r="A69" i="4"/>
  <c r="A17" i="4"/>
  <c r="C74" i="4"/>
  <c r="A203" i="3"/>
  <c r="C42" i="3"/>
  <c r="D11" i="3"/>
  <c r="D73" i="3"/>
  <c r="A110" i="3"/>
  <c r="C42" i="4"/>
  <c r="A80" i="4"/>
  <c r="A230" i="3"/>
  <c r="A303" i="3"/>
  <c r="A327" i="3"/>
  <c r="A261" i="3"/>
  <c r="A141" i="3"/>
  <c r="A13" i="4"/>
  <c r="A44" i="3"/>
  <c r="C104" i="3"/>
  <c r="A75" i="3"/>
  <c r="A28" i="3"/>
  <c r="A28" i="4"/>
  <c r="C11" i="4"/>
  <c r="A201" i="3"/>
  <c r="A265" i="3"/>
  <c r="C321" i="3"/>
  <c r="A296" i="3"/>
  <c r="C11" i="3"/>
  <c r="A307" i="3"/>
  <c r="A48" i="4"/>
  <c r="A214" i="3"/>
  <c r="A199" i="3"/>
  <c r="A78" i="4"/>
  <c r="A272" i="3"/>
  <c r="A234" i="3"/>
  <c r="C290" i="3"/>
  <c r="D321" i="3"/>
  <c r="A323" i="3"/>
  <c r="C135" i="3"/>
  <c r="A90" i="3"/>
  <c r="A137" i="3"/>
  <c r="A245" i="3"/>
  <c r="A170" i="3"/>
  <c r="C73" i="3"/>
  <c r="A86" i="3"/>
  <c r="A17" i="3"/>
  <c r="A48" i="3"/>
  <c r="A55" i="3"/>
  <c r="D135" i="3"/>
  <c r="A108" i="3"/>
  <c r="A172" i="3"/>
  <c r="D42" i="4"/>
  <c r="A91" i="4"/>
  <c r="A76" i="4"/>
  <c r="A210" i="3"/>
  <c r="A241" i="3"/>
  <c r="D259" i="3"/>
  <c r="A325" i="3"/>
  <c r="D290" i="3"/>
  <c r="A292" i="3"/>
  <c r="C166" i="3"/>
  <c r="A15" i="4"/>
  <c r="A106" i="3"/>
  <c r="A46" i="3"/>
  <c r="D104" i="3"/>
  <c r="A152" i="3"/>
  <c r="A46" i="4"/>
  <c r="D42" i="3"/>
  <c r="C93" i="3" l="1"/>
  <c r="C94" i="3"/>
  <c r="C95" i="3" s="1"/>
  <c r="D92" i="3"/>
  <c r="D85" i="3"/>
  <c r="D87" i="3"/>
  <c r="D88" i="3" s="1"/>
  <c r="C217" i="3"/>
  <c r="C218" i="3"/>
  <c r="C219" i="3" s="1"/>
  <c r="D218" i="3"/>
  <c r="D219" i="3" s="1"/>
  <c r="D217" i="3"/>
  <c r="C63" i="3"/>
  <c r="C64" i="3" s="1"/>
  <c r="C62" i="3"/>
  <c r="E218" i="3"/>
  <c r="E219" i="3" s="1"/>
  <c r="E217" i="3"/>
  <c r="E94" i="3"/>
  <c r="E95" i="3" s="1"/>
  <c r="E93" i="3"/>
  <c r="C85" i="3"/>
  <c r="C87" i="3"/>
  <c r="C88" i="3" s="1"/>
  <c r="C186" i="3"/>
  <c r="C187" i="3"/>
  <c r="C188" i="3" s="1"/>
  <c r="E180" i="3"/>
  <c r="E181" i="3" s="1"/>
  <c r="E185" i="3"/>
  <c r="E178" i="3"/>
  <c r="E94" i="4"/>
  <c r="E95" i="4"/>
  <c r="E96" i="4" s="1"/>
  <c r="D125" i="3"/>
  <c r="D126" i="3" s="1"/>
  <c r="D124" i="3"/>
  <c r="C125" i="3"/>
  <c r="C126" i="3" s="1"/>
  <c r="C124" i="3"/>
  <c r="E125" i="3"/>
  <c r="E126" i="3" s="1"/>
  <c r="E124" i="3"/>
  <c r="D187" i="3"/>
  <c r="D188" i="3" s="1"/>
  <c r="D186" i="3"/>
  <c r="E62" i="3"/>
  <c r="E63" i="3"/>
  <c r="E64" i="3" s="1"/>
  <c r="D62" i="3"/>
  <c r="D63" i="3"/>
  <c r="D64" i="3" s="1"/>
  <c r="E249" i="3"/>
  <c r="E250" i="3" s="1"/>
  <c r="E248" i="3"/>
  <c r="D249" i="3"/>
  <c r="D250" i="3" s="1"/>
  <c r="D248" i="3"/>
  <c r="A196" i="3"/>
  <c r="A10" i="3"/>
  <c r="A123" i="3"/>
  <c r="A92" i="3"/>
  <c r="A41" i="3"/>
  <c r="A103" i="3"/>
  <c r="A227" i="3"/>
  <c r="A185" i="3"/>
  <c r="A258" i="3"/>
  <c r="A297" i="3"/>
  <c r="A80" i="3"/>
  <c r="A10" i="4"/>
  <c r="A72" i="4"/>
  <c r="A30" i="3"/>
  <c r="A309" i="3"/>
  <c r="A61" i="3"/>
  <c r="A61" i="4"/>
  <c r="A247" i="3"/>
  <c r="A22" i="4"/>
  <c r="A278" i="3"/>
  <c r="A154" i="3"/>
  <c r="A142" i="3"/>
  <c r="A340" i="3"/>
  <c r="A93" i="4"/>
  <c r="A216" i="3"/>
  <c r="A49" i="3"/>
  <c r="A235" i="3"/>
  <c r="A320" i="3"/>
  <c r="A208" i="3"/>
  <c r="A301" i="3"/>
  <c r="A239" i="3"/>
  <c r="A22" i="3"/>
  <c r="A111" i="3"/>
  <c r="A18" i="3"/>
  <c r="A204" i="3"/>
  <c r="A18" i="4"/>
  <c r="A328" i="3"/>
  <c r="A173" i="3"/>
  <c r="A289" i="3"/>
  <c r="A81" i="4"/>
  <c r="A49" i="4"/>
  <c r="A57" i="1"/>
  <c r="A35" i="1"/>
  <c r="A64" i="1"/>
  <c r="A36" i="1"/>
  <c r="A50" i="1"/>
  <c r="A22" i="1"/>
  <c r="A43" i="1"/>
  <c r="A29" i="1"/>
  <c r="A72" i="3"/>
  <c r="A165" i="3"/>
  <c r="A85" i="4"/>
  <c r="A332" i="3"/>
  <c r="A146" i="3"/>
  <c r="A270" i="3"/>
  <c r="A53" i="4"/>
  <c r="A115" i="3"/>
  <c r="A84" i="3"/>
  <c r="A177" i="3"/>
  <c r="A134" i="3"/>
  <c r="B286" i="3"/>
  <c r="A28" i="1"/>
  <c r="A21" i="1"/>
  <c r="A42" i="1"/>
  <c r="A70" i="1"/>
  <c r="A92" i="1"/>
  <c r="A56" i="1"/>
  <c r="A49" i="1"/>
  <c r="B7" i="3"/>
  <c r="B38" i="3"/>
  <c r="A63" i="1"/>
  <c r="B193" i="3"/>
  <c r="A102" i="3"/>
  <c r="A58" i="4"/>
  <c r="A9" i="4"/>
  <c r="A58" i="3"/>
  <c r="B224" i="3"/>
  <c r="A226" i="3"/>
  <c r="A89" i="3"/>
  <c r="A40" i="3"/>
  <c r="A306" i="3"/>
  <c r="A164" i="3"/>
  <c r="B100" i="3"/>
  <c r="B162" i="3"/>
  <c r="A40" i="4"/>
  <c r="A90" i="4"/>
  <c r="A213" i="3"/>
  <c r="A71" i="3"/>
  <c r="A71" i="4"/>
  <c r="A337" i="3"/>
  <c r="A27" i="4"/>
  <c r="A319" i="3"/>
  <c r="A257" i="3"/>
  <c r="A182" i="3"/>
  <c r="B69" i="3"/>
  <c r="A151" i="3"/>
  <c r="B317" i="3"/>
  <c r="A288" i="3"/>
  <c r="A275" i="3"/>
  <c r="A133" i="3"/>
  <c r="B255" i="3"/>
  <c r="B131" i="3"/>
  <c r="A120" i="3"/>
  <c r="A27" i="3"/>
  <c r="A195" i="3"/>
  <c r="E187" i="3" l="1"/>
  <c r="E188" i="3" s="1"/>
  <c r="E186" i="3"/>
  <c r="D93" i="3"/>
  <c r="D94" i="3"/>
  <c r="D95" i="3" s="1"/>
</calcChain>
</file>

<file path=xl/sharedStrings.xml><?xml version="1.0" encoding="utf-8"?>
<sst xmlns="http://schemas.openxmlformats.org/spreadsheetml/2006/main" count="1399" uniqueCount="915">
  <si>
    <t>Programmatic Gap Tables</t>
  </si>
  <si>
    <t>Please select your geography…</t>
  </si>
  <si>
    <t>Please select…</t>
  </si>
  <si>
    <r>
      <rPr>
        <b/>
        <u/>
        <sz val="11"/>
        <rFont val="Arial"/>
        <family val="2"/>
      </rPr>
      <t>English</t>
    </r>
    <r>
      <rPr>
        <b/>
        <sz val="11"/>
        <rFont val="Arial"/>
        <family val="2"/>
      </rPr>
      <t xml:space="preserve">: </t>
    </r>
    <r>
      <rPr>
        <sz val="11"/>
        <rFont val="Arial"/>
        <family val="2"/>
      </rPr>
      <t>Choose the language in the Instructions tab (líne B6)</t>
    </r>
  </si>
  <si>
    <r>
      <rPr>
        <b/>
        <u/>
        <sz val="11"/>
        <rFont val="Arial"/>
        <family val="2"/>
      </rPr>
      <t>Français</t>
    </r>
    <r>
      <rPr>
        <b/>
        <sz val="11"/>
        <rFont val="Arial"/>
        <family val="2"/>
      </rPr>
      <t xml:space="preserve">: </t>
    </r>
    <r>
      <rPr>
        <sz val="11"/>
        <rFont val="Arial"/>
        <family val="2"/>
      </rPr>
      <t>Veuillez choisir la langue sur l'onglet Instructions (ligne B6)</t>
    </r>
  </si>
  <si>
    <r>
      <rPr>
        <b/>
        <u/>
        <sz val="11"/>
        <rFont val="Arial"/>
        <family val="2"/>
      </rPr>
      <t>Español:</t>
    </r>
    <r>
      <rPr>
        <b/>
        <sz val="11"/>
        <rFont val="Arial"/>
        <family val="2"/>
      </rPr>
      <t xml:space="preserve"> </t>
    </r>
    <r>
      <rPr>
        <sz val="11"/>
        <rFont val="Arial"/>
        <family val="2"/>
      </rPr>
      <t>Seleccione el idioma en la hoja Instructions (fila B6)</t>
    </r>
  </si>
  <si>
    <t>Language</t>
  </si>
  <si>
    <t>English</t>
  </si>
  <si>
    <t>TB diagnosis, treatment and care – TB screening and diagnosis</t>
  </si>
  <si>
    <t>DOH NTP IT IS</t>
  </si>
  <si>
    <t>New and relapse cases, including cases notified through TB Mandatory</t>
  </si>
  <si>
    <t>#</t>
  </si>
  <si>
    <t>Annual incidence rate of 650 (source: WHO) and 2024-2025 estimated population (source Philippine Statistics Authority). For 2026, projected population is computed as 2025 population x 1.21% growth rate (source: PSA, 2010 Census-based Population Projections). 
Projected population:
2023: 112,892,781
2024: 114,163,719
2025: 115,377,992
2026: 116,774,066</t>
  </si>
  <si>
    <t>Based on TB-HIV Multi-year Plan 2024-2026. Targets determined in consultation with WHO and was based on baseline performance and estimated increase from key activities planned. Targets were estimated up to 2030 and the modelled reduction in TB incidence was 35% by 2030 (650 to 421).</t>
  </si>
  <si>
    <t>%</t>
  </si>
  <si>
    <t xml:space="preserve">Based on the TB-HIV Multi-year Plan, domestic resources will be used to  find these cases through passive case finding and systematic case finding activities.   GOP will procure first line anti-TB drugs and cartridges. Domestic resources will also be used to cover for x-ray fees for active/intensified case finding.   TB Mandatory Notification (TBMN)  is expected to contribute the following cases: 2024: 131,009; 2025: 139,722; 2026: 148,928.  
 </t>
  </si>
  <si>
    <t>The grant will contribute these number of TB cases through active case finding,  intensified case finding activities and engagement of the private sector for mandatory TB notification (in the Big 3 and all highly urbanized cities nationwide) under the TCP component.  The targeted contribution will be as follows: 
                                                         2024        2025        2026
ACF Vulpop                                    32,880     34,380     35,880
ACF Prisoners                                 5,000       5,000       5,000
TB Mandatory Notification           117,908     25,750   134,035
Total                                            155,788    165,130   174,915
The grant's main investment will be in the provision of free x-ray screening for ACF and ICF activities targeting vulnerable groups.  
Through an SR, the grant will also support TBMN implementation nationwide targeting provinces and cities with the highest TB burden. The grant will have the following contribution to the national targets on case notification: 2024: 30%, 2025: 30%, 2026: 29%.</t>
  </si>
  <si>
    <t>PAAR request to cover more ACF activities using additional mobile vans, portable and ultra-portable xray machines, and RDTs (xpert/TrueNat).</t>
  </si>
  <si>
    <t xml:space="preserve">DR-TB diagnosis, treatment and care – DR-TB diagnosis/DST </t>
  </si>
  <si>
    <t>The estimated RR and/or DRTB cases for 2024-2026 was computed from the estimated incident cases using 2022 data assupmtions which are: proportion of BCTB cases among total (50%-55%-60%), proportion of new and retreatment cases ( 86.4% and 13.6%, respectively) and proportion of RR/MDRTB among new and retreatment (2% and 15%, respectively).</t>
  </si>
  <si>
    <t>Based on the TB-HIV multiyear plan 2024-2026 using method discussed with WHO for estimating detectable RRTB cases from notification target.  Assumptions included: % BCTB, % new vs retreatment, %RRTB among new and retreatment.</t>
  </si>
  <si>
    <t xml:space="preserve">TB multi-year plan 2024-2026 identifed its testing target as follows: 2024: 1,310,089; 2025: 1,707,719, and 2026: 2,382,845 - which is the total quantity of cartridges required. In 2023, DOH will procure 1,565,000 cartridges. DOH will be able to procure 90% of requirement for 2024-2026. </t>
  </si>
  <si>
    <t>10% of testing requirements will be supported by the grant;. This will include procurement of xpert cartridges and/or TrueNat.</t>
  </si>
  <si>
    <t>Remaining gap can be covered by PAAR rerquest for improving overall case notification.</t>
  </si>
  <si>
    <t>DR-TB diagnosis, treatment and care – DR-TB Treatment, care and support</t>
  </si>
  <si>
    <t>Same assumptions in Table 2</t>
  </si>
  <si>
    <t>100% enrollment of detected cases.</t>
  </si>
  <si>
    <t>Domestic resources (SLD requirements) will cover the following: 2024: 27%, 2025: 32%, and 2026: 37%. Previously, the NTP covered the following SLD requirements: 2021: 12%,  2022: 17%, and 2023: 22%.</t>
  </si>
  <si>
    <t xml:space="preserve">This is 73%-68%-63% of the target for 2024-2026.  The grant will procure the SLDs and ancillary drugs for these patients.   The grant will also support patient enablers(nutrition), laboratory baseline and monitoring tests for ALL MDRTB patients in treatment.   </t>
  </si>
  <si>
    <t>SLD requirements for additional cases expected to be diagnosed and enrolled will be included in the PAAR following the same proportion (government and grant).</t>
  </si>
  <si>
    <t>TB/HIV - TB patients with known HIV status</t>
  </si>
  <si>
    <t>Nationwide implementation of provider-initiated counseling and testing.; baseline data  (236,152/328,201)</t>
  </si>
  <si>
    <t>Annual target reflects all notified TB cases annually LESS 12% TB in children cases and TB MN cases (25% per year).  Children (below 15 years old) are excluded because they are not considered high risk population for HIV. On the other hand, TBMN cases will not be included yet since the program will be working on strengthening TBMN reporting, particularly treatment outcome reporting, in the coming years. Private providers will be oriented on linkage to HIV testing for their patients.</t>
  </si>
  <si>
    <t>100% of facilities are expected to implement TB-HIV collaboration (re provision of PICT and referral to Thubs) by end of 2023. Annual target is 80%, 85%, and 90% in 2024-2026. Targets are based on TB-HIV Multi-year Plan. Baseline performance is 78% (2022).</t>
  </si>
  <si>
    <t>The DOH, through NASPCP will procure 100% of the HIV test kits requirement.</t>
  </si>
  <si>
    <t>GF FR investment is on capacity building of HCWs in TB facilities in conducting PICT and FBHS, and training of medtechs on HIV proficiency testing.</t>
  </si>
  <si>
    <t>TB/HIV - TB/HIV Treatment and care</t>
  </si>
  <si>
    <t>N: 1969 D: 2001  Data come from  facilities implementingTB-HIV collaboration , specifically provision of PICT and referral to Thubs</t>
  </si>
  <si>
    <t>Based on baseline data, an estimated 0.65% of TB patients tested will be HIV+</t>
  </si>
  <si>
    <t>Targets are based on the TB-HIV Multi-year Plan 2024-2026. HIV+ TB patients will be linked to care in HIV facilities and initiated on ART.</t>
  </si>
  <si>
    <t>DOH will procure ARV requirement of all PLHIVs.</t>
  </si>
  <si>
    <t>Grant will support PICT training, and monitoring and supervision, to ensure linkage of HIV+ TB patients to HIV treatment facilities.</t>
  </si>
  <si>
    <t>TB/HIV - TB/HIV prevention (only for PLHIVs)</t>
  </si>
  <si>
    <t>Implemented by HIV treatment hubs and satellite treatment hubs. N: 3,690/D: 4990</t>
  </si>
  <si>
    <t>Based on TB-HIV Multi-year Plan 2024-2026. Targets are computed as: total estimated PLHIVs x 95% detected  x 95% linked to care x 100% screened for TB x 55% estimated without active TB.</t>
  </si>
  <si>
    <t>Targets are based on TB-HIV Multi-year Plan 2024-2026</t>
  </si>
  <si>
    <t>The grant is expected to provide TPT for 100% of the target.</t>
  </si>
  <si>
    <t>Grant will provide support for orientation of Thub service providers to promote TPT among PLHIVs; including reproduction of SBC materials and dintorduce Urine LAM for TB screening.</t>
  </si>
  <si>
    <t>TB/DR-TB prevention - Screening/testing for TB infection</t>
  </si>
  <si>
    <t xml:space="preserve">Based on the TB-HIV Multi-year Plan estimates:
                                                 2024             2025           2026
# of contacts among 
notified cases (x3)           1,572,108    1,676,670    1,787,133
Contact investigation rate       50%                55%            60%
# of contacts screened    786,054          922,169     1,072,280                    </t>
  </si>
  <si>
    <t xml:space="preserve">Based on the TB-HIV Multi-year Plan estimates:
                                                 2024             2025           2026
# of contacts among 
notified cases (x3)           1,572,108    1,676,670    1,787,133
Contact investigation rate       50%                55%            60%
# of contacts screened    786,054          922,169     1,072,280            </t>
  </si>
  <si>
    <t>Contact investigation routinely done by DOTS facilities. Grant will commit to do contact investigation for contacts of people with TB notified through ACF/ICF</t>
  </si>
  <si>
    <t>The SRs and the LGUs (RHU, CHO/MHO, hospital) will conduct contact investigation among the close contacts of TB cases that will be notified through the ACF/ICF activities. Targets for contact investigation are computed as such:
                                                         2024        2025        2026
ACF Vulpop                                  32,880     34,380     35,880
ACF Prisoners                                5,000       4,600       4,000
Total                                            37,880      38,980     39,880
Contacts (x3)                            113,640    116,940    119,640
Contact investigation rate              50%          55%        60%
# of contacts screened                 56,820    64,317     71,784
Contacts withtout active TB (98%) 55,684   63,031     70,348
Contacts eligilbe for TPT (75%)    41,763      47,273    52,761
Acceptance rate (45-50-55%)      18,793      23,637    29,018</t>
  </si>
  <si>
    <t>TB/DR-TB prevention - Preventive treatment (eligible contacts)</t>
  </si>
  <si>
    <t>Same data submitted to WHO for the Global TB Report</t>
  </si>
  <si>
    <t xml:space="preserve">Based on the TB-HIV Multi-year Plan estimates:
                                                   2024             2025           2026
# of contacts among 
notified cases (x3)        1,572,108       1,676,670    1,787,133
Contact investigation rate        50%                55%            60%
# of contacts screened      786,054          922,169     1,072,280
# of contacts without 
active TB (98%)                    770,333      903,725     1,050,834
# of eligible for TPT (75%)    577,750     677,794       788,126
Service Coverage Rate              45%             50%             55%
# of contacts provided TPT   259,987      338,897      433,469 </t>
  </si>
  <si>
    <t>DOH will procure TPT requirement for eligible contacts from routing contact investigation activities. The grant will procure TPT (Rifapentine) requirements of eligible contacts from grant ACF/ICF activities.</t>
  </si>
  <si>
    <t>SRs will conduct contact investigation together with LGUs (RHU, CHO/MHO, hospital) among contacts of people with TB notified through ACF/ICF activities supported by the grant. Grant funds will be used to procure the TPT requirements (rifapentine) of these eligible contacts. This is 30,%, 40%, and 50% of the annual targets for 2024-2026.</t>
  </si>
  <si>
    <t>OPTIONAL: Collaboration with other providers and sectors - Private provider engagement in TB/DR-TB care</t>
  </si>
  <si>
    <t>99,240 (21% of 476,754 total notified cases) coming from mandatory notification in 2022; Baseline accomplishment of 21% based on iTIS-generated reports. Private sector share targetted to increase to 25% of actual notified TB cases across 3 years (consistent with TB-HIV co-financing plan)</t>
  </si>
  <si>
    <t>Reflects 30% of total estimated TB cases.</t>
  </si>
  <si>
    <t>Target is based on assumption that 25% of estimated incident TB cases will be detected through the private sector mandatory notification and private referrals.</t>
  </si>
  <si>
    <t>Targets reflect 10% of the country target accross the covered years.  All TB cases from the private sector through the Mandatory TB Notification will either remain privately managed, privately managed  but with access to NTP anti-TB meds or referred for treatment in a public health TB facilities</t>
  </si>
  <si>
    <t>Numbers reflect 90% of country target across the covered years. Mechanisms to shift mandatory notification responsibility to Surveillance units of LGUs will still be developed so support will initially come primarily from this allocation.</t>
  </si>
  <si>
    <t>OPTIONAL: Collaboration with other providers and sectors - Community-based TB/DR-TB care</t>
  </si>
  <si>
    <t xml:space="preserve">Any additional comments: </t>
  </si>
  <si>
    <t>Modules</t>
  </si>
  <si>
    <t>Indicators</t>
  </si>
  <si>
    <t>Geography</t>
  </si>
  <si>
    <t>Applicant Type</t>
  </si>
  <si>
    <t>Label</t>
  </si>
  <si>
    <t>French</t>
  </si>
  <si>
    <t>Spanish</t>
  </si>
  <si>
    <r>
      <rPr>
        <sz val="11"/>
        <color theme="1"/>
        <rFont val="Arial"/>
        <family val="2"/>
      </rPr>
      <t>Sélectionner…</t>
    </r>
  </si>
  <si>
    <t>Seleccione…</t>
  </si>
  <si>
    <r>
      <rPr>
        <sz val="11"/>
        <color theme="1"/>
        <rFont val="Arial"/>
        <family val="2"/>
      </rPr>
      <t>Sélectionnez votre lieu géographique…</t>
    </r>
  </si>
  <si>
    <t>Seleccione su zona geográfica</t>
  </si>
  <si>
    <t>Diagnostic, traitement et prise en charge de la tuberculose - dépistage et diagnostic de la TB</t>
  </si>
  <si>
    <t>Diagnóstico, tratamiento y atención de la TB - Tamizaje y diagnóstico de la tuberculosis</t>
  </si>
  <si>
    <t>Number of patients with of all forms of TB notified (i.e.,
bacteriologically confirmed + clinically diagnosed); *includes only those with new and relapse TB</t>
  </si>
  <si>
    <t>Nombre de patients déclarés atteints de tuberculose toutes formes confondues (c.-à-d. confirmés bactériologiquement et diagnostiqués cliniquement) ; *n'inclut que les nouveaux patients et les rechutes</t>
  </si>
  <si>
    <t>Número de pacientes notificados con todas las formas de tuberculosis (esto es, confirmada bacteriológicamente + diagnosticada clínicamente), *incluye únicamente pacientes nuevos y recaídas</t>
  </si>
  <si>
    <t>Afghanistan</t>
  </si>
  <si>
    <t>Afganistán</t>
  </si>
  <si>
    <t>CCM</t>
  </si>
  <si>
    <r>
      <rPr>
        <sz val="11"/>
        <color theme="1"/>
        <rFont val="Arial"/>
        <family val="2"/>
      </rPr>
      <t>ICN</t>
    </r>
  </si>
  <si>
    <t>MCP</t>
  </si>
  <si>
    <t>Diagnostic, traitement et prise en charge de la tuberculose pharmacorésistante (DR-TB) - Diagnostic de la TB pharmacorésistante/Test de sensibilité aux médicaments</t>
  </si>
  <si>
    <t>Diagnóstico, tratamiento y atención a la TB farmacorresistente (TB-DR) - Diagnóstico de la TB-DR / Pruebas de sensibilidad a fármacos (PSF)</t>
  </si>
  <si>
    <t>Number of people with confirmed RR-TB and/or MDR-TB notified</t>
  </si>
  <si>
    <t>Nombre de personnes atteintes de TB-RR et/ou de TB-MR confirmée qui ont été déclarées</t>
  </si>
  <si>
    <t>Número de personas con TB-RR y/o TB-MDR confirmada notificado</t>
  </si>
  <si>
    <t>Albania</t>
  </si>
  <si>
    <t>Albanie</t>
  </si>
  <si>
    <t>non-CCM</t>
  </si>
  <si>
    <r>
      <rPr>
        <sz val="11"/>
        <color theme="1"/>
        <rFont val="Arial"/>
        <family val="2"/>
      </rPr>
      <t>non ICN</t>
    </r>
  </si>
  <si>
    <t>entidad no vinculada a un MCP</t>
  </si>
  <si>
    <t xml:space="preserve">Diagnostic, traitement et prise en charge de la tuberculose pharmacorésistante (DR-TB) - Traitement, prise en charge et soutien de la tuberculose pharmacorésistante (DR-TB) </t>
  </si>
  <si>
    <t xml:space="preserve">Diagnóstico, tratamiento y atención a la TB farmacorresistente (TB-DR) - Tratamiento, atención y apoyo para la TB-DR </t>
  </si>
  <si>
    <t>Number of bacteriologically confirmed RR-TB and/or MDR-TB cases registered and started on a prescribed RR-TB and/or MDR-TB treatment regimen</t>
  </si>
  <si>
    <t>Nombre de cas de TB-RR/TB-MR confirmés bactériologiquement, enregistrés et ayant commencé un traitement prescrit contre la TB-RR/la TB-MR</t>
  </si>
  <si>
    <t>Número de casos confirmados bacteriológicamente de TB-RR y/o TB-MDR registrados y que han comenzado un tratamiento para la TB-RR y/o TB-MDR</t>
  </si>
  <si>
    <t>Algeria</t>
  </si>
  <si>
    <t>Algérie</t>
  </si>
  <si>
    <t>Argelia</t>
  </si>
  <si>
    <t>TB/HIV - TB screening, testing and diagnosis among HIV patients</t>
  </si>
  <si>
    <t>Tuberculose/VIH - Dépistage, diagnostic et test de la TB parmi les patients atteints du VIH</t>
  </si>
  <si>
    <t xml:space="preserve">TB/VIH - Tamizaje, realización de pruebas y diagnóstico de la TB entre pacientes VIH </t>
  </si>
  <si>
    <t>Percentage of people living with HIV newly initiated on ART who were screened for TB</t>
  </si>
  <si>
    <t>Pourcentage de personnes vivant avec le VIH ayant initié la TARV et chez qui les signes de la tuberculose ont été recherchés</t>
  </si>
  <si>
    <t>Porcentaje de personas que viven con el VIH que acaban de iniciar el tratamiento antirretroviral y que fueron sometidas a pruebas de tuberculosis</t>
  </si>
  <si>
    <t>Andorra</t>
  </si>
  <si>
    <t>Andorre</t>
  </si>
  <si>
    <t>Tuberculose/VIH - Patients atteints de tuberculose et dont le statut VIH est connu</t>
  </si>
  <si>
    <t>TB/VIH - Pacientes de tuberculosis con estado serológico respecto al VIH conocido</t>
  </si>
  <si>
    <t>Percentage of registered new and relapse TB patients with documented HIV status</t>
  </si>
  <si>
    <t>Pourcentage de patients atteints de tuberculose enregistrés (nouveaux cas et rechutes) dont le statut sérologique VIH est documenté</t>
  </si>
  <si>
    <t>Porcentaje de pacientes nuevos y recaídas de tuberculosis registrados con estado serológico respecto al VIH documentado</t>
  </si>
  <si>
    <t>Angola</t>
  </si>
  <si>
    <t>Tuberculose/VIH - Traitement et prise en charge</t>
  </si>
  <si>
    <t>TB/VIH - Tratamiento y atención</t>
  </si>
  <si>
    <t>Percentage of HIV-positive TB patients (new and relapse) on ART during TB treatment</t>
  </si>
  <si>
    <t>Pourcentage de patients atteints de tuberculose (nouveaux cas et rechutes) vivant avec le VIH sous TARV pendant leur traitement antituberculeux</t>
  </si>
  <si>
    <t>Porcentaje de pacientes nuevos y recaídas de tuberculosis en pacientes coinfectados por VIH que recibieron tratamiento antirretroviral durante el tratamiento de la tuberculosis</t>
  </si>
  <si>
    <t>Antigua and Barbuda</t>
  </si>
  <si>
    <t>Antigua-et-Barbuda</t>
  </si>
  <si>
    <t>Antigua y Barbuda</t>
  </si>
  <si>
    <t>Tuberculose/VIH - Prévention de la TB/VIH (uniquement pour PVVIH)</t>
  </si>
  <si>
    <t xml:space="preserve">TB/VIH - Prevención TB/VIH (únicamente para personas que viven con el VIH) </t>
  </si>
  <si>
    <t>Percentage of PLHIV currently enrolled on ART who started TB preventive therapy during the reporting period</t>
  </si>
  <si>
    <t>Pourcentage de personnes vivant avec le VIH actuellement sous thérapie antirétrovirale qui ont initié un traitement préventif de la tuberculose (TPT) pendant la période de rapportage</t>
  </si>
  <si>
    <t>Porcentaje de personas que viven con el VIH actualmente inscritas en el tratamiento antirretroviral que iniciaron el tratamiento preventivo de la tuberculosis durante el período de reporte</t>
  </si>
  <si>
    <t>Argentina</t>
  </si>
  <si>
    <t>Argentine</t>
  </si>
  <si>
    <t>Prévention de la TB/TB pharmacorésistante – dépistage/test pour l’infection par TB</t>
  </si>
  <si>
    <t>Prevención TB/TB-DR - Tamizaje/pruebas de infección por TB</t>
  </si>
  <si>
    <t>Contact investigation coverage: Proportion of contacts of people with bacteriologically-confirmed TB evaluated for TB among those eligible</t>
  </si>
  <si>
    <t>Couverture de la recherche des contacts : proportion de contacts de personnes atteintes de tuberculose confirmée bactériologiquement évalués pour la TB parmi les personnes éligibles</t>
  </si>
  <si>
    <t>Cobertura de la investigación de contactos: proporción de contactos de personas con tuberculosis confirmada bacteriológicamente evaluados para la tuberculosis entre las personas elegibles</t>
  </si>
  <si>
    <t>Armenia</t>
  </si>
  <si>
    <t>Arménie</t>
  </si>
  <si>
    <t>Prévention de la TB/TB pharmacorésistante – Traitement préventif (contacts éligibles)</t>
  </si>
  <si>
    <t xml:space="preserve">Prevención TB/TB-DR - Tratamiento preventivo (contactos elegibles) </t>
  </si>
  <si>
    <t>Number of people in contact with TB patients who began preventive therapy</t>
  </si>
  <si>
    <t>Nombre de personnes en contact avec des patients atteints de tuberculose ayant commencé un traitement préventif</t>
  </si>
  <si>
    <t>Número de personas en contacto con pacientes de tuberculosis que empezaron a recibir terapia preventivo</t>
  </si>
  <si>
    <t>Aruba</t>
  </si>
  <si>
    <t>FACULTATIF: Collaboration avec d'autres prestataires et secteurs - Engagement des prestataires privés dans les soins de la TB/ TB pharmacorésistante</t>
  </si>
  <si>
    <t>OPCIONAL: Colaboración con otros proveedores y sectores - Participación de proveedores privados en la atención de TB/ TB-DR</t>
  </si>
  <si>
    <t>Percentage of notified patients with all forms of TB (i.e., bacteriologically confirmed + clinically diagnosed) contributed by non-national TB program providers- private/non-governmental facilities; *includes only those with new and relapse TB</t>
  </si>
  <si>
    <t>Pourcentage de patients déclarés atteints de tuberculose toutes formes confondues (c.-à-d. confirmés bactériologiquement et diagnostiqués cliniquement) déclarés par des prestataires de soins hors programme national de lutte contre la TB – formations sanitaires privées/non gouvernementales ; *n'inclut que les nouveaux patients et les rechutes</t>
  </si>
  <si>
    <t>Porcentaje de pacientes notificados con todas las formas de tuberculosis (esto es, confirmada bacteriológicamente + diagnosticada clínicamente) aportados por proveedores ajenos al programa nacional de tuberculosis – establecimientos privados o no gubernamentales; *incluye únicamente pacientes nuevos y recaídas</t>
  </si>
  <si>
    <t>Australia</t>
  </si>
  <si>
    <t>Australie</t>
  </si>
  <si>
    <t>FACULTATIF: Collaboration avec d'autres prestataires et secteurs – Engagement des acteurs communautaires dans la prise en charge de la TB/ TB pharmacorésistante</t>
  </si>
  <si>
    <t>OPCIONAL: Colaboración con otros proveedores y sectores - Atención comunitaria de la TB/DR-TB</t>
  </si>
  <si>
    <t>Percentage of notified patients with all forms of TB (i.e., bacteriologically confirmed + clinically diagnosed) contributed by non-national TB program providers- community referrals; *includes only those with new and relapse TB</t>
  </si>
  <si>
    <t>Pourcentage de patients déclarés atteints de tuberculose toutes formes confondues (c.-à-d. confirmés bactériologiquement et diagnostiqués cliniquement) déclarés par des prestataires de soins hors programme national de lutte contre la TB – référés par la communauté ; *n'inclut que les nouveaux patients et les cas de rechute.</t>
  </si>
  <si>
    <t>Porcentaje de pacientes notificados con todas las formas de tuberculosis (esto es, confirmada bacteriológicamente + diagnosticada clínicamente) aportados por proveedores ajenos al programa nacional de tuberculosis – referencias comunitarias; *incluye únicamente pacientes nuevos y recaídas</t>
  </si>
  <si>
    <t>Austria</t>
  </si>
  <si>
    <t>Autriche</t>
  </si>
  <si>
    <t>Azerbaijan</t>
  </si>
  <si>
    <t>Azerbaïdjan</t>
  </si>
  <si>
    <t>Azerbaiyán</t>
  </si>
  <si>
    <t>Bahamas</t>
  </si>
  <si>
    <t>Bahamas (las)</t>
  </si>
  <si>
    <t>Bahrain</t>
  </si>
  <si>
    <t>Bahreïn</t>
  </si>
  <si>
    <t>Bahrein</t>
  </si>
  <si>
    <t>Bangladesh</t>
  </si>
  <si>
    <t>Barbados</t>
  </si>
  <si>
    <t>Barbade</t>
  </si>
  <si>
    <t>Belarus</t>
  </si>
  <si>
    <t>Biélorussie</t>
  </si>
  <si>
    <t>Belarús</t>
  </si>
  <si>
    <t>Belgium</t>
  </si>
  <si>
    <t>Belgique</t>
  </si>
  <si>
    <t>Bélgica</t>
  </si>
  <si>
    <t>Belize</t>
  </si>
  <si>
    <t>Belice</t>
  </si>
  <si>
    <t>Benin</t>
  </si>
  <si>
    <t>Bénin</t>
  </si>
  <si>
    <t>Bhutan</t>
  </si>
  <si>
    <t>Bhoutan</t>
  </si>
  <si>
    <t>Bhután</t>
  </si>
  <si>
    <t>Bolivia (Plurinational State)</t>
  </si>
  <si>
    <t>Bolivie (Etat Plurinational)</t>
  </si>
  <si>
    <t>Bolivia (Estado Plurinacional)</t>
  </si>
  <si>
    <t>Bosnia and Herzegovina</t>
  </si>
  <si>
    <t>Bosnie-Herzégovine</t>
  </si>
  <si>
    <t>Bosnia y Herzegovina</t>
  </si>
  <si>
    <t>Botswana</t>
  </si>
  <si>
    <t>Brazil</t>
  </si>
  <si>
    <t>Brésil</t>
  </si>
  <si>
    <t>Brasil</t>
  </si>
  <si>
    <t>Brunei Darussalam</t>
  </si>
  <si>
    <t>Brunéi Darussalam</t>
  </si>
  <si>
    <t>Bulgaria</t>
  </si>
  <si>
    <t>Bulgarie</t>
  </si>
  <si>
    <t>Burkina Faso</t>
  </si>
  <si>
    <t>Burundi</t>
  </si>
  <si>
    <t>Cabo Verde</t>
  </si>
  <si>
    <t>Cambodia</t>
  </si>
  <si>
    <t>Cambodge</t>
  </si>
  <si>
    <t>Camboya</t>
  </si>
  <si>
    <t>Cameroon</t>
  </si>
  <si>
    <t>Cameroun</t>
  </si>
  <si>
    <t>Camerún</t>
  </si>
  <si>
    <t>Canada</t>
  </si>
  <si>
    <t>Canadá</t>
  </si>
  <si>
    <t>Central African Republic</t>
  </si>
  <si>
    <t>République centrafricaine</t>
  </si>
  <si>
    <t>República Centroafricana</t>
  </si>
  <si>
    <t>Chad</t>
  </si>
  <si>
    <t>Tchad</t>
  </si>
  <si>
    <t>Chile</t>
  </si>
  <si>
    <t>Chili</t>
  </si>
  <si>
    <t>China</t>
  </si>
  <si>
    <t>Chine</t>
  </si>
  <si>
    <t>Colombia</t>
  </si>
  <si>
    <t>Colombie</t>
  </si>
  <si>
    <t>Comoros</t>
  </si>
  <si>
    <t>Comores</t>
  </si>
  <si>
    <t>Comoras</t>
  </si>
  <si>
    <t>Congo</t>
  </si>
  <si>
    <t>Congo (Democratic Republic)</t>
  </si>
  <si>
    <t>Congo (République démocratique)</t>
  </si>
  <si>
    <t>Congo (República Democrática)</t>
  </si>
  <si>
    <t>Cook Islands</t>
  </si>
  <si>
    <t>Îles Cook</t>
  </si>
  <si>
    <t>Islas Cook</t>
  </si>
  <si>
    <t>Costa Rica</t>
  </si>
  <si>
    <t>Côte d'Ivoire</t>
  </si>
  <si>
    <t>Croatia</t>
  </si>
  <si>
    <t>Croatie</t>
  </si>
  <si>
    <t>Croacia</t>
  </si>
  <si>
    <t>Cuba</t>
  </si>
  <si>
    <t>Curacao</t>
  </si>
  <si>
    <t>Curaçao</t>
  </si>
  <si>
    <t>Cyprus</t>
  </si>
  <si>
    <t>Chypre</t>
  </si>
  <si>
    <t>Chipre</t>
  </si>
  <si>
    <t>Czechia</t>
  </si>
  <si>
    <t>République tchèque</t>
  </si>
  <si>
    <t>República Checa</t>
  </si>
  <si>
    <t>Denmark</t>
  </si>
  <si>
    <t>Danemark</t>
  </si>
  <si>
    <t>Dinamarca</t>
  </si>
  <si>
    <t>Djibouti</t>
  </si>
  <si>
    <t>Dominica</t>
  </si>
  <si>
    <t>Dominique</t>
  </si>
  <si>
    <t>Dominican Republic</t>
  </si>
  <si>
    <t>République dominicaine</t>
  </si>
  <si>
    <t>República Dominicana</t>
  </si>
  <si>
    <t>Ecuador</t>
  </si>
  <si>
    <t>Équateur</t>
  </si>
  <si>
    <t>Egypt</t>
  </si>
  <si>
    <t>Égypte</t>
  </si>
  <si>
    <t>Egipto</t>
  </si>
  <si>
    <t>El Salvador</t>
  </si>
  <si>
    <t>Salvador</t>
  </si>
  <si>
    <t>Equatorial Guinea</t>
  </si>
  <si>
    <t>Guinée équatoriale</t>
  </si>
  <si>
    <t>Guinea Ecuatorial</t>
  </si>
  <si>
    <t>Eritrea</t>
  </si>
  <si>
    <t>Érythrée</t>
  </si>
  <si>
    <t>Estonia</t>
  </si>
  <si>
    <t>Estonie</t>
  </si>
  <si>
    <t>Eswatini</t>
  </si>
  <si>
    <t>Ethiopia</t>
  </si>
  <si>
    <t>Éthiopie</t>
  </si>
  <si>
    <t>Etiopía</t>
  </si>
  <si>
    <t>Faeroe Islands</t>
  </si>
  <si>
    <t>Îles Féroé</t>
  </si>
  <si>
    <t>Islas Feroe</t>
  </si>
  <si>
    <t>Fiji</t>
  </si>
  <si>
    <t>Fidji</t>
  </si>
  <si>
    <t>Finland</t>
  </si>
  <si>
    <t>Finlande</t>
  </si>
  <si>
    <t>Finlandia</t>
  </si>
  <si>
    <t>France</t>
  </si>
  <si>
    <t>Francia</t>
  </si>
  <si>
    <t>Gabon</t>
  </si>
  <si>
    <t>Gabón</t>
  </si>
  <si>
    <t>Gambia</t>
  </si>
  <si>
    <t>Gambie</t>
  </si>
  <si>
    <t>Georgia</t>
  </si>
  <si>
    <t>Géorgie</t>
  </si>
  <si>
    <t>Germany</t>
  </si>
  <si>
    <t>Allemagne</t>
  </si>
  <si>
    <t>Alemania</t>
  </si>
  <si>
    <t>Ghana</t>
  </si>
  <si>
    <t>Greece</t>
  </si>
  <si>
    <t>Grèce</t>
  </si>
  <si>
    <t>Grecia</t>
  </si>
  <si>
    <t>Greenland</t>
  </si>
  <si>
    <t>Groenland</t>
  </si>
  <si>
    <t>Groenlandia</t>
  </si>
  <si>
    <t>Grenada</t>
  </si>
  <si>
    <t>Grenade</t>
  </si>
  <si>
    <t>Granada</t>
  </si>
  <si>
    <t>Guatemala</t>
  </si>
  <si>
    <t>Guinea</t>
  </si>
  <si>
    <t>Guinée</t>
  </si>
  <si>
    <t>Guinea-Bissau</t>
  </si>
  <si>
    <t>Guinée-Bissau</t>
  </si>
  <si>
    <t>Guinea Bissau</t>
  </si>
  <si>
    <t>Guyana</t>
  </si>
  <si>
    <t>Haiti</t>
  </si>
  <si>
    <t>Haïti</t>
  </si>
  <si>
    <t>Haití</t>
  </si>
  <si>
    <t>Holy See</t>
  </si>
  <si>
    <t>Saint-Siège (Vatican)</t>
  </si>
  <si>
    <t>Santa Sede</t>
  </si>
  <si>
    <t>Honduras</t>
  </si>
  <si>
    <t>Hungary</t>
  </si>
  <si>
    <t>Hongrie</t>
  </si>
  <si>
    <t>Hungría</t>
  </si>
  <si>
    <t>Iceland</t>
  </si>
  <si>
    <t>Islande</t>
  </si>
  <si>
    <t>Islandia</t>
  </si>
  <si>
    <t>India</t>
  </si>
  <si>
    <t>Inde</t>
  </si>
  <si>
    <t>Indonesia</t>
  </si>
  <si>
    <t>Indonésie</t>
  </si>
  <si>
    <t>Iran (Islamic Republic)</t>
  </si>
  <si>
    <t>Iran</t>
  </si>
  <si>
    <t>Irán (República Islámica)</t>
  </si>
  <si>
    <t>Iraq</t>
  </si>
  <si>
    <t>Irak</t>
  </si>
  <si>
    <t>Ireland</t>
  </si>
  <si>
    <t>Irlande</t>
  </si>
  <si>
    <t>Irlanda</t>
  </si>
  <si>
    <t>Israel</t>
  </si>
  <si>
    <t>Israël</t>
  </si>
  <si>
    <t>Italy</t>
  </si>
  <si>
    <t>Italie</t>
  </si>
  <si>
    <t>Italia</t>
  </si>
  <si>
    <t>Jamaica</t>
  </si>
  <si>
    <t>Jamaïque</t>
  </si>
  <si>
    <t>Japan</t>
  </si>
  <si>
    <t>Japon</t>
  </si>
  <si>
    <t>Japón</t>
  </si>
  <si>
    <t>Jordan</t>
  </si>
  <si>
    <t>Jordanie</t>
  </si>
  <si>
    <t>Jordania</t>
  </si>
  <si>
    <t>Kazakhstan</t>
  </si>
  <si>
    <t>Kazajstán</t>
  </si>
  <si>
    <t>Kenya</t>
  </si>
  <si>
    <t>Kiribati</t>
  </si>
  <si>
    <t>Korea (Democratic Peoples Republic)</t>
  </si>
  <si>
    <t>Corée du Nord</t>
  </si>
  <si>
    <t>Corea (República Popular Democrática)</t>
  </si>
  <si>
    <t>Korea (Republic)</t>
  </si>
  <si>
    <t>Corée du Sud</t>
  </si>
  <si>
    <t>Corea (lRepública)</t>
  </si>
  <si>
    <t>Kosovo</t>
  </si>
  <si>
    <t>Kuwait</t>
  </si>
  <si>
    <t>Koweït</t>
  </si>
  <si>
    <t>Kyrgyzstan</t>
  </si>
  <si>
    <t>Kirghizistan</t>
  </si>
  <si>
    <t>Kirguistán</t>
  </si>
  <si>
    <t>Lao (Peoples Democratic Republic)</t>
  </si>
  <si>
    <t>Laos</t>
  </si>
  <si>
    <t>Lao, (República Democrática Popular)</t>
  </si>
  <si>
    <t>Latvia</t>
  </si>
  <si>
    <t>Lettonie</t>
  </si>
  <si>
    <t>Letonia</t>
  </si>
  <si>
    <t>Lebanon</t>
  </si>
  <si>
    <t>Liban</t>
  </si>
  <si>
    <t>Líbano</t>
  </si>
  <si>
    <t>Lesotho</t>
  </si>
  <si>
    <t>Liberia</t>
  </si>
  <si>
    <t>Libya</t>
  </si>
  <si>
    <t>Libye</t>
  </si>
  <si>
    <t>Libia</t>
  </si>
  <si>
    <t>Liechtenstein</t>
  </si>
  <si>
    <t>Lithuania</t>
  </si>
  <si>
    <t>Lituanie</t>
  </si>
  <si>
    <t>Lituania</t>
  </si>
  <si>
    <t>Luxembourg</t>
  </si>
  <si>
    <t>Luxemburgo</t>
  </si>
  <si>
    <t>Madagascar</t>
  </si>
  <si>
    <t>Malawi</t>
  </si>
  <si>
    <t>Malaysia</t>
  </si>
  <si>
    <t>Malaisie</t>
  </si>
  <si>
    <t>Malasia</t>
  </si>
  <si>
    <t>Maldives</t>
  </si>
  <si>
    <t>Maldivas</t>
  </si>
  <si>
    <t>Mali</t>
  </si>
  <si>
    <t>Malí</t>
  </si>
  <si>
    <t>Malta</t>
  </si>
  <si>
    <t>Malte</t>
  </si>
  <si>
    <t>Marshall Islands</t>
  </si>
  <si>
    <t>Îles Marshall</t>
  </si>
  <si>
    <t>Islas Marshall</t>
  </si>
  <si>
    <t>Mauritania</t>
  </si>
  <si>
    <t>Mauritanie</t>
  </si>
  <si>
    <t>Mauritius</t>
  </si>
  <si>
    <t>Maurice</t>
  </si>
  <si>
    <t>Mauricio</t>
  </si>
  <si>
    <t>Mexico</t>
  </si>
  <si>
    <t>Mexique</t>
  </si>
  <si>
    <t>México</t>
  </si>
  <si>
    <t>Micronesia (Federated States)</t>
  </si>
  <si>
    <t>Micronésie</t>
  </si>
  <si>
    <t>Micronesia (Estados Federados)</t>
  </si>
  <si>
    <t>Moldova</t>
  </si>
  <si>
    <t>Moldavie</t>
  </si>
  <si>
    <t>Moldova (lRepública)</t>
  </si>
  <si>
    <t>Monaco</t>
  </si>
  <si>
    <t>Mónaco</t>
  </si>
  <si>
    <t>Mongolia</t>
  </si>
  <si>
    <t>Mongolie</t>
  </si>
  <si>
    <t>Montenegro</t>
  </si>
  <si>
    <t>Monténégro</t>
  </si>
  <si>
    <t>Morocco</t>
  </si>
  <si>
    <t>Maroc</t>
  </si>
  <si>
    <t>Marruecos</t>
  </si>
  <si>
    <t>Mozambique</t>
  </si>
  <si>
    <t>Myanmar</t>
  </si>
  <si>
    <t>Birmanie</t>
  </si>
  <si>
    <t>Namibia</t>
  </si>
  <si>
    <t>Namibie</t>
  </si>
  <si>
    <t>Nauru</t>
  </si>
  <si>
    <t>Nepal</t>
  </si>
  <si>
    <t>Népal</t>
  </si>
  <si>
    <t>Netherlands</t>
  </si>
  <si>
    <t>Pays-Bas</t>
  </si>
  <si>
    <t>Países Bajos</t>
  </si>
  <si>
    <t>New Zealand</t>
  </si>
  <si>
    <t>Nouvelle-Zélande</t>
  </si>
  <si>
    <t>Nueva Zelandia</t>
  </si>
  <si>
    <t>Nicaragua</t>
  </si>
  <si>
    <t>Niger</t>
  </si>
  <si>
    <t>Níger</t>
  </si>
  <si>
    <t>Nigeria</t>
  </si>
  <si>
    <t>Niue</t>
  </si>
  <si>
    <t>North Macedonia</t>
  </si>
  <si>
    <t>Macédoine du Nord</t>
  </si>
  <si>
    <t>Macedonia del Norte</t>
  </si>
  <si>
    <t>Norway</t>
  </si>
  <si>
    <t>Norvège</t>
  </si>
  <si>
    <t>Noruega</t>
  </si>
  <si>
    <t>Oman</t>
  </si>
  <si>
    <t>Omán</t>
  </si>
  <si>
    <t>Pakistan</t>
  </si>
  <si>
    <t>Pakistán</t>
  </si>
  <si>
    <t>Palau</t>
  </si>
  <si>
    <t>Palaos</t>
  </si>
  <si>
    <t>Palestine</t>
  </si>
  <si>
    <t>Palestina (Estado)</t>
  </si>
  <si>
    <t>Panama</t>
  </si>
  <si>
    <t>Panamá</t>
  </si>
  <si>
    <t>Papua New Guinea</t>
  </si>
  <si>
    <t>Papouasie-Nouvelle-Guinée</t>
  </si>
  <si>
    <t>Papua Nueva Guinea</t>
  </si>
  <si>
    <t>Paraguay</t>
  </si>
  <si>
    <t>Peru</t>
  </si>
  <si>
    <t>Pérou</t>
  </si>
  <si>
    <t>Perú</t>
  </si>
  <si>
    <t>Philippines</t>
  </si>
  <si>
    <t>Filipinas</t>
  </si>
  <si>
    <t>Poland</t>
  </si>
  <si>
    <t>Pologne</t>
  </si>
  <si>
    <t>Polonia</t>
  </si>
  <si>
    <t>Portugal</t>
  </si>
  <si>
    <t>Qatar</t>
  </si>
  <si>
    <t>Romania</t>
  </si>
  <si>
    <t>Roumanie</t>
  </si>
  <si>
    <t>Rumania</t>
  </si>
  <si>
    <t>Russian Federation</t>
  </si>
  <si>
    <t>Russie</t>
  </si>
  <si>
    <t>Rusia (Federación)</t>
  </si>
  <si>
    <t>Rwanda</t>
  </si>
  <si>
    <t>Saint Kitts and Nevis</t>
  </si>
  <si>
    <t>Saint-Christophe-et-Niévès</t>
  </si>
  <si>
    <t>Saint Kitts y Nevis</t>
  </si>
  <si>
    <t>Saint Lucia</t>
  </si>
  <si>
    <t>Sainte-Lucie</t>
  </si>
  <si>
    <t>Santa Lucía</t>
  </si>
  <si>
    <t>Saint Vincent and Grenadines</t>
  </si>
  <si>
    <t>Saint-Vincent-et-les Grenadines</t>
  </si>
  <si>
    <t>San Vicente y las Granadinas</t>
  </si>
  <si>
    <t>Samoa</t>
  </si>
  <si>
    <t>San Marino</t>
  </si>
  <si>
    <t>Saint-Marin</t>
  </si>
  <si>
    <t>Sao Tome and Principe</t>
  </si>
  <si>
    <t>Sao Tomé-et-Principe</t>
  </si>
  <si>
    <t>Santo Tomé y Príncipe</t>
  </si>
  <si>
    <t>Saudi Arabia</t>
  </si>
  <si>
    <t>Arabie saoudite</t>
  </si>
  <si>
    <t>Arabia Saudita</t>
  </si>
  <si>
    <t>Senegal</t>
  </si>
  <si>
    <t>Sénégal</t>
  </si>
  <si>
    <t>Serbia</t>
  </si>
  <si>
    <t>Serbie</t>
  </si>
  <si>
    <t>Seychelles</t>
  </si>
  <si>
    <t>Sierra Leone</t>
  </si>
  <si>
    <t>Sierra leona</t>
  </si>
  <si>
    <t>Singapore</t>
  </si>
  <si>
    <t>Singapour</t>
  </si>
  <si>
    <t>Singapur</t>
  </si>
  <si>
    <t>Sint Maarten (Dutch part)</t>
  </si>
  <si>
    <t>Sint Maarten</t>
  </si>
  <si>
    <t>Sint Maarten (parte neerlandesa)</t>
  </si>
  <si>
    <t>Slovakia</t>
  </si>
  <si>
    <t>Slovaquie</t>
  </si>
  <si>
    <t>Eslovaquia</t>
  </si>
  <si>
    <t>Slovenia</t>
  </si>
  <si>
    <t>Slovénie</t>
  </si>
  <si>
    <t>Eslovenia</t>
  </si>
  <si>
    <t>Solomon Islands</t>
  </si>
  <si>
    <t>Salomon</t>
  </si>
  <si>
    <t>Islas Salomón</t>
  </si>
  <si>
    <t>Somalia</t>
  </si>
  <si>
    <t>Somalie</t>
  </si>
  <si>
    <t>South Africa</t>
  </si>
  <si>
    <t>Afrique du Sud</t>
  </si>
  <si>
    <t>Sudáfrica</t>
  </si>
  <si>
    <t>South Sudan</t>
  </si>
  <si>
    <t>Soudan du Sud</t>
  </si>
  <si>
    <t>Sudán del Sur</t>
  </si>
  <si>
    <t>Spain</t>
  </si>
  <si>
    <t>Espagne</t>
  </si>
  <si>
    <t>España</t>
  </si>
  <si>
    <t>Sri Lanka</t>
  </si>
  <si>
    <t>Sudan</t>
  </si>
  <si>
    <t>Soudan</t>
  </si>
  <si>
    <t>Sudán</t>
  </si>
  <si>
    <t>Suriname</t>
  </si>
  <si>
    <t>Sweden</t>
  </si>
  <si>
    <t>Suède</t>
  </si>
  <si>
    <t>Suecia</t>
  </si>
  <si>
    <t>Switzerland</t>
  </si>
  <si>
    <t>Suisse</t>
  </si>
  <si>
    <t>Suiza</t>
  </si>
  <si>
    <t>Syrian Arab Republic</t>
  </si>
  <si>
    <t>Syrie</t>
  </si>
  <si>
    <t>Siria (República Árabe)</t>
  </si>
  <si>
    <t>Taiwan</t>
  </si>
  <si>
    <t>Taïwan</t>
  </si>
  <si>
    <t>Taiwán</t>
  </si>
  <si>
    <t>Tajikistan</t>
  </si>
  <si>
    <t>Tadjikistan</t>
  </si>
  <si>
    <t>Tayikistán</t>
  </si>
  <si>
    <t>Tanzania (United Republic)</t>
  </si>
  <si>
    <t>Tanzanie (République Unie)</t>
  </si>
  <si>
    <t>Tanzania (República Unida)</t>
  </si>
  <si>
    <t>Thailand</t>
  </si>
  <si>
    <t>Thaïlande</t>
  </si>
  <si>
    <t>Tailandia</t>
  </si>
  <si>
    <t>Timor-Leste</t>
  </si>
  <si>
    <t>Timor oriental</t>
  </si>
  <si>
    <t>Togo</t>
  </si>
  <si>
    <t>Tokelau</t>
  </si>
  <si>
    <t>Tonga</t>
  </si>
  <si>
    <t>Trinidad and Tobago</t>
  </si>
  <si>
    <t>Trinité-et-Tobago</t>
  </si>
  <si>
    <t>Trinidad y Tabago</t>
  </si>
  <si>
    <t>Tunisia</t>
  </si>
  <si>
    <t>Tunisie</t>
  </si>
  <si>
    <t>Túnez</t>
  </si>
  <si>
    <t>Turkey</t>
  </si>
  <si>
    <t>Turquie</t>
  </si>
  <si>
    <t>Turquía</t>
  </si>
  <si>
    <t>Turkmenistan</t>
  </si>
  <si>
    <t>Turkménistan</t>
  </si>
  <si>
    <t>Turkmenistán</t>
  </si>
  <si>
    <t>Tuvalu</t>
  </si>
  <si>
    <t>Uganda</t>
  </si>
  <si>
    <t>Ouganda</t>
  </si>
  <si>
    <t>Ukraine</t>
  </si>
  <si>
    <t>Ucrania</t>
  </si>
  <si>
    <t>United Arab Emirates</t>
  </si>
  <si>
    <t>Émirats arabes unis</t>
  </si>
  <si>
    <t>Emiratos Árabes Unidos</t>
  </si>
  <si>
    <t>United Kingdom</t>
  </si>
  <si>
    <t>Royaume-Uni</t>
  </si>
  <si>
    <t>Reino Unido de Gran Bretaña e Irlanda del Norte</t>
  </si>
  <si>
    <t>United States</t>
  </si>
  <si>
    <t>États-Unis</t>
  </si>
  <si>
    <t>Estados Unidos de América</t>
  </si>
  <si>
    <t>Uruguay</t>
  </si>
  <si>
    <t>Uzbekistan</t>
  </si>
  <si>
    <t>Ouzbékistan</t>
  </si>
  <si>
    <t>Uzbekistán</t>
  </si>
  <si>
    <t>Vanuatu</t>
  </si>
  <si>
    <t>Venezuela</t>
  </si>
  <si>
    <t>Viet Nam</t>
  </si>
  <si>
    <t>Viêt Nam</t>
  </si>
  <si>
    <t>Western Sahara</t>
  </si>
  <si>
    <t>Sahara occidental</t>
  </si>
  <si>
    <t>Sahara Occidental</t>
  </si>
  <si>
    <t>Yemen</t>
  </si>
  <si>
    <t>Yémen</t>
  </si>
  <si>
    <t>Zambia</t>
  </si>
  <si>
    <t>Zambie</t>
  </si>
  <si>
    <t>Zimbabwe</t>
  </si>
  <si>
    <t>Zanzibar</t>
  </si>
  <si>
    <t>Instructions</t>
  </si>
  <si>
    <t>Tuberculosis</t>
  </si>
  <si>
    <r>
      <rPr>
        <sz val="11"/>
        <color theme="1"/>
        <rFont val="Arial"/>
        <family val="2"/>
      </rPr>
      <t>Tuberculose</t>
    </r>
  </si>
  <si>
    <t>INSTRUCTIONS - TB Priority Modules</t>
  </si>
  <si>
    <t>INSTRUCTIONS – Modules prioritaires pour la tuberculose</t>
  </si>
  <si>
    <t>INSTRUCCIONES - Módulos prioritarios para la tuberculosis</t>
  </si>
  <si>
    <t xml:space="preserve">TB Programmatic Gap Table 1 </t>
  </si>
  <si>
    <t xml:space="preserve">Lacunes programmatiques TB Tableau 1 </t>
  </si>
  <si>
    <t xml:space="preserve">Tuberculosis - Tabla de brechas programáticas 1  </t>
  </si>
  <si>
    <t xml:space="preserve">Instructions for filling TB programmatic gap table: </t>
  </si>
  <si>
    <t xml:space="preserve">Instructions illustrant comment compléter le tableau des lacunes programmatiques concernant la tuberculose: </t>
  </si>
  <si>
    <t xml:space="preserve">Instrucciones para completar la tabla de brechas programáticas para la tuberculosis: </t>
  </si>
  <si>
    <t xml:space="preserve">TB Programmatic Gap Table 2 </t>
  </si>
  <si>
    <t xml:space="preserve">Lacunes programmatiques TB Tableau 2 </t>
  </si>
  <si>
    <t xml:space="preserve">Tuberculosis - Tabla de brechas programáticas 2  </t>
  </si>
  <si>
    <t>Please complete separate programmatic gap tables, found on the "Tables" worksheet, for priority modules that are relevant to the TB funding request. The following list specifies possible modules and relevant interventions that can be selected. Complete tables only for the interventions that are supported and for which funding is being requested. 
For guidance when completing these programmatic gap tables, please refer to the Modular Framework handbook and the Global Fund TB Information Note, which includes reference to relevant technical guidance documents.
Priority Modules/Interventions:
- TB diagnosis, treatment and care
          -&gt; TB screening and diagnosis
- DR-TB diagnosis, treatment and care
          -&gt; DR-TB diagnosis/DST
          -&gt; DR-TB Treatment, care and support
- TB/HIV
          -&gt; TB/HIV Screening, testing and diagnosis
          -&gt; TB/HIV Treatment and care
          -&gt; TB/HIV Prevention  
- TB/DR-TB Prevention
          -&gt; Screening/testing for TB infection
          -&gt; Preventive treatment
Optional modules and interventions for the programmatic gap table which could be included depending on country contexts and level of investment:
- Collaboration with other providers and sectors
          -&gt; Private provider engagement in TB/DR-TB care
- Collaboration with other providers and sectors
          -&gt; Community-based TB/DR-TB care</t>
  </si>
  <si>
    <t>Merci de bien vouloir remplir séparément les tableaux qui se trouvent dans la feuille « Tables » pour les modules prioritaires qui se rapportent à la demande de financement relative à la tuberculose. La liste ci-après présente les modules et les interventions correspondantes qui peuvent être sélectionnés. Ne remplissez les tableaux que pour les interventions qui peuvent être soutenues et pour lesquelles un financement est demandé.
Pour obtenir des indications au moment de compléter le tableau des lacunes programmatiques, reportez-vous au Manuel du cadre modulaire et à la note d'information du Fonds mondial sur la tuberculose, où les documents d'orientation technique appropriés sont référencés.
Modules/interventions prioritaires:
- Diagnostic, traitement et soins de la TB  
          -&gt; Dépistage et diagnostic de la TB
- Diagnostic, traitement et soins de la TB pharmaco résistante
          -&gt; Diagnostic de la TB pharmaco résistante – Test de sensibilité aux médicaments 
          -&gt; Traitement, soins et soutien de la TB pharmaco résistante
-Tuberculose/VIH
          -&gt; Dépistage/test et diagnostic de la TB/VIH 
          -&gt; Traitement et soins de la TB/VIH
          -&gt; Prévention de la TB/VIH
- Prévention de la TB/TB pharmaco résistante
         -&gt; Dépistage/test de l’infection par la TB
         -&gt;Traitement préventif 
Modules et interventions optionnels des lacunes programmatiques qui pourraient être inclus en fonction des contextes nationaux et du niveau d'investissement:
- Collaboration avec d'autres prestataires et secteurs
          -&gt; Engagement des prestataires privés dans la prise en charge de la TB/ TB-RR 
- Collaboration avec d'autres prestataires et secteurs
          -&gt; Prise en charge communautaire de la TB/TB-RR</t>
  </si>
  <si>
    <t xml:space="preserve">Por favor, complete separadamente las tablas de brechas programáticas incluidas en la hoja de cálculo "Tables" para cada módulo prioritario relevante en la solicitud de financiamiento para la tuberculosis. La siguiente lista ofrece ejemplos de módulos y las intervenciones pertinentes correspondientes que se pueden seleccionar. Complete las tablas solo para los intervenciones aprobados e incluidos en la solicitud de financiamiento.  
Para obtener orientación a la hora de completar esta tabla de brechas programáticas, consulte el Manual del Marco Modular y la Nota informativa sobre el TB del Fondo Mundial, en la que se hace referencia a los documentos de orientación técnica correspondientes.
Módulos o intervenciones prioritarios:
- Diagnóstico, tratamiento y atención          
           -&gt; Detección de casos y diagnóstico 
- Diagnóstico, tratamiento y atención a la TB farmacorresistente (TB-DR) 
          -&gt; Diagnóstico de la TB-DR /Pruebas de sensibilidad a los fármacos (PSF)
          -&gt; Tratamiento de la TB-DR, atención y apoyo 
- TB/VIH
          -&gt; Tamizaje TB/VIH, pruebas y diagnóstico
          -&gt; Tratamiento y atención TB/VIH
          -&gt; Prevención TB/VIH
- Prevención TB/TB-DR
          -&gt; Tamizaje/pruebas de infección por TB 
          -&gt; Tratamiento preventivo 
Módulos e intervenciones opcionales para la tabla de brechas programáticas que podrían incluirse según los contextos de los países y el nivel de inversión
- Colaboración con otros proveedores y sectores
          -&gt; Participación de proveedores privados en la atención de TB/TB-DR
- Colaboración con otros proveedores y sectores
          -&gt; Atención comunitaria de la TB/DR-TB
</t>
  </si>
  <si>
    <t xml:space="preserve">TB Programmatic Gap Table 3 </t>
  </si>
  <si>
    <t>Lacunes programmatiques TB Tableau 3 </t>
  </si>
  <si>
    <t xml:space="preserve">Tuberculosis - Tabla de brechas programáticas 3  </t>
  </si>
  <si>
    <t>To begin completing each table, specify the desired priority module/intervention by selecting from the drop-down list provided next to the "Priority Module" line. The corresponding coverage indicator will appear automatically once a module/intervention has been selected.  Blank cells highlighted in white require input. Cells highlighted in purple and gray will then be filled automatically.
If submitting separate TB and HIV funding requests, gap analysis tables for TB/HIV interventions should be included in both the TB and HIV requests. In the case of a joint TB/HIV request, please complete the tables in the joint TB/HIV programmatic gap Excel file.
The following instructions provide detailed information on how to complete the gap table for each module/intervention. Note that separate tables are to be completed for each TB/HIV collaborative intervention. Remember, among the 6 priority modules listed above, complete tables for only the interventions/indicators that are relevant to the funding request.</t>
  </si>
  <si>
    <t>Pour commencer à remplir chaque tableau, précisez le module/intervention prioritaire souhaité en le sélectionnant dans la liste déroulante qui se trouve à côté de la cellule « Module prioritaire ». Lorsqu'un module/intervention est sélectionné, l’indicateur de couverture correspondant s’affiche automatiquement.  Des informations doivent être saisies dans les cellules vides avec fond blanc. Les cellules avec fond violet et gris se rempliront alors automatiquement.
Si vous présentez des demandes de financement séparées pour la TB et pour le VIH, vous devrez inclure des tableaux d’analyse des lacunes programmatiques pour TB/VIH dans chacune de ces demandes. Dans le cas d’une demande de financement commune TB/VIH, remplissez les tableaux qui sont dans le fichier Excel des lacunes programmatiques TB/VIH communs.
Les instructions suivantes fournissent des informations détaillées sur la façon de remplir le tableau des lacunes programmatiques pour chaque module/intervention. Notez que des tableaux séparés doivent être remplis pour chaque intervention TB/VIH conjointe. Rappelez-vous que pour les six modules prioritaires listés ci-dessus, vous ne devez remplir que les tableaux qui concernent les interventions/indicateurs en rapport avec la demande de financement.</t>
  </si>
  <si>
    <t>Para empezar a completar cada tabla, especifique el módulo prioritario o la intervención pertinente seleccionándolos de la lista desplegable incluida junto a la línea "Módulo prioritario". Al seleccionar un módulo o intervención, el indicador de cobertura correspondiente aparecerá de forma automática. Es obligatorio completar las celdas vacías destacadas en color blanco. Las celdas destacadas en morado y gris se completarán de forma automática.
Si se presentan solicitudes de financiamiento separadas para la tuberculosis y el VIH, se deberán incluir las tablas de análisis de brecha para las intervenciones de TB/VIH en ambas solicitudes. En caso de presentar una solicitud conjunta para TB/VIH, deberá completar las tablas incluidas en el archivo de Excel de brechas programáticas para TB/VIH de manera conjunta.
En las instrucciones siguientes se explica detalladamente cómo completar la tabla de brechas para cada módulo o intervención. Tenga presente que es preciso completar separadamente las tablas para cada intervención conjunta de TB/VIH. Recuerde que, de entre los 6  módulos prioritarios enumerados anteriormente, solo debe completar las tablas correspondientes a las intervenciones o los indicadores incluidos en la solicitud de financiamiento.</t>
  </si>
  <si>
    <t xml:space="preserve">TB Programmatic Gap Table 4 </t>
  </si>
  <si>
    <t xml:space="preserve">Lacunes programmatiques TB Tableau 4 </t>
  </si>
  <si>
    <t xml:space="preserve">Tuberculosis - Tabla de brechas programáticas 4  </t>
  </si>
  <si>
    <t>Reference (for DS and DR-TB testing): Planning and budgeting tool for TB and drug-resistant TB testing -  https://www.who.int/publications/i/item/WHO-UCN-TB-2021.8</t>
  </si>
  <si>
    <t>Référence (pour le dépistage de la tuberculose et de la tuberculose résistante aux antituberculeux) : Outil de planification et de budgétisation pour le dépistage de la tuberculose et de la tuberculose résistante aux médicaments : https://www.who.int/publications/i/item/WHO-UCN-TB-2021.8</t>
  </si>
  <si>
    <t>Referencia (para pruebas para la TB sensible y resistente a medicamentos): Herramienta de planificación y elaboración de presupuestos para pruebas para la TB sensible y resistente a medicamentos: https://www.who.int/publications/i/item/WHO-UCN-TB-2021.8</t>
  </si>
  <si>
    <t xml:space="preserve">TB Programmatic Gap Table 5 </t>
  </si>
  <si>
    <t xml:space="preserve">Lacunes programmatiques TB Tableau 5 </t>
  </si>
  <si>
    <t xml:space="preserve">Tuberculosis - Tabla de brechas programáticas 5  </t>
  </si>
  <si>
    <t>In cases where the indicators used by the country are worded differently than what is included in the programmatic gap tables (but measurement is the same), please include the country definition in the comments box. A blank table can be found on the "Blank table" sheet in the case where the number of tables provided in the workbook is not sufficient, or if the applicant wishes to submit a table for a module/intervention/indicator that is not specified in the instructions below.</t>
  </si>
  <si>
    <t>Dans les cas où les indicateurs utilisés par le pays sont formulés différemment de ce qui est inclus dans les tableaux des lacunes programmatiques (mais la mesure reste la même), veuillez inclure la définition du pays dans la section commentaires.
La feuille « Blank table » contient un tableau vierge qui pourra être utilisé si le nombre de tableaux dans le fichier Excel est insuffisant ou si le candidat souhaite soumettre un tableau pour un module/une intervention/un indicateur qui n'apparaît pas dans les instructions ci-dessous.</t>
  </si>
  <si>
    <t>En casos en que los indicadores utilizados por el país estén redactados de manera diferente a lo que se incluye en las tablas de brechas programáticas (pero los métodos de medición son los mismos), por favor incluya la definición utilizada por el país en la caja de comentarios. Si el número de tablas incluidas en el libro de Excel no es suficiente o si el solicitante quiere presentar una tabla para un módulo/intervención/indicador diferente de los especificados en las instrucciones, podrá utilizar la tabla vacía incluida en la hoja denominada "Tabla en blanco".</t>
  </si>
  <si>
    <t xml:space="preserve">TB Programmatic Gap Table 6 </t>
  </si>
  <si>
    <t xml:space="preserve">Lacunes programmatiques TB Tableau 6 </t>
  </si>
  <si>
    <t xml:space="preserve">Tuberculosis - Tabla de brechas programáticas 6  </t>
  </si>
  <si>
    <t>"Tables" Tab</t>
  </si>
  <si>
    <t>Onglet « Tables »</t>
  </si>
  <si>
    <t>Pestaña "Tables"</t>
  </si>
  <si>
    <t xml:space="preserve">TB Programmatic Gap Table 7 </t>
  </si>
  <si>
    <t xml:space="preserve">Lacunes programmatiques TB Tableau 7 </t>
  </si>
  <si>
    <t xml:space="preserve">Tuberculosis - Tabla de brechas programáticas 7  </t>
  </si>
  <si>
    <t xml:space="preserve">TB Programmatic Gap Table 8 </t>
  </si>
  <si>
    <t xml:space="preserve">Lacunes programmatiques TB Tableau 8 </t>
  </si>
  <si>
    <t xml:space="preserve">Tuberculosis - Tabla de brechas programáticas 8  </t>
  </si>
  <si>
    <t xml:space="preserve">TB Programmatic Gap Table 9 </t>
  </si>
  <si>
    <t xml:space="preserve">Lacunes programmatiques TB Tableau 9 </t>
  </si>
  <si>
    <t xml:space="preserve">Tuberculosis - Tabla de brechas programáticas 9  </t>
  </si>
  <si>
    <t>reference (fo DS and DR-TB testing) :  Planning and budgeting tool for TB and drug resistant TB testing</t>
  </si>
  <si>
    <t xml:space="preserve">TB Programmatic Gap Table 10 </t>
  </si>
  <si>
    <t>Lacunes programmatiques TB Tableau 10 : FACULTATIF</t>
  </si>
  <si>
    <t>Tuberculosis - Tabla de brechas programáticas 10  : OPCIONAL</t>
  </si>
  <si>
    <t xml:space="preserve">TB Programmatic Gap Table 11  </t>
  </si>
  <si>
    <t>Lacunes programmatiques TB Tableau 11  : FACULTATIF</t>
  </si>
  <si>
    <t>Tuberculosis - Tabla de brechas programáticas 11  : OPCIONAL</t>
  </si>
  <si>
    <t>Priority Module</t>
  </si>
  <si>
    <r>
      <rPr>
        <sz val="11"/>
        <color theme="1"/>
        <rFont val="Arial"/>
        <family val="2"/>
      </rPr>
      <t>Module prioritaire</t>
    </r>
  </si>
  <si>
    <t>Módulo prioritario</t>
  </si>
  <si>
    <t>Coverage indicator: 
Number of patients with of all forms of TB notified (i.e., bacteriologically confirmed + clinically diagnosed); *includes only those with new and relapse TB.</t>
  </si>
  <si>
    <t>Indicateur de couverture :  
Nombre de patients déclarés atteints de tuberculose toutes formes confondues (c.-à-d. confirmés bactériologiquement et diagnostiqués cliniquement) ; *n'inclut que les nouveaux patients et les rechutes.</t>
  </si>
  <si>
    <t>Indicador de cobertura: 
Número de pacientes notificados con todas las formas de tuberculosis (esto es, confirmada Bacteriológicamente + diagnosticada clínicamente), *incluye únicamente pacientes nuevos y recaídas.</t>
  </si>
  <si>
    <t>Selected coverage indicator</t>
  </si>
  <si>
    <r>
      <rPr>
        <sz val="11"/>
        <color theme="1"/>
        <rFont val="Arial"/>
        <family val="2"/>
      </rPr>
      <t>Indicateur de couverture sélectionné</t>
    </r>
  </si>
  <si>
    <t>Indicador de cobertura seleccionado</t>
  </si>
  <si>
    <t>Estimated population in need/at risk:
Refers to the estimated incidence of all forms of TB cases.</t>
  </si>
  <si>
    <t>Population estimée dans le besoin/à risque : 
Se rapporte à l'incidence estimée de la tuberculose, toutes formes confondues.</t>
  </si>
  <si>
    <t>Población estimada con necesidades/en riesgo:
Se refiere a la incidencia estimada de todas las formas de casos de tuberculosis.</t>
  </si>
  <si>
    <t>Current national coverage</t>
  </si>
  <si>
    <r>
      <rPr>
        <sz val="11"/>
        <color theme="1"/>
        <rFont val="Arial"/>
        <family val="2"/>
      </rPr>
      <t>Couverture nationale actuelle</t>
    </r>
  </si>
  <si>
    <t xml:space="preserve">Cobertura nacional actual </t>
  </si>
  <si>
    <t>Country target:
Refers to NSP or any other latest agreed country target.
1) "#" refers to all forms of TB cases (new and relapse) to be notified to national health authorities. It includes bacteriologically confirmed plus those that are diagnosed using other tests such as X-rays (including digital X-ray with or without CAD/AI), cytology and clinically diagnosed.
2) "%" refers to the treatment coverage, i.e., the proportion of all forms of TB cases (new and relapse) notified among the number of estimated incident TB cases.</t>
  </si>
  <si>
    <t>Cible du pays : 
Se rapporte au plan stratégique national (PSN) ou à toute autre cible du pays approuvée récemment.
1) « # » correspond aux cas de tuberculose, toutes formes confondues (nouveaux cas et rechutes) à notifier aux autorités sanitaires nationales. Cela inclut les cas confirmés bactériologiquement plus ceux qui sont diagnostiqués via d'autres tests tels que la radiographie (y compris la radiographie numérique, avec ou sans CAD/AI), par la cytologie et ceux diagnostiqués cliniquement. 
2) « % » correspond à la couverture du traitement, c'est-à-dire la proportion de cas de tuberculose toutes formes confondues (nouveaux cas et rechutes) notifiés sur le total estimé des nouveaux cas.</t>
  </si>
  <si>
    <t>Meta del país:
Se refiere al Plan Estratégico Nacional (PEN) o a la última meta del país acordada.
1) "#" se refiere a todas las formas de casos de tuberculosis (casos nuevos y recaídas) que se deben notificar a las autoridades sanitarias nacionales. Incluye casos confirmados bacteriológicamente, además de aquellos que se han diagnosticado utilizando otras pruebas como rayos X (incluida la radiografía digital con o sin CAD/AI), citologías y diagnósticos clínicos.
2) "%" se refiere a la cobertura del tratamiento, es decir, la proporción de todas las formas de casos de TB (nuevos y recaídas) notificados entre el número de casos de TB incidentes estimados.</t>
  </si>
  <si>
    <t>Insert latest results</t>
  </si>
  <si>
    <r>
      <rPr>
        <sz val="11"/>
        <color theme="1"/>
        <rFont val="Arial"/>
        <family val="2"/>
      </rPr>
      <t>Indiquez les résultats les plus récents</t>
    </r>
  </si>
  <si>
    <t>Inserte los últimos resultados</t>
  </si>
  <si>
    <t>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t>
  </si>
  <si>
    <t>Besoins du pays déjà couverts : 
1) Les besoins du pays déjà couverts sont partagés entre les besoins prévus d’être couverts par des ressources nationales (ligne C1) et par des ressources extérieures (ligne C2). 
2) Les investissements du secteur privé national doivent être inclus dans les sources nationales. 
3) Dans les cas où une partie des besoins d’une année est couverte par une subvention en cours du Fonds mondial (se terminant avant le début de la nouvelle période de mise en œuvre), le nombre correspondant peut être inclus dans la catégorie des ressources extérieures. 
4) Une fois les lignes C1 et C2 remplies, le total des besoins du pays déjà couverts s'affiche automatiquement dans la ligne C3. Notez que la ligne C3 est verrouillée et ne peut pas être modifiée. Par conséquent, si vous ne disposez pas de données ventilées entre ressources nationales et extérieures, indiquez le total dans la ligne C1. 
5) Dans ce cas, précisez dans la cellule des observations que les données de la ligne C1 correspondent au total des ressources nationales et extérieures.</t>
  </si>
  <si>
    <t>Necesidades del país ya cubiertas:
Las necesidades del país ya cubiertas se desglosan en aquellas que serán cubiertas por recursos nacionales (línea C1) y externos (línea C2). Las inversiones nacionales del sector privado se incluirán entre las fuentes de financiamiento nacionales. En los casos en que parte de una necesidad durante el año esté cubierta por una subvención en curso del Fondo Mundial (es decir, una subvención que finalice antes de comenzar el nuevo período de ejecución), esta podrá incluirse en la categoría de recursos externos. 
Una vez completadas las líneas C1 y C2, las necesidades totales del país ya cubiertas se calculan de forma automática en la línea C3. Recuerde que la línea C3 está bloqueada y no se puede desbloquear. Por lo tanto, deberá introducir un total en la línea C1 en caso de no disponer de un desglose de los recursos nacionales y externos. Si este es el caso, deberá indicar en la casilla de comentarios que la línea C1 hace referencia al total de recursos nacionales y externos.</t>
  </si>
  <si>
    <t>Year</t>
  </si>
  <si>
    <r>
      <rPr>
        <sz val="11"/>
        <color theme="1"/>
        <rFont val="Arial"/>
        <family val="2"/>
      </rPr>
      <t>Année</t>
    </r>
  </si>
  <si>
    <t>Año</t>
  </si>
  <si>
    <t>Programmatic gap:
The programmatic gap is calculated based on total need (line A).</t>
  </si>
  <si>
    <t>Lacune programmatique : 
L’écart programmatique est calculé à partir des besoins totaux (ligne A).</t>
  </si>
  <si>
    <t>Brecha programática:
La brecha programática se calcula según la necesidad total (línea A).</t>
  </si>
  <si>
    <t>Data source</t>
  </si>
  <si>
    <r>
      <rPr>
        <sz val="11"/>
        <color theme="1"/>
        <rFont val="Arial"/>
        <family val="2"/>
      </rPr>
      <t>Source des données</t>
    </r>
  </si>
  <si>
    <t>Fuente de datos</t>
  </si>
  <si>
    <t>Comments/Assumptions:
1) Specify the target geographic area.
2) Specify who are the other sources of funding.
3) Specify the number and proportion of childhood TB cases to be notified among the total notified.
4) Along with the country targets, in the comments column specify the current and targeted treatment success rate for all new TB cases over each of the three years.</t>
  </si>
  <si>
    <t>Commentaires/Hypothèses : 
1) Indiquez la zone géographique cible.
2) Précisez quelles sont les autres sources de financement
3) Précisez le nombre et la proportion de cas de tuberculose pédiatrique parmi tous les cas notifiés 
4) En plus des objectifs par pays, dans la colonne des commentaires, spécifiez le taux de succès thérapeutique actuel et ciblé, pour tous les nouveaux cas de tuberculose pour chacune des trois années.</t>
  </si>
  <si>
    <t>Comentarios/supuestos:
1) Especifique el área geográfica.
2) Especifique cuáles son las otras fuentes de financiamiento.
3) Especifique el número y proporción de casos de tuberculosis infantil que debe ser notificado entre el número total notificado.
4) Junto con las metas del país, especifique en la columna de comentarios la tasa de éxito del tratamiento para los casos nuevos de TB para cada uno de los tres años.</t>
  </si>
  <si>
    <t>Comments</t>
  </si>
  <si>
    <r>
      <rPr>
        <sz val="11"/>
        <color theme="1"/>
        <rFont val="Arial"/>
        <family val="2"/>
      </rPr>
      <t>Observations</t>
    </r>
  </si>
  <si>
    <t>Comentarios</t>
  </si>
  <si>
    <t>Drug-resistant (DR)-TB diagnosis, treatment and care - DR-TB diagnosis/drug susceptibility testing (DST)</t>
  </si>
  <si>
    <t>Year 1</t>
  </si>
  <si>
    <r>
      <rPr>
        <sz val="11"/>
        <color theme="1"/>
        <rFont val="Arial"/>
        <family val="2"/>
      </rPr>
      <t>Année 1</t>
    </r>
  </si>
  <si>
    <t>Año 1</t>
  </si>
  <si>
    <t>Coverage indicator: 
Number of people with confirmed RR-TB and/or MDR-TB notified</t>
  </si>
  <si>
    <t>Indicateur de couverture :  
Nombre de personnes atteintes de TB-RR et/ou de TB-MR confirmée qui ont été déclarées.</t>
  </si>
  <si>
    <t>Indicador de cobertura: 
Número de personas con TB-RR y/o TB-MDR confirmada notificado.</t>
  </si>
  <si>
    <t>Year 2</t>
  </si>
  <si>
    <r>
      <rPr>
        <sz val="11"/>
        <color theme="1"/>
        <rFont val="Arial"/>
        <family val="2"/>
      </rPr>
      <t>Année 2</t>
    </r>
  </si>
  <si>
    <t>Año 2</t>
  </si>
  <si>
    <t>Estimated population in need/at risk:
Refers to the number of the estimated DR-TB (RR/MDR-TB) cases among all new and retreatment cases.</t>
  </si>
  <si>
    <t xml:space="preserve">Population estimée dans le besoin/à risque : 
Correspond au nombre estimé de cas de tuberculose pharmaco résistante (RR-MDR-TB) parmi tous les nouveaux cas et cas de retraitement. </t>
  </si>
  <si>
    <t xml:space="preserve">Población estimada con necesidades/en riesgo:
Se refiere al número estimado de casos de TB farmacorresistente   TB-DR (TB-RR/MDR) entre todos los casos nuevos y de retratamiento.  </t>
  </si>
  <si>
    <t>Year 3</t>
  </si>
  <si>
    <r>
      <rPr>
        <sz val="11"/>
        <color theme="1"/>
        <rFont val="Arial"/>
        <family val="2"/>
      </rPr>
      <t>Année 3</t>
    </r>
  </si>
  <si>
    <t>Año 3</t>
  </si>
  <si>
    <t>Year 4</t>
  </si>
  <si>
    <t>Année 4</t>
  </si>
  <si>
    <t>Año 4</t>
  </si>
  <si>
    <t>Country target:
Refers to NSP or any other latest agreed country target.
1) "#" refers to the bacteriologically confirmed drug resistant TB (DR-TB) cases (RR/MDR-TB) notified.
2) "%" refers to the percentage of DR-TB (RR/MDR-TB) cases notified as a proportion of the estimated DR-TB (RR/MDR-TB) cases among all new and retreatment cases.</t>
  </si>
  <si>
    <t>Cible du pays : 
Se rapporte au PSN ou à toute autre cible du pays approuvée plus récemment.
1) « # » se rapporte aux cas notifiés de tuberculose pharmaco résistante confirmés bactériologiquement (TB-RR/TB-MR).
2) « % » désigne le pourcentage de cas de tuberculose pharmaco résistante (TB-RR/TB-MR) notifiés par rapport aux cas estimés de tuberculose pharmaco résistante (TB-RR/TB-MR) parmi tous les nouveaux cas et les cas de retraitement.</t>
  </si>
  <si>
    <t>Meta del país:
Se refiere al Plan Estratégico Nacional (PEN) o a la última meta del país acordada.
1) "#" se refiere a los casos notificados de tuberculosis farmacorresistente confirmados bacteriológicamente TB-DR (TB-RR/MDR).
2) "%" se refiere al porcentaje de casos notificados de TB-DR (TB-RR/MDR) como proporción de los casos estimados de TB-DR (TB-RR/MDR) entre todos los casos nuevos y de retratamiento.</t>
  </si>
  <si>
    <t>Insert year</t>
  </si>
  <si>
    <r>
      <rPr>
        <sz val="11"/>
        <color theme="1"/>
        <rFont val="Arial"/>
        <family val="2"/>
      </rPr>
      <t>Indiquez l'année</t>
    </r>
  </si>
  <si>
    <t>Inserte el año</t>
  </si>
  <si>
    <t>Comments/Assumptions:
1) Specify the target geographic area.
2) Specify who are the other sources of funding.</t>
  </si>
  <si>
    <t>Commentaires/Hypothèses : 
1) Indiquez la zone géographique cible.
2) Précisez quelles sont les autres sources de financement.</t>
  </si>
  <si>
    <t>Comentarios/supuestos:
1) Especifique el área geográfica.
2) Especifique cuáles son las otras fuentes de financiamiento.</t>
  </si>
  <si>
    <t>Comments / Assumptions</t>
  </si>
  <si>
    <t>Observations / Hypothèses</t>
  </si>
  <si>
    <t>Comentarios o supuestos</t>
  </si>
  <si>
    <t>DR-TB diagnosis, treatment and care – DR-TB treatment, care and support</t>
  </si>
  <si>
    <t>Current estimated country need</t>
  </si>
  <si>
    <t>Estimation des besoins actuels du pays</t>
  </si>
  <si>
    <t>Necesidades estimadas actuales del país</t>
  </si>
  <si>
    <t>Coverage indicator: 
Number of bacteriologically confirmed RR-TB and/or MDR-TB cases registered and started on a prescribed RR-TB and/or MDR-TB treatment regimen.</t>
  </si>
  <si>
    <t>Indicateur de couverture :  
Nombre de cas confirmés de TB-RR et/ou TB-MR enregistrés et qui ont commencé un régime de traitement prescrit pour la TB-RR et/ou TB-MR.</t>
  </si>
  <si>
    <t xml:space="preserve">Indicador de cobertura: 
Número de casos confirmados bacteriológicamente de TB-RR y/o TB-MDR registrados y que han comenzado un tratamiento para la TB-RR y/o TB-MDR </t>
  </si>
  <si>
    <t>A. Total estimated population in need/at risk</t>
  </si>
  <si>
    <t>A. Estimation totale de la population dans le besoin/à risque</t>
  </si>
  <si>
    <t>A. Total estimado de población con necesidades/en riesgo</t>
  </si>
  <si>
    <t xml:space="preserve">Estimated population in need/at risk:
It refers to the number of the estimated MDR/RR TB cases among all new and retreatment cases. </t>
  </si>
  <si>
    <t xml:space="preserve">Population estimée dans le besoin/à risque : 
Correspond au nombre estimé de cas de TB-RR/TB-MR parmi tous les nouveaux cas et cas de retraitement. </t>
  </si>
  <si>
    <t xml:space="preserve">Población estimada con necesidades/en riesgo:
Se refiere al número estimado de casos de TB-RR / TB-MDR entre todos los casos nuevos y de retratamiento.  </t>
  </si>
  <si>
    <t>B. Country targets 
(from National Strategic Plan)</t>
  </si>
  <si>
    <t>B. Cibles du pays
(à partir du Plan Stratégique National)</t>
  </si>
  <si>
    <t>B. Metas del país 
(según el Plan Estratégico Nacional)</t>
  </si>
  <si>
    <t>Country target:
Refers to NSP or any other latest agreed country target.
1) "#" refers to the registered cases with DR-TB (RR/MDR-TB) to be enrolled on second-line treatment.
2) "%" refers to the DR-TB (RR/MDR-TB) cases to be enrolled on second-line treatment among the estimated MDR-TB cases in need of treatment.</t>
  </si>
  <si>
    <t>Cible du pays : 
Se rapporte au PSN ou à toute autre cible du pays approuvée plus récemment.
1) « # » se rapporte aux cas de tuberculose pharmaco résistante (TB-RR/TB-MR) nécessitant un traitement de deuxième intention.
2) « % » se rapporte aux cas de TB-RR/TB-MR nécessitant un traitement de deuxième intention parmi les cas estimés de TB-MR nécessitant un traitement.</t>
  </si>
  <si>
    <t>Meta del país:
Se refiere al Plan Estratégico Nacional (PEN) o a la última meta del país acordada.
1) "#" se refiere a los casos de tuberculosis farmacorresistente (TB-RR / TB-MDR) que se someterán a un tratamiento de segunda línea. 
2) "%" se refiere a los casos de TB-DR (TB-RR/MDR) que se someterán a un tratamiento de segunda línea entre los casos estimados de TB-MDR con necesidad de tratamiento.</t>
  </si>
  <si>
    <t>Country need already covered</t>
  </si>
  <si>
    <r>
      <rPr>
        <sz val="11"/>
        <color theme="1"/>
        <rFont val="Arial"/>
        <family val="2"/>
      </rPr>
      <t>Besoins du pays déjà couverts</t>
    </r>
  </si>
  <si>
    <t>Necesidades del país ya cubiertas</t>
  </si>
  <si>
    <t>Comments/Assumptions:
1) Specify the target geographic area.
2) Specify who are the other sources of funding.
3) Along with the country targets, in the comments column specify the current and targeted treatment success rate for all bacteriologically confirmed DR-TB cases (RR/MDR-TB) over each of the three years.</t>
  </si>
  <si>
    <t>Commentaires/Hypothèses : 
1) Indiquez la zone géographique cible.
2) Précisez quelles sont les autres sources de financement
3) Avec les cibles du pays, dans la colonne destinée aux observations, indiquez le taux de succès thérapeutique, actuel et ciblé, pour tous les cas de tuberculose pharmaco résistante confirmés bactériologiquement (TB-RR/TB-MR) pour chacune des trois années</t>
  </si>
  <si>
    <t>Comentarios/supuestos:
1) Especifique el área geográfica.
2) Especifique cuáles son las otras fuentes de financiamiento.
3) Además de las metas del país, especifique en la columna de comentarios el índice de éxito del tratamiento actual y previsto para todos los nuevos casos de tuberculosis farmacorresistente TB-DR confirmados bacteriológicamente (TB-RR/MDR) en cada uno de los tres años.</t>
  </si>
  <si>
    <t>C1. Country need planned to be covered by domestic resources</t>
  </si>
  <si>
    <t>C1. Besoins du pays prévus d’être couverts par des ressources nationales</t>
  </si>
  <si>
    <t xml:space="preserve">C1. Necesidades del país que se van a cubrir con recursos nacionales </t>
  </si>
  <si>
    <t>TB/HIV- TB screening, testing and diagnosis among HIV patients</t>
  </si>
  <si>
    <t>C2. Country need planned to be covered by external resources</t>
  </si>
  <si>
    <t>C2. Besoins du pays prévus d’être couverts par des ressources extérieures</t>
  </si>
  <si>
    <t xml:space="preserve">C2. Necesidades del país que se van a cubrir con recursos externos </t>
  </si>
  <si>
    <t>Coverage indicator:
Percentage of people living with HIV newly initiated on ART who were screened for TB.</t>
  </si>
  <si>
    <t>Indicateur de couverture : 
Pourcentage de personnes vivant avec le VIH ayant nouvellement initié la TARV et chez qui les signes de la tuberculose ont été recherchés.</t>
  </si>
  <si>
    <t>Indicador de cobertura:
Porcentaje de personas que viven con el VIH que acaban de iniciar el tratamiento antirretroviral y que fueron sometidas a pruebas de tuberculosis.</t>
  </si>
  <si>
    <t>C3. Total country need already covered</t>
  </si>
  <si>
    <t>C3. Total des besoins du pays déjà couverts</t>
  </si>
  <si>
    <t>C3. Necesidades totales del país ya cubiertas</t>
  </si>
  <si>
    <t>Estimated population in need/at risk:
Refers to all people living with HIV newly initiated on ART.</t>
  </si>
  <si>
    <t>Population estimée dans le besoin/à risque : 
Se rapporte à toutes les personnes vivant avec le VIH ayant nouvellement initié la TARV.</t>
  </si>
  <si>
    <t xml:space="preserve">Población estimada con necesidades/en riesgo:
Se refiere a todas las personas que viven con VIH que recién iniciaron TARV. </t>
  </si>
  <si>
    <t>Programmatic gap</t>
  </si>
  <si>
    <t>Lacune programmatique</t>
  </si>
  <si>
    <t>Brecha programática</t>
  </si>
  <si>
    <t>Country target:
Refers to NSP or any other latest agreed country target.
1) "#" refers to the number of people living with HIV newly initiated on ART who were screened for TB.
2) "%" refers to the percentage of people living with HIV newly initiated on ART who had TB status assessed and recorded among all people living with HIV newly initiated on ART.</t>
  </si>
  <si>
    <t>Cible du pays : 
Se rapporte au PSN ou à toute autre cible du pays approuvée plus récemment.
1) « # » correspond à toutes les personnes vivant avec le VIH ayant nouvellement initié le TARV et chez qui les signes de la tuberculose ont été recherchés.
2) « % » correspond au pourcentage de personnes vivant avec le VIH ayant nouvellement initié le TARV dont le statut TB a été évalué et documenté, parmi toutes les personnes vivant avec le VIH ayant nouvellement initié le TARV.</t>
  </si>
  <si>
    <t>Meta del país:
Se refiere al Plan Estratégico Nacional (PEN) o a la última meta del país acordada.
1) "#" se refiere al número de personas que viven con VIH que han recién iniciado TARV que fueron tamizadas para TB. 
2) "%" se refiere al porcentaje de personas que viven con el VIH que han recién iniciado TARV a quienes se les ha evaluado y registrado su estatus de TB entre todas las personas que viven con VIH que recién iniciaron TARV.</t>
  </si>
  <si>
    <t>D. Expected annual gap in meeting the need: A - C3</t>
  </si>
  <si>
    <t>D. Déficit annuel attendu par rapport aux besoins : A - C3</t>
  </si>
  <si>
    <t>D. Brecha anual previsto para cubrir las necesidades: A - C3</t>
  </si>
  <si>
    <t>Country need covered with the allocation amount</t>
  </si>
  <si>
    <r>
      <rPr>
        <sz val="11"/>
        <color theme="1"/>
        <rFont val="Arial"/>
        <family val="2"/>
      </rPr>
      <t>Besoins du pays couverts par la somme allouée</t>
    </r>
  </si>
  <si>
    <t xml:space="preserve">Necesidades del país cubiertas por el monto asignado </t>
  </si>
  <si>
    <t>TB/HIV- TB patients with known HIV status</t>
  </si>
  <si>
    <t>TB/VIH - pacientes de tuberculosis con estado serológico respecto al VIH conocido</t>
  </si>
  <si>
    <t>E. Targets to be financed by funding request allocation amount</t>
  </si>
  <si>
    <t>E. Cibles prévus d’être financées par la somme allouée suite à la demande de financement</t>
  </si>
  <si>
    <t>E. Metas que se van a financiar con el monto asignado de la solicitud de financiamiento</t>
  </si>
  <si>
    <t>Coverage Indicator:
Percentage of registered new and relapse TB patients with documented HIV status.</t>
  </si>
  <si>
    <t>Indicateur de couverture :  
Pourcentage de patients atteints de tuberculose enregistrés, nouveaux cas et cas de rechutes, dont le statut VIH est documenté.</t>
  </si>
  <si>
    <t>Indicador de cobertura: 
Porcentaje de casos de TB nuevos y recaídas con estatus documentado de VIH.</t>
  </si>
  <si>
    <t>F. Total coverage from allocation amount and other resources: E + C3</t>
  </si>
  <si>
    <t>F. Couverture totale à partir de la somme allouée et des autres ressources :  E + C3</t>
  </si>
  <si>
    <t xml:space="preserve">F. Cobertura total del monto asignado y otros recursos: E + C3 </t>
  </si>
  <si>
    <t>Estimated population in need/at risk:
Refers to the total number of new and relapse TB patients registered.</t>
  </si>
  <si>
    <t>Population estimée dans le besoin/à risque : 
Correspond au nombre total de patients atteints de tuberculose enregistrés, nouveaux cas et cas de rechutes confondus.</t>
  </si>
  <si>
    <t xml:space="preserve">Población estimada con necesidades/en riesgo:
Se refiere al número total de pacientes con tuberculosis (casos nuevos y recaídas) registrados. </t>
  </si>
  <si>
    <t xml:space="preserve">G. Remaining gap: A - F </t>
  </si>
  <si>
    <r>
      <rPr>
        <sz val="11"/>
        <color theme="1"/>
        <rFont val="Arial"/>
        <family val="2"/>
      </rPr>
      <t xml:space="preserve">G. Déficit restant : A - F </t>
    </r>
  </si>
  <si>
    <t xml:space="preserve">G. Brecha restante: A - F </t>
  </si>
  <si>
    <t>Country target:
Refers to NSP or any other latest agreed country target.
1) "#" refers to the number of registered new and relapses TB patients with documented HIV status.
2) "%" refers to the percentage of registered new and relapses TB patients with documented HIV status among the total number of registered new and relapses TB patients.</t>
  </si>
  <si>
    <t>Cible du pays : 
Se rapporte au PSN ou à toute autre cible du pays approuvée plus récemment.
1) « # » correspond au nombre de patients atteints de tuberculose enregistrés, nouveaux cas et rechutes confondus, dont le statut VIH est documenté.
2) « % » correspond au pourcentage des patients atteints de tuberculose enregistrés (nouveaux cas et cas de rechutes) et dont le statut VIH est documenté, parmi le total des patients avec TB enregistrés (nouveaux cas et rechutes).</t>
  </si>
  <si>
    <t xml:space="preserve">Meta del país:
Se refiere al Plan Estratégico Nacional (PEN) o a la última meta del país acordada.
1) "#" se refiere al número de pacientes con tuberculosis (casos nuevos y recaídas) registrado con estado serológico conocido con respecto al VIH.  
2) "%" se refiere al porcentaje de pacientes con tuberculosis (casos nuevos y recaídas) registrado con estado serológico respecto al VIH conocido entre el número total de pacientes con tuberculosis (casos nuevos y recaídas) registrado. </t>
  </si>
  <si>
    <t>TB/HIV- TB/HIV Treatment and care</t>
  </si>
  <si>
    <t>Coverage indicator:
Percentage of HIV positive TB patients (new and relapse) on ART during TB treatment.</t>
  </si>
  <si>
    <t>Indicateur de couverture :  
Pourcentage de patients atteints de tuberculose (nouveaux cas et rechutes) vivant avec le VIH sous TARV pendant leur traitement antituberculeux.</t>
  </si>
  <si>
    <t>Indicador de cobertura: 
Porcentaje de pacientes nuevos y recaídas de tuberculosis en pacientes coinfectados por VIH que recibieron tratamiento antirretroviral durante el tratamiento de la tuberculosis.</t>
  </si>
  <si>
    <t xml:space="preserve">Carefully read the instructions in the "Instructions" tab before completing the programmatic gap analysis table. 
The instructions have been tailored to each specific module/intervention. </t>
  </si>
  <si>
    <t xml:space="preserve">Veuillez lire attentivement les consignes données dans l'onglet « Instructions » avant de compléter le tableau d'analyse des lacunes programmatiques. 
Les instructions ont été adaptées à chaque module/intervention. </t>
  </si>
  <si>
    <t xml:space="preserve">Lea detenidamente las instrucciones en la pestaña "Instrucciones" antes de completar la tabla de análisis de brecha programática. Las instrucciones se han adaptado a cada módulo o intervención específico/a. </t>
  </si>
  <si>
    <t>Estimated population in need/at risk:
Refers to the total number of expected HIV positive new and relapse TB patients registered in the period.</t>
  </si>
  <si>
    <t>Population estimée dans le besoin/à risque : 
Correspond au nombre total de patients séropositifs au VIH et aux patients atteints de tuberculose (nouveaux cas et rechutes) attendus enregistrés au cours de la période.</t>
  </si>
  <si>
    <t xml:space="preserve">Población estimada con necesidades/en riesgo:
Se refiere al número total de pacientes seropositivos con tuberculosis (casos nuevos y recaídas) que se espera registrar durante el período de informe. </t>
  </si>
  <si>
    <t>Country target:
Refers to NSP or any other latest agreed country target.
1) "#" refers to the number of HIV positive TB patients (new and relapse) who receive ART.
2) "%" refers to the percentage of HIV positive new and relapse TB patients who receive ART among the total of HIV positive new and relapse TB patients registered.</t>
  </si>
  <si>
    <t>Cible du pays : 
Se rapporte au PSN ou à toute autre cible du pays approuvée plus récemment.
1) « # » correspond au nombre de patients atteints de tuberculose (nouveaux cas et cas de rechutes) et séropositifs au VIH qui sont sous TARV.
2) « % » correspond au pourcentage de de patients atteints de tuberculose (nouveaux cas et cas de rechutes) et séropositifs au VIH qui reçoivent le TARV parmi le total des patients atteints de tuberculose et séropositifs au VIH enregistrés.</t>
  </si>
  <si>
    <t>Meta del país:
Se refiere al Plan Estratégico Nacional (PEN) o a la última meta del país acordada.
1) "#" se refiere al número de pacientes seropositivos con tuberculosis (casos nuevos y recaídas) que recibe TARV.
2) "%" se refiere al porcentaje de pacientes seropositivos con tuberculosis (casos nuevos y recaídas) que recibe TARV entre el total de pacientes seropositivos con tuberculosis (casos nuevos y recaídas) registrado.</t>
  </si>
  <si>
    <r>
      <t>This sheet contains a blank table in the case where the number of tables provided in the previous sheets is not sufficient, or if the applicant wishes to submit a table for a module/intervention</t>
    </r>
    <r>
      <rPr>
        <sz val="11"/>
        <color rgb="FFFF0000"/>
        <rFont val="Arial"/>
        <family val="2"/>
      </rPr>
      <t>/indicator</t>
    </r>
    <r>
      <rPr>
        <sz val="11"/>
        <color theme="1"/>
        <rFont val="Arial"/>
        <family val="2"/>
      </rPr>
      <t xml:space="preserve"> that is not specified in the instructions.
This table is unprotected, therefore formulas in the cells can be changed if required. The table can also be copied if more than one is needed.</t>
    </r>
  </si>
  <si>
    <t>Cette feuille contient un tableau vierge qui pourra être utilisé si le nombre de tableaux dans les feuilles précédentes est insuffisant ou si le candidat souhaite soumettre un tableau pour un module/une intervention/un indicateur qui n'apparaît pas dans les instructions.
Ce tableau n'est pas protégé. Les formules peuvent donc être modifiées si nécessaire. Le tableau peut également être copié si plusieurs tableaux sont nécessaires.</t>
  </si>
  <si>
    <t>Si el número de tablas incluidas en el cuaderno de Excel no es suficiente o el solicitante quiere presentar una tabla para un módulo o intervención o indicador que no aparece indicado en las instrucciones, podrá utilizar la tabla en blanco incluida en esta hoja de cálculo. 
Esta tabla no está protegida, por lo que se pueden modificar las fórmulas de las celdas en caso necesario. Además, es posible copiar la tabla si se necesita más de una.</t>
  </si>
  <si>
    <t>TB Programmatic Gap Blank Table (if needed)</t>
  </si>
  <si>
    <t>Tableau vierge des lacunes programmatiques TB (si nécessaire)</t>
  </si>
  <si>
    <t>Tuberculosis - Tabla de brecha programática vacía (en caso necesario)</t>
  </si>
  <si>
    <t>Coverage indicator:
Percentage of PLHIV currently enrolled on ART who started TB preventive therapy during the reporting period.</t>
  </si>
  <si>
    <t>Indicateur de couverture : 
Pourcentage de personnes vivant avec le VIH actuellement sous thérapie antirétrovirale qui ont initié un traitement préventif de la tuberculose (TPT) pendant la période de rapportage.</t>
  </si>
  <si>
    <t>Indicador de cobertura:
Porcentaje de personas que viven con el VIH actualmente inscritas en el tratamiento antirretroviral que iniciaron el tratamiento preventivo de la tuberculosis durante el período de reporte.</t>
  </si>
  <si>
    <t>Estimated population in need/at risk:
Refers to the estimated number of people living with HIV (PLHIV) currently enrolled on ART during the period.   
This excludes PLHIV on TB treatment or being evaluated for active TB. Where possible, it should also exclude PLHIV who previously completed TPT within the timeframe recommended by national policy, as well as those PLHIV estimated to be clinically non-eligible due to co-morbidities and contraindications, including active hepatitis, chronic alcoholism, use of other medications that are potentially hepatotoxic such as nevirapine, and/or neuropathy.</t>
  </si>
  <si>
    <t>Population estimée dans le besoin / à risque : 
Désigne le nombre estimé de PVVIH actuellement sous TARV durant la période. 
Ceci exclut les PVVIH sous traitement antituberculeux ou qui sont en cours d'évaluation d’une tuberculose active. Dans la mesure du possible, cela devrait également exclure les PVVIH qui ont déjà terminé le TPT dans les délais recommandés par la politique nationale, ainsi que les PVVIH jugées cliniquement non éligibles en raison de comorbidités et de contre-indications, telles que l’hépatite active, l'alcoolisme chronique, la prise d'autres médicaments potentiellement hépatotoxiques (névirapine par exemple) et/ou de neuropathies.</t>
  </si>
  <si>
    <t>Población estimada en necesidad/en riesgo:
Se refiere al número estimado de personas que viven con VIH (PVVIH) recibiendo terapia antirretroviral durante el periodo.
Esto excluye a personas que viven con VIH que se encuentren en tratamiento o que están siendo evaluados para TB activa. Cuando sea posible, debería también excluir a personas que viven con VIH que hayan completado la terapia preventiva para tuberculosis en el tiempo establecido en las normas nacionales, así como también aquellas personas que viven con VIH estimadas no elegibles clínicamente debido comorbilidades y contraindicaciones, incluyendo hepatitis activa, alcoholismo crónico, uso de otros medicamentos que son potencialmente hepatotóxicos como la nevirapina y/o neuropatía.</t>
  </si>
  <si>
    <t>Country target:
Refers to NSP or any other latest agreed country target.
1) "#" refers to the total number of PLHIV currently enrolled on ART who started TB preventive treatment (TPT) for TB infection.
2) "%" refers to the percentage of PLHIV currently enrolled on ART who started TB preventive treatment for TB infection among the total number of PLHIV currently enrolled on ART.</t>
  </si>
  <si>
    <t>Cible du pays : 
Se rapporte au PSN ou à toute autre cible du pays approuvée plus récemment.
1) « # » se rapporte au nombre total de PVVIH sous TARV qui ont commencé le traitement préventif de la tuberculose (TPT). 
2) « % » désigne le pourcentage de PVVIH sous TARV qui ont commencé un traitement pour une infection TB parmi le nombre total de PVVIH sous TARV.</t>
  </si>
  <si>
    <t>Meta del país:
Se refiere al Plan Estratégico Nacional (PEN) o a la última meta del país acordada.
1) "#" se refiere al número de personas que viven con VIH en tratamiento antirretroviral que iniciaron el tratamiento para la infección latente por tuberculosis.
2) "%" se refiere al porcentaje de personas que viven con VIH en tratamiento antirretroviral que iniciaron el tratamiento preventivo para la infección por tuberculosis entre el número total de PVVIH actualmente inscritas en TARV.</t>
  </si>
  <si>
    <t>TB/DR-TB prevention – Screening/testing for TB infection</t>
  </si>
  <si>
    <t>Coverage indicator: 
Contact investigation coverage: Proportion of contacts of people with bacteriologically-confirmed TB evaluated for TB among those eligible.</t>
  </si>
  <si>
    <t>Indicateur de couverture :  
Couverture de la recherche des contacts  :  proportion de contacts de personnes atteintes de tuberculose confirmée bactériologiquement évalués pour la TB parmi les personnes éligibles.</t>
  </si>
  <si>
    <t>Indicador de cobertura: 
Cobertura de la investigación de contactos: proporción de contactos de personas con tuberculosis confirmada bacteriológicamente evaluados para la tuberculosis entre las personas elegibles.</t>
  </si>
  <si>
    <t>Estimated population in need/at risk:
Refers to the estimated number of eligible contacts of bacteriologically-confirmed people with TB during the period.
Target setting for the number of household contacts per bacteriologically confirmed person with TB should be based the national policy. Population census data to estimate the size of households, Stop TB UNHLM TB Prevention targets by country, modelling exercises based on program data, etc. are available options which the country can utilize during estimation.</t>
  </si>
  <si>
    <t>Population estimée dans le besoin/à risque 
Se rapporte au nombre estimé de contacts éligibles de personnes ayant une tuberculose confirmée bactériologiquement durant la période.
La définition des cibles pour le nombre de contacts avec les ménages par personne ayant une TB confirmée bactériologiquement doit être basée sur la politique nationale. Les données du recensement de la population pour estimer la taille des ménages, les cibles par pays de prévention de la tuberculose de Stop TB UNHLM, les exercices de modélisation basés sur les données du programme, etc. sont des options disponibles que le pays peut utiliser pendant l'estimation.</t>
  </si>
  <si>
    <t>Población estimada en necesidad/en riesgo: 
Se refiere al número estimado de contactos elegibles de personas con TB confirmada bacteriológicamente durante el período. 
El establecimiento de metas para el número de contactos en el hogar por persona con TB confirmada bacteriológicamente debe basarse en la política nacional. Los datos del censo de la población para estimar el tamaño de los hogares, las metas por país de prevención de la TB de la UNHLM, Stop TB, los ejercicios de modelaje basados en los datos del programa, etc. son opciones disponibles que el país puede utilizar durante la estimación.</t>
  </si>
  <si>
    <t>Country target:
Refers to NSP or any other latest agreed country target.
1) "#" refers to the number of contacts of people with bacteriologically confirmed TB who were evaluated for TB.
2) "%" refers to the percentage of contacts of people who were evaluated among the total number of eligible contacts of people with bacteriologically confirmed TB (see above).</t>
  </si>
  <si>
    <t>Cible du pays : 
Se rapporte au PSN ou à toute autre cible du pays approuvée plus récemment.
1) « # » désigne le nombre de contacts de personnes ayant une TB confirmée bactériologiquement qui ont été évalués pour la TB.
2) « % » désigne le pourcentage de contacts de personnes évaluées par rapport au nombre total de contacts éligibles de personnes ayant une TB confirmée bactériologiquement (voir ci-dessus).</t>
  </si>
  <si>
    <t>Meta del país: 
Se refiere al Plan Estratégico Nacional (PEN) o a la última meta del país acordada.
1) "#" se refiere al número de contactos de personas con TB bacteriológicamente confirmada que fueron evaluadas para TB.
2) "%" se refiere al porcentaje de contactos de personas que fueron evaluadas entre el número total de contactos elegibles de personas con TB confirmada bacteriológicamente (ver arriba).</t>
  </si>
  <si>
    <t>Comments/Assumptions:
1) Specify the target geographic area.
2) Specify who are the other sources of funding.
3) Specify the number and proportion of contacts evaluated disaggregated by age (&lt;5, 5-14, 15+ years).</t>
  </si>
  <si>
    <t>Commentaires/Hypothèses : 
1) Indiquez la zone géographique cible.
2) Précisez quelles sont les autres sources de financement
3) Précisez le nombre et la proportion de contacts évalués, ventilés par âge (&lt;5, 5-14, 15+ ans).</t>
  </si>
  <si>
    <t>Comentarios/Supuestos: 
1) Especifique el área geográfica.
2) Especifique cuales son las otras fuentes de financiamiento. 
3) Especifique el número y la proporción de contactos evaluados desagregados por edad (&lt;5, 5-14, 15+ años).</t>
  </si>
  <si>
    <t>TB/DR-TB prevention – Preventive treatment (eligible contacts)</t>
  </si>
  <si>
    <t>Coverage indicator: 
Number of people in contact with TB patients who began preventive therapy.</t>
  </si>
  <si>
    <t>Indicateur de couverture :  
Nombre de personnes en contact avec des patients atteints de tuberculose ayant commencé un traitement préventif.</t>
  </si>
  <si>
    <t>Indicador de cobertura: 
Número de personas en contacto con pacientes de tuberculosis que empezaron a recibir terapia preventivo.</t>
  </si>
  <si>
    <t xml:space="preserve">Estimated population in need/at risk:
Refers to the estimated number of eligible contacts of bacteriologically-confirmed people with TB initiated on TB preventive therapy after ruling out TB disease. </t>
  </si>
  <si>
    <t>Population estimée dans le besoin /à risque : 
Se rapporte au nombre estimé de contacts éligibles de personnes atteintes de tuberculose confirmée bactériologiquement qui ont commencé le traitement préventif de la TB après avoir exclu une TB active.</t>
  </si>
  <si>
    <t>Población estimada en necesidad/en riesgo: 
Se refiere al número estimado de contactos elegibles de personas con TB confirmada bacteriológicamente que iniciaron un tratamiento preventivo de TB después de descartar la TB activa.</t>
  </si>
  <si>
    <t>Country target:
Refers to NSP or any other latest agreed country target.
1) '#" refers to the number of eligible contacts of people with bacteriologically confirmed TB commenced on TB preventive therapy.
2) "%" refers to the percentage of eligible contacts of bacteriologically-confirmed people with TB who commenced TPT (see above).</t>
  </si>
  <si>
    <t>Cible du pays : 
Se rapporte au PSN ou à toute autre cible du pays approuvée plus récemment.
1) « # » fait référence au nombre de contacts éligibles de personnes atteintes de TB confirmée bactériologiquement qui ont commencé un traitement préventif de la TB.
2) « % » fait référence au pourcentage de contacts éligibles de personnes atteintes de tuberculose confirmée bactériologiquement qui ont commencé le TPT (voir ci-dessus).</t>
  </si>
  <si>
    <t>Meta del país: 
Se refiere al Plan Estratégico Nacional (PEN) o a la última meta del país acordada.
1) '#" se refiere al número de contactos elegibles de personas con TB confirmada bacteriológicamente que comenzaron el tratamiento preventivo de TB.
2) "%" se refiere al porcentaje de contactos elegibles de personas con TB confirmada bacteriológicamente que comenzaron TPT (ver arriba).</t>
  </si>
  <si>
    <t>Programmatic gap: 
The programmatic gap is calculated based on total need (line A).</t>
  </si>
  <si>
    <t>Lacune programmatique :  
Le calcul de la lacune programmatique est basé sur le besoin total (ligne A).</t>
  </si>
  <si>
    <t>Brecha programática: 
La brecha programática se calcula con base en la necesidad total (línea A).</t>
  </si>
  <si>
    <t>Comments/Assumptions:
1) Specify the target geographic area.
2) Specify who are the other sources of funding.
3) Specify the number and proportion of child, adolescent and adult contacts to receive TPT among the total estimated number of contacts (&lt;5, 5-14, 15+ years).</t>
  </si>
  <si>
    <t>Commentaires/Hypothèses : 
1) Indiquez la zone géographique cible.
2) Précisez quelles sont les autres sources de financement.
3) Précisez le nombre et la proportion d'enfants, d'adolescents et d'adultes contacts qui recevront le TPT parmi le nombre total estimé de contacts (&lt;5, 5-14, 15+ ans).</t>
  </si>
  <si>
    <t>Comentarios/supuestos: 
1) Especifique el área geográfica.
2) Especificar cuáles son las otras fuentes de financiamiento. 
3) Especificar el número y la proporción de contactos de niños, adolescentes y adultos que recibirán TPT entre el número total estimado de contactos (&lt;5, 5-14, 15+ años).</t>
  </si>
  <si>
    <t xml:space="preserve">OPTIONAL: Collaboration with other providers and sectors – Private provider engagement in TB/DR-TB care </t>
  </si>
  <si>
    <t>FACULTATIF :  Collaboration avec d'autres prestataires et secteurs - Engagement des prestataires privés dans les soins de la TB/Tuberculose pharmacorésistante</t>
  </si>
  <si>
    <t>OPCIONAL: Colaboración con otros proveedores y sectores: participación de proveedores privados en la atención de la TB/DR-TB</t>
  </si>
  <si>
    <t>For countries with large proportion of patients seeking care in the private sector.</t>
  </si>
  <si>
    <t>Pour les pays ayant une grande proportion de patients se faisant soigner dans le secteur privé.</t>
  </si>
  <si>
    <t>Para países con una gran proporción de pacientes que buscan atención en el sector privado.</t>
  </si>
  <si>
    <t>Coverage indicator: 
Percentage of notified patients with all forms of TB (i.e., bacteriologically confirmed + clinically diagnosed) contributed by non-national TB program providers- private/non-governmental facilities; *includes only those with new and relapse TB.</t>
  </si>
  <si>
    <t>Indicateur de couverture :  
Pourcentage de patients déclarés atteints de tuberculose toutes formes confondues (c.-à-d. confirmés bactériologiquement et diagnostiqués cliniquement) déclarés par des prestataires de soins hors programme national de lutte contre la TB – formations sanitaires privées/non gouvernementales ; *n'inclut que les nouveaux patients et les rechutes.</t>
  </si>
  <si>
    <t>Indicador de cobertura: 
Porcentaje de pacientes notificados con todas las formas de tuberculosis (esto es, confirmada bacteriológicamente + diagnosticada clínicamente) aportados por proveedores ajenos al programa nacional de tuberculosis – establecimientos privados o no gubernamentales; *incluye únicamente pacientes nuevos y recaídas.</t>
  </si>
  <si>
    <t xml:space="preserve">Estimated population in need/at risk:
Refers to the estimated number of TB cases that seek care in the private sector (private for-profit and not-for-profit). </t>
  </si>
  <si>
    <t>Population estimée dans le besoin /à risque 
Se rapporte au nombre estimé de cas de tuberculose qui se font soigner dans le secteur privé (privé à but lucratif et sans but lucratif).</t>
  </si>
  <si>
    <t>Población estimada en necesidad/en riesgo: 
Se refiere al número estimado de casos de TB que buscan atención en el sector privado (privado con y sin fines de lucro).</t>
  </si>
  <si>
    <t>Country target:
Refers to NSP or any other latest agreed country target.
1) "#" refers to all forms of TB cases (new and relapse) to be notified to national health authorities by the private sector (NGOs and private-for-profit providers). It includes bacteriologically confirmed plus those that are diagnosed using other tests such as X-rays (including digital X-ray, with or without CAD/AI), cytology and clinically diagnosed.
2) "%" refers to the proportion of notified cases from the private sector providers among the total number of TB cases (all forms) notified to the national health authority in the PPM/PPE implementation areas.</t>
  </si>
  <si>
    <t>Cible du pays : 
Se rapporte au PSN ou à toute autre cible du pays approuvée plus récemment. `
1) « # »   se rapporte au cas de TB toutes formes (nouveaux et rechutes) prévus d’être notifiés aux autorités sanitaires nationales par le secteur privé (ONG et prestataires privés à but lucratif). Cela inclut les cas confirmés bactériologiquement plus ceux qui sont diagnostiqués via d'autres tests tels que la radiographie (y compris la radiographie numérique, avec ou sans CAD/AI), par la cytologie et ceux diagnostiqués cliniquement.
2)  « % »   se rapporte à la proportion de cas notifiés par les prestataires du secteur privé par rapport au nombre total de cas de tuberculose (toutes formes confondues) notifiés à l'autorité sanitaire nationale dans les zones de mise en œuvre du Partenariat public/privé PPM/PPE.</t>
  </si>
  <si>
    <t>Meta del país: 
Se refiere al Plan Estratégico Nacional (PEN) o a la última meta del país acordada.
1) "#" se refiere a todas las formas de casos de TB (nuevos y recidivantes) que el sector privado (ONGs y proveedores privados con fines de lucro) debe notificar a las autoridades sanitarias nacionales. Incluye los confirmados bacteriológicamente más los que se diagnostican mediante otras pruebas como rayos X (incluida la radiografía digital, con o sin CAD/AI), citología y diagnóstico clínico.
2) "%" se refiere a la proporción de casos notificados de los proveedores del sector privado entre el número total de casos de TB (todas las formas) notificados a la autoridad sanitaria nacional en las áreas de implementación del PPM/PPE.</t>
  </si>
  <si>
    <t xml:space="preserve">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t>
  </si>
  <si>
    <t>Besoins du pays déjà couverts : 
1) Les besoins du pays déjà couverts sont ventilés entre les besoins qu'il est prévu de couvrir par des ressources intérieures (ligne C1), et les ressources extérieures (ligne C2). 
2) Les investissements du secteur privé national doivent être inclus dans les sources nationales. 
3) Dans les cas où une partie des besoins de l'année est couverte par une subvention actuelle du Fonds mondial (qui se termine avant le début de la nouvelle période de mise en œuvre), elle peut être incluse dans la catégorie des ressources externes.</t>
  </si>
  <si>
    <t>Necesidad del país ya cubierta: 
1) La necesidad del país ya cubierta se desglosa en la necesidad que se prevé cubrir con recursos internos (línea C1) y recursos externos (línea C2). 
2) Las inversiones del sector privado nacional se incluirán en las fuentes nacionales. 
3) En los casos en que parte de la necesidad durante el año esté cubierta por una subvención actual del Fondo Mundial (que finaliza antes del inicio del nuevo período de implementación), puede incluirse en la categoría de recursos externos</t>
  </si>
  <si>
    <t>Comments/Assumptions:
1) Specify the target geographic area.
2) Specify who are the other sources of funding.
3) Along with the country targets, in the comments column specify the current and targeted treatment success rate for all new TB cases in the private sector over each of the three years.</t>
  </si>
  <si>
    <t xml:space="preserve">Commentaires/Hypothèses : 
1) Indiquez la zone géographique cible.
2) Précisez quelles sont les autres sources de financement.
3) Outre les objectifs nationaux, précisez dans la colonne des commentaires le taux de succès thérapeutique actuel et ciblé, pour tous les nouveaux cas de tuberculose dans le secteur privé pour chacune des trois années. </t>
  </si>
  <si>
    <t>Comentarios/supuestos: 
1) Especifique el área geográfica.
2) Especifique cuáles son las otras fuentes de financiamiento. 
3) Junto con las metas del país, en la columna de comentarios, especifique la tasa de éxito del tratamiento actual y meta para todos los casos nuevos de TB en el sector privado en cada uno de los tres años.</t>
  </si>
  <si>
    <t>OPTIONAL: Collaboration with other providers and sectors – Community-based TB/DR-TB care</t>
  </si>
  <si>
    <t>OPCIONAL: Colaboración con otros proveedores y sectores – Atención de TB/DR-TB basada en la comunidad</t>
  </si>
  <si>
    <t>Coverage indicator: 
Percentage of notified patients with all forms of TB (i.e., bacteriologically confirmed + clinically diagnosed) contributed by non-national TB program providers- community referrals; *includes only those with new and relapse TB.</t>
  </si>
  <si>
    <t>Indicateur de couverture :  
Pourcentage de patients déclarés atteints de tuberculose toutes formes confondues (c.-à-d. confirmés bactériologiquement et diagnostiqués cliniquement) déclarés par des prestataires de soins hors programme national de lutte contre la TB – référés par la communauté ; *n'inclut que les nouveaux patients et les cas de rechute.</t>
  </si>
  <si>
    <t>Indicador de cobertura: 
Porcentaje de pacientes notificados con todas las formas de tuberculosis (esto es, confirmada bacteriológicamente + diagnosticada clínicamente) aportados por proveedores ajenos al programa nacional de tuberculosis – referencias comunitarias; *incluye únicamente pacientes nuevos y recaídas.</t>
  </si>
  <si>
    <t xml:space="preserve">Estimated population in need/at risk:
Refers to the estimated number of people with confirmed TB who were referred for diagnosis through community referrals. </t>
  </si>
  <si>
    <t>Population estimée dans le besoin /à risque :
Se rapporte au nombre estimé de cas de tuberculose confirmés qui ont été référés par les acteurs communautaires.</t>
  </si>
  <si>
    <t>Población estimada en necesidad/en riesgo: 
Se refiere al número estimado de personas con TB confirmada que fueron remitidas para diagnóstico a través de referencias comunitarias.</t>
  </si>
  <si>
    <t>Country target:
Refers to NSP or any other latest agreed country target.
1) "#" refers to the number of people with TB (all forms) i.e. bacteriologically confirmed plus clinically diagnosed referred by the community to a health facility for diagnosis.
2) "%" refers to the proportion of the total number of notified people with TB (all forms) that were referred by the community in the reporting period.</t>
  </si>
  <si>
    <t>Cible du pays : 
Se rapporte au PSN ou à toute autre cible du pays approuvée plus récemment.
1) « # » se réfère au nombre de personnes atteintes de tuberculose (toutes formes), c'est-à-dire confirmées bactériologiquement et diagnostiquées cliniquement, referees par les acteurs communautaires vers une formation sanitaire pour diagnostic.
2) « % » désigne la proportion du nombre total de personnes atteintes de tuberculose (toutes formes confondues) qui ont été référées par les acteurs communautaires pendant la période de rapportage.</t>
  </si>
  <si>
    <t>Meta del país: 
Se refiere al Plan Estratégico Nacional (PEN) o a la última meta del país acordada.
1) "#" se refiere a la cantidad de personas con TB (todas las formas), es decir, bacteriológicamente confirmadas más clínicamente diagnosticadas referenciadas por la comunidad a un centro de salud para el diagnóstico. 
2) "%" se refiere a la proporción del número total de personas notificadas con TB (todas las formas) que fueron referenciadas por la comunidad en el período de informe.</t>
  </si>
  <si>
    <t>Programmatic gap: 
The programmatic gap is calculated based on total need (line A)</t>
  </si>
  <si>
    <t>Comentarios/supuestos: 
1) Especifique el área geográfica.
2) Especificar cuáles son las otras fuentes de financiamiento.</t>
  </si>
  <si>
    <t>The Modular Framework -  https://www.theglobalfund.org/media/4309/fundingmodel_modularframework_handbook_en.pdf</t>
  </si>
  <si>
    <t>Référence : le Manuel du cadre modulaire - https://www.theglobalfund.org/media/4309/fundingmodel_modularframework_handbook_en.pdf</t>
  </si>
  <si>
    <t xml:space="preserve">Referencia: el Manual del Marco Modular - https://www.theglobalfund.org/media/4309/fundingmodel_modularframework_handbook_en.pdf
</t>
  </si>
  <si>
    <t>Global Fund TB Information Note - https://www.theglobalfund.org/media/4759/core_resilientsustainablesystemsforhealth_infonote_en.pdf</t>
  </si>
  <si>
    <t>La note d'information du Fonds mondial sur le TB - https://www.theglobalfund.org/media/4759/core_resilientsustainablesystemsforhealth_infonote_en.pdf</t>
  </si>
  <si>
    <t>La Nota informativa sobre el TB del Fondo Mundial,- https://www.theglobalfund.org/media/4759/core_resilientsustainablesystemsforhealth_infonote_en.pdf</t>
  </si>
  <si>
    <t>Please read the Instructions sheet carefully before completing the programmatic gap tables.</t>
  </si>
  <si>
    <r>
      <rPr>
        <sz val="11"/>
        <color theme="1"/>
        <rFont val="Arial"/>
        <family val="2"/>
      </rPr>
      <t>Veuillez lire attentivement la feuille Instructions avant de compléter le tableau d'analyse des déficits programmatiques.</t>
    </r>
  </si>
  <si>
    <t>Lea detenidamente la hoja de instrucciones antes de completar la tabla de análisis de brecha programático.</t>
  </si>
  <si>
    <t>To complete this cover sheet, select from the drop-down lists the Geography and Applicant Type.</t>
  </si>
  <si>
    <r>
      <rPr>
        <sz val="11"/>
        <color theme="1"/>
        <rFont val="Arial"/>
        <family val="2"/>
      </rPr>
      <t>Pour remplir cette feuille de présentation, sélectionnez un lieu géographique et un type de candidat dans les listes déroulantes.</t>
    </r>
  </si>
  <si>
    <t xml:space="preserve">Para completar la portada, seleccione la zona geográfica y el tipo de solicitante de las listas desplegables. </t>
  </si>
  <si>
    <t>Applicant</t>
  </si>
  <si>
    <r>
      <rPr>
        <sz val="11"/>
        <color theme="1"/>
        <rFont val="Arial"/>
        <family val="2"/>
      </rPr>
      <t>Candidat</t>
    </r>
  </si>
  <si>
    <t>Solicitante</t>
  </si>
  <si>
    <t>Component</t>
  </si>
  <si>
    <r>
      <rPr>
        <sz val="11"/>
        <color theme="1"/>
        <rFont val="Arial"/>
        <family val="2"/>
      </rPr>
      <t>Composante</t>
    </r>
  </si>
  <si>
    <t>Componente</t>
  </si>
  <si>
    <r>
      <rPr>
        <sz val="11"/>
        <color theme="1"/>
        <rFont val="Arial"/>
        <family val="2"/>
      </rPr>
      <t>Type de candidat</t>
    </r>
  </si>
  <si>
    <t>Tipo de solicitante</t>
  </si>
  <si>
    <t>Latest version updated: 13 March 2023</t>
  </si>
  <si>
    <t>Dernière version mise à jour : le 13 mars 2023</t>
  </si>
  <si>
    <t>Última versión actualizada: 13 marzo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</si>
</sst>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35" x14ac:knownFonts="1">
    <font>
      <sz val="11"/>
      <color theme="1"/>
      <name val="Arial"/>
      <family val="2"/>
    </font>
    <font>
      <sz val="11"/>
      <color theme="1"/>
      <name val="Calibri"/>
      <family val="2"/>
      <scheme val="minor"/>
    </font>
    <font>
      <sz val="11"/>
      <color theme="1"/>
      <name val="Arial"/>
      <family val="2"/>
    </font>
    <font>
      <sz val="11"/>
      <color theme="1"/>
      <name val="Georgia"/>
      <family val="1"/>
    </font>
    <font>
      <b/>
      <sz val="11"/>
      <color theme="1"/>
      <name val="Arial"/>
      <family val="2"/>
    </font>
    <font>
      <b/>
      <sz val="14"/>
      <name val="Arial"/>
      <family val="2"/>
    </font>
    <font>
      <b/>
      <sz val="14"/>
      <color rgb="FFFF0000"/>
      <name val="Arial"/>
      <family val="2"/>
    </font>
    <font>
      <b/>
      <sz val="10"/>
      <color rgb="FFFF0000"/>
      <name val="Arial"/>
      <family val="2"/>
    </font>
    <font>
      <b/>
      <sz val="11"/>
      <name val="Arial"/>
      <family val="2"/>
    </font>
    <font>
      <b/>
      <u/>
      <sz val="11"/>
      <name val="Arial"/>
      <family val="2"/>
    </font>
    <font>
      <sz val="11"/>
      <name val="Arial"/>
      <family val="2"/>
    </font>
    <font>
      <b/>
      <sz val="11"/>
      <color rgb="FFFF0000"/>
      <name val="Arial"/>
      <family val="2"/>
    </font>
    <font>
      <sz val="9"/>
      <name val="Arial"/>
      <family val="2"/>
    </font>
    <font>
      <sz val="9"/>
      <color rgb="FFFF0000"/>
      <name val="Arial"/>
      <family val="2"/>
    </font>
    <font>
      <b/>
      <i/>
      <sz val="12"/>
      <color rgb="FFFF0000"/>
      <name val="Arial"/>
      <family val="2"/>
    </font>
    <font>
      <i/>
      <sz val="11"/>
      <name val="Arial"/>
      <family val="2"/>
    </font>
    <font>
      <i/>
      <sz val="11"/>
      <color theme="1"/>
      <name val="Arial"/>
      <family val="2"/>
    </font>
    <font>
      <sz val="11"/>
      <color rgb="FFFF0000"/>
      <name val="Arial"/>
      <family val="2"/>
    </font>
    <font>
      <b/>
      <i/>
      <sz val="18"/>
      <color rgb="FFFF0000"/>
      <name val="Arial"/>
      <family val="2"/>
    </font>
    <font>
      <u/>
      <sz val="11"/>
      <color theme="10"/>
      <name val="Arial"/>
      <family val="2"/>
    </font>
    <font>
      <sz val="11"/>
      <name val="Georgia"/>
      <family val="1"/>
    </font>
    <font>
      <sz val="11"/>
      <color rgb="FF000000"/>
      <name val="Arial"/>
      <family val="2"/>
    </font>
    <font>
      <b/>
      <sz val="18"/>
      <color theme="1"/>
      <name val="Arial"/>
      <family val="2"/>
    </font>
    <font>
      <sz val="11"/>
      <name val="Calibri"/>
      <family val="2"/>
      <scheme val="minor"/>
    </font>
    <font>
      <b/>
      <sz val="11"/>
      <color theme="1"/>
      <name val="Georgia"/>
      <family val="1"/>
    </font>
    <font>
      <b/>
      <sz val="11"/>
      <color theme="0"/>
      <name val="Arial"/>
      <family val="2"/>
    </font>
    <font>
      <b/>
      <sz val="12"/>
      <color theme="0"/>
      <name val="Arial"/>
      <family val="2"/>
    </font>
    <font>
      <sz val="18"/>
      <color theme="0"/>
      <name val="Arial"/>
      <family val="2"/>
    </font>
    <font>
      <b/>
      <sz val="18"/>
      <color theme="0"/>
      <name val="Arial Black"/>
      <family val="2"/>
    </font>
    <font>
      <sz val="18"/>
      <color theme="0"/>
      <name val="Arial Black"/>
      <family val="2"/>
    </font>
    <font>
      <sz val="11"/>
      <color theme="1"/>
      <name val="Arial Black"/>
      <family val="2"/>
    </font>
    <font>
      <sz val="11"/>
      <name val="Calibri"/>
      <family val="2"/>
    </font>
    <font>
      <sz val="11"/>
      <color rgb="FF000000"/>
      <name val="Arial"/>
    </font>
    <font>
      <sz val="11"/>
      <color theme="1"/>
      <name val="Arial"/>
    </font>
    <font>
      <i/>
      <sz val="11"/>
      <color theme="1"/>
      <name val="Arial"/>
    </font>
  </fonts>
  <fills count="23">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1"/>
        <bgColor indexed="64"/>
      </patternFill>
    </fill>
    <fill>
      <patternFill patternType="solid">
        <fgColor theme="4" tint="0.59999389629810485"/>
        <bgColor indexed="64"/>
      </patternFill>
    </fill>
    <fill>
      <patternFill patternType="solid">
        <fgColor rgb="FFFF0000"/>
        <bgColor indexed="64"/>
      </patternFill>
    </fill>
    <fill>
      <patternFill patternType="solid">
        <fgColor rgb="FFFFFF00"/>
        <bgColor indexed="64"/>
      </patternFill>
    </fill>
    <fill>
      <patternFill patternType="solid">
        <fgColor theme="9" tint="0.39997558519241921"/>
        <bgColor indexed="64"/>
      </patternFill>
    </fill>
    <fill>
      <patternFill patternType="solid">
        <fgColor rgb="FF7030A0"/>
        <bgColor indexed="64"/>
      </patternFill>
    </fill>
    <fill>
      <patternFill patternType="solid">
        <fgColor rgb="FFFF33CC"/>
        <bgColor indexed="64"/>
      </patternFill>
    </fill>
    <fill>
      <patternFill patternType="solid">
        <fgColor rgb="FFA6A6A6"/>
        <bgColor indexed="64"/>
      </patternFill>
    </fill>
    <fill>
      <patternFill patternType="solid">
        <fgColor rgb="FF8294FB"/>
        <bgColor indexed="64"/>
      </patternFill>
    </fill>
    <fill>
      <patternFill patternType="solid">
        <fgColor rgb="FF04198F"/>
        <bgColor indexed="64"/>
      </patternFill>
    </fill>
    <fill>
      <patternFill patternType="solid">
        <fgColor rgb="FF6E6E6E"/>
        <bgColor indexed="64"/>
      </patternFill>
    </fill>
    <fill>
      <patternFill patternType="solid">
        <fgColor theme="3" tint="0.39997558519241921"/>
        <bgColor indexed="64"/>
      </patternFill>
    </fill>
    <fill>
      <patternFill patternType="solid">
        <fgColor theme="4"/>
        <bgColor indexed="64"/>
      </patternFill>
    </fill>
    <fill>
      <patternFill patternType="solid">
        <fgColor theme="3" tint="0.59999389629810485"/>
        <bgColor indexed="64"/>
      </patternFill>
    </fill>
    <fill>
      <patternFill patternType="solid">
        <fgColor theme="0"/>
        <bgColor rgb="FF000000"/>
      </patternFill>
    </fill>
    <fill>
      <patternFill patternType="solid">
        <fgColor rgb="FFA6A6A6"/>
        <bgColor rgb="FF000000"/>
      </patternFill>
    </fill>
    <fill>
      <patternFill patternType="solid">
        <fgColor rgb="FFFFFFFF"/>
        <bgColor rgb="FFFFFFFF"/>
      </patternFill>
    </fill>
    <fill>
      <patternFill patternType="solid">
        <fgColor theme="0"/>
        <bgColor theme="0"/>
      </patternFill>
    </fill>
  </fills>
  <borders count="41">
    <border>
      <left/>
      <right/>
      <top/>
      <bottom/>
      <diagonal/>
    </border>
    <border>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top style="medium">
        <color auto="1"/>
      </top>
      <bottom/>
      <diagonal/>
    </border>
    <border>
      <left/>
      <right style="thin">
        <color auto="1"/>
      </right>
      <top style="medium">
        <color auto="1"/>
      </top>
      <bottom/>
      <diagonal/>
    </border>
    <border>
      <left style="thin">
        <color auto="1"/>
      </left>
      <right style="medium">
        <color auto="1"/>
      </right>
      <top style="medium">
        <color auto="1"/>
      </top>
      <bottom/>
      <diagonal/>
    </border>
    <border>
      <left style="medium">
        <color auto="1"/>
      </left>
      <right/>
      <top/>
      <bottom style="thin">
        <color auto="1"/>
      </bottom>
      <diagonal/>
    </border>
    <border>
      <left style="thin">
        <color auto="1"/>
      </left>
      <right style="medium">
        <color auto="1"/>
      </right>
      <top style="thin">
        <color auto="1"/>
      </top>
      <bottom/>
      <diagonal/>
    </border>
    <border>
      <left/>
      <right/>
      <top style="medium">
        <color auto="1"/>
      </top>
      <bottom/>
      <diagonal/>
    </border>
    <border>
      <left style="medium">
        <color auto="1"/>
      </left>
      <right/>
      <top/>
      <bottom/>
      <diagonal/>
    </border>
    <border>
      <left/>
      <right/>
      <top style="medium">
        <color auto="1"/>
      </top>
      <bottom style="thin">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thin">
        <color auto="1"/>
      </left>
      <right style="medium">
        <color auto="1"/>
      </right>
      <top/>
      <bottom style="medium">
        <color auto="1"/>
      </bottom>
      <diagonal/>
    </border>
    <border>
      <left/>
      <right style="thin">
        <color auto="1"/>
      </right>
      <top/>
      <bottom/>
      <diagonal/>
    </border>
    <border>
      <left/>
      <right style="thin">
        <color auto="1"/>
      </right>
      <top/>
      <bottom style="medium">
        <color auto="1"/>
      </bottom>
      <diagonal/>
    </border>
    <border>
      <left/>
      <right style="thin">
        <color auto="1"/>
      </right>
      <top style="medium">
        <color auto="1"/>
      </top>
      <bottom style="medium">
        <color auto="1"/>
      </bottom>
      <diagonal/>
    </border>
    <border>
      <left style="thin">
        <color auto="1"/>
      </left>
      <right/>
      <top style="medium">
        <color auto="1"/>
      </top>
      <bottom/>
      <diagonal/>
    </border>
    <border>
      <left/>
      <right/>
      <top/>
      <bottom style="thin">
        <color auto="1"/>
      </bottom>
      <diagonal/>
    </border>
    <border>
      <left style="thin">
        <color auto="1"/>
      </left>
      <right/>
      <top/>
      <bottom/>
      <diagonal/>
    </border>
    <border>
      <left style="thin">
        <color auto="1"/>
      </left>
      <right style="thin">
        <color auto="1"/>
      </right>
      <top/>
      <bottom style="thin">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medium">
        <color auto="1"/>
      </top>
      <bottom style="thin">
        <color indexed="64"/>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style="thin">
        <color auto="1"/>
      </right>
      <top style="thin">
        <color auto="1"/>
      </top>
      <bottom/>
      <diagonal/>
    </border>
    <border>
      <left style="thin">
        <color rgb="FF000000"/>
      </left>
      <right style="thin">
        <color rgb="FF000000"/>
      </right>
      <top style="thin">
        <color rgb="FF000000"/>
      </top>
      <bottom style="thin">
        <color rgb="FF000000"/>
      </bottom>
      <diagonal/>
    </border>
  </borders>
  <cellStyleXfs count="5">
    <xf numFmtId="0" fontId="0" fillId="0" borderId="0"/>
    <xf numFmtId="9" fontId="2" fillId="0" borderId="0" applyFont="0" applyFill="0" applyBorder="0" applyAlignment="0" applyProtection="0"/>
    <xf numFmtId="0" fontId="19" fillId="0" borderId="0" applyNumberFormat="0" applyFill="0" applyBorder="0" applyAlignment="0" applyProtection="0"/>
    <xf numFmtId="0" fontId="2" fillId="0" borderId="0"/>
    <xf numFmtId="164" fontId="2" fillId="0" borderId="0" applyFont="0" applyFill="0" applyBorder="0" applyAlignment="0" applyProtection="0"/>
  </cellStyleXfs>
  <cellXfs count="271">
    <xf numFmtId="0" fontId="0" fillId="0" borderId="0" xfId="0"/>
    <xf numFmtId="0" fontId="0" fillId="0" borderId="0" xfId="0" applyAlignment="1">
      <alignment vertical="top"/>
    </xf>
    <xf numFmtId="0" fontId="0" fillId="2" borderId="5" xfId="0" applyFill="1" applyBorder="1" applyAlignment="1">
      <alignment horizontal="left" vertical="top"/>
    </xf>
    <xf numFmtId="0" fontId="0" fillId="0" borderId="0" xfId="0" applyAlignment="1">
      <alignment horizontal="left" vertical="top"/>
    </xf>
    <xf numFmtId="0" fontId="0" fillId="0" borderId="0" xfId="0" applyAlignment="1">
      <alignment horizontal="center" vertical="top"/>
    </xf>
    <xf numFmtId="0" fontId="0" fillId="6" borderId="0" xfId="0" applyFill="1" applyAlignment="1">
      <alignment vertical="top"/>
    </xf>
    <xf numFmtId="0" fontId="0" fillId="4" borderId="0" xfId="0" applyFill="1" applyAlignment="1">
      <alignment vertical="top"/>
    </xf>
    <xf numFmtId="0" fontId="3" fillId="0" borderId="0" xfId="0" applyFont="1" applyAlignment="1" applyProtection="1">
      <alignment wrapText="1"/>
      <protection locked="0"/>
    </xf>
    <xf numFmtId="4" fontId="5" fillId="0" borderId="0" xfId="0" applyNumberFormat="1" applyFont="1" applyAlignment="1">
      <alignment horizontal="left" vertical="center" wrapText="1"/>
    </xf>
    <xf numFmtId="4" fontId="6" fillId="0" borderId="0" xfId="0" applyNumberFormat="1" applyFont="1" applyAlignment="1">
      <alignment horizontal="center" vertical="center" wrapText="1"/>
    </xf>
    <xf numFmtId="4" fontId="7" fillId="0" borderId="0" xfId="0" applyNumberFormat="1" applyFont="1" applyAlignment="1">
      <alignment vertical="center" wrapText="1"/>
    </xf>
    <xf numFmtId="4" fontId="5" fillId="0" borderId="0" xfId="0" applyNumberFormat="1" applyFont="1" applyAlignment="1">
      <alignment vertical="center" wrapText="1"/>
    </xf>
    <xf numFmtId="4" fontId="0" fillId="0" borderId="0" xfId="0" applyNumberFormat="1"/>
    <xf numFmtId="4" fontId="12" fillId="6" borderId="0" xfId="0" applyNumberFormat="1" applyFont="1" applyFill="1" applyAlignment="1">
      <alignment horizontal="left" vertical="center" wrapText="1"/>
    </xf>
    <xf numFmtId="4" fontId="17" fillId="0" borderId="0" xfId="0" applyNumberFormat="1" applyFont="1"/>
    <xf numFmtId="4" fontId="17" fillId="0" borderId="0" xfId="0" applyNumberFormat="1" applyFont="1" applyAlignment="1">
      <alignment wrapText="1"/>
    </xf>
    <xf numFmtId="0" fontId="16" fillId="5" borderId="2" xfId="0" applyFont="1" applyFill="1" applyBorder="1" applyAlignment="1" applyProtection="1">
      <alignment horizontal="left" vertical="center" wrapText="1"/>
      <protection locked="0"/>
    </xf>
    <xf numFmtId="4" fontId="13" fillId="6" borderId="25" xfId="0" applyNumberFormat="1" applyFont="1" applyFill="1" applyBorder="1" applyAlignment="1">
      <alignment horizontal="center" vertical="center" wrapText="1"/>
    </xf>
    <xf numFmtId="0" fontId="0" fillId="7" borderId="5" xfId="0" applyFill="1" applyBorder="1" applyAlignment="1">
      <alignment horizontal="left" vertical="top"/>
    </xf>
    <xf numFmtId="0" fontId="10" fillId="4" borderId="5" xfId="0" applyFont="1" applyFill="1" applyBorder="1" applyAlignment="1" applyProtection="1">
      <alignment vertical="center" wrapText="1"/>
      <protection locked="0"/>
    </xf>
    <xf numFmtId="0" fontId="0" fillId="4" borderId="0" xfId="0" applyFill="1" applyAlignment="1" applyProtection="1">
      <alignment wrapText="1"/>
      <protection locked="0"/>
    </xf>
    <xf numFmtId="0" fontId="2" fillId="0" borderId="0" xfId="0" applyFont="1" applyAlignment="1">
      <alignment vertical="center" wrapText="1"/>
    </xf>
    <xf numFmtId="0" fontId="2" fillId="0" borderId="0" xfId="0" applyFont="1" applyAlignment="1">
      <alignment vertical="center"/>
    </xf>
    <xf numFmtId="0" fontId="0" fillId="3" borderId="5" xfId="0" applyFill="1" applyBorder="1" applyAlignment="1">
      <alignment horizontal="left" vertical="top"/>
    </xf>
    <xf numFmtId="0" fontId="0" fillId="7" borderId="6" xfId="0" applyFill="1" applyBorder="1" applyAlignment="1">
      <alignment horizontal="left" vertical="top"/>
    </xf>
    <xf numFmtId="0" fontId="0" fillId="4" borderId="0" xfId="0" applyFill="1"/>
    <xf numFmtId="0" fontId="8" fillId="4" borderId="5" xfId="0" applyFont="1" applyFill="1" applyBorder="1"/>
    <xf numFmtId="4" fontId="8" fillId="4" borderId="0" xfId="0" applyNumberFormat="1" applyFont="1" applyFill="1" applyAlignment="1">
      <alignment vertical="center" wrapText="1"/>
    </xf>
    <xf numFmtId="0" fontId="0" fillId="0" borderId="0" xfId="0" applyAlignment="1">
      <alignment vertical="center"/>
    </xf>
    <xf numFmtId="0" fontId="17" fillId="0" borderId="0" xfId="0" applyFont="1" applyAlignment="1">
      <alignment vertical="top"/>
    </xf>
    <xf numFmtId="0" fontId="0" fillId="0" borderId="0" xfId="0" applyAlignment="1">
      <alignment vertical="top" wrapText="1"/>
    </xf>
    <xf numFmtId="3" fontId="10" fillId="4" borderId="5" xfId="0" applyNumberFormat="1" applyFont="1" applyFill="1" applyBorder="1" applyAlignment="1" applyProtection="1">
      <alignment horizontal="right" vertical="center" wrapText="1"/>
      <protection locked="0"/>
    </xf>
    <xf numFmtId="0" fontId="10" fillId="4" borderId="12" xfId="0" applyFont="1" applyFill="1" applyBorder="1" applyAlignment="1" applyProtection="1">
      <alignment horizontal="left" vertical="center" wrapText="1"/>
      <protection locked="0"/>
    </xf>
    <xf numFmtId="0" fontId="15" fillId="4" borderId="5" xfId="0" applyFont="1" applyFill="1" applyBorder="1" applyAlignment="1" applyProtection="1">
      <alignment horizontal="center" vertical="center" wrapText="1"/>
      <protection locked="0"/>
    </xf>
    <xf numFmtId="0" fontId="10" fillId="4" borderId="0" xfId="0" applyFont="1" applyFill="1" applyAlignment="1">
      <alignment wrapText="1"/>
    </xf>
    <xf numFmtId="0" fontId="20" fillId="4" borderId="0" xfId="0" applyFont="1" applyFill="1" applyAlignment="1">
      <alignment wrapText="1"/>
    </xf>
    <xf numFmtId="0" fontId="15" fillId="5" borderId="3" xfId="0" applyFont="1" applyFill="1" applyBorder="1" applyAlignment="1" applyProtection="1">
      <alignment horizontal="left" vertical="center" wrapText="1"/>
      <protection locked="0"/>
    </xf>
    <xf numFmtId="0" fontId="15" fillId="5" borderId="4" xfId="0" applyFont="1" applyFill="1" applyBorder="1" applyAlignment="1" applyProtection="1">
      <alignment horizontal="left" vertical="center" wrapText="1"/>
      <protection locked="0"/>
    </xf>
    <xf numFmtId="0" fontId="3" fillId="4" borderId="0" xfId="0" applyFont="1" applyFill="1" applyAlignment="1" applyProtection="1">
      <alignment wrapText="1"/>
      <protection locked="0"/>
    </xf>
    <xf numFmtId="0" fontId="21" fillId="0" borderId="0" xfId="0" applyFont="1" applyAlignment="1">
      <alignment vertical="center"/>
    </xf>
    <xf numFmtId="0" fontId="0" fillId="8" borderId="0" xfId="0" applyFill="1" applyAlignment="1">
      <alignment vertical="top" wrapText="1"/>
    </xf>
    <xf numFmtId="0" fontId="10" fillId="8" borderId="0" xfId="0" applyFont="1" applyFill="1" applyAlignment="1">
      <alignment vertical="top" wrapText="1"/>
    </xf>
    <xf numFmtId="0" fontId="22" fillId="4" borderId="0" xfId="0" applyFont="1" applyFill="1"/>
    <xf numFmtId="0" fontId="3" fillId="0" borderId="0" xfId="0" applyFont="1" applyAlignment="1" applyProtection="1">
      <alignment vertical="center" wrapText="1"/>
      <protection locked="0"/>
    </xf>
    <xf numFmtId="0" fontId="0" fillId="9" borderId="0" xfId="0" applyFill="1" applyAlignment="1">
      <alignment vertical="top" wrapText="1"/>
    </xf>
    <xf numFmtId="0" fontId="0" fillId="9" borderId="0" xfId="0" applyFill="1" applyAlignment="1">
      <alignment vertical="top"/>
    </xf>
    <xf numFmtId="0" fontId="0" fillId="5" borderId="0" xfId="0" applyFill="1" applyAlignment="1">
      <alignment horizontal="left" vertical="top"/>
    </xf>
    <xf numFmtId="0" fontId="0" fillId="5" borderId="0" xfId="0" applyFill="1" applyAlignment="1">
      <alignment vertical="top"/>
    </xf>
    <xf numFmtId="0" fontId="0" fillId="9" borderId="5" xfId="0" applyFill="1" applyBorder="1" applyAlignment="1">
      <alignment vertical="top" wrapText="1"/>
    </xf>
    <xf numFmtId="0" fontId="0" fillId="0" borderId="0" xfId="0" applyAlignment="1">
      <alignment horizontal="center" vertical="top" wrapText="1"/>
    </xf>
    <xf numFmtId="0" fontId="0" fillId="7" borderId="5" xfId="0" applyFill="1" applyBorder="1" applyAlignment="1">
      <alignment horizontal="left" vertical="top" wrapText="1"/>
    </xf>
    <xf numFmtId="0" fontId="0" fillId="6" borderId="0" xfId="0" applyFill="1" applyAlignment="1">
      <alignment vertical="top" wrapText="1"/>
    </xf>
    <xf numFmtId="0" fontId="0" fillId="3" borderId="5" xfId="0" applyFill="1" applyBorder="1" applyAlignment="1">
      <alignment horizontal="left" vertical="top" wrapText="1"/>
    </xf>
    <xf numFmtId="0" fontId="10" fillId="9" borderId="0" xfId="0" applyFont="1" applyFill="1" applyAlignment="1">
      <alignment vertical="top" wrapText="1"/>
    </xf>
    <xf numFmtId="0" fontId="0" fillId="11" borderId="0" xfId="0" applyFill="1" applyAlignment="1">
      <alignment vertical="top" wrapText="1"/>
    </xf>
    <xf numFmtId="0" fontId="0" fillId="0" borderId="0" xfId="0" applyAlignment="1">
      <alignment horizontal="left" vertical="top" wrapText="1"/>
    </xf>
    <xf numFmtId="0" fontId="0" fillId="2" borderId="5" xfId="3" applyFont="1" applyFill="1" applyBorder="1" applyAlignment="1">
      <alignment horizontal="left" vertical="top"/>
    </xf>
    <xf numFmtId="0" fontId="0" fillId="2" borderId="5" xfId="3" applyFont="1" applyFill="1" applyBorder="1" applyAlignment="1">
      <alignment horizontal="left" vertical="top" wrapText="1"/>
    </xf>
    <xf numFmtId="0" fontId="0" fillId="2" borderId="6" xfId="3" applyFont="1" applyFill="1" applyBorder="1" applyAlignment="1">
      <alignment horizontal="left" vertical="top"/>
    </xf>
    <xf numFmtId="0" fontId="25" fillId="14" borderId="7" xfId="0" applyFont="1" applyFill="1" applyBorder="1" applyAlignment="1">
      <alignment horizontal="left" vertical="center"/>
    </xf>
    <xf numFmtId="0" fontId="8" fillId="12" borderId="5" xfId="0" applyFont="1" applyFill="1" applyBorder="1" applyAlignment="1">
      <alignment horizontal="center" vertical="center" wrapText="1"/>
    </xf>
    <xf numFmtId="0" fontId="8" fillId="12" borderId="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12" borderId="8" xfId="0" applyFont="1" applyFill="1" applyBorder="1" applyAlignment="1">
      <alignment horizontal="center" vertical="center" wrapText="1"/>
    </xf>
    <xf numFmtId="0" fontId="25" fillId="14" borderId="7" xfId="0" applyFont="1" applyFill="1" applyBorder="1" applyAlignment="1">
      <alignment horizontal="left" vertical="center" wrapText="1"/>
    </xf>
    <xf numFmtId="0" fontId="25" fillId="14" borderId="7" xfId="0" applyFont="1" applyFill="1" applyBorder="1" applyAlignment="1">
      <alignment vertical="center" wrapText="1"/>
    </xf>
    <xf numFmtId="0" fontId="25" fillId="14" borderId="7" xfId="0" applyFont="1" applyFill="1" applyBorder="1" applyAlignment="1">
      <alignment vertical="center"/>
    </xf>
    <xf numFmtId="4" fontId="12" fillId="15" borderId="0" xfId="0" applyNumberFormat="1" applyFont="1" applyFill="1" applyAlignment="1">
      <alignment horizontal="left" vertical="center" wrapText="1"/>
    </xf>
    <xf numFmtId="4" fontId="13" fillId="15" borderId="25" xfId="0" applyNumberFormat="1" applyFont="1" applyFill="1" applyBorder="1" applyAlignment="1">
      <alignment horizontal="center" vertical="center" wrapText="1"/>
    </xf>
    <xf numFmtId="0" fontId="30" fillId="0" borderId="0" xfId="0" applyFont="1" applyAlignment="1" applyProtection="1">
      <alignment wrapText="1"/>
      <protection locked="0"/>
    </xf>
    <xf numFmtId="0" fontId="24" fillId="0" borderId="0" xfId="0" applyFont="1" applyAlignment="1" applyProtection="1">
      <alignment wrapText="1"/>
      <protection locked="0"/>
    </xf>
    <xf numFmtId="0" fontId="8" fillId="13" borderId="5" xfId="0" applyFont="1" applyFill="1" applyBorder="1" applyAlignment="1">
      <alignment horizontal="left" vertical="center" wrapText="1"/>
    </xf>
    <xf numFmtId="0" fontId="8" fillId="13" borderId="6" xfId="0" applyFont="1" applyFill="1" applyBorder="1" applyAlignment="1">
      <alignment horizontal="left" vertical="center" wrapText="1"/>
    </xf>
    <xf numFmtId="0" fontId="8" fillId="13" borderId="6" xfId="0" applyFont="1" applyFill="1" applyBorder="1" applyAlignment="1">
      <alignment horizontal="center" vertical="center" wrapText="1"/>
    </xf>
    <xf numFmtId="0" fontId="8" fillId="13" borderId="5" xfId="0" applyFont="1" applyFill="1" applyBorder="1" applyAlignment="1">
      <alignment horizontal="center" vertical="center" wrapText="1"/>
    </xf>
    <xf numFmtId="0" fontId="15" fillId="4" borderId="5" xfId="0" applyFont="1" applyFill="1" applyBorder="1" applyAlignment="1" applyProtection="1">
      <alignment horizontal="left" vertical="center" wrapText="1"/>
      <protection locked="0"/>
    </xf>
    <xf numFmtId="0" fontId="10" fillId="4" borderId="5" xfId="0" applyFont="1" applyFill="1" applyBorder="1" applyAlignment="1" applyProtection="1">
      <alignment horizontal="center" vertical="center" wrapText="1"/>
      <protection locked="0"/>
    </xf>
    <xf numFmtId="0" fontId="0" fillId="4" borderId="0" xfId="0" applyFill="1" applyAlignment="1">
      <alignment vertical="top" wrapText="1"/>
    </xf>
    <xf numFmtId="0" fontId="10" fillId="4" borderId="0" xfId="0" applyFont="1" applyFill="1" applyAlignment="1">
      <alignment vertical="top" wrapText="1"/>
    </xf>
    <xf numFmtId="0" fontId="23" fillId="4" borderId="0" xfId="0" applyFont="1" applyFill="1" applyAlignment="1">
      <alignment vertical="top" wrapText="1"/>
    </xf>
    <xf numFmtId="0" fontId="0" fillId="4" borderId="5" xfId="0" applyFill="1" applyBorder="1" applyAlignment="1">
      <alignment vertical="top" wrapText="1"/>
    </xf>
    <xf numFmtId="0" fontId="0" fillId="4" borderId="29" xfId="0" applyFill="1" applyBorder="1" applyAlignment="1">
      <alignment vertical="top" wrapText="1"/>
    </xf>
    <xf numFmtId="0" fontId="4" fillId="15" borderId="5" xfId="0" applyFont="1" applyFill="1" applyBorder="1"/>
    <xf numFmtId="0" fontId="16" fillId="4" borderId="5" xfId="0" applyFont="1" applyFill="1" applyBorder="1" applyProtection="1">
      <protection locked="0"/>
    </xf>
    <xf numFmtId="0" fontId="4" fillId="0" borderId="0" xfId="0" applyFont="1" applyAlignment="1">
      <alignment vertical="top" wrapText="1"/>
    </xf>
    <xf numFmtId="0" fontId="4" fillId="0" borderId="0" xfId="0" applyFont="1" applyAlignment="1">
      <alignment vertical="top"/>
    </xf>
    <xf numFmtId="0" fontId="0" fillId="3" borderId="0" xfId="0" applyFill="1" applyAlignment="1">
      <alignment vertical="top"/>
    </xf>
    <xf numFmtId="0" fontId="10" fillId="0" borderId="0" xfId="0" applyFont="1" applyAlignment="1">
      <alignment vertical="top"/>
    </xf>
    <xf numFmtId="0" fontId="25" fillId="14" borderId="10" xfId="0" applyFont="1" applyFill="1" applyBorder="1" applyAlignment="1" applyProtection="1">
      <alignment horizontal="left" vertical="center"/>
      <protection locked="0"/>
    </xf>
    <xf numFmtId="0" fontId="25" fillId="14" borderId="7" xfId="0" applyFont="1" applyFill="1" applyBorder="1" applyAlignment="1" applyProtection="1">
      <alignment horizontal="left" vertical="center"/>
      <protection locked="0"/>
    </xf>
    <xf numFmtId="0" fontId="25" fillId="14" borderId="11" xfId="0" applyFont="1" applyFill="1" applyBorder="1" applyAlignment="1" applyProtection="1">
      <alignment horizontal="left" vertical="center"/>
      <protection locked="0"/>
    </xf>
    <xf numFmtId="0" fontId="8" fillId="15" borderId="36" xfId="0" applyFont="1" applyFill="1" applyBorder="1" applyAlignment="1">
      <alignment vertical="center" wrapText="1"/>
    </xf>
    <xf numFmtId="0" fontId="8" fillId="15" borderId="38" xfId="0" applyFont="1" applyFill="1" applyBorder="1" applyAlignment="1">
      <alignment vertical="center" wrapText="1"/>
    </xf>
    <xf numFmtId="0" fontId="28" fillId="5" borderId="6" xfId="0" applyFont="1" applyFill="1" applyBorder="1" applyAlignment="1">
      <alignment horizontal="left" vertical="center"/>
    </xf>
    <xf numFmtId="0" fontId="27" fillId="5" borderId="7" xfId="0" applyFont="1" applyFill="1" applyBorder="1" applyAlignment="1">
      <alignment horizontal="left" vertical="center"/>
    </xf>
    <xf numFmtId="0" fontId="27" fillId="5" borderId="8" xfId="0" applyFont="1" applyFill="1" applyBorder="1" applyAlignment="1">
      <alignment horizontal="left" vertical="center"/>
    </xf>
    <xf numFmtId="0" fontId="8" fillId="13" borderId="5" xfId="0" applyFont="1" applyFill="1" applyBorder="1" applyAlignment="1">
      <alignment vertical="center" wrapText="1"/>
    </xf>
    <xf numFmtId="0" fontId="25" fillId="14" borderId="6" xfId="0" applyFont="1" applyFill="1" applyBorder="1" applyAlignment="1">
      <alignment horizontal="left" vertical="center"/>
    </xf>
    <xf numFmtId="0" fontId="25" fillId="14" borderId="8" xfId="0" applyFont="1" applyFill="1" applyBorder="1" applyAlignment="1">
      <alignment horizontal="left" vertical="center" wrapText="1"/>
    </xf>
    <xf numFmtId="0" fontId="8" fillId="13" borderId="33" xfId="0" applyFont="1" applyFill="1" applyBorder="1" applyAlignment="1">
      <alignment vertical="center" wrapText="1"/>
    </xf>
    <xf numFmtId="0" fontId="25" fillId="14" borderId="8" xfId="0" applyFont="1" applyFill="1" applyBorder="1" applyAlignment="1">
      <alignment vertical="center" wrapText="1"/>
    </xf>
    <xf numFmtId="0" fontId="8" fillId="13" borderId="6" xfId="0" applyFont="1" applyFill="1" applyBorder="1" applyAlignment="1">
      <alignment vertical="center" wrapText="1"/>
    </xf>
    <xf numFmtId="0" fontId="10" fillId="4" borderId="5" xfId="0" applyFont="1" applyFill="1" applyBorder="1" applyAlignment="1" applyProtection="1">
      <alignment horizontal="left" vertical="center" wrapText="1"/>
      <protection locked="0"/>
    </xf>
    <xf numFmtId="0" fontId="25" fillId="14" borderId="8" xfId="0" applyFont="1" applyFill="1" applyBorder="1" applyAlignment="1">
      <alignment horizontal="left" vertical="center"/>
    </xf>
    <xf numFmtId="0" fontId="25" fillId="14" borderId="8" xfId="0" applyFont="1" applyFill="1" applyBorder="1" applyAlignment="1">
      <alignment vertical="center"/>
    </xf>
    <xf numFmtId="0" fontId="29" fillId="5" borderId="7" xfId="0" applyFont="1" applyFill="1" applyBorder="1" applyAlignment="1">
      <alignment horizontal="left" vertical="center"/>
    </xf>
    <xf numFmtId="0" fontId="29" fillId="5" borderId="8" xfId="0" applyFont="1" applyFill="1" applyBorder="1" applyAlignment="1">
      <alignment horizontal="left" vertical="center"/>
    </xf>
    <xf numFmtId="0" fontId="0" fillId="0" borderId="0" xfId="3" applyFont="1" applyAlignment="1">
      <alignment vertical="top"/>
    </xf>
    <xf numFmtId="0" fontId="0" fillId="0" borderId="0" xfId="3" applyFont="1" applyAlignment="1">
      <alignment vertical="top" wrapText="1"/>
    </xf>
    <xf numFmtId="0" fontId="25" fillId="14" borderId="6" xfId="0" applyFont="1" applyFill="1" applyBorder="1" applyAlignment="1" applyProtection="1">
      <alignment horizontal="left" vertical="center"/>
      <protection locked="0"/>
    </xf>
    <xf numFmtId="0" fontId="25" fillId="14" borderId="8" xfId="0" applyFont="1" applyFill="1" applyBorder="1" applyAlignment="1" applyProtection="1">
      <alignment horizontal="left" vertical="center"/>
      <protection locked="0"/>
    </xf>
    <xf numFmtId="0" fontId="31" fillId="8" borderId="0" xfId="0" applyFont="1" applyFill="1"/>
    <xf numFmtId="0" fontId="23" fillId="8" borderId="0" xfId="0" applyFont="1" applyFill="1"/>
    <xf numFmtId="0" fontId="23" fillId="0" borderId="0" xfId="0" applyFont="1"/>
    <xf numFmtId="0" fontId="23" fillId="10" borderId="0" xfId="0" applyFont="1" applyFill="1"/>
    <xf numFmtId="0" fontId="31" fillId="16" borderId="0" xfId="0" applyFont="1" applyFill="1"/>
    <xf numFmtId="0" fontId="23" fillId="16" borderId="0" xfId="0" applyFont="1" applyFill="1"/>
    <xf numFmtId="0" fontId="31" fillId="0" borderId="0" xfId="0" applyFont="1"/>
    <xf numFmtId="0" fontId="1" fillId="16" borderId="0" xfId="0" applyFont="1" applyFill="1"/>
    <xf numFmtId="0" fontId="1" fillId="0" borderId="0" xfId="0" applyFont="1"/>
    <xf numFmtId="0" fontId="1" fillId="17" borderId="0" xfId="0" applyFont="1" applyFill="1"/>
    <xf numFmtId="0" fontId="0" fillId="17" borderId="5" xfId="0" applyFill="1" applyBorder="1" applyAlignment="1">
      <alignment vertical="top" wrapText="1"/>
    </xf>
    <xf numFmtId="0" fontId="0" fillId="18" borderId="0" xfId="0" applyFill="1" applyAlignment="1">
      <alignment vertical="top" wrapText="1"/>
    </xf>
    <xf numFmtId="0" fontId="0" fillId="2" borderId="0" xfId="0" applyFill="1" applyAlignment="1">
      <alignment vertical="top"/>
    </xf>
    <xf numFmtId="0" fontId="0" fillId="2" borderId="8" xfId="0" applyFill="1" applyBorder="1" applyAlignment="1">
      <alignment horizontal="left" vertical="top"/>
    </xf>
    <xf numFmtId="0" fontId="0" fillId="17" borderId="0" xfId="0" applyFill="1" applyAlignment="1">
      <alignment vertical="top" wrapText="1"/>
    </xf>
    <xf numFmtId="4" fontId="8" fillId="13" borderId="0" xfId="0" applyNumberFormat="1" applyFont="1" applyFill="1" applyAlignment="1">
      <alignment horizontal="center" vertical="center" wrapText="1"/>
    </xf>
    <xf numFmtId="0" fontId="8" fillId="13" borderId="5" xfId="0" applyFont="1" applyFill="1" applyBorder="1" applyAlignment="1" applyProtection="1">
      <alignment horizontal="center" vertical="center" wrapText="1"/>
      <protection locked="0"/>
    </xf>
    <xf numFmtId="0" fontId="8" fillId="13" borderId="6" xfId="0" applyFont="1" applyFill="1" applyBorder="1" applyAlignment="1" applyProtection="1">
      <alignment horizontal="center" vertical="center" wrapText="1"/>
      <protection locked="0"/>
    </xf>
    <xf numFmtId="0" fontId="8" fillId="12" borderId="5" xfId="0" applyFont="1" applyFill="1" applyBorder="1" applyAlignment="1" applyProtection="1">
      <alignment horizontal="center" vertical="center" wrapText="1"/>
      <protection locked="0"/>
    </xf>
    <xf numFmtId="0" fontId="8" fillId="12" borderId="8" xfId="0" applyFont="1" applyFill="1" applyBorder="1" applyAlignment="1" applyProtection="1">
      <alignment horizontal="center" vertical="center" wrapText="1"/>
      <protection locked="0"/>
    </xf>
    <xf numFmtId="9" fontId="10" fillId="12" borderId="5" xfId="1" applyFont="1" applyFill="1" applyBorder="1" applyAlignment="1" applyProtection="1">
      <alignment horizontal="right" vertical="center" wrapText="1"/>
      <protection locked="0"/>
    </xf>
    <xf numFmtId="3" fontId="10" fillId="12" borderId="5" xfId="0" applyNumberFormat="1" applyFont="1" applyFill="1" applyBorder="1" applyAlignment="1" applyProtection="1">
      <alignment horizontal="right" vertical="center" wrapText="1"/>
      <protection locked="0"/>
    </xf>
    <xf numFmtId="3" fontId="10" fillId="19" borderId="5" xfId="0" applyNumberFormat="1" applyFont="1" applyFill="1" applyBorder="1" applyAlignment="1" applyProtection="1">
      <alignment horizontal="center" vertical="center" wrapText="1"/>
      <protection locked="0"/>
    </xf>
    <xf numFmtId="3" fontId="10" fillId="19" borderId="5" xfId="4" applyNumberFormat="1" applyFont="1" applyFill="1" applyBorder="1" applyAlignment="1" applyProtection="1">
      <alignment horizontal="center" vertical="center" wrapText="1"/>
      <protection locked="0"/>
    </xf>
    <xf numFmtId="9" fontId="10" fillId="20" borderId="5" xfId="1" applyFont="1" applyFill="1" applyBorder="1" applyAlignment="1" applyProtection="1">
      <alignment horizontal="center" vertical="center" wrapText="1"/>
    </xf>
    <xf numFmtId="3" fontId="10" fillId="4" borderId="5" xfId="0" applyNumberFormat="1" applyFont="1" applyFill="1" applyBorder="1" applyAlignment="1" applyProtection="1">
      <alignment horizontal="center" vertical="center" wrapText="1"/>
      <protection locked="0"/>
    </xf>
    <xf numFmtId="3" fontId="10" fillId="19" borderId="5" xfId="1" applyNumberFormat="1" applyFont="1" applyFill="1" applyBorder="1" applyAlignment="1" applyProtection="1">
      <alignment horizontal="center" vertical="center" wrapText="1"/>
      <protection locked="0"/>
    </xf>
    <xf numFmtId="3" fontId="10" fillId="20" borderId="5" xfId="1" applyNumberFormat="1" applyFont="1" applyFill="1" applyBorder="1" applyAlignment="1" applyProtection="1">
      <alignment horizontal="center" vertical="center" wrapText="1"/>
    </xf>
    <xf numFmtId="3" fontId="10" fillId="20" borderId="5" xfId="0" applyNumberFormat="1" applyFont="1" applyFill="1" applyBorder="1" applyAlignment="1">
      <alignment horizontal="center" vertical="center" wrapText="1"/>
    </xf>
    <xf numFmtId="3" fontId="10" fillId="12" borderId="5" xfId="0" applyNumberFormat="1" applyFont="1" applyFill="1" applyBorder="1" applyAlignment="1">
      <alignment horizontal="center" vertical="center" wrapText="1"/>
    </xf>
    <xf numFmtId="0" fontId="8" fillId="13" borderId="5" xfId="0" applyFont="1" applyFill="1" applyBorder="1" applyAlignment="1" applyProtection="1">
      <alignment vertical="center" wrapText="1"/>
      <protection locked="0"/>
    </xf>
    <xf numFmtId="0" fontId="8" fillId="13" borderId="5" xfId="0" applyFont="1" applyFill="1" applyBorder="1" applyAlignment="1" applyProtection="1">
      <alignment horizontal="left" vertical="center" wrapText="1"/>
      <protection locked="0"/>
    </xf>
    <xf numFmtId="0" fontId="8" fillId="13" borderId="33" xfId="0" applyFont="1" applyFill="1" applyBorder="1" applyAlignment="1" applyProtection="1">
      <alignment vertical="center" wrapText="1"/>
      <protection locked="0"/>
    </xf>
    <xf numFmtId="0" fontId="8" fillId="13" borderId="6" xfId="0" applyFont="1" applyFill="1" applyBorder="1" applyAlignment="1" applyProtection="1">
      <alignment vertical="center" wrapText="1"/>
      <protection locked="0"/>
    </xf>
    <xf numFmtId="3" fontId="32" fillId="21" borderId="40" xfId="0" applyNumberFormat="1" applyFont="1" applyFill="1" applyBorder="1" applyAlignment="1" applyProtection="1">
      <alignment horizontal="right" vertical="center" wrapText="1"/>
      <protection locked="0"/>
    </xf>
    <xf numFmtId="3" fontId="33" fillId="22" borderId="40" xfId="0" applyNumberFormat="1" applyFont="1" applyFill="1" applyBorder="1" applyAlignment="1" applyProtection="1">
      <alignment horizontal="right" vertical="center" wrapText="1"/>
      <protection locked="0"/>
    </xf>
    <xf numFmtId="0" fontId="34" fillId="22" borderId="40" xfId="0" applyFont="1" applyFill="1" applyBorder="1" applyAlignment="1" applyProtection="1">
      <alignment horizontal="center" vertical="center" wrapText="1"/>
      <protection locked="0"/>
    </xf>
    <xf numFmtId="9" fontId="10" fillId="4" borderId="5" xfId="0" applyNumberFormat="1" applyFont="1" applyFill="1" applyBorder="1" applyAlignment="1" applyProtection="1">
      <alignment vertical="center" wrapText="1"/>
      <protection locked="0"/>
    </xf>
    <xf numFmtId="0" fontId="33" fillId="22" borderId="40" xfId="0" applyFont="1" applyFill="1" applyBorder="1" applyAlignment="1" applyProtection="1">
      <alignment vertical="center" wrapText="1"/>
      <protection locked="0"/>
    </xf>
    <xf numFmtId="3" fontId="10" fillId="4" borderId="5" xfId="0" applyNumberFormat="1" applyFont="1" applyFill="1" applyBorder="1" applyAlignment="1" applyProtection="1">
      <alignment vertical="center" wrapText="1"/>
      <protection locked="0"/>
    </xf>
    <xf numFmtId="0" fontId="1" fillId="10" borderId="0" xfId="0" applyFont="1" applyFill="1"/>
    <xf numFmtId="0" fontId="10" fillId="4" borderId="0" xfId="0" applyFont="1" applyFill="1" applyAlignment="1">
      <alignment horizontal="left" vertical="top" wrapText="1"/>
    </xf>
    <xf numFmtId="4" fontId="10" fillId="0" borderId="6" xfId="0" applyNumberFormat="1" applyFont="1" applyBorder="1" applyAlignment="1">
      <alignment horizontal="left" vertical="center" wrapText="1"/>
    </xf>
    <xf numFmtId="4" fontId="10" fillId="0" borderId="7" xfId="0" applyNumberFormat="1" applyFont="1" applyBorder="1" applyAlignment="1">
      <alignment horizontal="left" vertical="center" wrapText="1"/>
    </xf>
    <xf numFmtId="4" fontId="10" fillId="0" borderId="8" xfId="0" applyNumberFormat="1" applyFont="1" applyBorder="1" applyAlignment="1">
      <alignment horizontal="left" vertical="center" wrapText="1"/>
    </xf>
    <xf numFmtId="4" fontId="25" fillId="14" borderId="6" xfId="0" applyNumberFormat="1" applyFont="1" applyFill="1" applyBorder="1" applyAlignment="1">
      <alignment horizontal="left" vertical="center" wrapText="1"/>
    </xf>
    <xf numFmtId="4" fontId="25" fillId="14" borderId="7" xfId="0" applyNumberFormat="1" applyFont="1" applyFill="1" applyBorder="1" applyAlignment="1">
      <alignment horizontal="left" vertical="center" wrapText="1"/>
    </xf>
    <xf numFmtId="4" fontId="25" fillId="14" borderId="8" xfId="0" applyNumberFormat="1" applyFont="1" applyFill="1" applyBorder="1" applyAlignment="1">
      <alignment horizontal="left" vertical="center" wrapText="1"/>
    </xf>
    <xf numFmtId="4" fontId="11" fillId="0" borderId="15" xfId="0" applyNumberFormat="1" applyFont="1" applyBorder="1" applyAlignment="1">
      <alignment horizontal="center" vertical="center" wrapText="1"/>
    </xf>
    <xf numFmtId="4" fontId="11" fillId="0" borderId="25" xfId="0" applyNumberFormat="1" applyFont="1" applyBorder="1" applyAlignment="1">
      <alignment horizontal="center" vertical="center" wrapText="1"/>
    </xf>
    <xf numFmtId="4" fontId="10" fillId="0" borderId="6" xfId="0" applyNumberFormat="1" applyFont="1" applyBorder="1" applyAlignment="1">
      <alignment vertical="center" wrapText="1"/>
    </xf>
    <xf numFmtId="4" fontId="10" fillId="0" borderId="7" xfId="0" applyNumberFormat="1" applyFont="1" applyBorder="1" applyAlignment="1">
      <alignment vertical="center" wrapText="1"/>
    </xf>
    <xf numFmtId="4" fontId="10" fillId="0" borderId="8" xfId="0" applyNumberFormat="1" applyFont="1" applyBorder="1" applyAlignment="1">
      <alignment vertical="center" wrapText="1"/>
    </xf>
    <xf numFmtId="4" fontId="25" fillId="14" borderId="6" xfId="0" applyNumberFormat="1" applyFont="1" applyFill="1" applyBorder="1" applyAlignment="1">
      <alignment horizontal="left" vertical="center"/>
    </xf>
    <xf numFmtId="4" fontId="25" fillId="14" borderId="7" xfId="0" applyNumberFormat="1" applyFont="1" applyFill="1" applyBorder="1" applyAlignment="1">
      <alignment horizontal="left" vertical="center"/>
    </xf>
    <xf numFmtId="4" fontId="25" fillId="14" borderId="8" xfId="0" applyNumberFormat="1" applyFont="1" applyFill="1" applyBorder="1" applyAlignment="1">
      <alignment horizontal="left" vertical="center"/>
    </xf>
    <xf numFmtId="4" fontId="28" fillId="5" borderId="2" xfId="0" applyNumberFormat="1" applyFont="1" applyFill="1" applyBorder="1" applyAlignment="1">
      <alignment horizontal="left" vertical="center"/>
    </xf>
    <xf numFmtId="4" fontId="28" fillId="5" borderId="3" xfId="0" applyNumberFormat="1" applyFont="1" applyFill="1" applyBorder="1" applyAlignment="1">
      <alignment horizontal="left" vertical="center"/>
    </xf>
    <xf numFmtId="4" fontId="28" fillId="5" borderId="27" xfId="0" applyNumberFormat="1" applyFont="1" applyFill="1" applyBorder="1" applyAlignment="1">
      <alignment horizontal="left" vertical="center"/>
    </xf>
    <xf numFmtId="4" fontId="19" fillId="4" borderId="0" xfId="2" applyNumberFormat="1" applyFill="1" applyBorder="1" applyAlignment="1" applyProtection="1">
      <alignment horizontal="left" vertical="center" wrapText="1"/>
    </xf>
    <xf numFmtId="4" fontId="10" fillId="4" borderId="30" xfId="0" applyNumberFormat="1" applyFont="1" applyFill="1" applyBorder="1" applyAlignment="1">
      <alignment horizontal="left" vertical="center" wrapText="1"/>
    </xf>
    <xf numFmtId="4" fontId="10" fillId="4" borderId="0" xfId="0" applyNumberFormat="1" applyFont="1" applyFill="1" applyAlignment="1">
      <alignment horizontal="left" vertical="center" wrapText="1"/>
    </xf>
    <xf numFmtId="4" fontId="10" fillId="4" borderId="25" xfId="0" applyNumberFormat="1" applyFont="1" applyFill="1" applyBorder="1" applyAlignment="1">
      <alignment horizontal="left" vertical="center" wrapText="1"/>
    </xf>
    <xf numFmtId="4" fontId="26" fillId="14" borderId="2" xfId="0" applyNumberFormat="1" applyFont="1" applyFill="1" applyBorder="1" applyAlignment="1">
      <alignment horizontal="left" vertical="center"/>
    </xf>
    <xf numFmtId="4" fontId="26" fillId="14" borderId="3" xfId="0" applyNumberFormat="1" applyFont="1" applyFill="1" applyBorder="1" applyAlignment="1">
      <alignment horizontal="left" vertical="center"/>
    </xf>
    <xf numFmtId="4" fontId="26" fillId="14" borderId="27" xfId="0" applyNumberFormat="1" applyFont="1" applyFill="1" applyBorder="1" applyAlignment="1">
      <alignment horizontal="left" vertical="center"/>
    </xf>
    <xf numFmtId="0" fontId="10" fillId="4" borderId="1" xfId="0" applyFont="1" applyFill="1" applyBorder="1" applyAlignment="1">
      <alignment horizontal="left" vertical="center" wrapText="1"/>
    </xf>
    <xf numFmtId="0" fontId="10" fillId="4" borderId="26" xfId="0" applyFont="1" applyFill="1" applyBorder="1" applyAlignment="1">
      <alignment horizontal="left" vertical="center" wrapText="1"/>
    </xf>
    <xf numFmtId="0" fontId="19" fillId="4" borderId="1" xfId="2" applyFill="1" applyBorder="1" applyAlignment="1">
      <alignment horizontal="left" vertical="center" wrapText="1"/>
    </xf>
    <xf numFmtId="0" fontId="19" fillId="4" borderId="26" xfId="2" applyFill="1" applyBorder="1" applyAlignment="1">
      <alignment horizontal="left" vertical="center" wrapText="1"/>
    </xf>
    <xf numFmtId="4" fontId="8" fillId="4" borderId="2" xfId="0" applyNumberFormat="1" applyFont="1" applyFill="1" applyBorder="1" applyAlignment="1" applyProtection="1">
      <alignment horizontal="center" vertical="center" wrapText="1"/>
      <protection locked="0"/>
    </xf>
    <xf numFmtId="4" fontId="8" fillId="4" borderId="3" xfId="0" applyNumberFormat="1" applyFont="1" applyFill="1" applyBorder="1" applyAlignment="1" applyProtection="1">
      <alignment horizontal="center" vertical="center" wrapText="1"/>
      <protection locked="0"/>
    </xf>
    <xf numFmtId="4" fontId="8" fillId="4" borderId="4" xfId="0" applyNumberFormat="1" applyFont="1" applyFill="1" applyBorder="1" applyAlignment="1" applyProtection="1">
      <alignment horizontal="center" vertical="center" wrapText="1"/>
      <protection locked="0"/>
    </xf>
    <xf numFmtId="4" fontId="18" fillId="0" borderId="1" xfId="0" applyNumberFormat="1" applyFont="1" applyBorder="1" applyAlignment="1">
      <alignment horizontal="center" vertical="center" wrapText="1"/>
    </xf>
    <xf numFmtId="4" fontId="18" fillId="0" borderId="26" xfId="0" applyNumberFormat="1" applyFont="1" applyBorder="1" applyAlignment="1">
      <alignment horizontal="center" vertical="center" wrapText="1"/>
    </xf>
    <xf numFmtId="4" fontId="8" fillId="4" borderId="5" xfId="0" applyNumberFormat="1" applyFont="1" applyFill="1" applyBorder="1" applyAlignment="1">
      <alignment horizontal="left" vertical="center" wrapText="1"/>
    </xf>
    <xf numFmtId="4" fontId="10" fillId="4" borderId="28" xfId="0" applyNumberFormat="1" applyFont="1" applyFill="1" applyBorder="1" applyAlignment="1">
      <alignment horizontal="left" vertical="center" wrapText="1"/>
    </xf>
    <xf numFmtId="4" fontId="10" fillId="4" borderId="19" xfId="0" applyNumberFormat="1" applyFont="1" applyFill="1" applyBorder="1" applyAlignment="1">
      <alignment horizontal="left" vertical="center" wrapText="1"/>
    </xf>
    <xf numFmtId="4" fontId="10" fillId="4" borderId="15" xfId="0" applyNumberFormat="1" applyFont="1" applyFill="1" applyBorder="1" applyAlignment="1">
      <alignment horizontal="left" vertical="center" wrapText="1"/>
    </xf>
    <xf numFmtId="4" fontId="8" fillId="4" borderId="6" xfId="0" applyNumberFormat="1" applyFont="1" applyFill="1" applyBorder="1" applyAlignment="1">
      <alignment horizontal="left" vertical="center" wrapText="1"/>
    </xf>
    <xf numFmtId="4" fontId="8" fillId="4" borderId="7" xfId="0" applyNumberFormat="1" applyFont="1" applyFill="1" applyBorder="1" applyAlignment="1">
      <alignment horizontal="left" vertical="center" wrapText="1"/>
    </xf>
    <xf numFmtId="4" fontId="8" fillId="4" borderId="8" xfId="0" applyNumberFormat="1" applyFont="1" applyFill="1" applyBorder="1" applyAlignment="1">
      <alignment horizontal="left" vertical="center" wrapText="1"/>
    </xf>
    <xf numFmtId="0" fontId="8" fillId="15" borderId="36" xfId="0" applyFont="1" applyFill="1" applyBorder="1" applyAlignment="1">
      <alignment horizontal="center" vertical="center" wrapText="1"/>
    </xf>
    <xf numFmtId="0" fontId="8" fillId="15" borderId="38" xfId="0" applyFont="1" applyFill="1" applyBorder="1" applyAlignment="1">
      <alignment horizontal="center" vertical="center" wrapText="1"/>
    </xf>
    <xf numFmtId="0" fontId="8" fillId="12" borderId="33" xfId="0" applyFont="1" applyFill="1" applyBorder="1" applyAlignment="1">
      <alignment horizontal="center" vertical="center" wrapText="1"/>
    </xf>
    <xf numFmtId="0" fontId="8" fillId="12" borderId="31" xfId="0" applyFont="1" applyFill="1" applyBorder="1" applyAlignment="1">
      <alignment horizontal="center" vertical="center" wrapText="1"/>
    </xf>
    <xf numFmtId="0" fontId="10" fillId="4" borderId="6" xfId="0" applyFont="1" applyFill="1" applyBorder="1" applyAlignment="1" applyProtection="1">
      <alignment horizontal="left" vertical="center" wrapText="1"/>
      <protection locked="0"/>
    </xf>
    <xf numFmtId="0" fontId="10" fillId="4" borderId="7" xfId="0" applyFont="1" applyFill="1" applyBorder="1" applyAlignment="1" applyProtection="1">
      <alignment horizontal="left" vertical="center" wrapText="1"/>
      <protection locked="0"/>
    </xf>
    <xf numFmtId="0" fontId="10" fillId="4" borderId="8" xfId="0" applyFont="1" applyFill="1" applyBorder="1" applyAlignment="1" applyProtection="1">
      <alignment horizontal="left" vertical="center" wrapText="1"/>
      <protection locked="0"/>
    </xf>
    <xf numFmtId="0" fontId="8" fillId="12" borderId="6" xfId="0" applyFont="1" applyFill="1" applyBorder="1" applyAlignment="1">
      <alignment horizontal="left" vertical="center" wrapText="1"/>
    </xf>
    <xf numFmtId="0" fontId="8" fillId="12" borderId="7" xfId="0" applyFont="1" applyFill="1" applyBorder="1" applyAlignment="1">
      <alignment horizontal="left" vertical="center" wrapText="1"/>
    </xf>
    <xf numFmtId="0" fontId="8" fillId="12" borderId="8" xfId="0" applyFont="1" applyFill="1" applyBorder="1" applyAlignment="1">
      <alignment horizontal="left" vertical="center" wrapText="1"/>
    </xf>
    <xf numFmtId="0" fontId="15" fillId="4" borderId="36" xfId="0" applyFont="1" applyFill="1" applyBorder="1" applyAlignment="1" applyProtection="1">
      <alignment horizontal="left" vertical="center" wrapText="1"/>
      <protection locked="0"/>
    </xf>
    <xf numFmtId="0" fontId="15" fillId="4" borderId="37" xfId="0" applyFont="1" applyFill="1" applyBorder="1" applyAlignment="1" applyProtection="1">
      <alignment horizontal="left" vertical="center" wrapText="1"/>
      <protection locked="0"/>
    </xf>
    <xf numFmtId="0" fontId="15" fillId="4" borderId="39" xfId="0" applyFont="1" applyFill="1" applyBorder="1" applyAlignment="1" applyProtection="1">
      <alignment horizontal="left" vertical="center" wrapText="1"/>
      <protection locked="0"/>
    </xf>
    <xf numFmtId="0" fontId="8" fillId="13" borderId="33" xfId="0" applyFont="1" applyFill="1" applyBorder="1" applyAlignment="1">
      <alignment horizontal="center" vertical="center" wrapText="1"/>
    </xf>
    <xf numFmtId="0" fontId="8" fillId="13" borderId="31" xfId="0" applyFont="1" applyFill="1" applyBorder="1" applyAlignment="1">
      <alignment horizontal="center" vertical="center" wrapText="1"/>
    </xf>
    <xf numFmtId="0" fontId="8" fillId="13" borderId="33" xfId="0" applyFont="1" applyFill="1" applyBorder="1" applyAlignment="1">
      <alignment horizontal="left" vertical="center" wrapText="1"/>
    </xf>
    <xf numFmtId="0" fontId="8" fillId="13" borderId="31" xfId="0" applyFont="1" applyFill="1" applyBorder="1" applyAlignment="1">
      <alignment horizontal="left" vertical="center" wrapText="1"/>
    </xf>
    <xf numFmtId="0" fontId="10" fillId="4" borderId="33" xfId="0" applyFont="1" applyFill="1" applyBorder="1" applyAlignment="1" applyProtection="1">
      <alignment horizontal="left" vertical="center" wrapText="1"/>
      <protection locked="0"/>
    </xf>
    <xf numFmtId="0" fontId="10" fillId="4" borderId="31" xfId="0" applyFont="1" applyFill="1" applyBorder="1" applyAlignment="1" applyProtection="1">
      <alignment horizontal="left" vertical="center" wrapText="1"/>
      <protection locked="0"/>
    </xf>
    <xf numFmtId="0" fontId="10" fillId="12" borderId="33" xfId="0" applyFont="1" applyFill="1" applyBorder="1" applyAlignment="1">
      <alignment horizontal="center" vertical="center" wrapText="1"/>
    </xf>
    <xf numFmtId="0" fontId="10" fillId="12" borderId="31" xfId="0" applyFont="1" applyFill="1" applyBorder="1" applyAlignment="1">
      <alignment horizontal="center" vertical="center" wrapText="1"/>
    </xf>
    <xf numFmtId="4" fontId="11" fillId="0" borderId="33" xfId="0" applyNumberFormat="1" applyFont="1" applyBorder="1" applyAlignment="1">
      <alignment horizontal="center" vertical="center" wrapText="1"/>
    </xf>
    <xf numFmtId="4" fontId="11" fillId="0" borderId="34" xfId="0" applyNumberFormat="1" applyFont="1" applyBorder="1" applyAlignment="1">
      <alignment horizontal="center" vertical="center" wrapText="1"/>
    </xf>
    <xf numFmtId="4" fontId="11" fillId="0" borderId="31" xfId="0" applyNumberFormat="1" applyFont="1" applyBorder="1" applyAlignment="1">
      <alignment horizontal="center" vertical="center" wrapText="1"/>
    </xf>
    <xf numFmtId="0" fontId="14" fillId="0" borderId="19" xfId="0" applyFont="1" applyBorder="1" applyAlignment="1">
      <alignment horizontal="center" vertical="center" wrapText="1"/>
    </xf>
    <xf numFmtId="0" fontId="14" fillId="0" borderId="0" xfId="0" applyFont="1" applyAlignment="1">
      <alignment horizontal="center" vertical="center" wrapText="1"/>
    </xf>
    <xf numFmtId="0" fontId="10" fillId="4" borderId="36" xfId="0" applyFont="1" applyFill="1" applyBorder="1" applyAlignment="1" applyProtection="1">
      <alignment horizontal="left" vertical="center" wrapText="1"/>
      <protection locked="0"/>
    </xf>
    <xf numFmtId="0" fontId="10" fillId="4" borderId="37" xfId="0" applyFont="1" applyFill="1" applyBorder="1" applyAlignment="1" applyProtection="1">
      <alignment horizontal="left" vertical="center" wrapText="1"/>
      <protection locked="0"/>
    </xf>
    <xf numFmtId="0" fontId="10" fillId="4" borderId="39" xfId="0" applyFont="1" applyFill="1" applyBorder="1" applyAlignment="1" applyProtection="1">
      <alignment horizontal="left" vertical="center" wrapText="1"/>
      <protection locked="0"/>
    </xf>
    <xf numFmtId="4" fontId="8" fillId="4" borderId="22" xfId="0" applyNumberFormat="1" applyFont="1" applyFill="1" applyBorder="1" applyAlignment="1">
      <alignment horizontal="left" vertical="center" wrapText="1"/>
    </xf>
    <xf numFmtId="4" fontId="8" fillId="4" borderId="21" xfId="0" applyNumberFormat="1" applyFont="1" applyFill="1" applyBorder="1" applyAlignment="1">
      <alignment horizontal="left" vertical="center" wrapText="1"/>
    </xf>
    <xf numFmtId="4" fontId="8" fillId="4" borderId="35" xfId="0" applyNumberFormat="1" applyFont="1" applyFill="1" applyBorder="1" applyAlignment="1">
      <alignment horizontal="left" vertical="center" wrapText="1"/>
    </xf>
    <xf numFmtId="4" fontId="8" fillId="4" borderId="17" xfId="0" applyNumberFormat="1" applyFont="1" applyFill="1" applyBorder="1" applyAlignment="1">
      <alignment horizontal="left" vertical="center" wrapText="1"/>
    </xf>
    <xf numFmtId="4" fontId="8" fillId="4" borderId="29" xfId="0" applyNumberFormat="1" applyFont="1" applyFill="1" applyBorder="1" applyAlignment="1">
      <alignment horizontal="left" vertical="center" wrapText="1"/>
    </xf>
    <xf numFmtId="4" fontId="8" fillId="4" borderId="9" xfId="0" applyNumberFormat="1" applyFont="1" applyFill="1" applyBorder="1" applyAlignment="1">
      <alignment horizontal="left" vertical="center" wrapText="1"/>
    </xf>
    <xf numFmtId="4" fontId="8" fillId="4" borderId="20" xfId="0" applyNumberFormat="1" applyFont="1" applyFill="1" applyBorder="1" applyAlignment="1">
      <alignment horizontal="left" vertical="center" wrapText="1"/>
    </xf>
    <xf numFmtId="4" fontId="8" fillId="4" borderId="0" xfId="0" applyNumberFormat="1" applyFont="1" applyFill="1" applyAlignment="1">
      <alignment horizontal="left" vertical="center" wrapText="1"/>
    </xf>
    <xf numFmtId="0" fontId="10" fillId="4" borderId="6" xfId="0" applyFont="1" applyFill="1" applyBorder="1" applyAlignment="1" applyProtection="1">
      <alignment vertical="center" wrapText="1"/>
      <protection locked="0"/>
    </xf>
    <xf numFmtId="0" fontId="10" fillId="4" borderId="7" xfId="0" applyFont="1" applyFill="1" applyBorder="1" applyAlignment="1" applyProtection="1">
      <alignment vertical="center" wrapText="1"/>
      <protection locked="0"/>
    </xf>
    <xf numFmtId="0" fontId="10" fillId="4" borderId="8" xfId="0" applyFont="1" applyFill="1" applyBorder="1" applyAlignment="1" applyProtection="1">
      <alignment vertical="center" wrapText="1"/>
      <protection locked="0"/>
    </xf>
    <xf numFmtId="0" fontId="4" fillId="4" borderId="36" xfId="0" applyFont="1" applyFill="1" applyBorder="1" applyAlignment="1" applyProtection="1">
      <alignment horizontal="left" vertical="top" wrapText="1"/>
      <protection locked="0"/>
    </xf>
    <xf numFmtId="0" fontId="4" fillId="4" borderId="37" xfId="0" applyFont="1" applyFill="1" applyBorder="1" applyAlignment="1" applyProtection="1">
      <alignment horizontal="left" vertical="top" wrapText="1"/>
      <protection locked="0"/>
    </xf>
    <xf numFmtId="0" fontId="4" fillId="4" borderId="39" xfId="0" applyFont="1" applyFill="1" applyBorder="1" applyAlignment="1" applyProtection="1">
      <alignment horizontal="left" vertical="top" wrapText="1"/>
      <protection locked="0"/>
    </xf>
    <xf numFmtId="0" fontId="4" fillId="4" borderId="30" xfId="0" applyFont="1" applyFill="1" applyBorder="1" applyAlignment="1" applyProtection="1">
      <alignment horizontal="left" vertical="top" wrapText="1"/>
      <protection locked="0"/>
    </xf>
    <xf numFmtId="0" fontId="4" fillId="4" borderId="0" xfId="0" applyFont="1" applyFill="1" applyAlignment="1" applyProtection="1">
      <alignment horizontal="left" vertical="top" wrapText="1"/>
      <protection locked="0"/>
    </xf>
    <xf numFmtId="0" fontId="4" fillId="4" borderId="25" xfId="0" applyFont="1" applyFill="1" applyBorder="1" applyAlignment="1" applyProtection="1">
      <alignment horizontal="left" vertical="top" wrapText="1"/>
      <protection locked="0"/>
    </xf>
    <xf numFmtId="0" fontId="4" fillId="4" borderId="38" xfId="0" applyFont="1" applyFill="1" applyBorder="1" applyAlignment="1" applyProtection="1">
      <alignment horizontal="left" vertical="top" wrapText="1"/>
      <protection locked="0"/>
    </xf>
    <xf numFmtId="0" fontId="4" fillId="4" borderId="29" xfId="0" applyFont="1" applyFill="1" applyBorder="1" applyAlignment="1" applyProtection="1">
      <alignment horizontal="left" vertical="top" wrapText="1"/>
      <protection locked="0"/>
    </xf>
    <xf numFmtId="0" fontId="4" fillId="4" borderId="9" xfId="0" applyFont="1" applyFill="1" applyBorder="1" applyAlignment="1" applyProtection="1">
      <alignment horizontal="left" vertical="top" wrapText="1"/>
      <protection locked="0"/>
    </xf>
    <xf numFmtId="0" fontId="4" fillId="15" borderId="36" xfId="0" applyFont="1" applyFill="1" applyBorder="1" applyAlignment="1" applyProtection="1">
      <alignment horizontal="center" vertical="center" wrapText="1"/>
      <protection locked="0"/>
    </xf>
    <xf numFmtId="0" fontId="4" fillId="15" borderId="38" xfId="0" applyFont="1" applyFill="1" applyBorder="1" applyAlignment="1" applyProtection="1">
      <alignment horizontal="center" vertical="center" wrapText="1"/>
      <protection locked="0"/>
    </xf>
    <xf numFmtId="0" fontId="8" fillId="12" borderId="33" xfId="0" applyFont="1" applyFill="1" applyBorder="1" applyAlignment="1" applyProtection="1">
      <alignment horizontal="center" vertical="center" wrapText="1"/>
      <protection locked="0"/>
    </xf>
    <xf numFmtId="0" fontId="8" fillId="12" borderId="31" xfId="0" applyFont="1" applyFill="1" applyBorder="1" applyAlignment="1" applyProtection="1">
      <alignment horizontal="center" vertical="center" wrapText="1"/>
      <protection locked="0"/>
    </xf>
    <xf numFmtId="0" fontId="8" fillId="12" borderId="33" xfId="0" applyFont="1" applyFill="1" applyBorder="1" applyAlignment="1" applyProtection="1">
      <alignment horizontal="center" vertical="center"/>
      <protection locked="0"/>
    </xf>
    <xf numFmtId="0" fontId="8" fillId="12" borderId="31" xfId="0" applyFont="1" applyFill="1" applyBorder="1" applyAlignment="1" applyProtection="1">
      <alignment horizontal="center" vertical="center"/>
      <protection locked="0"/>
    </xf>
    <xf numFmtId="0" fontId="8" fillId="13" borderId="33" xfId="0" applyFont="1" applyFill="1" applyBorder="1" applyAlignment="1" applyProtection="1">
      <alignment horizontal="left" vertical="center" wrapText="1"/>
      <protection locked="0"/>
    </xf>
    <xf numFmtId="0" fontId="8" fillId="13" borderId="31" xfId="0" applyFont="1" applyFill="1" applyBorder="1" applyAlignment="1" applyProtection="1">
      <alignment horizontal="left" vertical="center" wrapText="1"/>
      <protection locked="0"/>
    </xf>
    <xf numFmtId="0" fontId="28" fillId="5" borderId="6" xfId="0" applyFont="1" applyFill="1" applyBorder="1" applyAlignment="1" applyProtection="1">
      <alignment horizontal="left" vertical="center" wrapText="1"/>
      <protection locked="0"/>
    </xf>
    <xf numFmtId="0" fontId="28" fillId="5" borderId="7" xfId="0" applyFont="1" applyFill="1" applyBorder="1" applyAlignment="1" applyProtection="1">
      <alignment horizontal="left" vertical="center" wrapText="1"/>
      <protection locked="0"/>
    </xf>
    <xf numFmtId="0" fontId="28" fillId="5" borderId="8" xfId="0" applyFont="1" applyFill="1" applyBorder="1" applyAlignment="1" applyProtection="1">
      <alignment horizontal="left" vertical="center" wrapText="1"/>
      <protection locked="0"/>
    </xf>
    <xf numFmtId="0" fontId="10" fillId="12" borderId="6" xfId="0" applyFont="1" applyFill="1" applyBorder="1" applyAlignment="1" applyProtection="1">
      <alignment horizontal="left" vertical="center" wrapText="1"/>
      <protection locked="0"/>
    </xf>
    <xf numFmtId="0" fontId="10" fillId="12" borderId="7" xfId="0" applyFont="1" applyFill="1" applyBorder="1" applyAlignment="1" applyProtection="1">
      <alignment horizontal="left" vertical="center" wrapText="1"/>
      <protection locked="0"/>
    </xf>
    <xf numFmtId="0" fontId="10" fillId="12" borderId="8" xfId="0" applyFont="1" applyFill="1" applyBorder="1" applyAlignment="1" applyProtection="1">
      <alignment horizontal="left" vertical="center" wrapText="1"/>
      <protection locked="0"/>
    </xf>
    <xf numFmtId="0" fontId="8" fillId="2" borderId="33" xfId="0" applyFont="1" applyFill="1" applyBorder="1" applyAlignment="1" applyProtection="1">
      <alignment horizontal="center" vertical="center" wrapText="1"/>
      <protection locked="0"/>
    </xf>
    <xf numFmtId="0" fontId="8" fillId="2" borderId="31" xfId="0" applyFont="1" applyFill="1" applyBorder="1" applyAlignment="1" applyProtection="1">
      <alignment horizontal="center" vertical="center" wrapText="1"/>
      <protection locked="0"/>
    </xf>
    <xf numFmtId="0" fontId="10" fillId="4" borderId="18" xfId="0" applyFont="1" applyFill="1" applyBorder="1" applyAlignment="1" applyProtection="1">
      <alignment horizontal="left" vertical="center" wrapText="1"/>
      <protection locked="0"/>
    </xf>
    <xf numFmtId="0" fontId="10" fillId="4" borderId="13" xfId="0" applyFont="1" applyFill="1" applyBorder="1" applyAlignment="1" applyProtection="1">
      <alignment horizontal="left" vertical="center" wrapText="1"/>
      <protection locked="0"/>
    </xf>
    <xf numFmtId="0" fontId="10" fillId="4" borderId="24" xfId="0" applyFont="1" applyFill="1" applyBorder="1" applyAlignment="1" applyProtection="1">
      <alignment horizontal="left" vertical="center" wrapText="1"/>
      <protection locked="0"/>
    </xf>
    <xf numFmtId="4" fontId="8" fillId="4" borderId="14" xfId="0" applyNumberFormat="1" applyFont="1" applyFill="1" applyBorder="1" applyAlignment="1">
      <alignment horizontal="left" vertical="center" wrapText="1"/>
    </xf>
    <xf numFmtId="4" fontId="8" fillId="4" borderId="19" xfId="0" applyNumberFormat="1" applyFont="1" applyFill="1" applyBorder="1" applyAlignment="1">
      <alignment horizontal="left" vertical="center" wrapText="1"/>
    </xf>
    <xf numFmtId="0" fontId="28" fillId="5" borderId="22" xfId="0" applyFont="1" applyFill="1" applyBorder="1" applyAlignment="1" applyProtection="1">
      <alignment horizontal="left" vertical="center" wrapText="1"/>
      <protection locked="0"/>
    </xf>
    <xf numFmtId="0" fontId="28" fillId="5" borderId="21" xfId="0" applyFont="1" applyFill="1" applyBorder="1" applyAlignment="1" applyProtection="1">
      <alignment horizontal="left" vertical="center" wrapText="1"/>
      <protection locked="0"/>
    </xf>
    <xf numFmtId="0" fontId="28" fillId="5" borderId="23" xfId="0" applyFont="1" applyFill="1" applyBorder="1" applyAlignment="1" applyProtection="1">
      <alignment horizontal="left" vertical="center" wrapText="1"/>
      <protection locked="0"/>
    </xf>
    <xf numFmtId="0" fontId="14" fillId="4" borderId="2" xfId="0" applyFont="1" applyFill="1" applyBorder="1" applyAlignment="1">
      <alignment horizontal="left" vertical="center" wrapText="1"/>
    </xf>
    <xf numFmtId="0" fontId="14" fillId="4" borderId="3" xfId="0" applyFont="1" applyFill="1" applyBorder="1" applyAlignment="1">
      <alignment horizontal="left" vertical="center" wrapText="1"/>
    </xf>
    <xf numFmtId="0" fontId="14" fillId="4" borderId="32" xfId="0" applyFont="1" applyFill="1" applyBorder="1" applyAlignment="1">
      <alignment horizontal="left" vertical="center" wrapText="1"/>
    </xf>
    <xf numFmtId="0" fontId="8" fillId="2" borderId="16" xfId="0" applyFont="1" applyFill="1" applyBorder="1" applyAlignment="1" applyProtection="1">
      <alignment horizontal="center" vertical="center" wrapText="1"/>
      <protection locked="0"/>
    </xf>
    <xf numFmtId="0" fontId="8" fillId="2" borderId="13" xfId="0" applyFont="1" applyFill="1" applyBorder="1" applyAlignment="1" applyProtection="1">
      <alignment horizontal="center" vertical="center" wrapText="1"/>
      <protection locked="0"/>
    </xf>
  </cellXfs>
  <cellStyles count="5">
    <cellStyle name="Comma 2" xfId="4" xr:uid="{00000000-0005-0000-0000-000032000000}"/>
    <cellStyle name="Hyperlink" xfId="2" builtinId="8"/>
    <cellStyle name="Normal" xfId="0" builtinId="0"/>
    <cellStyle name="Normal 2" xfId="3" xr:uid="{00000000-0005-0000-0000-000002000000}"/>
    <cellStyle name="Percent" xfId="1" builtinId="5"/>
  </cellStyles>
  <dxfs count="0"/>
  <tableStyles count="0" defaultTableStyle="TableStyleMedium2" defaultPivotStyle="PivotStyleLight16"/>
  <colors>
    <mruColors>
      <color rgb="FF8294FB"/>
      <color rgb="FFA6A6A6"/>
      <color rgb="FF6E6E6E"/>
      <color rgb="FFFF0000"/>
      <color rgb="FF04198F"/>
      <color rgb="FFFF33CC"/>
      <color rgb="FFFEF7CF"/>
      <color rgb="FFE8D4F7"/>
      <color rgb="FFD9D9D9"/>
      <color rgb="FFFCD5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38100</xdr:rowOff>
    </xdr:from>
    <xdr:to>
      <xdr:col>1</xdr:col>
      <xdr:colOff>361950</xdr:colOff>
      <xdr:row>3</xdr:row>
      <xdr:rowOff>44726</xdr:rowOff>
    </xdr:to>
    <xdr:pic>
      <xdr:nvPicPr>
        <xdr:cNvPr id="2" name="Picture 1">
          <a:extLst>
            <a:ext uri="{FF2B5EF4-FFF2-40B4-BE49-F238E27FC236}">
              <a16:creationId xmlns:a16="http://schemas.microsoft.com/office/drawing/2014/main" id="{D8245A3F-AD7E-43B5-F5A9-05C6BA0D3567}"/>
            </a:ext>
          </a:extLst>
        </xdr:cNvPr>
        <xdr:cNvPicPr>
          <a:picLocks noChangeAspect="1"/>
        </xdr:cNvPicPr>
      </xdr:nvPicPr>
      <xdr:blipFill>
        <a:blip xmlns:r="http://schemas.openxmlformats.org/officeDocument/2006/relationships" r:embed="rId1"/>
        <a:stretch>
          <a:fillRect/>
        </a:stretch>
      </xdr:blipFill>
      <xdr:spPr>
        <a:xfrm>
          <a:off x="152400" y="38100"/>
          <a:ext cx="1533525" cy="66702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dmeteorfs.gf.theglobalfund.org\UserDocuments\CBrewer\Documents\Offline%20Templates\Modifications\Modular%20Template\ModularTemplate_20141203_C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cept Note"/>
      <sheetName val="Instructiones ES"/>
      <sheetName val="Instructions  FR"/>
      <sheetName val="Instructions EN"/>
      <sheetName val="инструкции RU"/>
      <sheetName val="Chg log"/>
      <sheetName val="Instructions"/>
      <sheetName val="Framework"/>
      <sheetName val="Summary budget"/>
      <sheetName val="Target assumptions - optional"/>
      <sheetName val="Cost assumptions - optional"/>
      <sheetName val="CatCmp"/>
      <sheetName val="CatModules"/>
      <sheetName val="CatInt"/>
      <sheetName val="CatImpact"/>
      <sheetName val="CatOutcome"/>
      <sheetName val="CatCoverage"/>
      <sheetName val="CatDataSrc"/>
      <sheetName val="Ctry-notMulti"/>
      <sheetName val="Definitions"/>
      <sheetName val="Translations"/>
      <sheetName val="$Ranges$"/>
      <sheetName val="$Meta$"/>
      <sheetName val="ModInCmp"/>
      <sheetName val="ImpactInCmp"/>
      <sheetName val="DataSrcInCmp"/>
      <sheetName val="OutcomeInCmp"/>
      <sheetName val="Cover Sheet"/>
      <sheetName val="TB Tables"/>
      <sheetName val="HIV Tables"/>
      <sheetName val="NSP gap table"/>
      <sheetName val="PrEP gap table"/>
      <sheetName val="Condom gap table"/>
      <sheetName val="Male Circumcision Gap Table"/>
      <sheetName val="Blank table (only if needed)"/>
      <sheetName val="TB drop-down"/>
      <sheetName val="TranslationsTB"/>
      <sheetName val="HIV 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printerSettings" Target="../printerSettings/printerSettings4.bin"/><Relationship Id="rId7" Type="http://schemas.openxmlformats.org/officeDocument/2006/relationships/hyperlink" Target="../../../../../../../../Downloads/The%20Modular%20Framework%20-%20%20https:/www.theglobalfund.org/media/4309/fundingmodel_modularframework_handbook_en.pdf%09R&#233;f&#233;rence&#160;:%20le%20Manuel%20du%20cadre%20modulaire%20-%20https:/www.theglobalfund.org/media/4309/fundingmodel_modularframework_handbook_en.pdf%09%22Referencia:%20el%20Manual%20del%20Marco%20Modular%20-%20https:/www.theglobalfund.org/media/4309/fundingmodel_modularframework_handbook_en.pdf" TargetMode="Externa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6" Type="http://schemas.openxmlformats.org/officeDocument/2006/relationships/hyperlink" Target="../../../../../../../../2.%20Programmatic%20Gap%20Tables%2029%20July%202022/The%20Modular%20Framework%20-%20%20https:/www.theglobalfund.org/media/4309/fundingmodel_modularframework_handbook_en.pdf%09R&#233;f&#233;rence&#160;:%20le%20Manuel%20du%20cadre%20modulaire%20-%20https:/www.theglobalfund.org/media/4309/fundingmodel_modularframework_handbook_en.pdf%09%22Referencia:%20e/fundingmodel_modularframework_handbook_en.pdf" TargetMode="External"/><Relationship Id="rId5" Type="http://schemas.openxmlformats.org/officeDocument/2006/relationships/hyperlink" Target="../../../../../../../../1.%20Programmatic%20Gap%20Tables%2015%20Dec%202022%20-%20Final/The%20Modular%20Framework%20-%20%20https:/www.theglobalfund.org/media/4309/fundingmodel_modularframework_handbook_en.pdf%09R&#233;f&#233;rence&#160;:%20le%20Manuel%20du%20cadre%20modulaire%20-%20https:/www.theglobalfund.org/media/4309/fundingmodel_modularframework_handbook_en.pdf%09%22Referencia:/fundingmodel_modularframework_handbook_en.pdf" TargetMode="External"/><Relationship Id="rId4"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5" Type="http://schemas.openxmlformats.org/officeDocument/2006/relationships/printerSettings" Target="../printerSettings/printerSettings11.bin"/><Relationship Id="rId4"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 Id="rId5" Type="http://schemas.openxmlformats.org/officeDocument/2006/relationships/printerSettings" Target="../printerSettings/printerSettings18.bin"/><Relationship Id="rId4"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rgb="FFB1A0C7"/>
  </sheetPr>
  <dimension ref="A2:H9"/>
  <sheetViews>
    <sheetView tabSelected="1" zoomScaleNormal="100" workbookViewId="0">
      <selection activeCell="B9" sqref="B9"/>
    </sheetView>
  </sheetViews>
  <sheetFormatPr defaultColWidth="8.58203125" defaultRowHeight="14" x14ac:dyDescent="0.3"/>
  <cols>
    <col min="1" max="1" width="17.25" style="25" customWidth="1"/>
    <col min="2" max="2" width="24.75" style="25" customWidth="1"/>
    <col min="3" max="16384" width="8.58203125" style="25"/>
  </cols>
  <sheetData>
    <row r="2" spans="1:8" ht="23" x14ac:dyDescent="0.5">
      <c r="C2" s="42" t="s">
        <v>0</v>
      </c>
      <c r="H2" s="42" t="str">
        <f ca="1">Translations!$G$101</f>
        <v>Latest version updated: 13 March 2023</v>
      </c>
    </row>
    <row r="4" spans="1:8" ht="45" customHeight="1" x14ac:dyDescent="0.3">
      <c r="A4" s="152" t="str">
        <f ca="1">Translations!G95</f>
        <v>Please read the Instructions sheet carefully before completing the programmatic gap tables.</v>
      </c>
      <c r="B4" s="152"/>
      <c r="C4" s="152"/>
    </row>
    <row r="5" spans="1:8" ht="48" customHeight="1" x14ac:dyDescent="0.3">
      <c r="A5" s="152" t="str">
        <f ca="1">Translations!G96</f>
        <v>To complete this cover sheet, select from the drop-down lists the Geography and Applicant Type.</v>
      </c>
      <c r="B5" s="152"/>
      <c r="C5" s="152"/>
    </row>
    <row r="7" spans="1:8" ht="14.5" x14ac:dyDescent="0.35">
      <c r="A7" s="26" t="str">
        <f ca="1">Translations!G97</f>
        <v>Applicant</v>
      </c>
      <c r="B7" s="83" t="s">
        <v>461</v>
      </c>
    </row>
    <row r="8" spans="1:8" x14ac:dyDescent="0.3">
      <c r="A8" s="26" t="str">
        <f ca="1">Translations!G98</f>
        <v>Component</v>
      </c>
      <c r="B8" s="82" t="str">
        <f ca="1">Translations!A3</f>
        <v>Tuberculosis</v>
      </c>
    </row>
    <row r="9" spans="1:8" ht="14.5" x14ac:dyDescent="0.35">
      <c r="A9" s="26" t="str">
        <f ca="1">Translations!G99</f>
        <v>Applicant Type</v>
      </c>
      <c r="B9" s="83" t="s">
        <v>84</v>
      </c>
    </row>
  </sheetData>
  <sheetProtection algorithmName="SHA-512" hashValue="S7Qpr2W0UekXbgumxw+s1Eoo973CW0FVdTKzfmm93W2H6omWNj1az491BkmJ3aYh/oBzrdtp/JrwEq3Elqxm0g==" saltValue="qIo7CZK3As14+ZZeMlrC0g==" spinCount="100000" sheet="1" selectLockedCells="1"/>
  <customSheetViews>
    <customSheetView guid="{8A762DD9-6125-4177-AA9B-79E8D68448DE}">
      <selection activeCell="A8" sqref="A8"/>
      <pageMargins left="0" right="0" top="0" bottom="0" header="0" footer="0"/>
      <pageSetup paperSize="9" orientation="portrait"/>
    </customSheetView>
    <customSheetView guid="{5D020AB2-0A97-4230-BF83-062EE6184162}">
      <selection activeCell="A8" sqref="A8"/>
      <pageMargins left="0" right="0" top="0" bottom="0" header="0" footer="0"/>
      <pageSetup paperSize="9" orientation="portrait"/>
    </customSheetView>
    <customSheetView guid="{DCBE10EC-8F38-2F45-867C-33FA420E36B5}">
      <selection activeCell="A8" sqref="A8"/>
      <pageMargins left="0" right="0" top="0" bottom="0" header="0" footer="0"/>
      <pageSetup paperSize="9" orientation="portrait"/>
    </customSheetView>
    <customSheetView guid="{CD09CE3E-58EC-4EDC-BE6A-B9CFB40E5B97}">
      <selection activeCell="A8" sqref="A8"/>
      <pageMargins left="0" right="0" top="0" bottom="0" header="0" footer="0"/>
      <pageSetup paperSize="9" orientation="portrait"/>
    </customSheetView>
  </customSheetViews>
  <mergeCells count="2">
    <mergeCell ref="A4:C4"/>
    <mergeCell ref="A5:C5"/>
  </mergeCells>
  <dataValidations count="1">
    <dataValidation type="list" allowBlank="1" showInputMessage="1" showErrorMessage="1" sqref="B9" xr:uid="{00000000-0002-0000-0100-000001000000}">
      <formula1>ApplicantType</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'TB drop-down'!$L$3:$L$210</xm:f>
          </x14:formula1>
          <xm:sqref>B7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pageSetUpPr fitToPage="1"/>
  </sheetPr>
  <dimension ref="A1:W109"/>
  <sheetViews>
    <sheetView view="pageBreakPreview" topLeftCell="A87" zoomScale="88" zoomScaleNormal="100" zoomScaleSheetLayoutView="88" workbookViewId="0">
      <pane xSplit="7" topLeftCell="H1" activePane="topRight" state="frozen"/>
      <selection activeCell="A10" sqref="A10:G10"/>
      <selection pane="topRight" activeCell="A21" sqref="A21:G21"/>
    </sheetView>
  </sheetViews>
  <sheetFormatPr defaultColWidth="9" defaultRowHeight="14" x14ac:dyDescent="0.3"/>
  <cols>
    <col min="1" max="1" width="11.75" style="12" customWidth="1"/>
    <col min="2" max="5" width="9.58203125" style="12" customWidth="1"/>
    <col min="6" max="6" width="12.5" style="12" customWidth="1"/>
    <col min="7" max="7" width="94" style="12" customWidth="1"/>
    <col min="8" max="8" width="21.25" style="12" customWidth="1"/>
    <col min="9" max="16384" width="9" style="12"/>
  </cols>
  <sheetData>
    <row r="1" spans="1:23" ht="19.149999999999999" customHeight="1" x14ac:dyDescent="0.3">
      <c r="A1" s="186" t="s">
        <v>3</v>
      </c>
      <c r="B1" s="186"/>
      <c r="C1" s="186"/>
      <c r="D1" s="186"/>
      <c r="E1" s="186"/>
      <c r="F1" s="186"/>
      <c r="G1" s="159" t="str">
        <f ca="1">Translations!$G$101</f>
        <v>Latest version updated: 13 March 2023</v>
      </c>
      <c r="H1" s="8"/>
      <c r="I1" s="9"/>
      <c r="J1" s="10"/>
      <c r="K1" s="10"/>
      <c r="L1" s="10"/>
      <c r="M1" s="10"/>
      <c r="N1" s="10"/>
      <c r="O1" s="10"/>
      <c r="P1" s="11"/>
      <c r="Q1" s="11"/>
      <c r="R1" s="11"/>
      <c r="S1" s="11"/>
      <c r="T1" s="11"/>
      <c r="U1" s="11"/>
      <c r="V1" s="11"/>
      <c r="W1" s="11"/>
    </row>
    <row r="2" spans="1:23" ht="19.149999999999999" customHeight="1" x14ac:dyDescent="0.3">
      <c r="A2" s="186" t="s">
        <v>4</v>
      </c>
      <c r="B2" s="186"/>
      <c r="C2" s="186"/>
      <c r="D2" s="186"/>
      <c r="E2" s="186"/>
      <c r="F2" s="186"/>
      <c r="G2" s="160"/>
      <c r="H2" s="8"/>
      <c r="I2" s="9"/>
      <c r="J2" s="10"/>
      <c r="K2" s="10"/>
      <c r="L2" s="10"/>
      <c r="M2" s="10"/>
      <c r="N2" s="10"/>
      <c r="O2" s="10"/>
      <c r="P2" s="11"/>
      <c r="Q2" s="11"/>
      <c r="R2" s="11"/>
      <c r="S2" s="11"/>
      <c r="T2" s="11"/>
      <c r="U2" s="11"/>
      <c r="V2" s="11"/>
      <c r="W2" s="11"/>
    </row>
    <row r="3" spans="1:23" ht="19.149999999999999" customHeight="1" thickBot="1" x14ac:dyDescent="0.35">
      <c r="A3" s="186" t="s">
        <v>5</v>
      </c>
      <c r="B3" s="186"/>
      <c r="C3" s="186"/>
      <c r="D3" s="186"/>
      <c r="E3" s="186"/>
      <c r="F3" s="186"/>
      <c r="G3" s="160"/>
      <c r="H3" s="8"/>
      <c r="I3" s="9"/>
      <c r="J3" s="10"/>
      <c r="K3" s="10"/>
      <c r="L3" s="10"/>
      <c r="M3" s="10"/>
      <c r="N3" s="10"/>
      <c r="O3" s="10"/>
      <c r="P3" s="11"/>
      <c r="Q3" s="11"/>
      <c r="R3" s="11"/>
      <c r="S3" s="11"/>
      <c r="T3" s="11"/>
      <c r="U3" s="11"/>
      <c r="V3" s="11"/>
      <c r="W3" s="11"/>
    </row>
    <row r="4" spans="1:23" ht="12.75" hidden="1" customHeight="1" x14ac:dyDescent="0.3">
      <c r="A4" s="13"/>
      <c r="B4" s="13"/>
      <c r="C4" s="13"/>
      <c r="D4" s="13"/>
      <c r="E4" s="13"/>
      <c r="F4" s="13"/>
      <c r="G4" s="17"/>
      <c r="H4" s="8"/>
      <c r="I4" s="9"/>
      <c r="J4" s="10"/>
      <c r="K4" s="10"/>
      <c r="L4" s="10"/>
      <c r="M4" s="10"/>
      <c r="N4" s="10"/>
      <c r="O4" s="10"/>
      <c r="P4" s="11"/>
      <c r="Q4" s="11"/>
      <c r="R4" s="11"/>
      <c r="S4" s="11"/>
      <c r="T4" s="11"/>
      <c r="U4" s="11"/>
      <c r="V4" s="11"/>
      <c r="W4" s="11"/>
    </row>
    <row r="5" spans="1:23" ht="12.75" hidden="1" customHeight="1" thickBot="1" x14ac:dyDescent="0.35">
      <c r="A5" s="13"/>
      <c r="B5" s="13"/>
      <c r="C5" s="13"/>
      <c r="D5" s="13"/>
      <c r="E5" s="13"/>
      <c r="F5" s="13"/>
      <c r="G5" s="17"/>
      <c r="H5" s="8"/>
      <c r="I5" s="9"/>
      <c r="J5" s="10"/>
      <c r="K5" s="10"/>
      <c r="L5" s="10"/>
      <c r="M5" s="10"/>
      <c r="N5" s="10"/>
      <c r="O5" s="10"/>
      <c r="P5" s="11"/>
      <c r="Q5" s="11"/>
      <c r="R5" s="11"/>
      <c r="S5" s="11"/>
      <c r="T5" s="11"/>
      <c r="U5" s="11"/>
      <c r="V5" s="11"/>
      <c r="W5" s="11"/>
    </row>
    <row r="6" spans="1:23" ht="25.5" customHeight="1" thickBot="1" x14ac:dyDescent="0.35">
      <c r="A6" s="126" t="s">
        <v>6</v>
      </c>
      <c r="B6" s="181" t="s">
        <v>7</v>
      </c>
      <c r="C6" s="182"/>
      <c r="D6" s="183"/>
      <c r="E6" s="67"/>
      <c r="F6" s="67"/>
      <c r="G6" s="68"/>
      <c r="H6" s="8"/>
      <c r="I6" s="9"/>
      <c r="J6" s="10"/>
      <c r="K6" s="10"/>
      <c r="L6" s="10"/>
      <c r="M6" s="10"/>
      <c r="N6" s="10"/>
      <c r="O6" s="10"/>
      <c r="P6" s="11"/>
      <c r="Q6" s="11"/>
      <c r="R6" s="11"/>
      <c r="S6" s="11"/>
      <c r="T6" s="11"/>
      <c r="U6" s="11"/>
      <c r="V6" s="11"/>
      <c r="W6" s="11"/>
    </row>
    <row r="7" spans="1:23" ht="11.25" hidden="1" customHeight="1" x14ac:dyDescent="0.3">
      <c r="A7" s="13"/>
      <c r="B7" s="13"/>
      <c r="C7" s="13"/>
      <c r="D7" s="13"/>
      <c r="E7" s="13"/>
      <c r="F7" s="13"/>
      <c r="G7" s="17"/>
      <c r="H7" s="8"/>
      <c r="I7" s="9"/>
      <c r="J7" s="10"/>
      <c r="K7" s="10"/>
      <c r="L7" s="10"/>
      <c r="M7" s="10"/>
      <c r="N7" s="10"/>
      <c r="O7" s="10"/>
      <c r="P7" s="11"/>
      <c r="Q7" s="11"/>
      <c r="R7" s="11"/>
      <c r="S7" s="11"/>
      <c r="T7" s="11"/>
      <c r="U7" s="11"/>
      <c r="V7" s="11"/>
      <c r="W7" s="11"/>
    </row>
    <row r="8" spans="1:23" ht="33.75" customHeight="1" thickBot="1" x14ac:dyDescent="0.35">
      <c r="A8" s="184" t="str">
        <f ca="1">Translations!G3</f>
        <v>INSTRUCTIONS - TB Priority Modules</v>
      </c>
      <c r="B8" s="184"/>
      <c r="C8" s="184"/>
      <c r="D8" s="184"/>
      <c r="E8" s="184"/>
      <c r="F8" s="184"/>
      <c r="G8" s="185"/>
      <c r="H8" s="14"/>
    </row>
    <row r="9" spans="1:23" ht="30" customHeight="1" thickBot="1" x14ac:dyDescent="0.35">
      <c r="A9" s="167" t="str">
        <f ca="1">Translations!$G$4</f>
        <v xml:space="preserve">Instructions for filling TB programmatic gap table: </v>
      </c>
      <c r="B9" s="168"/>
      <c r="C9" s="168"/>
      <c r="D9" s="168"/>
      <c r="E9" s="168"/>
      <c r="F9" s="168"/>
      <c r="G9" s="169"/>
      <c r="H9" s="14"/>
    </row>
    <row r="10" spans="1:23" ht="399.65" customHeight="1" x14ac:dyDescent="0.3">
      <c r="A10" s="187" t="str">
        <f ca="1">Translations!G5</f>
        <v>Please complete separate programmatic gap tables, found on the "Tables" worksheet, for priority modules that are relevant to the TB funding request. The following list specifies possible modules and relevant interventions that can be selected. Complete tables only for the interventions that are supported and for which funding is being requested. 
For guidance when completing these programmatic gap tables, please refer to the Modular Framework handbook and the Global Fund TB Information Note, which includes reference to relevant technical guidance documents.
Priority Modules/Interventions:
- TB diagnosis, treatment and care
          -&gt; TB screening and diagnosis
- DR-TB diagnosis, treatment and care
          -&gt; DR-TB diagnosis/DST
          -&gt; DR-TB Treatment, care and support
- TB/HIV
          -&gt; TB/HIV Screening, testing and diagnosis
          -&gt; TB/HIV Treatment and care
          -&gt; TB/HIV Prevention  
- TB/DR-TB Prevention
          -&gt; Screening/testing for TB infection
          -&gt; Preventive treatment
Optional modules and interventions for the programmatic gap table which could be included depending on country contexts and level of investment:
- Collaboration with other providers and sectors
          -&gt; Private provider engagement in TB/DR-TB care
- Collaboration with other providers and sectors
          -&gt; Community-based TB/DR-TB care</v>
      </c>
      <c r="B10" s="188"/>
      <c r="C10" s="188"/>
      <c r="D10" s="188"/>
      <c r="E10" s="188"/>
      <c r="F10" s="188"/>
      <c r="G10" s="189"/>
    </row>
    <row r="11" spans="1:23" ht="134.15" customHeight="1" x14ac:dyDescent="0.3">
      <c r="A11" s="171" t="str">
        <f ca="1">Translations!G6</f>
        <v>To begin completing each table, specify the desired priority module/intervention by selecting from the drop-down list provided next to the "Priority Module" line. The corresponding coverage indicator will appear automatically once a module/intervention has been selected.  Blank cells highlighted in white require input. Cells highlighted in purple and gray will then be filled automatically.
If submitting separate TB and HIV funding requests, gap analysis tables for TB/HIV interventions should be included in both the TB and HIV requests. In the case of a joint TB/HIV request, please complete the tables in the joint TB/HIV programmatic gap Excel file.
The following instructions provide detailed information on how to complete the gap table for each module/intervention. Note that separate tables are to be completed for each TB/HIV collaborative intervention. Remember, among the 6 priority modules listed above, complete tables for only the interventions/indicators that are relevant to the funding request.</v>
      </c>
      <c r="B11" s="172"/>
      <c r="C11" s="172"/>
      <c r="D11" s="172"/>
      <c r="E11" s="172"/>
      <c r="F11" s="172"/>
      <c r="G11" s="173"/>
    </row>
    <row r="12" spans="1:23" ht="52.5" customHeight="1" thickBot="1" x14ac:dyDescent="0.35">
      <c r="A12" s="177" t="str">
        <f ca="1">Translations!G8</f>
        <v>In cases where the indicators used by the country are worded differently than what is included in the programmatic gap tables (but measurement is the same), please include the country definition in the comments box. A blank table can be found on the "Blank table" sheet in the case where the number of tables provided in the workbook is not sufficient, or if the applicant wishes to submit a table for a module/intervention/indicator that is not specified in the instructions below.</v>
      </c>
      <c r="B12" s="177"/>
      <c r="C12" s="177"/>
      <c r="D12" s="177"/>
      <c r="E12" s="177"/>
      <c r="F12" s="177"/>
      <c r="G12" s="178"/>
    </row>
    <row r="13" spans="1:23" ht="30" customHeight="1" x14ac:dyDescent="0.3">
      <c r="A13" s="170" t="str">
        <f ca="1">Translations!G7</f>
        <v>Reference (for DS and DR-TB testing): Planning and budgeting tool for TB and drug-resistant TB testing -  https://www.who.int/publications/i/item/WHO-UCN-TB-2021.8</v>
      </c>
      <c r="B13" s="170"/>
      <c r="C13" s="170"/>
      <c r="D13" s="170"/>
      <c r="E13" s="170"/>
      <c r="F13" s="170"/>
      <c r="G13" s="170"/>
    </row>
    <row r="14" spans="1:23" s="22" customFormat="1" ht="30" customHeight="1" thickBot="1" x14ac:dyDescent="0.35">
      <c r="A14" s="179" t="str">
        <f ca="1">Translations!$G$79</f>
        <v>The Modular Framework -  https://www.theglobalfund.org/media/4309/fundingmodel_modularframework_handbook_en.pdf</v>
      </c>
      <c r="B14" s="179"/>
      <c r="C14" s="179"/>
      <c r="D14" s="179"/>
      <c r="E14" s="179"/>
      <c r="F14" s="179"/>
      <c r="G14" s="180"/>
      <c r="H14" s="21"/>
    </row>
    <row r="15" spans="1:23" s="22" customFormat="1" ht="30" customHeight="1" thickBot="1" x14ac:dyDescent="0.35">
      <c r="A15" s="179" t="str">
        <f ca="1">Translations!$G$80</f>
        <v>Global Fund TB Information Note - https://www.theglobalfund.org/media/4759/core_resilientsustainablesystemsforhealth_infonote_en.pdf</v>
      </c>
      <c r="B15" s="179"/>
      <c r="C15" s="179"/>
      <c r="D15" s="179"/>
      <c r="E15" s="179"/>
      <c r="F15" s="179"/>
      <c r="G15" s="180"/>
      <c r="H15" s="21"/>
    </row>
    <row r="16" spans="1:23" ht="16" thickBot="1" x14ac:dyDescent="0.35">
      <c r="A16" s="174" t="str">
        <f ca="1">Translations!G9</f>
        <v>"Tables" Tab</v>
      </c>
      <c r="B16" s="175"/>
      <c r="C16" s="175"/>
      <c r="D16" s="175"/>
      <c r="E16" s="175"/>
      <c r="F16" s="175"/>
      <c r="G16" s="176"/>
      <c r="H16" s="14"/>
    </row>
    <row r="17" spans="1:7" ht="20.65" customHeight="1" x14ac:dyDescent="0.3">
      <c r="A17" s="164" t="str">
        <f ca="1">Translations!G10</f>
        <v>TB diagnosis, treatment and care – TB screening and diagnosis</v>
      </c>
      <c r="B17" s="165"/>
      <c r="C17" s="165"/>
      <c r="D17" s="165"/>
      <c r="E17" s="165"/>
      <c r="F17" s="165"/>
      <c r="G17" s="166"/>
    </row>
    <row r="18" spans="1:7" ht="30.75" customHeight="1" x14ac:dyDescent="0.3">
      <c r="A18" s="153" t="str">
        <f ca="1">Translations!$G15</f>
        <v>Coverage indicator: 
Number of patients with of all forms of TB notified (i.e., bacteriologically confirmed + clinically diagnosed); *includes only those with new and relapse TB.</v>
      </c>
      <c r="B18" s="154"/>
      <c r="C18" s="154"/>
      <c r="D18" s="154"/>
      <c r="E18" s="154"/>
      <c r="F18" s="154"/>
      <c r="G18" s="155"/>
    </row>
    <row r="19" spans="1:7" ht="48.75" customHeight="1" x14ac:dyDescent="0.3">
      <c r="A19" s="153" t="str">
        <f ca="1">Translations!G16</f>
        <v>Estimated population in need/at risk:
Refers to the estimated incidence of all forms of TB cases.</v>
      </c>
      <c r="B19" s="154"/>
      <c r="C19" s="154"/>
      <c r="D19" s="154"/>
      <c r="E19" s="154"/>
      <c r="F19" s="154"/>
      <c r="G19" s="155"/>
    </row>
    <row r="20" spans="1:7" ht="90" customHeight="1" x14ac:dyDescent="0.3">
      <c r="A20" s="153" t="str">
        <f ca="1">Translations!G17</f>
        <v>Country target:
Refers to NSP or any other latest agreed country target.
1) "#" refers to all forms of TB cases (new and relapse) to be notified to national health authorities. It includes bacteriologically confirmed plus those that are diagnosed using other tests such as X-rays (including digital X-ray with or without CAD/AI), cytology and clinically diagnosed.
2) "%" refers to the treatment coverage, i.e., the proportion of all forms of TB cases (new and relapse) notified among the number of estimated incident TB cases.</v>
      </c>
      <c r="B20" s="154"/>
      <c r="C20" s="154"/>
      <c r="D20" s="154"/>
      <c r="E20" s="154"/>
      <c r="F20" s="154"/>
      <c r="G20" s="155"/>
    </row>
    <row r="21" spans="1:7" ht="138.75" customHeight="1" x14ac:dyDescent="0.3">
      <c r="A21" s="161" t="str">
        <f ca="1">Translations!$G$18</f>
        <v>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B21" s="162"/>
      <c r="C21" s="162"/>
      <c r="D21" s="162"/>
      <c r="E21" s="162"/>
      <c r="F21" s="162"/>
      <c r="G21" s="163"/>
    </row>
    <row r="22" spans="1:7" ht="42" customHeight="1" x14ac:dyDescent="0.3">
      <c r="A22" s="153" t="str">
        <f ca="1">Translations!$G$19</f>
        <v>Programmatic gap:
The programmatic gap is calculated based on total need (line A).</v>
      </c>
      <c r="B22" s="154"/>
      <c r="C22" s="154"/>
      <c r="D22" s="154"/>
      <c r="E22" s="154"/>
      <c r="F22" s="154"/>
      <c r="G22" s="155"/>
    </row>
    <row r="23" spans="1:7" ht="85.5" customHeight="1" x14ac:dyDescent="0.3">
      <c r="A23" s="153" t="str">
        <f ca="1">Translations!G20</f>
        <v>Comments/Assumptions:
1) Specify the target geographic area.
2) Specify who are the other sources of funding.
3) Specify the number and proportion of childhood TB cases to be notified among the total notified.
4) Along with the country targets, in the comments column specify the current and targeted treatment success rate for all new TB cases over each of the three years.</v>
      </c>
      <c r="B23" s="154"/>
      <c r="C23" s="154"/>
      <c r="D23" s="154"/>
      <c r="E23" s="154"/>
      <c r="F23" s="154"/>
      <c r="G23" s="155"/>
    </row>
    <row r="24" spans="1:7" ht="20.65" customHeight="1" x14ac:dyDescent="0.3">
      <c r="A24" s="164" t="str">
        <f ca="1">Translations!G21</f>
        <v>Drug-resistant (DR)-TB diagnosis, treatment and care - DR-TB diagnosis/drug susceptibility testing (DST)</v>
      </c>
      <c r="B24" s="165"/>
      <c r="C24" s="165"/>
      <c r="D24" s="165"/>
      <c r="E24" s="165"/>
      <c r="F24" s="165"/>
      <c r="G24" s="166"/>
    </row>
    <row r="25" spans="1:7" ht="48.75" customHeight="1" x14ac:dyDescent="0.3">
      <c r="A25" s="153" t="str">
        <f ca="1">Translations!G22</f>
        <v>Coverage indicator: 
Number of people with confirmed RR-TB and/or MDR-TB notified</v>
      </c>
      <c r="B25" s="154"/>
      <c r="C25" s="154"/>
      <c r="D25" s="154"/>
      <c r="E25" s="154"/>
      <c r="F25" s="154"/>
      <c r="G25" s="155"/>
    </row>
    <row r="26" spans="1:7" ht="42.75" customHeight="1" x14ac:dyDescent="0.3">
      <c r="A26" s="153" t="str">
        <f ca="1">Translations!G23</f>
        <v>Estimated population in need/at risk:
Refers to the number of the estimated DR-TB (RR/MDR-TB) cases among all new and retreatment cases.</v>
      </c>
      <c r="B26" s="154"/>
      <c r="C26" s="154"/>
      <c r="D26" s="154"/>
      <c r="E26" s="154"/>
      <c r="F26" s="154"/>
      <c r="G26" s="155"/>
    </row>
    <row r="27" spans="1:7" ht="71.150000000000006" customHeight="1" x14ac:dyDescent="0.3">
      <c r="A27" s="153" t="str">
        <f ca="1">Translations!G25</f>
        <v>Country target:
Refers to NSP or any other latest agreed country target.
1) "#" refers to the bacteriologically confirmed drug resistant TB (DR-TB) cases (RR/MDR-TB) notified.
2) "%" refers to the percentage of DR-TB (RR/MDR-TB) cases notified as a proportion of the estimated DR-TB (RR/MDR-TB) cases among all new and retreatment cases.</v>
      </c>
      <c r="B27" s="154"/>
      <c r="C27" s="154"/>
      <c r="D27" s="154"/>
      <c r="E27" s="154"/>
      <c r="F27" s="154"/>
      <c r="G27" s="155"/>
    </row>
    <row r="28" spans="1:7" ht="139.5" customHeight="1" x14ac:dyDescent="0.3">
      <c r="A28" s="161" t="str">
        <f ca="1">Translations!$G$18</f>
        <v>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B28" s="162"/>
      <c r="C28" s="162"/>
      <c r="D28" s="162"/>
      <c r="E28" s="162"/>
      <c r="F28" s="162"/>
      <c r="G28" s="163"/>
    </row>
    <row r="29" spans="1:7" ht="51.75" customHeight="1" x14ac:dyDescent="0.3">
      <c r="A29" s="153" t="str">
        <f ca="1">Translations!$G$19</f>
        <v>Programmatic gap:
The programmatic gap is calculated based on total need (line A).</v>
      </c>
      <c r="B29" s="154"/>
      <c r="C29" s="154"/>
      <c r="D29" s="154"/>
      <c r="E29" s="154"/>
      <c r="F29" s="154"/>
      <c r="G29" s="155"/>
    </row>
    <row r="30" spans="1:7" ht="75.75" customHeight="1" x14ac:dyDescent="0.3">
      <c r="A30" s="153" t="str">
        <f ca="1">Translations!G26</f>
        <v>Comments/Assumptions:
1) Specify the target geographic area.
2) Specify who are the other sources of funding.</v>
      </c>
      <c r="B30" s="154"/>
      <c r="C30" s="154"/>
      <c r="D30" s="154"/>
      <c r="E30" s="154"/>
      <c r="F30" s="154"/>
      <c r="G30" s="155"/>
    </row>
    <row r="31" spans="1:7" ht="20.65" customHeight="1" x14ac:dyDescent="0.3">
      <c r="A31" s="164" t="str">
        <f ca="1">Translations!G27</f>
        <v>DR-TB diagnosis, treatment and care – DR-TB treatment, care and support</v>
      </c>
      <c r="B31" s="165"/>
      <c r="C31" s="165"/>
      <c r="D31" s="165"/>
      <c r="E31" s="165"/>
      <c r="F31" s="165"/>
      <c r="G31" s="166"/>
    </row>
    <row r="32" spans="1:7" ht="45" customHeight="1" x14ac:dyDescent="0.3">
      <c r="A32" s="153" t="str">
        <f ca="1">Translations!G28</f>
        <v>Coverage indicator: 
Number of bacteriologically confirmed RR-TB and/or MDR-TB cases registered and started on a prescribed RR-TB and/or MDR-TB treatment regimen.</v>
      </c>
      <c r="B32" s="154"/>
      <c r="C32" s="154"/>
      <c r="D32" s="154"/>
      <c r="E32" s="154"/>
      <c r="F32" s="154"/>
      <c r="G32" s="155"/>
    </row>
    <row r="33" spans="1:8" ht="41.25" customHeight="1" x14ac:dyDescent="0.3">
      <c r="A33" s="153" t="str">
        <f ca="1">Translations!G29</f>
        <v xml:space="preserve">Estimated population in need/at risk:
It refers to the number of the estimated MDR/RR TB cases among all new and retreatment cases. </v>
      </c>
      <c r="B33" s="154"/>
      <c r="C33" s="154"/>
      <c r="D33" s="154"/>
      <c r="E33" s="154"/>
      <c r="F33" s="154"/>
      <c r="G33" s="155"/>
    </row>
    <row r="34" spans="1:8" ht="88.5" customHeight="1" x14ac:dyDescent="0.3">
      <c r="A34" s="153" t="str">
        <f ca="1">Translations!G30</f>
        <v>Country target:
Refers to NSP or any other latest agreed country target.
1) "#" refers to the registered cases with DR-TB (RR/MDR-TB) to be enrolled on second-line treatment.
2) "%" refers to the DR-TB (RR/MDR-TB) cases to be enrolled on second-line treatment among the estimated MDR-TB cases in need of treatment.</v>
      </c>
      <c r="B34" s="154"/>
      <c r="C34" s="154"/>
      <c r="D34" s="154"/>
      <c r="E34" s="154"/>
      <c r="F34" s="154"/>
      <c r="G34" s="155"/>
    </row>
    <row r="35" spans="1:8" ht="140.25" customHeight="1" x14ac:dyDescent="0.3">
      <c r="A35" s="161" t="str">
        <f ca="1">Translations!$G$18</f>
        <v>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B35" s="162"/>
      <c r="C35" s="162"/>
      <c r="D35" s="162"/>
      <c r="E35" s="162"/>
      <c r="F35" s="162"/>
      <c r="G35" s="163"/>
    </row>
    <row r="36" spans="1:8" ht="42.75" customHeight="1" x14ac:dyDescent="0.3">
      <c r="A36" s="153" t="str">
        <f ca="1">Translations!$G$19</f>
        <v>Programmatic gap:
The programmatic gap is calculated based on total need (line A).</v>
      </c>
      <c r="B36" s="154"/>
      <c r="C36" s="154"/>
      <c r="D36" s="154"/>
      <c r="E36" s="154"/>
      <c r="F36" s="154"/>
      <c r="G36" s="155"/>
    </row>
    <row r="37" spans="1:8" ht="86.25" customHeight="1" x14ac:dyDescent="0.3">
      <c r="A37" s="153" t="str">
        <f ca="1">Translations!G31</f>
        <v>Comments/Assumptions:
1) Specify the target geographic area.
2) Specify who are the other sources of funding.
3) Along with the country targets, in the comments column specify the current and targeted treatment success rate for all bacteriologically confirmed DR-TB cases (RR/MDR-TB) over each of the three years.</v>
      </c>
      <c r="B37" s="154"/>
      <c r="C37" s="154"/>
      <c r="D37" s="154"/>
      <c r="E37" s="154"/>
      <c r="F37" s="154"/>
      <c r="G37" s="155"/>
    </row>
    <row r="38" spans="1:8" ht="20.65" customHeight="1" x14ac:dyDescent="0.3">
      <c r="A38" s="156" t="str">
        <f ca="1">Translations!G32</f>
        <v>TB/HIV- TB screening, testing and diagnosis among HIV patients</v>
      </c>
      <c r="B38" s="157"/>
      <c r="C38" s="157"/>
      <c r="D38" s="157"/>
      <c r="E38" s="157"/>
      <c r="F38" s="157"/>
      <c r="G38" s="158"/>
    </row>
    <row r="39" spans="1:8" ht="51" customHeight="1" x14ac:dyDescent="0.3">
      <c r="A39" s="153" t="str">
        <f ca="1">Translations!G33</f>
        <v>Coverage indicator:
Percentage of people living with HIV newly initiated on ART who were screened for TB.</v>
      </c>
      <c r="B39" s="154"/>
      <c r="C39" s="154"/>
      <c r="D39" s="154"/>
      <c r="E39" s="154"/>
      <c r="F39" s="154"/>
      <c r="G39" s="155"/>
    </row>
    <row r="40" spans="1:8" ht="42" customHeight="1" x14ac:dyDescent="0.3">
      <c r="A40" s="153" t="str">
        <f ca="1">Translations!G34</f>
        <v>Estimated population in need/at risk:
Refers to all people living with HIV newly initiated on ART.</v>
      </c>
      <c r="B40" s="154"/>
      <c r="C40" s="154"/>
      <c r="D40" s="154"/>
      <c r="E40" s="154"/>
      <c r="F40" s="154"/>
      <c r="G40" s="155"/>
    </row>
    <row r="41" spans="1:8" ht="93.75" customHeight="1" x14ac:dyDescent="0.3">
      <c r="A41" s="153" t="str">
        <f ca="1">Translations!G35</f>
        <v>Country target:
Refers to NSP or any other latest agreed country target.
1) "#" refers to the number of people living with HIV newly initiated on ART who were screened for TB.
2) "%" refers to the percentage of people living with HIV newly initiated on ART who had TB status assessed and recorded among all people living with HIV newly initiated on ART.</v>
      </c>
      <c r="B41" s="154"/>
      <c r="C41" s="154"/>
      <c r="D41" s="154"/>
      <c r="E41" s="154"/>
      <c r="F41" s="154"/>
      <c r="G41" s="155"/>
      <c r="H41" s="41"/>
    </row>
    <row r="42" spans="1:8" ht="139.5" customHeight="1" x14ac:dyDescent="0.3">
      <c r="A42" s="161" t="str">
        <f ca="1">Translations!$G$18</f>
        <v>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B42" s="162"/>
      <c r="C42" s="162"/>
      <c r="D42" s="162"/>
      <c r="E42" s="162"/>
      <c r="F42" s="162"/>
      <c r="G42" s="163"/>
    </row>
    <row r="43" spans="1:8" ht="42.75" customHeight="1" x14ac:dyDescent="0.3">
      <c r="A43" s="153" t="str">
        <f ca="1">Translations!$G$19</f>
        <v>Programmatic gap:
The programmatic gap is calculated based on total need (line A).</v>
      </c>
      <c r="B43" s="154"/>
      <c r="C43" s="154"/>
      <c r="D43" s="154"/>
      <c r="E43" s="154"/>
      <c r="F43" s="154"/>
      <c r="G43" s="155"/>
    </row>
    <row r="44" spans="1:8" ht="69.75" customHeight="1" x14ac:dyDescent="0.3">
      <c r="A44" s="153" t="str">
        <f ca="1">Translations!G36</f>
        <v>Comments/Assumptions:
1) Specify the target geographic area.
2) Specify who are the other sources of funding.</v>
      </c>
      <c r="B44" s="154"/>
      <c r="C44" s="154"/>
      <c r="D44" s="154"/>
      <c r="E44" s="154"/>
      <c r="F44" s="154"/>
      <c r="G44" s="155"/>
    </row>
    <row r="45" spans="1:8" ht="20.65" customHeight="1" x14ac:dyDescent="0.3">
      <c r="A45" s="156" t="str">
        <f ca="1">Translations!G37</f>
        <v>TB/HIV- TB patients with known HIV status</v>
      </c>
      <c r="B45" s="157"/>
      <c r="C45" s="157"/>
      <c r="D45" s="157"/>
      <c r="E45" s="157"/>
      <c r="F45" s="157"/>
      <c r="G45" s="158"/>
    </row>
    <row r="46" spans="1:8" ht="48" customHeight="1" x14ac:dyDescent="0.3">
      <c r="A46" s="153" t="str">
        <f ca="1">Translations!G38</f>
        <v>Coverage Indicator:
Percentage of registered new and relapse TB patients with documented HIV status.</v>
      </c>
      <c r="B46" s="154"/>
      <c r="C46" s="154"/>
      <c r="D46" s="154"/>
      <c r="E46" s="154"/>
      <c r="F46" s="154"/>
      <c r="G46" s="155"/>
      <c r="H46" s="14"/>
    </row>
    <row r="47" spans="1:8" ht="48" customHeight="1" x14ac:dyDescent="0.3">
      <c r="A47" s="153" t="str">
        <f ca="1">Translations!G39</f>
        <v>Estimated population in need/at risk:
Refers to the total number of new and relapse TB patients registered.</v>
      </c>
      <c r="B47" s="154"/>
      <c r="C47" s="154"/>
      <c r="D47" s="154"/>
      <c r="E47" s="154"/>
      <c r="F47" s="154"/>
      <c r="G47" s="155"/>
      <c r="H47" s="15"/>
    </row>
    <row r="48" spans="1:8" ht="93.75" customHeight="1" x14ac:dyDescent="0.3">
      <c r="A48" s="153" t="str">
        <f ca="1">Translations!G40</f>
        <v>Country target:
Refers to NSP or any other latest agreed country target.
1) "#" refers to the number of registered new and relapses TB patients with documented HIV status.
2) "%" refers to the percentage of registered new and relapses TB patients with documented HIV status among the total number of registered new and relapses TB patients.</v>
      </c>
      <c r="B48" s="154"/>
      <c r="C48" s="154"/>
      <c r="D48" s="154"/>
      <c r="E48" s="154"/>
      <c r="F48" s="154"/>
      <c r="G48" s="155"/>
      <c r="H48" s="15"/>
    </row>
    <row r="49" spans="1:8" ht="142.5" customHeight="1" x14ac:dyDescent="0.3">
      <c r="A49" s="161" t="str">
        <f ca="1">Translations!$G$18</f>
        <v>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B49" s="162"/>
      <c r="C49" s="162"/>
      <c r="D49" s="162"/>
      <c r="E49" s="162"/>
      <c r="F49" s="162"/>
      <c r="G49" s="163"/>
    </row>
    <row r="50" spans="1:8" ht="40.5" customHeight="1" x14ac:dyDescent="0.3">
      <c r="A50" s="153" t="str">
        <f ca="1">Translations!$G$19</f>
        <v>Programmatic gap:
The programmatic gap is calculated based on total need (line A).</v>
      </c>
      <c r="B50" s="154"/>
      <c r="C50" s="154"/>
      <c r="D50" s="154"/>
      <c r="E50" s="154"/>
      <c r="F50" s="154"/>
      <c r="G50" s="155"/>
    </row>
    <row r="51" spans="1:8" ht="51.75" customHeight="1" x14ac:dyDescent="0.3">
      <c r="A51" s="153" t="str">
        <f ca="1">Translations!G41</f>
        <v>Comments/Assumptions:
1) Specify the target geographic area.
2) Specify who are the other sources of funding.</v>
      </c>
      <c r="B51" s="154"/>
      <c r="C51" s="154"/>
      <c r="D51" s="154"/>
      <c r="E51" s="154"/>
      <c r="F51" s="154"/>
      <c r="G51" s="155"/>
    </row>
    <row r="52" spans="1:8" ht="20.65" customHeight="1" x14ac:dyDescent="0.3">
      <c r="A52" s="156" t="str">
        <f ca="1">Translations!G42</f>
        <v>TB/HIV- TB/HIV Treatment and care</v>
      </c>
      <c r="B52" s="157"/>
      <c r="C52" s="157"/>
      <c r="D52" s="157"/>
      <c r="E52" s="157"/>
      <c r="F52" s="157"/>
      <c r="G52" s="158"/>
    </row>
    <row r="53" spans="1:8" ht="39.75" customHeight="1" x14ac:dyDescent="0.3">
      <c r="A53" s="153" t="str">
        <f ca="1">Translations!G43</f>
        <v>Coverage indicator:
Percentage of HIV positive TB patients (new and relapse) on ART during TB treatment.</v>
      </c>
      <c r="B53" s="154"/>
      <c r="C53" s="154"/>
      <c r="D53" s="154"/>
      <c r="E53" s="154"/>
      <c r="F53" s="154"/>
      <c r="G53" s="155"/>
      <c r="H53" s="14"/>
    </row>
    <row r="54" spans="1:8" ht="54" customHeight="1" x14ac:dyDescent="0.3">
      <c r="A54" s="153" t="str">
        <f ca="1">Translations!G44</f>
        <v>Estimated population in need/at risk:
Refers to the total number of expected HIV positive new and relapse TB patients registered in the period.</v>
      </c>
      <c r="B54" s="154"/>
      <c r="C54" s="154"/>
      <c r="D54" s="154"/>
      <c r="E54" s="154"/>
      <c r="F54" s="154"/>
      <c r="G54" s="155"/>
      <c r="H54" s="15"/>
    </row>
    <row r="55" spans="1:8" ht="96" customHeight="1" x14ac:dyDescent="0.3">
      <c r="A55" s="153" t="str">
        <f ca="1">Translations!G45</f>
        <v>Country target:
Refers to NSP or any other latest agreed country target.
1) "#" refers to the number of HIV positive TB patients (new and relapse) who receive ART.
2) "%" refers to the percentage of HIV positive new and relapse TB patients who receive ART among the total of HIV positive new and relapse TB patients registered.</v>
      </c>
      <c r="B55" s="154"/>
      <c r="C55" s="154"/>
      <c r="D55" s="154"/>
      <c r="E55" s="154"/>
      <c r="F55" s="154"/>
      <c r="G55" s="155"/>
      <c r="H55" s="15"/>
    </row>
    <row r="56" spans="1:8" ht="139.5" customHeight="1" x14ac:dyDescent="0.3">
      <c r="A56" s="161" t="str">
        <f ca="1">Translations!$G$18</f>
        <v>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B56" s="162"/>
      <c r="C56" s="162"/>
      <c r="D56" s="162"/>
      <c r="E56" s="162"/>
      <c r="F56" s="162"/>
      <c r="G56" s="163"/>
    </row>
    <row r="57" spans="1:8" ht="41.25" customHeight="1" x14ac:dyDescent="0.3">
      <c r="A57" s="153" t="str">
        <f ca="1">Translations!$G$19</f>
        <v>Programmatic gap:
The programmatic gap is calculated based on total need (line A).</v>
      </c>
      <c r="B57" s="154"/>
      <c r="C57" s="154"/>
      <c r="D57" s="154"/>
      <c r="E57" s="154"/>
      <c r="F57" s="154"/>
      <c r="G57" s="155"/>
    </row>
    <row r="58" spans="1:8" ht="58.5" customHeight="1" x14ac:dyDescent="0.3">
      <c r="A58" s="153" t="str">
        <f ca="1">Translations!$G46</f>
        <v>Comments/Assumptions:
1) Specify the target geographic area.
2) Specify who are the other sources of funding.</v>
      </c>
      <c r="B58" s="154"/>
      <c r="C58" s="154"/>
      <c r="D58" s="154"/>
      <c r="E58" s="154"/>
      <c r="F58" s="154"/>
      <c r="G58" s="155"/>
    </row>
    <row r="59" spans="1:8" ht="20.65" customHeight="1" x14ac:dyDescent="0.3">
      <c r="A59" s="156" t="str">
        <f ca="1">Translations!$G47</f>
        <v>TB/HIV - TB/HIV prevention (only for PLHIVs)</v>
      </c>
      <c r="B59" s="157"/>
      <c r="C59" s="157"/>
      <c r="D59" s="157"/>
      <c r="E59" s="157"/>
      <c r="F59" s="157"/>
      <c r="G59" s="158"/>
    </row>
    <row r="60" spans="1:8" ht="48.65" customHeight="1" x14ac:dyDescent="0.3">
      <c r="A60" s="153" t="str">
        <f ca="1">Translations!$G48</f>
        <v>Coverage indicator:
Percentage of PLHIV currently enrolled on ART who started TB preventive therapy during the reporting period.</v>
      </c>
      <c r="B60" s="154"/>
      <c r="C60" s="154"/>
      <c r="D60" s="154"/>
      <c r="E60" s="154"/>
      <c r="F60" s="154"/>
      <c r="G60" s="155"/>
    </row>
    <row r="61" spans="1:8" ht="103.5" customHeight="1" x14ac:dyDescent="0.3">
      <c r="A61" s="153" t="str">
        <f ca="1">Translations!$G49</f>
        <v>Estimated population in need/at risk:
Refers to the estimated number of people living with HIV (PLHIV) currently enrolled on ART during the period.   
This excludes PLHIV on TB treatment or being evaluated for active TB. Where possible, it should also exclude PLHIV who previously completed TPT within the timeframe recommended by national policy, as well as those PLHIV estimated to be clinically non-eligible due to co-morbidities and contraindications, including active hepatitis, chronic alcoholism, use of other medications that are potentially hepatotoxic such as nevirapine, and/or neuropathy.</v>
      </c>
      <c r="B61" s="154"/>
      <c r="C61" s="154"/>
      <c r="D61" s="154"/>
      <c r="E61" s="154"/>
      <c r="F61" s="154"/>
      <c r="G61" s="155"/>
    </row>
    <row r="62" spans="1:8" ht="83.65" customHeight="1" x14ac:dyDescent="0.3">
      <c r="A62" s="153" t="str">
        <f ca="1">Translations!$G50</f>
        <v>Country target:
Refers to NSP or any other latest agreed country target.
1) "#" refers to the total number of PLHIV currently enrolled on ART who started TB preventive treatment (TPT) for TB infection.
2) "%" refers to the percentage of PLHIV currently enrolled on ART who started TB preventive treatment for TB infection among the total number of PLHIV currently enrolled on ART.</v>
      </c>
      <c r="B62" s="154"/>
      <c r="C62" s="154"/>
      <c r="D62" s="154"/>
      <c r="E62" s="154"/>
      <c r="F62" s="154"/>
      <c r="G62" s="155"/>
    </row>
    <row r="63" spans="1:8" ht="129" customHeight="1" x14ac:dyDescent="0.3">
      <c r="A63" s="161" t="str">
        <f ca="1">Translations!$G$18</f>
        <v>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B63" s="162"/>
      <c r="C63" s="162"/>
      <c r="D63" s="162"/>
      <c r="E63" s="162"/>
      <c r="F63" s="162"/>
      <c r="G63" s="163"/>
    </row>
    <row r="64" spans="1:8" ht="41.15" customHeight="1" x14ac:dyDescent="0.3">
      <c r="A64" s="153" t="str">
        <f ca="1">Translations!$G$19</f>
        <v>Programmatic gap:
The programmatic gap is calculated based on total need (line A).</v>
      </c>
      <c r="B64" s="154"/>
      <c r="C64" s="154"/>
      <c r="D64" s="154"/>
      <c r="E64" s="154"/>
      <c r="F64" s="154"/>
      <c r="G64" s="155"/>
    </row>
    <row r="65" spans="1:7" ht="66.75" customHeight="1" x14ac:dyDescent="0.3">
      <c r="A65" s="153" t="str">
        <f ca="1">Translations!$G51</f>
        <v>Comments/Assumptions:
1) Specify the target geographic area.
2) Specify who are the other sources of funding.</v>
      </c>
      <c r="B65" s="154"/>
      <c r="C65" s="154"/>
      <c r="D65" s="154"/>
      <c r="E65" s="154"/>
      <c r="F65" s="154"/>
      <c r="G65" s="155"/>
    </row>
    <row r="66" spans="1:7" ht="20.65" customHeight="1" x14ac:dyDescent="0.3">
      <c r="A66" s="156" t="str">
        <f ca="1">Translations!$G52</f>
        <v>TB/DR-TB prevention – Screening/testing for TB infection</v>
      </c>
      <c r="B66" s="157"/>
      <c r="C66" s="157"/>
      <c r="D66" s="157"/>
      <c r="E66" s="157"/>
      <c r="F66" s="157"/>
      <c r="G66" s="158"/>
    </row>
    <row r="67" spans="1:7" ht="39" customHeight="1" x14ac:dyDescent="0.3">
      <c r="A67" s="153" t="str">
        <f ca="1">Translations!$G53</f>
        <v>Coverage indicator: 
Contact investigation coverage: Proportion of contacts of people with bacteriologically-confirmed TB evaluated for TB among those eligible.</v>
      </c>
      <c r="B67" s="154"/>
      <c r="C67" s="154"/>
      <c r="D67" s="154"/>
      <c r="E67" s="154"/>
      <c r="F67" s="154"/>
      <c r="G67" s="155"/>
    </row>
    <row r="68" spans="1:7" ht="102" customHeight="1" x14ac:dyDescent="0.3">
      <c r="A68" s="153" t="str">
        <f ca="1">Translations!$G54</f>
        <v>Estimated population in need/at risk:
Refers to the estimated number of eligible contacts of bacteriologically-confirmed people with TB during the period.
Target setting for the number of household contacts per bacteriologically confirmed person with TB should be based the national policy. Population census data to estimate the size of households, Stop TB UNHLM TB Prevention targets by country, modelling exercises based on program data, etc. are available options which the country can utilize during estimation.</v>
      </c>
      <c r="B68" s="154"/>
      <c r="C68" s="154"/>
      <c r="D68" s="154"/>
      <c r="E68" s="154"/>
      <c r="F68" s="154"/>
      <c r="G68" s="155"/>
    </row>
    <row r="69" spans="1:7" ht="73.5" customHeight="1" x14ac:dyDescent="0.3">
      <c r="A69" s="153" t="str">
        <f ca="1">Translations!$G55</f>
        <v>Country target:
Refers to NSP or any other latest agreed country target.
1) "#" refers to the number of contacts of people with bacteriologically confirmed TB who were evaluated for TB.
2) "%" refers to the percentage of contacts of people who were evaluated among the total number of eligible contacts of people with bacteriologically confirmed TB (see above).</v>
      </c>
      <c r="B69" s="154"/>
      <c r="C69" s="154"/>
      <c r="D69" s="154"/>
      <c r="E69" s="154"/>
      <c r="F69" s="154"/>
      <c r="G69" s="155"/>
    </row>
    <row r="70" spans="1:7" ht="118.15" customHeight="1" x14ac:dyDescent="0.3">
      <c r="A70" s="153" t="str">
        <f ca="1">Translations!$G$18</f>
        <v>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B70" s="154"/>
      <c r="C70" s="154"/>
      <c r="D70" s="154"/>
      <c r="E70" s="154"/>
      <c r="F70" s="154"/>
      <c r="G70" s="155"/>
    </row>
    <row r="71" spans="1:7" ht="51" customHeight="1" x14ac:dyDescent="0.3">
      <c r="A71" s="153" t="str">
        <f ca="1">Translations!$G$19</f>
        <v>Programmatic gap:
The programmatic gap is calculated based on total need (line A).</v>
      </c>
      <c r="B71" s="154"/>
      <c r="C71" s="154"/>
      <c r="D71" s="154"/>
      <c r="E71" s="154"/>
      <c r="F71" s="154"/>
      <c r="G71" s="155"/>
    </row>
    <row r="72" spans="1:7" ht="76.5" customHeight="1" x14ac:dyDescent="0.3">
      <c r="A72" s="153" t="str">
        <f ca="1">Translations!$G56</f>
        <v>Comments/Assumptions:
1) Specify the target geographic area.
2) Specify who are the other sources of funding.
3) Specify the number and proportion of contacts evaluated disaggregated by age (&lt;5, 5-14, 15+ years).</v>
      </c>
      <c r="B72" s="154"/>
      <c r="C72" s="154"/>
      <c r="D72" s="154"/>
      <c r="E72" s="154"/>
      <c r="F72" s="154"/>
      <c r="G72" s="155"/>
    </row>
    <row r="73" spans="1:7" ht="20.65" customHeight="1" x14ac:dyDescent="0.3">
      <c r="A73" s="156" t="str">
        <f ca="1">Translations!$G57</f>
        <v>TB/DR-TB prevention – Preventive treatment (eligible contacts)</v>
      </c>
      <c r="B73" s="157"/>
      <c r="C73" s="157"/>
      <c r="D73" s="157"/>
      <c r="E73" s="157"/>
      <c r="F73" s="157"/>
      <c r="G73" s="158"/>
    </row>
    <row r="74" spans="1:7" ht="51" customHeight="1" x14ac:dyDescent="0.3">
      <c r="A74" s="153" t="str">
        <f ca="1">Translations!$G58</f>
        <v>Coverage indicator: 
Number of people in contact with TB patients who began preventive therapy.</v>
      </c>
      <c r="B74" s="154"/>
      <c r="C74" s="154"/>
      <c r="D74" s="154"/>
      <c r="E74" s="154"/>
      <c r="F74" s="154"/>
      <c r="G74" s="155"/>
    </row>
    <row r="75" spans="1:7" ht="51" customHeight="1" x14ac:dyDescent="0.3">
      <c r="A75" s="153" t="str">
        <f ca="1">Translations!$G59</f>
        <v xml:space="preserve">Estimated population in need/at risk:
Refers to the estimated number of eligible contacts of bacteriologically-confirmed people with TB initiated on TB preventive therapy after ruling out TB disease. </v>
      </c>
      <c r="B75" s="154"/>
      <c r="C75" s="154"/>
      <c r="D75" s="154"/>
      <c r="E75" s="154"/>
      <c r="F75" s="154"/>
      <c r="G75" s="155"/>
    </row>
    <row r="76" spans="1:7" ht="67.150000000000006" customHeight="1" x14ac:dyDescent="0.3">
      <c r="A76" s="153" t="str">
        <f ca="1">Translations!$G60</f>
        <v>Country target:
Refers to NSP or any other latest agreed country target.
1) '#" refers to the number of eligible contacts of people with bacteriologically confirmed TB commenced on TB preventive therapy.
2) "%" refers to the percentage of eligible contacts of bacteriologically-confirmed people with TB who commenced TPT (see above).</v>
      </c>
      <c r="B76" s="154"/>
      <c r="C76" s="154"/>
      <c r="D76" s="154"/>
      <c r="E76" s="154"/>
      <c r="F76" s="154"/>
      <c r="G76" s="155"/>
    </row>
    <row r="77" spans="1:7" ht="115.5" customHeight="1" x14ac:dyDescent="0.3">
      <c r="A77" s="153" t="str">
        <f ca="1">Translations!$G$18</f>
        <v>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B77" s="154"/>
      <c r="C77" s="154"/>
      <c r="D77" s="154"/>
      <c r="E77" s="154"/>
      <c r="F77" s="154"/>
      <c r="G77" s="155"/>
    </row>
    <row r="78" spans="1:7" ht="63" customHeight="1" x14ac:dyDescent="0.3">
      <c r="A78" s="153" t="str">
        <f ca="1">Translations!$G61</f>
        <v>Programmatic gap: 
The programmatic gap is calculated based on total need (line A).</v>
      </c>
      <c r="B78" s="154"/>
      <c r="C78" s="154"/>
      <c r="D78" s="154"/>
      <c r="E78" s="154"/>
      <c r="F78" s="154"/>
      <c r="G78" s="155"/>
    </row>
    <row r="79" spans="1:7" ht="61.15" customHeight="1" x14ac:dyDescent="0.3">
      <c r="A79" s="153" t="str">
        <f ca="1">Translations!G62</f>
        <v>Comments/Assumptions:
1) Specify the target geographic area.
2) Specify who are the other sources of funding.
3) Specify the number and proportion of child, adolescent and adult contacts to receive TPT among the total estimated number of contacts (&lt;5, 5-14, 15+ years).</v>
      </c>
      <c r="B79" s="154"/>
      <c r="C79" s="154"/>
      <c r="D79" s="154"/>
      <c r="E79" s="154"/>
      <c r="F79" s="154"/>
      <c r="G79" s="155"/>
    </row>
    <row r="80" spans="1:7" ht="20.65" customHeight="1" x14ac:dyDescent="0.3">
      <c r="A80" s="156" t="str">
        <f ca="1">Translations!$G63</f>
        <v xml:space="preserve">OPTIONAL: Collaboration with other providers and sectors – Private provider engagement in TB/DR-TB care </v>
      </c>
      <c r="B80" s="157"/>
      <c r="C80" s="157"/>
      <c r="D80" s="157"/>
      <c r="E80" s="157"/>
      <c r="F80" s="157"/>
      <c r="G80" s="158"/>
    </row>
    <row r="81" spans="1:7" ht="20.65" customHeight="1" x14ac:dyDescent="0.3">
      <c r="A81" s="190" t="str">
        <f ca="1">Translations!$G64</f>
        <v>For countries with large proportion of patients seeking care in the private sector.</v>
      </c>
      <c r="B81" s="191"/>
      <c r="C81" s="191"/>
      <c r="D81" s="191"/>
      <c r="E81" s="191"/>
      <c r="F81" s="191"/>
      <c r="G81" s="192"/>
    </row>
    <row r="82" spans="1:7" ht="51" customHeight="1" x14ac:dyDescent="0.3">
      <c r="A82" s="153" t="str">
        <f ca="1">Translations!$G65</f>
        <v>Coverage indicator: 
Percentage of notified patients with all forms of TB (i.e., bacteriologically confirmed + clinically diagnosed) contributed by non-national TB program providers- private/non-governmental facilities; *includes only those with new and relapse TB.</v>
      </c>
      <c r="B82" s="154"/>
      <c r="C82" s="154"/>
      <c r="D82" s="154"/>
      <c r="E82" s="154"/>
      <c r="F82" s="154"/>
      <c r="G82" s="155"/>
    </row>
    <row r="83" spans="1:7" ht="51" customHeight="1" x14ac:dyDescent="0.3">
      <c r="A83" s="153" t="str">
        <f ca="1">Translations!$G66</f>
        <v xml:space="preserve">Estimated population in need/at risk:
Refers to the estimated number of TB cases that seek care in the private sector (private for-profit and not-for-profit). </v>
      </c>
      <c r="B83" s="154"/>
      <c r="C83" s="154"/>
      <c r="D83" s="154"/>
      <c r="E83" s="154"/>
      <c r="F83" s="154"/>
      <c r="G83" s="155"/>
    </row>
    <row r="84" spans="1:7" ht="102.65" customHeight="1" x14ac:dyDescent="0.3">
      <c r="A84" s="153" t="str">
        <f ca="1">Translations!$G67</f>
        <v>Country target:
Refers to NSP or any other latest agreed country target.
1) "#" refers to all forms of TB cases (new and relapse) to be notified to national health authorities by the private sector (NGOs and private-for-profit providers). It includes bacteriologically confirmed plus those that are diagnosed using other tests such as X-rays (including digital X-ray, with or without CAD/AI), cytology and clinically diagnosed.
2) "%" refers to the proportion of notified cases from the private sector providers among the total number of TB cases (all forms) notified to the national health authority in the PPM/PPE implementation areas.</v>
      </c>
      <c r="B84" s="154"/>
      <c r="C84" s="154"/>
      <c r="D84" s="154"/>
      <c r="E84" s="154"/>
      <c r="F84" s="154"/>
      <c r="G84" s="155"/>
    </row>
    <row r="85" spans="1:7" ht="76.5" customHeight="1" x14ac:dyDescent="0.3">
      <c r="A85" s="153" t="str">
        <f ca="1">Translations!$G68</f>
        <v xml:space="preserve">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v>
      </c>
      <c r="B85" s="154"/>
      <c r="C85" s="154"/>
      <c r="D85" s="154"/>
      <c r="E85" s="154"/>
      <c r="F85" s="154"/>
      <c r="G85" s="155"/>
    </row>
    <row r="86" spans="1:7" ht="51" customHeight="1" x14ac:dyDescent="0.3">
      <c r="A86" s="153" t="str">
        <f ca="1">Translations!$G69</f>
        <v>Programmatic gap: 
The programmatic gap is calculated based on total need (line A).</v>
      </c>
      <c r="B86" s="154"/>
      <c r="C86" s="154"/>
      <c r="D86" s="154"/>
      <c r="E86" s="154"/>
      <c r="F86" s="154"/>
      <c r="G86" s="155"/>
    </row>
    <row r="87" spans="1:7" ht="78" customHeight="1" x14ac:dyDescent="0.3">
      <c r="A87" s="153" t="str">
        <f ca="1">Translations!$G70</f>
        <v>Comments/Assumptions:
1) Specify the target geographic area.
2) Specify who are the other sources of funding.
3) Along with the country targets, in the comments column specify the current and targeted treatment success rate for all new TB cases in the private sector over each of the three years.</v>
      </c>
      <c r="B87" s="154"/>
      <c r="C87" s="154"/>
      <c r="D87" s="154"/>
      <c r="E87" s="154"/>
      <c r="F87" s="154"/>
      <c r="G87" s="155"/>
    </row>
    <row r="88" spans="1:7" ht="20.65" customHeight="1" x14ac:dyDescent="0.3">
      <c r="A88" s="156" t="str">
        <f ca="1">Translations!$G71</f>
        <v>OPTIONAL: Collaboration with other providers and sectors – Community-based TB/DR-TB care</v>
      </c>
      <c r="B88" s="157"/>
      <c r="C88" s="157"/>
      <c r="D88" s="157"/>
      <c r="E88" s="157"/>
      <c r="F88" s="157"/>
      <c r="G88" s="158"/>
    </row>
    <row r="89" spans="1:7" ht="51" customHeight="1" x14ac:dyDescent="0.3">
      <c r="A89" s="153" t="str">
        <f ca="1">Translations!$G72</f>
        <v>Coverage indicator: 
Percentage of notified patients with all forms of TB (i.e., bacteriologically confirmed + clinically diagnosed) contributed by non-national TB program providers- community referrals; *includes only those with new and relapse TB.</v>
      </c>
      <c r="B89" s="154"/>
      <c r="C89" s="154"/>
      <c r="D89" s="154"/>
      <c r="E89" s="154"/>
      <c r="F89" s="154"/>
      <c r="G89" s="155"/>
    </row>
    <row r="90" spans="1:7" ht="51" customHeight="1" x14ac:dyDescent="0.3">
      <c r="A90" s="153" t="str">
        <f ca="1">Translations!$G73</f>
        <v xml:space="preserve">Estimated population in need/at risk:
Refers to the estimated number of people with confirmed TB who were referred for diagnosis through community referrals. </v>
      </c>
      <c r="B90" s="154"/>
      <c r="C90" s="154"/>
      <c r="D90" s="154"/>
      <c r="E90" s="154"/>
      <c r="F90" s="154"/>
      <c r="G90" s="155"/>
    </row>
    <row r="91" spans="1:7" ht="75.75" customHeight="1" x14ac:dyDescent="0.3">
      <c r="A91" s="153" t="str">
        <f ca="1">Translations!$G74</f>
        <v>Country target:
Refers to NSP or any other latest agreed country target.
1) "#" refers to the number of people with TB (all forms) i.e. bacteriologically confirmed plus clinically diagnosed referred by the community to a health facility for diagnosis.
2) "%" refers to the proportion of the total number of notified people with TB (all forms) that were referred by the community in the reporting period.</v>
      </c>
      <c r="B91" s="154"/>
      <c r="C91" s="154"/>
      <c r="D91" s="154"/>
      <c r="E91" s="154"/>
      <c r="F91" s="154"/>
      <c r="G91" s="155"/>
    </row>
    <row r="92" spans="1:7" ht="119.15" customHeight="1" x14ac:dyDescent="0.3">
      <c r="A92" s="153" t="str">
        <f ca="1">Translations!$G$18</f>
        <v>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B92" s="154"/>
      <c r="C92" s="154"/>
      <c r="D92" s="154"/>
      <c r="E92" s="154"/>
      <c r="F92" s="154"/>
      <c r="G92" s="155"/>
    </row>
    <row r="93" spans="1:7" ht="51" customHeight="1" x14ac:dyDescent="0.3">
      <c r="A93" s="153" t="str">
        <f ca="1">Translations!$G75</f>
        <v>Programmatic gap: 
The programmatic gap is calculated based on total need (line A)</v>
      </c>
      <c r="B93" s="154"/>
      <c r="C93" s="154"/>
      <c r="D93" s="154"/>
      <c r="E93" s="154"/>
      <c r="F93" s="154"/>
      <c r="G93" s="155"/>
    </row>
    <row r="94" spans="1:7" ht="51" customHeight="1" x14ac:dyDescent="0.3">
      <c r="A94" s="153" t="str">
        <f ca="1">Translations!$G76</f>
        <v>Comments/Assumptions:
1) Specify the target geographic area.
2) Specify who are the other sources of funding.</v>
      </c>
      <c r="B94" s="154"/>
      <c r="C94" s="154"/>
      <c r="D94" s="154"/>
      <c r="E94" s="154"/>
      <c r="F94" s="154"/>
      <c r="G94" s="155"/>
    </row>
    <row r="95" spans="1:7" ht="70.5" customHeight="1" x14ac:dyDescent="0.3"/>
    <row r="96" spans="1:7" ht="31.5" customHeight="1" x14ac:dyDescent="0.3"/>
    <row r="97" ht="72" customHeight="1" x14ac:dyDescent="0.3"/>
    <row r="98" ht="24.75" customHeight="1" x14ac:dyDescent="0.3"/>
    <row r="99" ht="30" customHeight="1" x14ac:dyDescent="0.3"/>
    <row r="100" ht="35.25" customHeight="1" x14ac:dyDescent="0.3"/>
    <row r="101" ht="78" customHeight="1" x14ac:dyDescent="0.3"/>
    <row r="102" ht="36.75" customHeight="1" x14ac:dyDescent="0.3"/>
    <row r="103" ht="52.5" customHeight="1" x14ac:dyDescent="0.3"/>
    <row r="104" ht="57" customHeight="1" x14ac:dyDescent="0.3"/>
    <row r="105" ht="31.5" customHeight="1" x14ac:dyDescent="0.3"/>
    <row r="106" ht="41.25" customHeight="1" x14ac:dyDescent="0.3"/>
    <row r="107" ht="65.25" customHeight="1" x14ac:dyDescent="0.3"/>
    <row r="108" ht="41.25" customHeight="1" x14ac:dyDescent="0.3"/>
    <row r="109" ht="64.5" customHeight="1" x14ac:dyDescent="0.3"/>
  </sheetData>
  <sheetProtection algorithmName="SHA-512" hashValue="KMZKM3gaPIreDEcjGB1egTJowERPFVEv0tKqrGOR/OI/vGvrJ002oBWPNUaPcm+MXQnyOPZ2JIRg+3IBZcvQeg==" saltValue="iExAmEqY/pZLlfN8ZT9GiQ==" spinCount="100000" sheet="1" formatColumns="0" formatRows="0"/>
  <customSheetViews>
    <customSheetView guid="{8A762DD9-6125-4177-AA9B-79E8D68448DE}" showPageBreaks="1" fitToPage="1" printArea="1" view="pageBreakPreview">
      <pane xSplit="7" ySplit="9" topLeftCell="H10" activePane="bottomRight" state="frozen"/>
      <selection pane="bottomRight" activeCell="A46" sqref="A46:G46"/>
      <pageMargins left="0" right="0" top="0" bottom="0" header="0" footer="0"/>
      <pageSetup paperSize="8" scale="91" fitToHeight="0" orientation="portrait" r:id="rId1"/>
    </customSheetView>
    <customSheetView guid="{5D020AB2-0A97-4230-BF83-062EE6184162}" showPageBreaks="1" fitToPage="1" printArea="1" view="pageBreakPreview">
      <pane xSplit="7" ySplit="9" topLeftCell="H57" activePane="bottomRight" state="frozen"/>
      <selection pane="bottomRight" activeCell="A50" sqref="A50:G50"/>
      <pageMargins left="0" right="0" top="0" bottom="0" header="0" footer="0"/>
      <pageSetup paperSize="8" scale="62" fitToHeight="0" orientation="portrait" r:id="rId2"/>
    </customSheetView>
    <customSheetView guid="{DCBE10EC-8F38-2F45-867C-33FA420E36B5}" scale="90" fitToPage="1">
      <pane xSplit="7" ySplit="9" topLeftCell="H19" activePane="bottomRight" state="frozenSplit"/>
      <selection pane="bottomRight" activeCell="A23" sqref="A23:G23"/>
      <pageMargins left="0" right="0" top="0" bottom="0" header="0" footer="0"/>
      <pageSetup paperSize="8" scale="91" fitToHeight="0" orientation="portrait" r:id="rId3"/>
    </customSheetView>
    <customSheetView guid="{CD09CE3E-58EC-4EDC-BE6A-B9CFB40E5B97}" scale="80" showPageBreaks="1" fitToPage="1" printArea="1" view="pageBreakPreview">
      <pane xSplit="7" ySplit="9" topLeftCell="H10" activePane="bottomRight" state="frozen"/>
      <selection pane="bottomRight" activeCell="A10" sqref="A10:G10"/>
      <pageMargins left="0" right="0" top="0" bottom="0" header="0" footer="0"/>
      <pageSetup paperSize="8" scale="91" fitToHeight="0" orientation="portrait" r:id="rId4"/>
    </customSheetView>
  </customSheetViews>
  <mergeCells count="92">
    <mergeCell ref="A64:G64"/>
    <mergeCell ref="A94:G94"/>
    <mergeCell ref="A59:G59"/>
    <mergeCell ref="A60:G60"/>
    <mergeCell ref="A61:G61"/>
    <mergeCell ref="A62:G62"/>
    <mergeCell ref="A63:G63"/>
    <mergeCell ref="A80:G80"/>
    <mergeCell ref="A81:G81"/>
    <mergeCell ref="A82:G82"/>
    <mergeCell ref="A83:G83"/>
    <mergeCell ref="A84:G84"/>
    <mergeCell ref="A85:G85"/>
    <mergeCell ref="A86:G86"/>
    <mergeCell ref="A87:G87"/>
    <mergeCell ref="A88:G88"/>
    <mergeCell ref="A1:F1"/>
    <mergeCell ref="A2:F2"/>
    <mergeCell ref="A3:F3"/>
    <mergeCell ref="A54:G54"/>
    <mergeCell ref="A38:G38"/>
    <mergeCell ref="A39:G39"/>
    <mergeCell ref="A40:G40"/>
    <mergeCell ref="A41:G41"/>
    <mergeCell ref="A43:G43"/>
    <mergeCell ref="A44:G44"/>
    <mergeCell ref="A45:G45"/>
    <mergeCell ref="A32:G32"/>
    <mergeCell ref="A19:G19"/>
    <mergeCell ref="A20:G20"/>
    <mergeCell ref="A22:G22"/>
    <mergeCell ref="A10:G10"/>
    <mergeCell ref="A57:G57"/>
    <mergeCell ref="A58:G58"/>
    <mergeCell ref="B6:D6"/>
    <mergeCell ref="A8:G8"/>
    <mergeCell ref="A53:G53"/>
    <mergeCell ref="A47:G47"/>
    <mergeCell ref="A48:G48"/>
    <mergeCell ref="A51:G51"/>
    <mergeCell ref="A52:G52"/>
    <mergeCell ref="A50:G50"/>
    <mergeCell ref="A46:G46"/>
    <mergeCell ref="A33:G33"/>
    <mergeCell ref="A34:G34"/>
    <mergeCell ref="A36:G36"/>
    <mergeCell ref="A37:G37"/>
    <mergeCell ref="A24:G24"/>
    <mergeCell ref="A25:G25"/>
    <mergeCell ref="A23:G23"/>
    <mergeCell ref="A21:G21"/>
    <mergeCell ref="A11:G11"/>
    <mergeCell ref="A16:G16"/>
    <mergeCell ref="A12:G12"/>
    <mergeCell ref="A14:G14"/>
    <mergeCell ref="A15:G15"/>
    <mergeCell ref="G1:G3"/>
    <mergeCell ref="A49:G49"/>
    <mergeCell ref="A56:G56"/>
    <mergeCell ref="A30:G30"/>
    <mergeCell ref="A31:G31"/>
    <mergeCell ref="A55:G55"/>
    <mergeCell ref="A42:G42"/>
    <mergeCell ref="A28:G28"/>
    <mergeCell ref="A35:G35"/>
    <mergeCell ref="A18:G18"/>
    <mergeCell ref="A26:G26"/>
    <mergeCell ref="A27:G27"/>
    <mergeCell ref="A29:G29"/>
    <mergeCell ref="A9:G9"/>
    <mergeCell ref="A13:G13"/>
    <mergeCell ref="A17:G17"/>
    <mergeCell ref="A66:G66"/>
    <mergeCell ref="A67:G67"/>
    <mergeCell ref="A68:G68"/>
    <mergeCell ref="A69:G69"/>
    <mergeCell ref="A65:G65"/>
    <mergeCell ref="A93:G93"/>
    <mergeCell ref="A70:G70"/>
    <mergeCell ref="A71:G71"/>
    <mergeCell ref="A73:G73"/>
    <mergeCell ref="A74:G74"/>
    <mergeCell ref="A75:G75"/>
    <mergeCell ref="A76:G76"/>
    <mergeCell ref="A77:G77"/>
    <mergeCell ref="A78:G78"/>
    <mergeCell ref="A79:G79"/>
    <mergeCell ref="A72:G72"/>
    <mergeCell ref="A89:G89"/>
    <mergeCell ref="A90:G90"/>
    <mergeCell ref="A91:G91"/>
    <mergeCell ref="A92:G92"/>
  </mergeCells>
  <dataValidations count="1">
    <dataValidation type="list" allowBlank="1" showInputMessage="1" showErrorMessage="1" sqref="B6" xr:uid="{00000000-0002-0000-0000-000000000000}">
      <formula1>"English,French,Spanish"</formula1>
    </dataValidation>
  </dataValidations>
  <hyperlinks>
    <hyperlink ref="A13:G13" r:id="rId5" display="https://www.who.int/publications/i/item/WHO-UCN-TB-2021.8" xr:uid="{E5D0BAB3-2555-4990-A174-DB8CA42448F2}"/>
    <hyperlink ref="A15:G15" r:id="rId6" display="https://www.theglobalfund.org/media/4762/core_tuberculosis_infonote_en.pdf" xr:uid="{CD4D528E-51CD-4930-9985-55A418FE8AB3}"/>
    <hyperlink ref="A14:G14" r:id="rId7" display="The Modular Framework -  https:/www.theglobalfund.org/media/4309/fundingmodel_modularframework_handbook_en.pdf%09Référence : le Manuel du cadre modulaire - https:/www.theglobalfund.org/media/4309/fundingmodel_modularframework_handbook_en.pdf%09%22Referencia: el Manual del Marco Modular - https:/www.theglobalfund.org/media/4309/fundingmodel_modularframework_handbook_en.pdf" xr:uid="{2B104072-4D33-4277-8D8E-600A42B83B2B}"/>
  </hyperlinks>
  <pageMargins left="0.7" right="0.7" top="0.75" bottom="0.75" header="0.3" footer="0.3"/>
  <pageSetup paperSize="8" scale="77" fitToHeight="0" orientation="portrait" r:id="rId8"/>
  <rowBreaks count="3" manualBreakCount="3">
    <brk id="23" max="6" man="1"/>
    <brk id="37" max="6" man="1"/>
    <brk id="51" max="6"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8"/>
    <pageSetUpPr fitToPage="1"/>
  </sheetPr>
  <dimension ref="A1:J349"/>
  <sheetViews>
    <sheetView zoomScale="78" zoomScaleNormal="78" zoomScaleSheetLayoutView="102" zoomScalePageLayoutView="80" workbookViewId="0">
      <pane ySplit="4" topLeftCell="A18" activePane="bottomLeft" state="frozen"/>
      <selection activeCell="B7" sqref="B7"/>
      <selection pane="bottomLeft" activeCell="F18" sqref="F18:F19"/>
    </sheetView>
  </sheetViews>
  <sheetFormatPr defaultColWidth="9" defaultRowHeight="14.5" x14ac:dyDescent="0.35"/>
  <cols>
    <col min="1" max="1" width="27.75" style="7" customWidth="1"/>
    <col min="2" max="2" width="10.75" style="7" customWidth="1"/>
    <col min="3" max="5" width="11.58203125" style="7" customWidth="1"/>
    <col min="6" max="6" width="51.5" style="7" customWidth="1"/>
    <col min="7" max="7" width="9" style="7"/>
    <col min="8" max="8" width="10.25" style="7" customWidth="1"/>
    <col min="9" max="9" width="10.75" style="7" customWidth="1"/>
    <col min="10" max="10" width="12.08203125" style="7" customWidth="1"/>
    <col min="11" max="16384" width="9" style="7"/>
  </cols>
  <sheetData>
    <row r="1" spans="1:10" ht="18" customHeight="1" x14ac:dyDescent="0.35">
      <c r="A1" s="222" t="s">
        <v>3</v>
      </c>
      <c r="B1" s="223"/>
      <c r="C1" s="223"/>
      <c r="D1" s="223"/>
      <c r="E1" s="224"/>
      <c r="F1" s="214" t="str">
        <f ca="1">Translations!$G$101</f>
        <v>Latest version updated: 13 March 2023</v>
      </c>
    </row>
    <row r="2" spans="1:10" ht="18" customHeight="1" x14ac:dyDescent="0.35">
      <c r="A2" s="225" t="s">
        <v>4</v>
      </c>
      <c r="B2" s="226"/>
      <c r="C2" s="226"/>
      <c r="D2" s="226"/>
      <c r="E2" s="227"/>
      <c r="F2" s="215"/>
    </row>
    <row r="3" spans="1:10" ht="18" customHeight="1" thickBot="1" x14ac:dyDescent="0.4">
      <c r="A3" s="228" t="s">
        <v>5</v>
      </c>
      <c r="B3" s="229"/>
      <c r="C3" s="229"/>
      <c r="D3" s="229"/>
      <c r="E3" s="27"/>
      <c r="F3" s="216"/>
    </row>
    <row r="4" spans="1:10" ht="66.75" customHeight="1" x14ac:dyDescent="0.35">
      <c r="A4" s="217" t="str">
        <f ca="1">Translations!A44</f>
        <v xml:space="preserve">Carefully read the instructions in the "Instructions" tab before completing the programmatic gap analysis table. 
The instructions have been tailored to each specific module/intervention. </v>
      </c>
      <c r="B4" s="217"/>
      <c r="C4" s="217"/>
      <c r="D4" s="217"/>
      <c r="E4" s="217"/>
      <c r="F4" s="218"/>
    </row>
    <row r="5" spans="1:10" s="69" customFormat="1" ht="30" customHeight="1" x14ac:dyDescent="0.5">
      <c r="A5" s="93" t="str">
        <f ca="1">Translations!A4</f>
        <v xml:space="preserve">TB Programmatic Gap Table 1 </v>
      </c>
      <c r="B5" s="105"/>
      <c r="C5" s="105"/>
      <c r="D5" s="105"/>
      <c r="E5" s="105"/>
      <c r="F5" s="106"/>
    </row>
    <row r="6" spans="1:10" ht="45" customHeight="1" x14ac:dyDescent="0.35">
      <c r="A6" s="96" t="str">
        <f ca="1">Translations!$A$15</f>
        <v>Priority Module</v>
      </c>
      <c r="B6" s="197" t="s">
        <v>8</v>
      </c>
      <c r="C6" s="198"/>
      <c r="D6" s="198"/>
      <c r="E6" s="198"/>
      <c r="F6" s="199"/>
    </row>
    <row r="7" spans="1:10" ht="45" customHeight="1" x14ac:dyDescent="0.35">
      <c r="A7" s="71" t="str">
        <f ca="1">Translations!$A$16</f>
        <v>Selected coverage indicator</v>
      </c>
      <c r="B7" s="200" t="str">
        <f ca="1">VLOOKUP(B6,TBModulesIndicators,2,FALSE)</f>
        <v>Number of patients with of all forms of TB notified (i.e.,
bacteriologically confirmed + clinically diagnosed); *includes only those with new and relapse TB</v>
      </c>
      <c r="C7" s="201"/>
      <c r="D7" s="201"/>
      <c r="E7" s="201"/>
      <c r="F7" s="202"/>
    </row>
    <row r="8" spans="1:10" ht="17.649999999999999" customHeight="1" x14ac:dyDescent="0.35">
      <c r="A8" s="97" t="str">
        <f ca="1">Translations!$A$17</f>
        <v>Current national coverage</v>
      </c>
      <c r="B8" s="59"/>
      <c r="C8" s="59"/>
      <c r="D8" s="59"/>
      <c r="E8" s="59"/>
      <c r="F8" s="103"/>
    </row>
    <row r="9" spans="1:10" ht="45" customHeight="1" x14ac:dyDescent="0.35">
      <c r="A9" s="96" t="str">
        <f ca="1">Translations!$A$18</f>
        <v>Insert latest results</v>
      </c>
      <c r="B9" s="19">
        <v>476754</v>
      </c>
      <c r="C9" s="74" t="str">
        <f ca="1">Translations!$A$19</f>
        <v>Year</v>
      </c>
      <c r="D9" s="76">
        <v>2022</v>
      </c>
      <c r="E9" s="73" t="str">
        <f ca="1">Translations!$A$20</f>
        <v>Data source</v>
      </c>
      <c r="F9" s="75" t="s">
        <v>9</v>
      </c>
      <c r="J9" s="70"/>
    </row>
    <row r="10" spans="1:10" ht="45" customHeight="1" x14ac:dyDescent="0.35">
      <c r="A10" s="99" t="str">
        <f ca="1">Translations!$A$21</f>
        <v>Comments</v>
      </c>
      <c r="B10" s="219" t="s">
        <v>10</v>
      </c>
      <c r="C10" s="220"/>
      <c r="D10" s="220"/>
      <c r="E10" s="220"/>
      <c r="F10" s="221"/>
    </row>
    <row r="11" spans="1:10" ht="45" customHeight="1" x14ac:dyDescent="0.35">
      <c r="A11" s="91"/>
      <c r="B11" s="195"/>
      <c r="C11" s="74" t="str">
        <f ca="1">Translations!$A$22</f>
        <v>Year 1</v>
      </c>
      <c r="D11" s="74" t="str">
        <f ca="1">Translations!$A$23</f>
        <v>Year 2</v>
      </c>
      <c r="E11" s="74" t="str">
        <f ca="1">Translations!$A$24</f>
        <v>Year 3</v>
      </c>
      <c r="F11" s="206" t="str">
        <f ca="1">Translations!$A$27</f>
        <v>Comments / Assumptions</v>
      </c>
    </row>
    <row r="12" spans="1:10" ht="45" customHeight="1" x14ac:dyDescent="0.35">
      <c r="A12" s="92"/>
      <c r="B12" s="196"/>
      <c r="C12" s="33">
        <v>2024</v>
      </c>
      <c r="D12" s="33">
        <v>2025</v>
      </c>
      <c r="E12" s="33">
        <v>2026</v>
      </c>
      <c r="F12" s="207"/>
    </row>
    <row r="13" spans="1:10" ht="17.649999999999999" customHeight="1" x14ac:dyDescent="0.35">
      <c r="A13" s="97" t="str">
        <f ca="1">Translations!$A$28</f>
        <v>Current estimated country need</v>
      </c>
      <c r="B13" s="59"/>
      <c r="C13" s="59"/>
      <c r="D13" s="59"/>
      <c r="E13" s="59"/>
      <c r="F13" s="103"/>
    </row>
    <row r="14" spans="1:10" ht="155.5" customHeight="1" x14ac:dyDescent="0.35">
      <c r="A14" s="101" t="str">
        <f ca="1">Translations!$A$29</f>
        <v>A. Total estimated population in need/at risk</v>
      </c>
      <c r="B14" s="60" t="s">
        <v>11</v>
      </c>
      <c r="C14" s="145">
        <f>114163719*0.0065</f>
        <v>742064.17349999992</v>
      </c>
      <c r="D14" s="145">
        <f>115377992*0.0065</f>
        <v>749956.94799999997</v>
      </c>
      <c r="E14" s="145">
        <f>116774066*0.0065</f>
        <v>759031.429</v>
      </c>
      <c r="F14" s="102" t="s">
        <v>12</v>
      </c>
    </row>
    <row r="15" spans="1:10" ht="45" customHeight="1" x14ac:dyDescent="0.35">
      <c r="A15" s="208" t="str">
        <f ca="1">Translations!$A$30</f>
        <v>B. Country targets 
(from National Strategic Plan)</v>
      </c>
      <c r="B15" s="61" t="s">
        <v>11</v>
      </c>
      <c r="C15" s="145">
        <v>524036</v>
      </c>
      <c r="D15" s="145">
        <v>558890</v>
      </c>
      <c r="E15" s="145">
        <v>595711</v>
      </c>
      <c r="F15" s="210" t="s">
        <v>13</v>
      </c>
    </row>
    <row r="16" spans="1:10" ht="45" customHeight="1" x14ac:dyDescent="0.35">
      <c r="A16" s="209"/>
      <c r="B16" s="61" t="s">
        <v>14</v>
      </c>
      <c r="C16" s="135">
        <f>IF(C15=0,"",+C15/C14)</f>
        <v>0.70618690231108439</v>
      </c>
      <c r="D16" s="135">
        <f t="shared" ref="D16:E16" si="0">IF(D15=0,"",+D15/D14)</f>
        <v>0.74522944482407816</v>
      </c>
      <c r="E16" s="135">
        <f t="shared" si="0"/>
        <v>0.78483047900247094</v>
      </c>
      <c r="F16" s="211"/>
    </row>
    <row r="17" spans="1:6" ht="17.649999999999999" customHeight="1" x14ac:dyDescent="0.35">
      <c r="A17" s="97" t="str">
        <f ca="1">Translations!$A$31</f>
        <v>Country need already covered</v>
      </c>
      <c r="B17" s="59"/>
      <c r="C17" s="66"/>
      <c r="D17" s="66"/>
      <c r="E17" s="66"/>
      <c r="F17" s="103"/>
    </row>
    <row r="18" spans="1:6" ht="45" customHeight="1" x14ac:dyDescent="0.35">
      <c r="A18" s="208" t="str">
        <f ca="1">Translations!$A$32</f>
        <v>C1. Country need planned to be covered by domestic resources</v>
      </c>
      <c r="B18" s="60" t="s">
        <v>11</v>
      </c>
      <c r="C18" s="145">
        <f t="shared" ref="C18:E18" si="1">C15-C28</f>
        <v>368248</v>
      </c>
      <c r="D18" s="146">
        <f t="shared" si="1"/>
        <v>393760</v>
      </c>
      <c r="E18" s="146">
        <f t="shared" si="1"/>
        <v>420796</v>
      </c>
      <c r="F18" s="210" t="s">
        <v>15</v>
      </c>
    </row>
    <row r="19" spans="1:6" ht="45" customHeight="1" x14ac:dyDescent="0.35">
      <c r="A19" s="209"/>
      <c r="B19" s="60" t="s">
        <v>14</v>
      </c>
      <c r="C19" s="135">
        <f>IF(C18=0,"",(C18/C14))</f>
        <v>0.49624818600678616</v>
      </c>
      <c r="D19" s="135">
        <f t="shared" ref="D19:E19" si="2">IF(D18=0,"",(D18/D14))</f>
        <v>0.52504347222875525</v>
      </c>
      <c r="E19" s="135">
        <f t="shared" si="2"/>
        <v>0.55438547591419962</v>
      </c>
      <c r="F19" s="211"/>
    </row>
    <row r="20" spans="1:6" ht="45" customHeight="1" x14ac:dyDescent="0.35">
      <c r="A20" s="208" t="str">
        <f ca="1">Translations!$A$33</f>
        <v>C2. Country need planned to be covered by external resources</v>
      </c>
      <c r="B20" s="60" t="s">
        <v>11</v>
      </c>
      <c r="C20" s="136"/>
      <c r="D20" s="137"/>
      <c r="E20" s="137"/>
      <c r="F20" s="210"/>
    </row>
    <row r="21" spans="1:6" ht="45" customHeight="1" x14ac:dyDescent="0.35">
      <c r="A21" s="209"/>
      <c r="B21" s="60" t="s">
        <v>14</v>
      </c>
      <c r="C21" s="135" t="str">
        <f>IF(C20=0,"",+C20/C14)</f>
        <v/>
      </c>
      <c r="D21" s="135" t="str">
        <f t="shared" ref="D21:E21" si="3">IF(D20=0,"",+D20/D14)</f>
        <v/>
      </c>
      <c r="E21" s="135" t="str">
        <f t="shared" si="3"/>
        <v/>
      </c>
      <c r="F21" s="211"/>
    </row>
    <row r="22" spans="1:6" ht="45" customHeight="1" x14ac:dyDescent="0.35">
      <c r="A22" s="208" t="str">
        <f ca="1">Translations!$A$34</f>
        <v>C3. Total country need already covered</v>
      </c>
      <c r="B22" s="60" t="s">
        <v>11</v>
      </c>
      <c r="C22" s="138">
        <f>C18+(C20)</f>
        <v>368248</v>
      </c>
      <c r="D22" s="138">
        <f>D18+(D20)</f>
        <v>393760</v>
      </c>
      <c r="E22" s="138">
        <f>E18+(E20)</f>
        <v>420796</v>
      </c>
      <c r="F22" s="210"/>
    </row>
    <row r="23" spans="1:6" ht="45" customHeight="1" x14ac:dyDescent="0.35">
      <c r="A23" s="209"/>
      <c r="B23" s="60" t="s">
        <v>14</v>
      </c>
      <c r="C23" s="135">
        <f>IF(C22=0,"",C22/C14)</f>
        <v>0.49624818600678616</v>
      </c>
      <c r="D23" s="135">
        <f t="shared" ref="D23:E23" si="4">IF(D22=0,"",D22/D14)</f>
        <v>0.52504347222875525</v>
      </c>
      <c r="E23" s="135">
        <f t="shared" si="4"/>
        <v>0.55438547591419962</v>
      </c>
      <c r="F23" s="211"/>
    </row>
    <row r="24" spans="1:6" ht="17.649999999999999" customHeight="1" x14ac:dyDescent="0.35">
      <c r="A24" s="97" t="str">
        <f ca="1">Translations!$A$35</f>
        <v>Programmatic gap</v>
      </c>
      <c r="B24" s="59"/>
      <c r="C24" s="66"/>
      <c r="D24" s="66"/>
      <c r="E24" s="66"/>
      <c r="F24" s="103"/>
    </row>
    <row r="25" spans="1:6" ht="45" customHeight="1" x14ac:dyDescent="0.35">
      <c r="A25" s="208" t="str">
        <f ca="1">Translations!$A$36</f>
        <v>D. Expected annual gap in meeting the need: A - C3</v>
      </c>
      <c r="B25" s="60" t="s">
        <v>11</v>
      </c>
      <c r="C25" s="139">
        <f>C14-C22</f>
        <v>373816.17349999992</v>
      </c>
      <c r="D25" s="139">
        <f t="shared" ref="D25:E25" si="5">D14-D22</f>
        <v>356196.94799999997</v>
      </c>
      <c r="E25" s="139">
        <f t="shared" si="5"/>
        <v>338235.429</v>
      </c>
      <c r="F25" s="210"/>
    </row>
    <row r="26" spans="1:6" ht="45" customHeight="1" x14ac:dyDescent="0.35">
      <c r="A26" s="209"/>
      <c r="B26" s="60" t="s">
        <v>14</v>
      </c>
      <c r="C26" s="135">
        <f>IF(C25=0,"",+C25/C14)</f>
        <v>0.50375181399321378</v>
      </c>
      <c r="D26" s="135">
        <f t="shared" ref="D26:E26" si="6">IF(D25=0,"",+D25/D14)</f>
        <v>0.47495652777124481</v>
      </c>
      <c r="E26" s="135">
        <f t="shared" si="6"/>
        <v>0.44561452408580043</v>
      </c>
      <c r="F26" s="211"/>
    </row>
    <row r="27" spans="1:6" ht="17.649999999999999" customHeight="1" x14ac:dyDescent="0.35">
      <c r="A27" s="97" t="str">
        <f ca="1">Translations!$A$37</f>
        <v>Country need covered with the allocation amount</v>
      </c>
      <c r="B27" s="59"/>
      <c r="C27" s="66"/>
      <c r="D27" s="66"/>
      <c r="E27" s="66"/>
      <c r="F27" s="103"/>
    </row>
    <row r="28" spans="1:6" ht="45" customHeight="1" x14ac:dyDescent="0.35">
      <c r="A28" s="208" t="str">
        <f ca="1">Translations!$A$38</f>
        <v>E. Targets to be financed by funding request allocation amount</v>
      </c>
      <c r="B28" s="61" t="s">
        <v>11</v>
      </c>
      <c r="C28" s="146">
        <v>155788</v>
      </c>
      <c r="D28" s="146">
        <v>165130</v>
      </c>
      <c r="E28" s="146">
        <v>174915</v>
      </c>
      <c r="F28" s="210" t="s">
        <v>16</v>
      </c>
    </row>
    <row r="29" spans="1:6" ht="249.65" customHeight="1" x14ac:dyDescent="0.35">
      <c r="A29" s="209"/>
      <c r="B29" s="61" t="s">
        <v>14</v>
      </c>
      <c r="C29" s="135">
        <f>IF(C28=0,"",+C28/C14)</f>
        <v>0.2099387163042982</v>
      </c>
      <c r="D29" s="135">
        <f t="shared" ref="D29:E29" si="7">IF(D28=0,"",+D28/D14)</f>
        <v>0.22018597259532291</v>
      </c>
      <c r="E29" s="135">
        <f t="shared" si="7"/>
        <v>0.23044500308827132</v>
      </c>
      <c r="F29" s="211"/>
    </row>
    <row r="30" spans="1:6" ht="45" customHeight="1" x14ac:dyDescent="0.35">
      <c r="A30" s="208" t="str">
        <f ca="1">Translations!$A$39</f>
        <v>F. Total coverage from allocation amount and other resources: E + C3</v>
      </c>
      <c r="B30" s="61" t="s">
        <v>11</v>
      </c>
      <c r="C30" s="139">
        <f>IF(C28="",C22,C28+C22)</f>
        <v>524036</v>
      </c>
      <c r="D30" s="139">
        <f t="shared" ref="D30:E30" si="8">IF(D28="",D22,D28+D22)</f>
        <v>558890</v>
      </c>
      <c r="E30" s="139">
        <f t="shared" si="8"/>
        <v>595711</v>
      </c>
      <c r="F30" s="210"/>
    </row>
    <row r="31" spans="1:6" ht="45" customHeight="1" x14ac:dyDescent="0.35">
      <c r="A31" s="209"/>
      <c r="B31" s="61" t="s">
        <v>14</v>
      </c>
      <c r="C31" s="135">
        <f>IF(C30=0,"",+C30/C14)</f>
        <v>0.70618690231108439</v>
      </c>
      <c r="D31" s="135">
        <f t="shared" ref="D31:E31" si="9">IF(D30=0,"",+D30/D14)</f>
        <v>0.74522944482407816</v>
      </c>
      <c r="E31" s="135">
        <f t="shared" si="9"/>
        <v>0.78483047900247094</v>
      </c>
      <c r="F31" s="211"/>
    </row>
    <row r="32" spans="1:6" ht="45" customHeight="1" x14ac:dyDescent="0.35">
      <c r="A32" s="208" t="str">
        <f ca="1">Translations!$A$40</f>
        <v xml:space="preserve">G. Remaining gap: A - F </v>
      </c>
      <c r="B32" s="61" t="s">
        <v>11</v>
      </c>
      <c r="C32" s="140">
        <f>IF(C30="",C14,C14-C30)</f>
        <v>218028.17349999992</v>
      </c>
      <c r="D32" s="140">
        <f t="shared" ref="D32:E32" si="10">IF(D30="",D14,D14-D30)</f>
        <v>191066.94799999997</v>
      </c>
      <c r="E32" s="140">
        <f t="shared" si="10"/>
        <v>163320.429</v>
      </c>
      <c r="F32" s="210" t="s">
        <v>17</v>
      </c>
    </row>
    <row r="33" spans="1:6" ht="45" customHeight="1" x14ac:dyDescent="0.35">
      <c r="A33" s="209"/>
      <c r="B33" s="61" t="s">
        <v>14</v>
      </c>
      <c r="C33" s="135">
        <f>IF(C32=0,"",+C32/C14)</f>
        <v>0.29381309768891561</v>
      </c>
      <c r="D33" s="135">
        <f t="shared" ref="D33:E33" si="11">IF(D32=0,"",+D32/D14)</f>
        <v>0.2547705551759219</v>
      </c>
      <c r="E33" s="135">
        <f t="shared" si="11"/>
        <v>0.21516952099752909</v>
      </c>
      <c r="F33" s="211"/>
    </row>
    <row r="34" spans="1:6" x14ac:dyDescent="0.35">
      <c r="A34" s="34"/>
      <c r="B34" s="34"/>
      <c r="C34" s="34"/>
      <c r="D34" s="34"/>
      <c r="E34" s="34"/>
      <c r="F34" s="34"/>
    </row>
    <row r="35" spans="1:6" x14ac:dyDescent="0.35">
      <c r="A35" s="34"/>
      <c r="B35" s="34"/>
      <c r="C35" s="34"/>
      <c r="D35" s="34"/>
      <c r="E35" s="34"/>
      <c r="F35" s="34"/>
    </row>
    <row r="36" spans="1:6" ht="30" customHeight="1" x14ac:dyDescent="0.35">
      <c r="A36" s="93" t="str">
        <f ca="1">Translations!$A$5</f>
        <v xml:space="preserve">TB Programmatic Gap Table 2 </v>
      </c>
      <c r="B36" s="94"/>
      <c r="C36" s="94"/>
      <c r="D36" s="94"/>
      <c r="E36" s="94"/>
      <c r="F36" s="95"/>
    </row>
    <row r="37" spans="1:6" ht="45" customHeight="1" x14ac:dyDescent="0.35">
      <c r="A37" s="96" t="str">
        <f ca="1">Translations!$A$15</f>
        <v>Priority Module</v>
      </c>
      <c r="B37" s="197" t="s">
        <v>18</v>
      </c>
      <c r="C37" s="198"/>
      <c r="D37" s="198"/>
      <c r="E37" s="198"/>
      <c r="F37" s="199"/>
    </row>
    <row r="38" spans="1:6" ht="45" customHeight="1" x14ac:dyDescent="0.35">
      <c r="A38" s="71" t="str">
        <f ca="1">Translations!$A$16</f>
        <v>Selected coverage indicator</v>
      </c>
      <c r="B38" s="200" t="str">
        <f ca="1">VLOOKUP(B37,TBModulesIndicators,2,FALSE)</f>
        <v>Number of people with confirmed RR-TB and/or MDR-TB notified</v>
      </c>
      <c r="C38" s="201"/>
      <c r="D38" s="201"/>
      <c r="E38" s="201"/>
      <c r="F38" s="202"/>
    </row>
    <row r="39" spans="1:6" ht="17.649999999999999" customHeight="1" x14ac:dyDescent="0.35">
      <c r="A39" s="97" t="str">
        <f ca="1">Translations!$A$17</f>
        <v>Current national coverage</v>
      </c>
      <c r="B39" s="64"/>
      <c r="C39" s="64"/>
      <c r="D39" s="64"/>
      <c r="E39" s="64"/>
      <c r="F39" s="98"/>
    </row>
    <row r="40" spans="1:6" ht="45" customHeight="1" x14ac:dyDescent="0.35">
      <c r="A40" s="96" t="str">
        <f ca="1">Translations!$A$18</f>
        <v>Insert latest results</v>
      </c>
      <c r="B40" s="19">
        <v>8165</v>
      </c>
      <c r="C40" s="74" t="str">
        <f ca="1">Translations!$A$19</f>
        <v>Year</v>
      </c>
      <c r="D40" s="19">
        <v>2022</v>
      </c>
      <c r="E40" s="73" t="str">
        <f ca="1">Translations!$A$20</f>
        <v>Data source</v>
      </c>
      <c r="F40" s="33"/>
    </row>
    <row r="41" spans="1:6" ht="45" customHeight="1" x14ac:dyDescent="0.35">
      <c r="A41" s="99" t="str">
        <f ca="1">Translations!$A$21</f>
        <v>Comments</v>
      </c>
      <c r="B41" s="203"/>
      <c r="C41" s="204"/>
      <c r="D41" s="204"/>
      <c r="E41" s="204"/>
      <c r="F41" s="205"/>
    </row>
    <row r="42" spans="1:6" ht="45" customHeight="1" x14ac:dyDescent="0.35">
      <c r="A42" s="193"/>
      <c r="B42" s="212"/>
      <c r="C42" s="74" t="str">
        <f ca="1">Translations!$A$22</f>
        <v>Year 1</v>
      </c>
      <c r="D42" s="74" t="str">
        <f ca="1">Translations!$A$23</f>
        <v>Year 2</v>
      </c>
      <c r="E42" s="74" t="str">
        <f ca="1">Translations!$A$24</f>
        <v>Year 3</v>
      </c>
      <c r="F42" s="206" t="str">
        <f ca="1">Translations!$A$27</f>
        <v>Comments / Assumptions</v>
      </c>
    </row>
    <row r="43" spans="1:6" ht="45" customHeight="1" x14ac:dyDescent="0.35">
      <c r="A43" s="194"/>
      <c r="B43" s="213"/>
      <c r="C43" s="147">
        <v>2024</v>
      </c>
      <c r="D43" s="147">
        <v>2025</v>
      </c>
      <c r="E43" s="147">
        <v>2026</v>
      </c>
      <c r="F43" s="207"/>
    </row>
    <row r="44" spans="1:6" ht="17.649999999999999" customHeight="1" x14ac:dyDescent="0.35">
      <c r="A44" s="97" t="str">
        <f ca="1">Translations!$A$28</f>
        <v>Current estimated country need</v>
      </c>
      <c r="B44" s="59"/>
      <c r="C44" s="59"/>
      <c r="D44" s="59"/>
      <c r="E44" s="59"/>
      <c r="F44" s="103"/>
    </row>
    <row r="45" spans="1:6" ht="90.65" customHeight="1" x14ac:dyDescent="0.35">
      <c r="A45" s="101" t="str">
        <f ca="1">Translations!$A$29</f>
        <v>A. Total estimated population in need/at risk</v>
      </c>
      <c r="B45" s="62" t="s">
        <v>11</v>
      </c>
      <c r="C45" s="146">
        <v>13980.489028740001</v>
      </c>
      <c r="D45" s="146">
        <v>15542.107790352002</v>
      </c>
      <c r="E45" s="146">
        <v>17160.182546832002</v>
      </c>
      <c r="F45" s="102" t="s">
        <v>19</v>
      </c>
    </row>
    <row r="46" spans="1:6" ht="45" customHeight="1" x14ac:dyDescent="0.35">
      <c r="A46" s="208" t="str">
        <f ca="1">Translations!$A$30</f>
        <v>B. Country targets 
(from National Strategic Plan)</v>
      </c>
      <c r="B46" s="63" t="s">
        <v>11</v>
      </c>
      <c r="C46" s="146">
        <f>((C15*0.5)*0.864*0.02)+((C15*0.5)*0.136*0.15)</f>
        <v>9872.838240000001</v>
      </c>
      <c r="D46" s="146">
        <f>((D15*0.55)*0.864*0.02)+((D15*0.55)*0.136*0.15)</f>
        <v>11582.43636</v>
      </c>
      <c r="E46" s="146">
        <f>((E15*0.6)*0.864*0.02)+((E15*0.6)*0.136*0.15)</f>
        <v>13467.834287999998</v>
      </c>
      <c r="F46" s="210" t="s">
        <v>20</v>
      </c>
    </row>
    <row r="47" spans="1:6" ht="23.5" customHeight="1" x14ac:dyDescent="0.35">
      <c r="A47" s="209"/>
      <c r="B47" s="63" t="s">
        <v>14</v>
      </c>
      <c r="C47" s="135">
        <f>IF(C46=0,"",+C46/C45)</f>
        <v>0.70618690231108427</v>
      </c>
      <c r="D47" s="135">
        <f t="shared" ref="D47:E47" si="12">IF(D46=0,"",+D46/D45)</f>
        <v>0.74522944482407794</v>
      </c>
      <c r="E47" s="135">
        <f t="shared" si="12"/>
        <v>0.78483047900247072</v>
      </c>
      <c r="F47" s="211"/>
    </row>
    <row r="48" spans="1:6" ht="17.649999999999999" customHeight="1" x14ac:dyDescent="0.35">
      <c r="A48" s="97" t="str">
        <f ca="1">Translations!$A$31</f>
        <v>Country need already covered</v>
      </c>
      <c r="B48" s="59"/>
      <c r="C48" s="66"/>
      <c r="D48" s="66"/>
      <c r="E48" s="66"/>
      <c r="F48" s="103"/>
    </row>
    <row r="49" spans="1:6" ht="45" customHeight="1" x14ac:dyDescent="0.35">
      <c r="A49" s="208" t="str">
        <f ca="1">Translations!$A$32</f>
        <v>C1. Country need planned to be covered by domestic resources</v>
      </c>
      <c r="B49" s="62" t="s">
        <v>11</v>
      </c>
      <c r="C49" s="146">
        <f t="shared" ref="C49:E49" si="13">C46*0.9</f>
        <v>8885.5544160000009</v>
      </c>
      <c r="D49" s="146">
        <f t="shared" si="13"/>
        <v>10424.192724</v>
      </c>
      <c r="E49" s="146">
        <f t="shared" si="13"/>
        <v>12121.050859199999</v>
      </c>
      <c r="F49" s="210" t="s">
        <v>21</v>
      </c>
    </row>
    <row r="50" spans="1:6" ht="45" customHeight="1" x14ac:dyDescent="0.35">
      <c r="A50" s="209"/>
      <c r="B50" s="62" t="s">
        <v>14</v>
      </c>
      <c r="C50" s="135">
        <f>IF(C49=0,"",(C49/C45))</f>
        <v>0.63556821207997583</v>
      </c>
      <c r="D50" s="135">
        <f t="shared" ref="D50:E50" si="14">IF(D49=0,"",(D49/D45))</f>
        <v>0.67070650034167023</v>
      </c>
      <c r="E50" s="135">
        <f t="shared" si="14"/>
        <v>0.70634743110222364</v>
      </c>
      <c r="F50" s="211"/>
    </row>
    <row r="51" spans="1:6" ht="45" customHeight="1" x14ac:dyDescent="0.35">
      <c r="A51" s="208" t="str">
        <f ca="1">Translations!$A$33</f>
        <v>C2. Country need planned to be covered by external resources</v>
      </c>
      <c r="B51" s="62" t="s">
        <v>11</v>
      </c>
      <c r="C51" s="136"/>
      <c r="D51" s="137"/>
      <c r="E51" s="137"/>
      <c r="F51" s="210"/>
    </row>
    <row r="52" spans="1:6" ht="45" customHeight="1" x14ac:dyDescent="0.35">
      <c r="A52" s="209"/>
      <c r="B52" s="62" t="s">
        <v>14</v>
      </c>
      <c r="C52" s="135" t="str">
        <f>IF(C51=0,"",+C51/C45)</f>
        <v/>
      </c>
      <c r="D52" s="135" t="str">
        <f t="shared" ref="D52:E52" si="15">IF(D51=0,"",+D51/D45)</f>
        <v/>
      </c>
      <c r="E52" s="135" t="str">
        <f t="shared" si="15"/>
        <v/>
      </c>
      <c r="F52" s="211"/>
    </row>
    <row r="53" spans="1:6" ht="45" customHeight="1" x14ac:dyDescent="0.35">
      <c r="A53" s="208" t="str">
        <f ca="1">Translations!$A$34</f>
        <v>C3. Total country need already covered</v>
      </c>
      <c r="B53" s="62" t="s">
        <v>11</v>
      </c>
      <c r="C53" s="138">
        <f>C49+(C51)</f>
        <v>8885.5544160000009</v>
      </c>
      <c r="D53" s="138">
        <f>D49+(D51)</f>
        <v>10424.192724</v>
      </c>
      <c r="E53" s="138">
        <f>E49+(E51)</f>
        <v>12121.050859199999</v>
      </c>
      <c r="F53" s="210"/>
    </row>
    <row r="54" spans="1:6" ht="45" customHeight="1" x14ac:dyDescent="0.35">
      <c r="A54" s="209"/>
      <c r="B54" s="62" t="s">
        <v>14</v>
      </c>
      <c r="C54" s="135">
        <f>IF(C53=0,"",C53/C45)</f>
        <v>0.63556821207997583</v>
      </c>
      <c r="D54" s="135">
        <f t="shared" ref="D54:E54" si="16">IF(D53=0,"",D53/D45)</f>
        <v>0.67070650034167023</v>
      </c>
      <c r="E54" s="135">
        <f t="shared" si="16"/>
        <v>0.70634743110222364</v>
      </c>
      <c r="F54" s="211"/>
    </row>
    <row r="55" spans="1:6" ht="17.649999999999999" customHeight="1" x14ac:dyDescent="0.35">
      <c r="A55" s="97" t="str">
        <f ca="1">Translations!$A$35</f>
        <v>Programmatic gap</v>
      </c>
      <c r="B55" s="59"/>
      <c r="C55" s="66"/>
      <c r="D55" s="66"/>
      <c r="E55" s="66"/>
      <c r="F55" s="103"/>
    </row>
    <row r="56" spans="1:6" ht="45" customHeight="1" x14ac:dyDescent="0.35">
      <c r="A56" s="208" t="str">
        <f ca="1">Translations!$A$36</f>
        <v>D. Expected annual gap in meeting the need: A - C3</v>
      </c>
      <c r="B56" s="62" t="s">
        <v>11</v>
      </c>
      <c r="C56" s="139">
        <f>C45-C53</f>
        <v>5094.9346127400004</v>
      </c>
      <c r="D56" s="139">
        <f t="shared" ref="D56:E56" si="17">D45-D53</f>
        <v>5117.9150663520013</v>
      </c>
      <c r="E56" s="139">
        <f t="shared" si="17"/>
        <v>5039.1316876320034</v>
      </c>
      <c r="F56" s="210"/>
    </row>
    <row r="57" spans="1:6" ht="45" customHeight="1" x14ac:dyDescent="0.35">
      <c r="A57" s="209"/>
      <c r="B57" s="62" t="s">
        <v>14</v>
      </c>
      <c r="C57" s="135">
        <f>IF(C56=0,"",+C56/C45)</f>
        <v>0.36443178792002412</v>
      </c>
      <c r="D57" s="135">
        <f t="shared" ref="D57:E57" si="18">IF(D56=0,"",+D56/D45)</f>
        <v>0.32929349965832977</v>
      </c>
      <c r="E57" s="135">
        <f t="shared" si="18"/>
        <v>0.29365256889777636</v>
      </c>
      <c r="F57" s="211"/>
    </row>
    <row r="58" spans="1:6" ht="17.649999999999999" customHeight="1" x14ac:dyDescent="0.35">
      <c r="A58" s="97" t="str">
        <f ca="1">Translations!$A$37</f>
        <v>Country need covered with the allocation amount</v>
      </c>
      <c r="B58" s="59"/>
      <c r="C58" s="66"/>
      <c r="D58" s="66"/>
      <c r="E58" s="66"/>
      <c r="F58" s="103"/>
    </row>
    <row r="59" spans="1:6" ht="37.9" customHeight="1" x14ac:dyDescent="0.35">
      <c r="A59" s="208" t="str">
        <f ca="1">Translations!$A$38</f>
        <v>E. Targets to be financed by funding request allocation amount</v>
      </c>
      <c r="B59" s="63" t="s">
        <v>11</v>
      </c>
      <c r="C59" s="146">
        <f t="shared" ref="C59:E59" si="19">C46*0.1</f>
        <v>987.2838240000001</v>
      </c>
      <c r="D59" s="146">
        <f t="shared" si="19"/>
        <v>1158.2436359999999</v>
      </c>
      <c r="E59" s="146">
        <f t="shared" si="19"/>
        <v>1346.7834287999999</v>
      </c>
      <c r="F59" s="210" t="s">
        <v>22</v>
      </c>
    </row>
    <row r="60" spans="1:6" ht="29.5" customHeight="1" x14ac:dyDescent="0.35">
      <c r="A60" s="209"/>
      <c r="B60" s="63" t="s">
        <v>14</v>
      </c>
      <c r="C60" s="135">
        <f>IF(C59=0,"",+C59/C45)</f>
        <v>7.0618690231108436E-2</v>
      </c>
      <c r="D60" s="135">
        <f t="shared" ref="D60:E60" si="20">IF(D59=0,"",+D59/D45)</f>
        <v>7.4522944482407802E-2</v>
      </c>
      <c r="E60" s="135">
        <f t="shared" si="20"/>
        <v>7.8483047900247072E-2</v>
      </c>
      <c r="F60" s="211"/>
    </row>
    <row r="61" spans="1:6" ht="45" customHeight="1" x14ac:dyDescent="0.35">
      <c r="A61" s="208" t="str">
        <f ca="1">Translations!$A$39</f>
        <v>F. Total coverage from allocation amount and other resources: E + C3</v>
      </c>
      <c r="B61" s="63" t="s">
        <v>11</v>
      </c>
      <c r="C61" s="139">
        <f>IF(C59="",C53,C59+C53)</f>
        <v>9872.838240000001</v>
      </c>
      <c r="D61" s="139">
        <f t="shared" ref="D61:E61" si="21">IF(D59="",D53,D59+D53)</f>
        <v>11582.43636</v>
      </c>
      <c r="E61" s="139">
        <f t="shared" si="21"/>
        <v>13467.834287999998</v>
      </c>
      <c r="F61" s="210"/>
    </row>
    <row r="62" spans="1:6" ht="45" customHeight="1" x14ac:dyDescent="0.35">
      <c r="A62" s="209"/>
      <c r="B62" s="63" t="s">
        <v>14</v>
      </c>
      <c r="C62" s="135">
        <f>IF(C61=0,"",+C61/C45)</f>
        <v>0.70618690231108427</v>
      </c>
      <c r="D62" s="135">
        <f t="shared" ref="D62:E62" si="22">IF(D61=0,"",+D61/D45)</f>
        <v>0.74522944482407794</v>
      </c>
      <c r="E62" s="135">
        <f t="shared" si="22"/>
        <v>0.78483047900247072</v>
      </c>
      <c r="F62" s="211"/>
    </row>
    <row r="63" spans="1:6" ht="45" customHeight="1" x14ac:dyDescent="0.35">
      <c r="A63" s="208" t="str">
        <f ca="1">Translations!$A$40</f>
        <v xml:space="preserve">G. Remaining gap: A - F </v>
      </c>
      <c r="B63" s="63" t="s">
        <v>11</v>
      </c>
      <c r="C63" s="140">
        <f>IF(C61="",C45,C45-C61)</f>
        <v>4107.6507887400003</v>
      </c>
      <c r="D63" s="140">
        <f t="shared" ref="D63:E63" si="23">IF(D61="",D45,D45-D61)</f>
        <v>3959.6714303520021</v>
      </c>
      <c r="E63" s="140">
        <f t="shared" si="23"/>
        <v>3692.3482588320039</v>
      </c>
      <c r="F63" s="210" t="s">
        <v>23</v>
      </c>
    </row>
    <row r="64" spans="1:6" ht="45" customHeight="1" x14ac:dyDescent="0.35">
      <c r="A64" s="209"/>
      <c r="B64" s="63" t="s">
        <v>14</v>
      </c>
      <c r="C64" s="135">
        <f>IF(C63=0,"",+C63/C45)</f>
        <v>0.29381309768891573</v>
      </c>
      <c r="D64" s="135">
        <f t="shared" ref="D64:E64" si="24">IF(D63=0,"",+D63/D45)</f>
        <v>0.25477055517592201</v>
      </c>
      <c r="E64" s="135">
        <f t="shared" si="24"/>
        <v>0.21516952099752928</v>
      </c>
      <c r="F64" s="211"/>
    </row>
    <row r="65" spans="1:6" x14ac:dyDescent="0.35">
      <c r="A65" s="34"/>
      <c r="B65" s="34"/>
      <c r="C65" s="34"/>
      <c r="D65" s="34"/>
      <c r="E65" s="34"/>
      <c r="F65" s="34"/>
    </row>
    <row r="66" spans="1:6" x14ac:dyDescent="0.35">
      <c r="A66" s="34"/>
      <c r="B66" s="34"/>
      <c r="C66" s="34"/>
      <c r="D66" s="34"/>
      <c r="E66" s="34"/>
      <c r="F66" s="34"/>
    </row>
    <row r="67" spans="1:6" ht="30" customHeight="1" x14ac:dyDescent="0.35">
      <c r="A67" s="93" t="str">
        <f ca="1">Translations!A6</f>
        <v xml:space="preserve">TB Programmatic Gap Table 3 </v>
      </c>
      <c r="B67" s="94"/>
      <c r="C67" s="94"/>
      <c r="D67" s="94"/>
      <c r="E67" s="94"/>
      <c r="F67" s="95"/>
    </row>
    <row r="68" spans="1:6" ht="45" customHeight="1" x14ac:dyDescent="0.35">
      <c r="A68" s="96" t="str">
        <f ca="1">Translations!$A$15</f>
        <v>Priority Module</v>
      </c>
      <c r="B68" s="197" t="s">
        <v>24</v>
      </c>
      <c r="C68" s="198"/>
      <c r="D68" s="198"/>
      <c r="E68" s="198"/>
      <c r="F68" s="199"/>
    </row>
    <row r="69" spans="1:6" ht="45" customHeight="1" x14ac:dyDescent="0.35">
      <c r="A69" s="71" t="str">
        <f ca="1">Translations!$A$16</f>
        <v>Selected coverage indicator</v>
      </c>
      <c r="B69" s="200" t="str">
        <f ca="1">VLOOKUP(B68,TBModulesIndicators,2,FALSE)</f>
        <v>Number of bacteriologically confirmed RR-TB and/or MDR-TB cases registered and started on a prescribed RR-TB and/or MDR-TB treatment regimen</v>
      </c>
      <c r="C69" s="201"/>
      <c r="D69" s="201"/>
      <c r="E69" s="201"/>
      <c r="F69" s="202"/>
    </row>
    <row r="70" spans="1:6" ht="17.649999999999999" customHeight="1" x14ac:dyDescent="0.35">
      <c r="A70" s="97" t="str">
        <f ca="1">Translations!$A$17</f>
        <v>Current national coverage</v>
      </c>
      <c r="B70" s="59"/>
      <c r="C70" s="59"/>
      <c r="D70" s="59"/>
      <c r="E70" s="59"/>
      <c r="F70" s="103"/>
    </row>
    <row r="71" spans="1:6" ht="45" customHeight="1" x14ac:dyDescent="0.35">
      <c r="A71" s="96" t="str">
        <f ca="1">Translations!$A$18</f>
        <v>Insert latest results</v>
      </c>
      <c r="B71" s="19">
        <v>8239</v>
      </c>
      <c r="C71" s="74" t="str">
        <f ca="1">Translations!$A$19</f>
        <v>Year</v>
      </c>
      <c r="D71" s="76">
        <v>2022</v>
      </c>
      <c r="E71" s="73" t="str">
        <f ca="1">Translations!$A$20</f>
        <v>Data source</v>
      </c>
      <c r="F71" s="33"/>
    </row>
    <row r="72" spans="1:6" ht="45" customHeight="1" x14ac:dyDescent="0.35">
      <c r="A72" s="99" t="str">
        <f ca="1">Translations!$A$21</f>
        <v>Comments</v>
      </c>
      <c r="B72" s="203"/>
      <c r="C72" s="204"/>
      <c r="D72" s="204"/>
      <c r="E72" s="204"/>
      <c r="F72" s="205"/>
    </row>
    <row r="73" spans="1:6" ht="45" customHeight="1" x14ac:dyDescent="0.35">
      <c r="A73" s="193"/>
      <c r="B73" s="195"/>
      <c r="C73" s="74" t="str">
        <f ca="1">Translations!$A$22</f>
        <v>Year 1</v>
      </c>
      <c r="D73" s="74" t="str">
        <f ca="1">Translations!$A$23</f>
        <v>Year 2</v>
      </c>
      <c r="E73" s="74" t="str">
        <f ca="1">Translations!$A$24</f>
        <v>Year 3</v>
      </c>
      <c r="F73" s="206" t="str">
        <f ca="1">Translations!$A$27</f>
        <v>Comments / Assumptions</v>
      </c>
    </row>
    <row r="74" spans="1:6" ht="45" customHeight="1" x14ac:dyDescent="0.35">
      <c r="A74" s="194"/>
      <c r="B74" s="196"/>
      <c r="C74" s="147">
        <v>2024</v>
      </c>
      <c r="D74" s="147">
        <v>2025</v>
      </c>
      <c r="E74" s="147">
        <v>2026</v>
      </c>
      <c r="F74" s="207"/>
    </row>
    <row r="75" spans="1:6" ht="17.649999999999999" customHeight="1" x14ac:dyDescent="0.35">
      <c r="A75" s="97" t="str">
        <f ca="1">Translations!$A$28</f>
        <v>Current estimated country need</v>
      </c>
      <c r="B75" s="64"/>
      <c r="C75" s="64"/>
      <c r="D75" s="64"/>
      <c r="E75" s="64"/>
      <c r="F75" s="98"/>
    </row>
    <row r="76" spans="1:6" ht="45" customHeight="1" x14ac:dyDescent="0.35">
      <c r="A76" s="101" t="str">
        <f ca="1">Translations!$A$29</f>
        <v>A. Total estimated population in need/at risk</v>
      </c>
      <c r="B76" s="60" t="s">
        <v>11</v>
      </c>
      <c r="C76" s="146">
        <f t="shared" ref="C76:E77" si="25">C45</f>
        <v>13980.489028740001</v>
      </c>
      <c r="D76" s="146">
        <f t="shared" si="25"/>
        <v>15542.107790352002</v>
      </c>
      <c r="E76" s="146">
        <f t="shared" si="25"/>
        <v>17160.182546832002</v>
      </c>
      <c r="F76" s="102" t="s">
        <v>25</v>
      </c>
    </row>
    <row r="77" spans="1:6" ht="45" customHeight="1" x14ac:dyDescent="0.35">
      <c r="A77" s="208" t="str">
        <f ca="1">Translations!$A$30</f>
        <v>B. Country targets 
(from National Strategic Plan)</v>
      </c>
      <c r="B77" s="61" t="s">
        <v>11</v>
      </c>
      <c r="C77" s="146">
        <f t="shared" si="25"/>
        <v>9872.838240000001</v>
      </c>
      <c r="D77" s="146">
        <f t="shared" si="25"/>
        <v>11582.43636</v>
      </c>
      <c r="E77" s="146">
        <f t="shared" si="25"/>
        <v>13467.834287999998</v>
      </c>
      <c r="F77" s="210" t="s">
        <v>26</v>
      </c>
    </row>
    <row r="78" spans="1:6" ht="45" customHeight="1" x14ac:dyDescent="0.35">
      <c r="A78" s="209"/>
      <c r="B78" s="61" t="s">
        <v>14</v>
      </c>
      <c r="C78" s="135">
        <f>IF(C77=0,"",+C77/C76)</f>
        <v>0.70618690231108427</v>
      </c>
      <c r="D78" s="135">
        <f t="shared" ref="D78:E78" si="26">IF(D77=0,"",+D77/D76)</f>
        <v>0.74522944482407794</v>
      </c>
      <c r="E78" s="135">
        <f t="shared" si="26"/>
        <v>0.78483047900247072</v>
      </c>
      <c r="F78" s="211"/>
    </row>
    <row r="79" spans="1:6" ht="17.649999999999999" customHeight="1" x14ac:dyDescent="0.35">
      <c r="A79" s="97" t="str">
        <f ca="1">Translations!$A$31</f>
        <v>Country need already covered</v>
      </c>
      <c r="B79" s="64"/>
      <c r="C79" s="66"/>
      <c r="D79" s="66"/>
      <c r="E79" s="66"/>
      <c r="F79" s="98"/>
    </row>
    <row r="80" spans="1:6" ht="45" customHeight="1" x14ac:dyDescent="0.35">
      <c r="A80" s="208" t="str">
        <f ca="1">Translations!$A$32</f>
        <v>C1. Country need planned to be covered by domestic resources</v>
      </c>
      <c r="B80" s="60" t="s">
        <v>11</v>
      </c>
      <c r="C80" s="145">
        <f>C77*0.27</f>
        <v>2665.6663248000004</v>
      </c>
      <c r="D80" s="145">
        <f>D77*0.32</f>
        <v>3706.3796351999999</v>
      </c>
      <c r="E80" s="145">
        <f>E77*0.37</f>
        <v>4983.0986865599989</v>
      </c>
      <c r="F80" s="210" t="s">
        <v>27</v>
      </c>
    </row>
    <row r="81" spans="1:6" ht="45" customHeight="1" x14ac:dyDescent="0.35">
      <c r="A81" s="209"/>
      <c r="B81" s="60" t="s">
        <v>14</v>
      </c>
      <c r="C81" s="135">
        <f>IF(C80=0,"",(C80/C76))</f>
        <v>0.19067046362399276</v>
      </c>
      <c r="D81" s="135">
        <f t="shared" ref="D81:E81" si="27">IF(D80=0,"",(D80/D76))</f>
        <v>0.23847342234370494</v>
      </c>
      <c r="E81" s="135">
        <f t="shared" si="27"/>
        <v>0.29038727723091412</v>
      </c>
      <c r="F81" s="211"/>
    </row>
    <row r="82" spans="1:6" ht="45" customHeight="1" x14ac:dyDescent="0.35">
      <c r="A82" s="208" t="str">
        <f ca="1">Translations!$A$33</f>
        <v>C2. Country need planned to be covered by external resources</v>
      </c>
      <c r="B82" s="60" t="s">
        <v>11</v>
      </c>
      <c r="C82" s="136"/>
      <c r="D82" s="137"/>
      <c r="E82" s="137"/>
      <c r="F82" s="210"/>
    </row>
    <row r="83" spans="1:6" ht="45" customHeight="1" x14ac:dyDescent="0.35">
      <c r="A83" s="209"/>
      <c r="B83" s="60" t="s">
        <v>14</v>
      </c>
      <c r="C83" s="135" t="str">
        <f>IF(C82=0,"",+C82/C76)</f>
        <v/>
      </c>
      <c r="D83" s="135" t="str">
        <f t="shared" ref="D83:E83" si="28">IF(D82=0,"",+D82/D76)</f>
        <v/>
      </c>
      <c r="E83" s="135" t="str">
        <f t="shared" si="28"/>
        <v/>
      </c>
      <c r="F83" s="211"/>
    </row>
    <row r="84" spans="1:6" ht="45" customHeight="1" x14ac:dyDescent="0.35">
      <c r="A84" s="208" t="str">
        <f ca="1">Translations!$A$34</f>
        <v>C3. Total country need already covered</v>
      </c>
      <c r="B84" s="60" t="s">
        <v>11</v>
      </c>
      <c r="C84" s="138">
        <f>C80+(C82)</f>
        <v>2665.6663248000004</v>
      </c>
      <c r="D84" s="138">
        <f>D80+(D82)</f>
        <v>3706.3796351999999</v>
      </c>
      <c r="E84" s="138">
        <f>E80+(E82)</f>
        <v>4983.0986865599989</v>
      </c>
      <c r="F84" s="210"/>
    </row>
    <row r="85" spans="1:6" ht="45" customHeight="1" x14ac:dyDescent="0.35">
      <c r="A85" s="209"/>
      <c r="B85" s="60" t="s">
        <v>14</v>
      </c>
      <c r="C85" s="135">
        <f>IF(C84=0,"",C84/C76)</f>
        <v>0.19067046362399276</v>
      </c>
      <c r="D85" s="135">
        <f t="shared" ref="D85:E85" si="29">IF(D84=0,"",D84/D76)</f>
        <v>0.23847342234370494</v>
      </c>
      <c r="E85" s="135">
        <f t="shared" si="29"/>
        <v>0.29038727723091412</v>
      </c>
      <c r="F85" s="211"/>
    </row>
    <row r="86" spans="1:6" ht="17.649999999999999" customHeight="1" x14ac:dyDescent="0.35">
      <c r="A86" s="97" t="str">
        <f ca="1">Translations!$A$35</f>
        <v>Programmatic gap</v>
      </c>
      <c r="B86" s="64"/>
      <c r="C86" s="66"/>
      <c r="D86" s="66"/>
      <c r="E86" s="66"/>
      <c r="F86" s="98"/>
    </row>
    <row r="87" spans="1:6" ht="45" customHeight="1" x14ac:dyDescent="0.35">
      <c r="A87" s="208" t="str">
        <f ca="1">Translations!$A$36</f>
        <v>D. Expected annual gap in meeting the need: A - C3</v>
      </c>
      <c r="B87" s="60" t="s">
        <v>11</v>
      </c>
      <c r="C87" s="139">
        <f>C76-C84</f>
        <v>11314.822703940001</v>
      </c>
      <c r="D87" s="139">
        <f t="shared" ref="D87:E87" si="30">D76-D84</f>
        <v>11835.728155152003</v>
      </c>
      <c r="E87" s="139">
        <f t="shared" si="30"/>
        <v>12177.083860272003</v>
      </c>
      <c r="F87" s="210"/>
    </row>
    <row r="88" spans="1:6" ht="45" customHeight="1" x14ac:dyDescent="0.35">
      <c r="A88" s="209"/>
      <c r="B88" s="60" t="s">
        <v>14</v>
      </c>
      <c r="C88" s="135">
        <f>IF(C87=0,"",+C87/C76)</f>
        <v>0.80932953637600724</v>
      </c>
      <c r="D88" s="135">
        <f t="shared" ref="D88:E88" si="31">IF(D87=0,"",+D87/D76)</f>
        <v>0.76152657765629506</v>
      </c>
      <c r="E88" s="135">
        <f t="shared" si="31"/>
        <v>0.70961272276908582</v>
      </c>
      <c r="F88" s="211"/>
    </row>
    <row r="89" spans="1:6" ht="17.649999999999999" customHeight="1" x14ac:dyDescent="0.35">
      <c r="A89" s="97" t="str">
        <f ca="1">Translations!$A$37</f>
        <v>Country need covered with the allocation amount</v>
      </c>
      <c r="B89" s="59"/>
      <c r="C89" s="66"/>
      <c r="D89" s="66"/>
      <c r="E89" s="66"/>
      <c r="F89" s="103"/>
    </row>
    <row r="90" spans="1:6" ht="45" customHeight="1" x14ac:dyDescent="0.35">
      <c r="A90" s="208" t="str">
        <f ca="1">Translations!$A$38</f>
        <v>E. Targets to be financed by funding request allocation amount</v>
      </c>
      <c r="B90" s="61" t="s">
        <v>11</v>
      </c>
      <c r="C90" s="145">
        <f>C77*0.73</f>
        <v>7207.1719152000005</v>
      </c>
      <c r="D90" s="145">
        <f>D77*0.68</f>
        <v>7876.0567248000007</v>
      </c>
      <c r="E90" s="145">
        <f>E77*0.63</f>
        <v>8484.7356014399993</v>
      </c>
      <c r="F90" s="210" t="s">
        <v>28</v>
      </c>
    </row>
    <row r="91" spans="1:6" ht="45" customHeight="1" x14ac:dyDescent="0.35">
      <c r="A91" s="209"/>
      <c r="B91" s="61" t="s">
        <v>14</v>
      </c>
      <c r="C91" s="135">
        <f>IF(C90=0,"",+C90/C76)</f>
        <v>0.51551643868709152</v>
      </c>
      <c r="D91" s="135">
        <f t="shared" ref="D91:E91" si="32">IF(D90=0,"",+D90/D76)</f>
        <v>0.5067560224803731</v>
      </c>
      <c r="E91" s="135">
        <f t="shared" si="32"/>
        <v>0.4944432017715566</v>
      </c>
      <c r="F91" s="211"/>
    </row>
    <row r="92" spans="1:6" ht="45" customHeight="1" x14ac:dyDescent="0.35">
      <c r="A92" s="208" t="str">
        <f ca="1">Translations!$A$39</f>
        <v>F. Total coverage from allocation amount and other resources: E + C3</v>
      </c>
      <c r="B92" s="61" t="s">
        <v>11</v>
      </c>
      <c r="C92" s="139">
        <f>IF(C90="",C84,C90+C84)</f>
        <v>9872.838240000001</v>
      </c>
      <c r="D92" s="139">
        <f t="shared" ref="D92:E92" si="33">IF(D90="",D84,D90+D84)</f>
        <v>11582.43636</v>
      </c>
      <c r="E92" s="139">
        <f t="shared" si="33"/>
        <v>13467.834287999998</v>
      </c>
      <c r="F92" s="210"/>
    </row>
    <row r="93" spans="1:6" ht="45" customHeight="1" x14ac:dyDescent="0.35">
      <c r="A93" s="209"/>
      <c r="B93" s="61" t="s">
        <v>14</v>
      </c>
      <c r="C93" s="135">
        <f>IF(C92=0,"",+C92/C76)</f>
        <v>0.70618690231108427</v>
      </c>
      <c r="D93" s="135">
        <f t="shared" ref="D93:E93" si="34">IF(D92=0,"",+D92/D76)</f>
        <v>0.74522944482407794</v>
      </c>
      <c r="E93" s="135">
        <f t="shared" si="34"/>
        <v>0.78483047900247072</v>
      </c>
      <c r="F93" s="211"/>
    </row>
    <row r="94" spans="1:6" ht="45" customHeight="1" x14ac:dyDescent="0.35">
      <c r="A94" s="208" t="str">
        <f ca="1">Translations!$A$40</f>
        <v xml:space="preserve">G. Remaining gap: A - F </v>
      </c>
      <c r="B94" s="61" t="s">
        <v>11</v>
      </c>
      <c r="C94" s="140">
        <f>IF(C92="",C76,C76-C92)</f>
        <v>4107.6507887400003</v>
      </c>
      <c r="D94" s="140">
        <f t="shared" ref="D94:E94" si="35">IF(D92="",D76,D76-D92)</f>
        <v>3959.6714303520021</v>
      </c>
      <c r="E94" s="140">
        <f t="shared" si="35"/>
        <v>3692.3482588320039</v>
      </c>
      <c r="F94" s="210" t="s">
        <v>29</v>
      </c>
    </row>
    <row r="95" spans="1:6" ht="45" customHeight="1" x14ac:dyDescent="0.35">
      <c r="A95" s="209"/>
      <c r="B95" s="61" t="s">
        <v>14</v>
      </c>
      <c r="C95" s="135">
        <f>IF(C94=0,"",+C94/C76)</f>
        <v>0.29381309768891573</v>
      </c>
      <c r="D95" s="135">
        <f t="shared" ref="D95:E95" si="36">IF(D94=0,"",+D94/D76)</f>
        <v>0.25477055517592201</v>
      </c>
      <c r="E95" s="135">
        <f t="shared" si="36"/>
        <v>0.21516952099752928</v>
      </c>
      <c r="F95" s="211"/>
    </row>
    <row r="96" spans="1:6" x14ac:dyDescent="0.35">
      <c r="A96" s="34"/>
      <c r="B96" s="34"/>
      <c r="C96" s="34"/>
      <c r="D96" s="34"/>
      <c r="E96" s="34"/>
      <c r="F96" s="34"/>
    </row>
    <row r="97" spans="1:6" x14ac:dyDescent="0.35">
      <c r="A97" s="34"/>
      <c r="B97" s="34"/>
      <c r="C97" s="34"/>
      <c r="D97" s="34"/>
      <c r="E97" s="34"/>
      <c r="F97" s="34"/>
    </row>
    <row r="98" spans="1:6" ht="27.65" customHeight="1" x14ac:dyDescent="0.35">
      <c r="A98" s="93" t="str">
        <f ca="1">Translations!A7</f>
        <v xml:space="preserve">TB Programmatic Gap Table 4 </v>
      </c>
      <c r="B98" s="94"/>
      <c r="C98" s="94"/>
      <c r="D98" s="94"/>
      <c r="E98" s="94"/>
      <c r="F98" s="95"/>
    </row>
    <row r="99" spans="1:6" ht="45" customHeight="1" x14ac:dyDescent="0.35">
      <c r="A99" s="96" t="str">
        <f ca="1">Translations!$A$15</f>
        <v>Priority Module</v>
      </c>
      <c r="B99" s="230" t="s">
        <v>30</v>
      </c>
      <c r="C99" s="231"/>
      <c r="D99" s="231"/>
      <c r="E99" s="231"/>
      <c r="F99" s="232"/>
    </row>
    <row r="100" spans="1:6" ht="45" customHeight="1" x14ac:dyDescent="0.35">
      <c r="A100" s="71" t="str">
        <f ca="1">Translations!$A$16</f>
        <v>Selected coverage indicator</v>
      </c>
      <c r="B100" s="200" t="str">
        <f ca="1">VLOOKUP(B99,TBModulesIndicators,2,FALSE)</f>
        <v>Percentage of registered new and relapse TB patients with documented HIV status</v>
      </c>
      <c r="C100" s="201"/>
      <c r="D100" s="201"/>
      <c r="E100" s="201"/>
      <c r="F100" s="202"/>
    </row>
    <row r="101" spans="1:6" ht="17.649999999999999" customHeight="1" x14ac:dyDescent="0.35">
      <c r="A101" s="97" t="str">
        <f ca="1">Translations!$A$17</f>
        <v>Current national coverage</v>
      </c>
      <c r="B101" s="64"/>
      <c r="C101" s="64"/>
      <c r="D101" s="64"/>
      <c r="E101" s="64"/>
      <c r="F101" s="98"/>
    </row>
    <row r="102" spans="1:6" ht="45" customHeight="1" x14ac:dyDescent="0.35">
      <c r="A102" s="96" t="str">
        <f ca="1">Translations!$A$18</f>
        <v>Insert latest results</v>
      </c>
      <c r="B102" s="148">
        <v>0.72</v>
      </c>
      <c r="C102" s="74" t="str">
        <f ca="1">Translations!$A$19</f>
        <v>Year</v>
      </c>
      <c r="D102" s="19">
        <v>2022</v>
      </c>
      <c r="E102" s="73" t="str">
        <f ca="1">Translations!$A$20</f>
        <v>Data source</v>
      </c>
      <c r="F102" s="33"/>
    </row>
    <row r="103" spans="1:6" ht="45" customHeight="1" x14ac:dyDescent="0.35">
      <c r="A103" s="99" t="str">
        <f ca="1">Translations!$A$21</f>
        <v>Comments</v>
      </c>
      <c r="B103" s="203" t="s">
        <v>31</v>
      </c>
      <c r="C103" s="204"/>
      <c r="D103" s="204"/>
      <c r="E103" s="204"/>
      <c r="F103" s="205"/>
    </row>
    <row r="104" spans="1:6" ht="45" customHeight="1" x14ac:dyDescent="0.35">
      <c r="A104" s="193"/>
      <c r="B104" s="195"/>
      <c r="C104" s="74" t="str">
        <f ca="1">Translations!$A$22</f>
        <v>Year 1</v>
      </c>
      <c r="D104" s="74" t="str">
        <f ca="1">Translations!$A$23</f>
        <v>Year 2</v>
      </c>
      <c r="E104" s="74" t="str">
        <f ca="1">Translations!$A$24</f>
        <v>Year 3</v>
      </c>
      <c r="F104" s="206" t="str">
        <f ca="1">Translations!$A$27</f>
        <v>Comments / Assumptions</v>
      </c>
    </row>
    <row r="105" spans="1:6" ht="45" customHeight="1" x14ac:dyDescent="0.35">
      <c r="A105" s="194"/>
      <c r="B105" s="196"/>
      <c r="C105" s="147">
        <v>2024</v>
      </c>
      <c r="D105" s="147">
        <v>2025</v>
      </c>
      <c r="E105" s="147">
        <v>2026</v>
      </c>
      <c r="F105" s="207"/>
    </row>
    <row r="106" spans="1:6" ht="17.649999999999999" customHeight="1" x14ac:dyDescent="0.35">
      <c r="A106" s="97" t="str">
        <f ca="1">Translations!$A$28</f>
        <v>Current estimated country need</v>
      </c>
      <c r="B106" s="64"/>
      <c r="C106" s="64"/>
      <c r="D106" s="64"/>
      <c r="E106" s="64"/>
      <c r="F106" s="98"/>
    </row>
    <row r="107" spans="1:6" ht="137.5" customHeight="1" x14ac:dyDescent="0.35">
      <c r="A107" s="101" t="str">
        <f ca="1">Translations!$A$29</f>
        <v>A. Total estimated population in need/at risk</v>
      </c>
      <c r="B107" s="60" t="s">
        <v>11</v>
      </c>
      <c r="C107" s="145">
        <f t="shared" ref="C107:E107" si="37">C15*0.88*0.75</f>
        <v>345863.76</v>
      </c>
      <c r="D107" s="145">
        <f t="shared" si="37"/>
        <v>368867.4</v>
      </c>
      <c r="E107" s="145">
        <f t="shared" si="37"/>
        <v>393169.26</v>
      </c>
      <c r="F107" s="102" t="s">
        <v>32</v>
      </c>
    </row>
    <row r="108" spans="1:6" ht="45" customHeight="1" x14ac:dyDescent="0.35">
      <c r="A108" s="208" t="str">
        <f ca="1">Translations!$A$30</f>
        <v>B. Country targets 
(from National Strategic Plan)</v>
      </c>
      <c r="B108" s="61" t="s">
        <v>11</v>
      </c>
      <c r="C108" s="145">
        <f>C107*0.8</f>
        <v>276691.00800000003</v>
      </c>
      <c r="D108" s="145">
        <f>D107*0.85</f>
        <v>313537.29000000004</v>
      </c>
      <c r="E108" s="145">
        <f>E107*0.9</f>
        <v>353852.33400000003</v>
      </c>
      <c r="F108" s="210" t="s">
        <v>33</v>
      </c>
    </row>
    <row r="109" spans="1:6" ht="45" customHeight="1" x14ac:dyDescent="0.35">
      <c r="A109" s="209"/>
      <c r="B109" s="61" t="s">
        <v>14</v>
      </c>
      <c r="C109" s="135">
        <f>IF(C108=0,"",+C108/C107)</f>
        <v>0.8</v>
      </c>
      <c r="D109" s="135">
        <f t="shared" ref="D109:E109" si="38">IF(D108=0,"",+D108/D107)</f>
        <v>0.85000000000000009</v>
      </c>
      <c r="E109" s="135">
        <f t="shared" si="38"/>
        <v>0.9</v>
      </c>
      <c r="F109" s="211"/>
    </row>
    <row r="110" spans="1:6" ht="17.649999999999999" customHeight="1" x14ac:dyDescent="0.35">
      <c r="A110" s="97" t="str">
        <f ca="1">Translations!$A$31</f>
        <v>Country need already covered</v>
      </c>
      <c r="B110" s="64"/>
      <c r="C110" s="66"/>
      <c r="D110" s="66"/>
      <c r="E110" s="66"/>
      <c r="F110" s="98"/>
    </row>
    <row r="111" spans="1:6" ht="45" customHeight="1" x14ac:dyDescent="0.35">
      <c r="A111" s="208" t="str">
        <f ca="1">Translations!$A$32</f>
        <v>C1. Country need planned to be covered by domestic resources</v>
      </c>
      <c r="B111" s="60" t="s">
        <v>11</v>
      </c>
      <c r="C111" s="146">
        <f t="shared" ref="C111:E111" si="39">C108</f>
        <v>276691.00800000003</v>
      </c>
      <c r="D111" s="146">
        <f t="shared" si="39"/>
        <v>313537.29000000004</v>
      </c>
      <c r="E111" s="146">
        <f t="shared" si="39"/>
        <v>353852.33400000003</v>
      </c>
      <c r="F111" s="210" t="s">
        <v>34</v>
      </c>
    </row>
    <row r="112" spans="1:6" ht="45" customHeight="1" x14ac:dyDescent="0.35">
      <c r="A112" s="209"/>
      <c r="B112" s="60" t="s">
        <v>14</v>
      </c>
      <c r="C112" s="135">
        <f>IF(C111=0,"",(C111/C107))</f>
        <v>0.8</v>
      </c>
      <c r="D112" s="135">
        <f t="shared" ref="D112:E112" si="40">IF(D111=0,"",(D111/D107))</f>
        <v>0.85000000000000009</v>
      </c>
      <c r="E112" s="135">
        <f t="shared" si="40"/>
        <v>0.9</v>
      </c>
      <c r="F112" s="211"/>
    </row>
    <row r="113" spans="1:6" ht="45" customHeight="1" x14ac:dyDescent="0.35">
      <c r="A113" s="208" t="str">
        <f ca="1">Translations!$A$33</f>
        <v>C2. Country need planned to be covered by external resources</v>
      </c>
      <c r="B113" s="60" t="s">
        <v>11</v>
      </c>
      <c r="C113" s="136"/>
      <c r="D113" s="137"/>
      <c r="E113" s="137"/>
      <c r="F113" s="210"/>
    </row>
    <row r="114" spans="1:6" ht="45" customHeight="1" x14ac:dyDescent="0.35">
      <c r="A114" s="209"/>
      <c r="B114" s="60" t="s">
        <v>14</v>
      </c>
      <c r="C114" s="135" t="str">
        <f>IF(C113=0,"",+C113/C107)</f>
        <v/>
      </c>
      <c r="D114" s="135" t="str">
        <f t="shared" ref="D114:E114" si="41">IF(D113=0,"",+D113/D107)</f>
        <v/>
      </c>
      <c r="E114" s="135" t="str">
        <f t="shared" si="41"/>
        <v/>
      </c>
      <c r="F114" s="211"/>
    </row>
    <row r="115" spans="1:6" ht="45" customHeight="1" x14ac:dyDescent="0.35">
      <c r="A115" s="208" t="str">
        <f ca="1">Translations!$A$34</f>
        <v>C3. Total country need already covered</v>
      </c>
      <c r="B115" s="60" t="s">
        <v>11</v>
      </c>
      <c r="C115" s="138">
        <f>C111+(C113)</f>
        <v>276691.00800000003</v>
      </c>
      <c r="D115" s="138">
        <f>D111+(D113)</f>
        <v>313537.29000000004</v>
      </c>
      <c r="E115" s="138">
        <f>E111+(E113)</f>
        <v>353852.33400000003</v>
      </c>
      <c r="F115" s="210"/>
    </row>
    <row r="116" spans="1:6" ht="45" customHeight="1" x14ac:dyDescent="0.35">
      <c r="A116" s="209"/>
      <c r="B116" s="60" t="s">
        <v>14</v>
      </c>
      <c r="C116" s="135">
        <f>IF(C115=0,"",C115/C107)</f>
        <v>0.8</v>
      </c>
      <c r="D116" s="135">
        <f t="shared" ref="D116:E116" si="42">IF(D115=0,"",D115/D107)</f>
        <v>0.85000000000000009</v>
      </c>
      <c r="E116" s="135">
        <f t="shared" si="42"/>
        <v>0.9</v>
      </c>
      <c r="F116" s="211"/>
    </row>
    <row r="117" spans="1:6" ht="17.649999999999999" customHeight="1" x14ac:dyDescent="0.35">
      <c r="A117" s="97" t="str">
        <f ca="1">Translations!$A$35</f>
        <v>Programmatic gap</v>
      </c>
      <c r="B117" s="64"/>
      <c r="C117" s="66"/>
      <c r="D117" s="66"/>
      <c r="E117" s="66"/>
      <c r="F117" s="98"/>
    </row>
    <row r="118" spans="1:6" ht="45" customHeight="1" x14ac:dyDescent="0.35">
      <c r="A118" s="208" t="str">
        <f ca="1">Translations!$A$36</f>
        <v>D. Expected annual gap in meeting the need: A - C3</v>
      </c>
      <c r="B118" s="60" t="s">
        <v>11</v>
      </c>
      <c r="C118" s="139">
        <f>C107-C115</f>
        <v>69172.751999999979</v>
      </c>
      <c r="D118" s="139">
        <f t="shared" ref="D118:E118" si="43">D107-D115</f>
        <v>55330.109999999986</v>
      </c>
      <c r="E118" s="139">
        <f t="shared" si="43"/>
        <v>39316.925999999978</v>
      </c>
      <c r="F118" s="210"/>
    </row>
    <row r="119" spans="1:6" ht="45" customHeight="1" x14ac:dyDescent="0.35">
      <c r="A119" s="209"/>
      <c r="B119" s="60" t="s">
        <v>14</v>
      </c>
      <c r="C119" s="135">
        <f>IF(C118=0,"",+C118/C107)</f>
        <v>0.19999999999999993</v>
      </c>
      <c r="D119" s="135">
        <f t="shared" ref="D119:E119" si="44">IF(D118=0,"",+D118/D107)</f>
        <v>0.14999999999999994</v>
      </c>
      <c r="E119" s="135">
        <f t="shared" si="44"/>
        <v>9.9999999999999936E-2</v>
      </c>
      <c r="F119" s="211"/>
    </row>
    <row r="120" spans="1:6" ht="17.649999999999999" customHeight="1" x14ac:dyDescent="0.35">
      <c r="A120" s="97" t="str">
        <f ca="1">Translations!$A$37</f>
        <v>Country need covered with the allocation amount</v>
      </c>
      <c r="B120" s="59"/>
      <c r="C120" s="66"/>
      <c r="D120" s="66"/>
      <c r="E120" s="66"/>
      <c r="F120" s="103"/>
    </row>
    <row r="121" spans="1:6" ht="45" customHeight="1" x14ac:dyDescent="0.35">
      <c r="A121" s="208" t="str">
        <f ca="1">Translations!$A$38</f>
        <v>E. Targets to be financed by funding request allocation amount</v>
      </c>
      <c r="B121" s="61" t="s">
        <v>11</v>
      </c>
      <c r="C121" s="136">
        <v>0</v>
      </c>
      <c r="D121" s="136">
        <v>0</v>
      </c>
      <c r="E121" s="136">
        <v>0</v>
      </c>
      <c r="F121" s="210" t="s">
        <v>35</v>
      </c>
    </row>
    <row r="122" spans="1:6" ht="45" customHeight="1" x14ac:dyDescent="0.35">
      <c r="A122" s="209"/>
      <c r="B122" s="61" t="s">
        <v>14</v>
      </c>
      <c r="C122" s="135" t="str">
        <f>IF(C121=0,"",+C121/C107)</f>
        <v/>
      </c>
      <c r="D122" s="135" t="str">
        <f t="shared" ref="D122:E122" si="45">IF(D121=0,"",+D121/D107)</f>
        <v/>
      </c>
      <c r="E122" s="135" t="str">
        <f t="shared" si="45"/>
        <v/>
      </c>
      <c r="F122" s="211"/>
    </row>
    <row r="123" spans="1:6" ht="45" customHeight="1" x14ac:dyDescent="0.35">
      <c r="A123" s="208" t="str">
        <f ca="1">Translations!$A$39</f>
        <v>F. Total coverage from allocation amount and other resources: E + C3</v>
      </c>
      <c r="B123" s="61" t="s">
        <v>11</v>
      </c>
      <c r="C123" s="139">
        <f>IF(C121="",C115,C121+C115)</f>
        <v>276691.00800000003</v>
      </c>
      <c r="D123" s="139">
        <f t="shared" ref="D123:E123" si="46">IF(D121="",D115,D121+D115)</f>
        <v>313537.29000000004</v>
      </c>
      <c r="E123" s="139">
        <f t="shared" si="46"/>
        <v>353852.33400000003</v>
      </c>
      <c r="F123" s="210"/>
    </row>
    <row r="124" spans="1:6" ht="45" customHeight="1" x14ac:dyDescent="0.35">
      <c r="A124" s="209"/>
      <c r="B124" s="61" t="s">
        <v>14</v>
      </c>
      <c r="C124" s="135">
        <f>IF(C123=0,"",+C123/C107)</f>
        <v>0.8</v>
      </c>
      <c r="D124" s="135">
        <f t="shared" ref="D124:E124" si="47">IF(D123=0,"",+D123/D107)</f>
        <v>0.85000000000000009</v>
      </c>
      <c r="E124" s="135">
        <f t="shared" si="47"/>
        <v>0.9</v>
      </c>
      <c r="F124" s="211"/>
    </row>
    <row r="125" spans="1:6" ht="45" customHeight="1" x14ac:dyDescent="0.35">
      <c r="A125" s="208" t="str">
        <f ca="1">Translations!$A$40</f>
        <v xml:space="preserve">G. Remaining gap: A - F </v>
      </c>
      <c r="B125" s="61" t="s">
        <v>11</v>
      </c>
      <c r="C125" s="140">
        <f>IF(C123="",C107,C107-C123)</f>
        <v>69172.751999999979</v>
      </c>
      <c r="D125" s="140">
        <f t="shared" ref="D125:E125" si="48">IF(D123="",D107,D107-D123)</f>
        <v>55330.109999999986</v>
      </c>
      <c r="E125" s="140">
        <f t="shared" si="48"/>
        <v>39316.925999999978</v>
      </c>
      <c r="F125" s="210"/>
    </row>
    <row r="126" spans="1:6" ht="45" customHeight="1" x14ac:dyDescent="0.35">
      <c r="A126" s="209"/>
      <c r="B126" s="61" t="s">
        <v>14</v>
      </c>
      <c r="C126" s="135">
        <f>IF(C125=0,"",+C125/C107)</f>
        <v>0.19999999999999993</v>
      </c>
      <c r="D126" s="135">
        <f t="shared" ref="D126:E126" si="49">IF(D125=0,"",+D125/D107)</f>
        <v>0.14999999999999994</v>
      </c>
      <c r="E126" s="135">
        <f t="shared" si="49"/>
        <v>9.9999999999999936E-2</v>
      </c>
      <c r="F126" s="211"/>
    </row>
    <row r="127" spans="1:6" x14ac:dyDescent="0.35">
      <c r="A127" s="34"/>
      <c r="B127" s="34"/>
      <c r="C127" s="34"/>
      <c r="D127" s="34"/>
      <c r="E127" s="34"/>
      <c r="F127" s="34"/>
    </row>
    <row r="128" spans="1:6" x14ac:dyDescent="0.35">
      <c r="A128" s="34"/>
      <c r="B128" s="34"/>
      <c r="C128" s="34"/>
      <c r="D128" s="34"/>
      <c r="E128" s="34"/>
      <c r="F128" s="34"/>
    </row>
    <row r="129" spans="1:6" ht="30" customHeight="1" x14ac:dyDescent="0.35">
      <c r="A129" s="93" t="str">
        <f ca="1">Translations!A8</f>
        <v xml:space="preserve">TB Programmatic Gap Table 5 </v>
      </c>
      <c r="B129" s="94"/>
      <c r="C129" s="94"/>
      <c r="D129" s="94"/>
      <c r="E129" s="94"/>
      <c r="F129" s="95"/>
    </row>
    <row r="130" spans="1:6" ht="45" customHeight="1" x14ac:dyDescent="0.35">
      <c r="A130" s="96" t="str">
        <f ca="1">Translations!$A$15</f>
        <v>Priority Module</v>
      </c>
      <c r="B130" s="197" t="s">
        <v>30</v>
      </c>
      <c r="C130" s="198"/>
      <c r="D130" s="198"/>
      <c r="E130" s="198"/>
      <c r="F130" s="199"/>
    </row>
    <row r="131" spans="1:6" ht="45" customHeight="1" x14ac:dyDescent="0.35">
      <c r="A131" s="71" t="str">
        <f ca="1">Translations!$A$16</f>
        <v>Selected coverage indicator</v>
      </c>
      <c r="B131" s="200" t="str">
        <f ca="1">VLOOKUP(B130,TBModulesIndicators,2,FALSE)</f>
        <v>Percentage of registered new and relapse TB patients with documented HIV status</v>
      </c>
      <c r="C131" s="201"/>
      <c r="D131" s="201"/>
      <c r="E131" s="201"/>
      <c r="F131" s="202"/>
    </row>
    <row r="132" spans="1:6" ht="17.649999999999999" customHeight="1" x14ac:dyDescent="0.35">
      <c r="A132" s="97" t="str">
        <f ca="1">Translations!$A$17</f>
        <v>Current national coverage</v>
      </c>
      <c r="B132" s="64"/>
      <c r="C132" s="64"/>
      <c r="D132" s="64"/>
      <c r="E132" s="64"/>
      <c r="F132" s="98"/>
    </row>
    <row r="133" spans="1:6" ht="45" customHeight="1" x14ac:dyDescent="0.35">
      <c r="A133" s="96" t="str">
        <f ca="1">Translations!$A$18</f>
        <v>Insert latest results</v>
      </c>
      <c r="B133" s="19"/>
      <c r="C133" s="74" t="str">
        <f ca="1">Translations!$A$19</f>
        <v>Year</v>
      </c>
      <c r="D133" s="19"/>
      <c r="E133" s="73" t="str">
        <f ca="1">Translations!$A$20</f>
        <v>Data source</v>
      </c>
      <c r="F133" s="33"/>
    </row>
    <row r="134" spans="1:6" ht="45" customHeight="1" x14ac:dyDescent="0.35">
      <c r="A134" s="99" t="str">
        <f ca="1">Translations!$A$21</f>
        <v>Comments</v>
      </c>
      <c r="B134" s="203"/>
      <c r="C134" s="204"/>
      <c r="D134" s="204"/>
      <c r="E134" s="204"/>
      <c r="F134" s="205"/>
    </row>
    <row r="135" spans="1:6" ht="45" customHeight="1" x14ac:dyDescent="0.35">
      <c r="A135" s="193"/>
      <c r="B135" s="195"/>
      <c r="C135" s="74" t="str">
        <f ca="1">Translations!$A$22</f>
        <v>Year 1</v>
      </c>
      <c r="D135" s="74" t="str">
        <f ca="1">Translations!$A$23</f>
        <v>Year 2</v>
      </c>
      <c r="E135" s="74" t="str">
        <f ca="1">Translations!$A$24</f>
        <v>Year 3</v>
      </c>
      <c r="F135" s="206" t="str">
        <f ca="1">Translations!$A$27</f>
        <v>Comments / Assumptions</v>
      </c>
    </row>
    <row r="136" spans="1:6" ht="45" customHeight="1" x14ac:dyDescent="0.35">
      <c r="A136" s="194"/>
      <c r="B136" s="196"/>
      <c r="C136" s="33" t="str">
        <f ca="1">Translations!$A$26</f>
        <v>Insert year</v>
      </c>
      <c r="D136" s="33" t="str">
        <f ca="1">Translations!$A$26</f>
        <v>Insert year</v>
      </c>
      <c r="E136" s="33" t="str">
        <f ca="1">Translations!$A$26</f>
        <v>Insert year</v>
      </c>
      <c r="F136" s="207"/>
    </row>
    <row r="137" spans="1:6" ht="17.649999999999999" customHeight="1" x14ac:dyDescent="0.35">
      <c r="A137" s="97" t="str">
        <f ca="1">Translations!$A$28</f>
        <v>Current estimated country need</v>
      </c>
      <c r="B137" s="65"/>
      <c r="C137" s="65"/>
      <c r="D137" s="65"/>
      <c r="E137" s="65"/>
      <c r="F137" s="100"/>
    </row>
    <row r="138" spans="1:6" ht="45" customHeight="1" x14ac:dyDescent="0.35">
      <c r="A138" s="101" t="str">
        <f ca="1">Translations!$A$29</f>
        <v>A. Total estimated population in need/at risk</v>
      </c>
      <c r="B138" s="60" t="s">
        <v>11</v>
      </c>
      <c r="C138" s="133"/>
      <c r="D138" s="133"/>
      <c r="E138" s="133"/>
      <c r="F138" s="102"/>
    </row>
    <row r="139" spans="1:6" ht="45" customHeight="1" x14ac:dyDescent="0.35">
      <c r="A139" s="208" t="str">
        <f ca="1">Translations!$A$30</f>
        <v>B. Country targets 
(from National Strategic Plan)</v>
      </c>
      <c r="B139" s="61" t="s">
        <v>11</v>
      </c>
      <c r="C139" s="134"/>
      <c r="D139" s="133"/>
      <c r="E139" s="133"/>
      <c r="F139" s="210"/>
    </row>
    <row r="140" spans="1:6" ht="45" customHeight="1" x14ac:dyDescent="0.35">
      <c r="A140" s="209"/>
      <c r="B140" s="61" t="s">
        <v>14</v>
      </c>
      <c r="C140" s="135" t="str">
        <f>IF(C139=0,"",+C139/C138)</f>
        <v/>
      </c>
      <c r="D140" s="135" t="str">
        <f t="shared" ref="D140:E140" si="50">IF(D139=0,"",+D139/D138)</f>
        <v/>
      </c>
      <c r="E140" s="135" t="str">
        <f t="shared" si="50"/>
        <v/>
      </c>
      <c r="F140" s="211"/>
    </row>
    <row r="141" spans="1:6" ht="17.649999999999999" customHeight="1" x14ac:dyDescent="0.35">
      <c r="A141" s="97" t="str">
        <f ca="1">Translations!$A$31</f>
        <v>Country need already covered</v>
      </c>
      <c r="B141" s="65"/>
      <c r="C141" s="66"/>
      <c r="D141" s="66"/>
      <c r="E141" s="66"/>
      <c r="F141" s="100"/>
    </row>
    <row r="142" spans="1:6" ht="45" customHeight="1" x14ac:dyDescent="0.35">
      <c r="A142" s="208" t="str">
        <f ca="1">Translations!$A$32</f>
        <v>C1. Country need planned to be covered by domestic resources</v>
      </c>
      <c r="B142" s="60" t="s">
        <v>11</v>
      </c>
      <c r="C142" s="136"/>
      <c r="D142" s="136"/>
      <c r="E142" s="136"/>
      <c r="F142" s="210"/>
    </row>
    <row r="143" spans="1:6" ht="45" customHeight="1" x14ac:dyDescent="0.35">
      <c r="A143" s="209"/>
      <c r="B143" s="60" t="s">
        <v>14</v>
      </c>
      <c r="C143" s="135" t="str">
        <f>IF(C142=0,"",(C142/C138))</f>
        <v/>
      </c>
      <c r="D143" s="135" t="str">
        <f t="shared" ref="D143:E143" si="51">IF(D142=0,"",(D142/D138))</f>
        <v/>
      </c>
      <c r="E143" s="135" t="str">
        <f t="shared" si="51"/>
        <v/>
      </c>
      <c r="F143" s="211"/>
    </row>
    <row r="144" spans="1:6" ht="45" customHeight="1" x14ac:dyDescent="0.35">
      <c r="A144" s="208" t="str">
        <f ca="1">Translations!$A$33</f>
        <v>C2. Country need planned to be covered by external resources</v>
      </c>
      <c r="B144" s="60" t="s">
        <v>11</v>
      </c>
      <c r="C144" s="136"/>
      <c r="D144" s="137"/>
      <c r="E144" s="137"/>
      <c r="F144" s="210"/>
    </row>
    <row r="145" spans="1:6" ht="45" customHeight="1" x14ac:dyDescent="0.35">
      <c r="A145" s="209"/>
      <c r="B145" s="60" t="s">
        <v>14</v>
      </c>
      <c r="C145" s="135" t="str">
        <f>IF(C144=0,"",+C144/C138)</f>
        <v/>
      </c>
      <c r="D145" s="135" t="str">
        <f t="shared" ref="D145:E145" si="52">IF(D144=0,"",+D144/D138)</f>
        <v/>
      </c>
      <c r="E145" s="135" t="str">
        <f t="shared" si="52"/>
        <v/>
      </c>
      <c r="F145" s="211"/>
    </row>
    <row r="146" spans="1:6" ht="45" customHeight="1" x14ac:dyDescent="0.35">
      <c r="A146" s="208" t="str">
        <f ca="1">Translations!$A$34</f>
        <v>C3. Total country need already covered</v>
      </c>
      <c r="B146" s="60" t="s">
        <v>11</v>
      </c>
      <c r="C146" s="138">
        <f>C142+(C144)</f>
        <v>0</v>
      </c>
      <c r="D146" s="138">
        <f>D142+(D144)</f>
        <v>0</v>
      </c>
      <c r="E146" s="138">
        <f>E142+(E144)</f>
        <v>0</v>
      </c>
      <c r="F146" s="210"/>
    </row>
    <row r="147" spans="1:6" ht="45" customHeight="1" x14ac:dyDescent="0.35">
      <c r="A147" s="209"/>
      <c r="B147" s="60" t="s">
        <v>14</v>
      </c>
      <c r="C147" s="135" t="str">
        <f>IF(C146=0,"",C146/C138)</f>
        <v/>
      </c>
      <c r="D147" s="135" t="str">
        <f t="shared" ref="D147:E147" si="53">IF(D146=0,"",D146/D138)</f>
        <v/>
      </c>
      <c r="E147" s="135" t="str">
        <f t="shared" si="53"/>
        <v/>
      </c>
      <c r="F147" s="211"/>
    </row>
    <row r="148" spans="1:6" ht="17.649999999999999" customHeight="1" x14ac:dyDescent="0.35">
      <c r="A148" s="97" t="str">
        <f ca="1">Translations!$A$35</f>
        <v>Programmatic gap</v>
      </c>
      <c r="B148" s="65"/>
      <c r="C148" s="66"/>
      <c r="D148" s="66"/>
      <c r="E148" s="66"/>
      <c r="F148" s="100"/>
    </row>
    <row r="149" spans="1:6" ht="45" customHeight="1" x14ac:dyDescent="0.35">
      <c r="A149" s="208" t="str">
        <f ca="1">Translations!$A$36</f>
        <v>D. Expected annual gap in meeting the need: A - C3</v>
      </c>
      <c r="B149" s="60" t="s">
        <v>11</v>
      </c>
      <c r="C149" s="139">
        <f>C138-C146</f>
        <v>0</v>
      </c>
      <c r="D149" s="139">
        <f t="shared" ref="D149:E149" si="54">D138-D146</f>
        <v>0</v>
      </c>
      <c r="E149" s="139">
        <f t="shared" si="54"/>
        <v>0</v>
      </c>
      <c r="F149" s="210"/>
    </row>
    <row r="150" spans="1:6" ht="45" customHeight="1" x14ac:dyDescent="0.35">
      <c r="A150" s="209"/>
      <c r="B150" s="60" t="s">
        <v>14</v>
      </c>
      <c r="C150" s="135" t="str">
        <f>IF(C149=0,"",+C149/C138)</f>
        <v/>
      </c>
      <c r="D150" s="135" t="str">
        <f t="shared" ref="D150:E150" si="55">IF(D149=0,"",+D149/D138)</f>
        <v/>
      </c>
      <c r="E150" s="135" t="str">
        <f t="shared" si="55"/>
        <v/>
      </c>
      <c r="F150" s="211"/>
    </row>
    <row r="151" spans="1:6" ht="17.649999999999999" customHeight="1" x14ac:dyDescent="0.35">
      <c r="A151" s="97" t="str">
        <f ca="1">Translations!$A$37</f>
        <v>Country need covered with the allocation amount</v>
      </c>
      <c r="B151" s="59"/>
      <c r="C151" s="66"/>
      <c r="D151" s="66"/>
      <c r="E151" s="66"/>
      <c r="F151" s="103"/>
    </row>
    <row r="152" spans="1:6" ht="45" customHeight="1" x14ac:dyDescent="0.35">
      <c r="A152" s="208" t="str">
        <f ca="1">Translations!$A$38</f>
        <v>E. Targets to be financed by funding request allocation amount</v>
      </c>
      <c r="B152" s="61" t="s">
        <v>11</v>
      </c>
      <c r="C152" s="136"/>
      <c r="D152" s="136"/>
      <c r="E152" s="136"/>
      <c r="F152" s="210"/>
    </row>
    <row r="153" spans="1:6" ht="45" customHeight="1" x14ac:dyDescent="0.35">
      <c r="A153" s="209"/>
      <c r="B153" s="61" t="s">
        <v>14</v>
      </c>
      <c r="C153" s="135" t="str">
        <f>IF(C152=0,"",+C152/C138)</f>
        <v/>
      </c>
      <c r="D153" s="135" t="str">
        <f t="shared" ref="D153:E153" si="56">IF(D152=0,"",+D152/D138)</f>
        <v/>
      </c>
      <c r="E153" s="135" t="str">
        <f t="shared" si="56"/>
        <v/>
      </c>
      <c r="F153" s="211"/>
    </row>
    <row r="154" spans="1:6" ht="45" customHeight="1" x14ac:dyDescent="0.35">
      <c r="A154" s="208" t="str">
        <f ca="1">Translations!$A$39</f>
        <v>F. Total coverage from allocation amount and other resources: E + C3</v>
      </c>
      <c r="B154" s="61" t="s">
        <v>11</v>
      </c>
      <c r="C154" s="139">
        <f>IF(C152="",C146,C152+C146)</f>
        <v>0</v>
      </c>
      <c r="D154" s="139">
        <f t="shared" ref="D154:E154" si="57">IF(D152="",D146,D152+D146)</f>
        <v>0</v>
      </c>
      <c r="E154" s="139">
        <f t="shared" si="57"/>
        <v>0</v>
      </c>
      <c r="F154" s="210"/>
    </row>
    <row r="155" spans="1:6" ht="45" customHeight="1" x14ac:dyDescent="0.35">
      <c r="A155" s="209"/>
      <c r="B155" s="61" t="s">
        <v>14</v>
      </c>
      <c r="C155" s="135" t="str">
        <f>IF(C154=0,"",+C154/C138)</f>
        <v/>
      </c>
      <c r="D155" s="135" t="str">
        <f t="shared" ref="D155:E155" si="58">IF(D154=0,"",+D154/D138)</f>
        <v/>
      </c>
      <c r="E155" s="135" t="str">
        <f t="shared" si="58"/>
        <v/>
      </c>
      <c r="F155" s="211"/>
    </row>
    <row r="156" spans="1:6" ht="45" customHeight="1" x14ac:dyDescent="0.35">
      <c r="A156" s="208" t="str">
        <f ca="1">Translations!$A$40</f>
        <v xml:space="preserve">G. Remaining gap: A - F </v>
      </c>
      <c r="B156" s="61" t="s">
        <v>11</v>
      </c>
      <c r="C156" s="140">
        <f>IF(C154="",C138,C138-C154)</f>
        <v>0</v>
      </c>
      <c r="D156" s="140">
        <f t="shared" ref="D156:E156" si="59">IF(D154="",D138,D138-D154)</f>
        <v>0</v>
      </c>
      <c r="E156" s="140">
        <f t="shared" si="59"/>
        <v>0</v>
      </c>
      <c r="F156" s="210"/>
    </row>
    <row r="157" spans="1:6" ht="45" customHeight="1" x14ac:dyDescent="0.35">
      <c r="A157" s="209"/>
      <c r="B157" s="61" t="s">
        <v>14</v>
      </c>
      <c r="C157" s="135" t="str">
        <f>IF(C156=0,"",+C156/C138)</f>
        <v/>
      </c>
      <c r="D157" s="135" t="str">
        <f t="shared" ref="D157:E157" si="60">IF(D156=0,"",+D156/D138)</f>
        <v/>
      </c>
      <c r="E157" s="135" t="str">
        <f t="shared" si="60"/>
        <v/>
      </c>
      <c r="F157" s="211"/>
    </row>
    <row r="158" spans="1:6" x14ac:dyDescent="0.35">
      <c r="A158" s="35"/>
      <c r="B158" s="35"/>
      <c r="C158" s="35"/>
      <c r="D158" s="35"/>
      <c r="E158" s="35"/>
      <c r="F158" s="35"/>
    </row>
    <row r="159" spans="1:6" x14ac:dyDescent="0.35">
      <c r="A159" s="35"/>
      <c r="B159" s="35"/>
      <c r="C159" s="35"/>
      <c r="D159" s="35"/>
      <c r="E159" s="35"/>
      <c r="F159" s="35"/>
    </row>
    <row r="160" spans="1:6" ht="30" customHeight="1" x14ac:dyDescent="0.35">
      <c r="A160" s="93" t="str">
        <f ca="1">Translations!A9</f>
        <v xml:space="preserve">TB Programmatic Gap Table 6 </v>
      </c>
      <c r="B160" s="94"/>
      <c r="C160" s="94"/>
      <c r="D160" s="94"/>
      <c r="E160" s="94"/>
      <c r="F160" s="95"/>
    </row>
    <row r="161" spans="1:6" ht="45" customHeight="1" x14ac:dyDescent="0.35">
      <c r="A161" s="96" t="str">
        <f ca="1">Translations!$A$15</f>
        <v>Priority Module</v>
      </c>
      <c r="B161" s="197" t="s">
        <v>36</v>
      </c>
      <c r="C161" s="198"/>
      <c r="D161" s="198"/>
      <c r="E161" s="198"/>
      <c r="F161" s="199"/>
    </row>
    <row r="162" spans="1:6" ht="45" customHeight="1" x14ac:dyDescent="0.35">
      <c r="A162" s="71" t="str">
        <f ca="1">Translations!$A$16</f>
        <v>Selected coverage indicator</v>
      </c>
      <c r="B162" s="200" t="str">
        <f ca="1">VLOOKUP(B161,TBModulesIndicators,2,FALSE)</f>
        <v>Percentage of HIV-positive TB patients (new and relapse) on ART during TB treatment</v>
      </c>
      <c r="C162" s="201"/>
      <c r="D162" s="201"/>
      <c r="E162" s="201"/>
      <c r="F162" s="202"/>
    </row>
    <row r="163" spans="1:6" ht="17.649999999999999" customHeight="1" x14ac:dyDescent="0.35">
      <c r="A163" s="97" t="str">
        <f ca="1">Translations!$A$17</f>
        <v>Current national coverage</v>
      </c>
      <c r="B163" s="65"/>
      <c r="C163" s="65"/>
      <c r="D163" s="65"/>
      <c r="E163" s="65"/>
      <c r="F163" s="100"/>
    </row>
    <row r="164" spans="1:6" ht="45" customHeight="1" x14ac:dyDescent="0.35">
      <c r="A164" s="96" t="str">
        <f ca="1">Translations!$A$18</f>
        <v>Insert latest results</v>
      </c>
      <c r="B164" s="148">
        <v>0.98</v>
      </c>
      <c r="C164" s="74" t="str">
        <f ca="1">Translations!$A$19</f>
        <v>Year</v>
      </c>
      <c r="D164" s="19">
        <v>2022</v>
      </c>
      <c r="E164" s="73" t="str">
        <f ca="1">Translations!$A$20</f>
        <v>Data source</v>
      </c>
      <c r="F164" s="33"/>
    </row>
    <row r="165" spans="1:6" ht="45" customHeight="1" x14ac:dyDescent="0.35">
      <c r="A165" s="99" t="str">
        <f ca="1">Translations!$A$21</f>
        <v>Comments</v>
      </c>
      <c r="B165" s="203" t="s">
        <v>37</v>
      </c>
      <c r="C165" s="204"/>
      <c r="D165" s="204"/>
      <c r="E165" s="204"/>
      <c r="F165" s="205"/>
    </row>
    <row r="166" spans="1:6" ht="45" customHeight="1" x14ac:dyDescent="0.35">
      <c r="A166" s="193"/>
      <c r="B166" s="195"/>
      <c r="C166" s="74" t="str">
        <f ca="1">Translations!$A$22</f>
        <v>Year 1</v>
      </c>
      <c r="D166" s="74" t="str">
        <f ca="1">Translations!$A$23</f>
        <v>Year 2</v>
      </c>
      <c r="E166" s="74" t="str">
        <f ca="1">Translations!$A$24</f>
        <v>Year 3</v>
      </c>
      <c r="F166" s="206" t="str">
        <f ca="1">Translations!$A$27</f>
        <v>Comments / Assumptions</v>
      </c>
    </row>
    <row r="167" spans="1:6" ht="45" customHeight="1" x14ac:dyDescent="0.35">
      <c r="A167" s="194"/>
      <c r="B167" s="196"/>
      <c r="C167" s="147">
        <v>2024</v>
      </c>
      <c r="D167" s="147">
        <v>2025</v>
      </c>
      <c r="E167" s="147">
        <v>2026</v>
      </c>
      <c r="F167" s="207"/>
    </row>
    <row r="168" spans="1:6" ht="17.649999999999999" customHeight="1" x14ac:dyDescent="0.35">
      <c r="A168" s="97" t="str">
        <f ca="1">Translations!$A$28</f>
        <v>Current estimated country need</v>
      </c>
      <c r="B168" s="65"/>
      <c r="C168" s="65"/>
      <c r="D168" s="65"/>
      <c r="E168" s="65"/>
      <c r="F168" s="100"/>
    </row>
    <row r="169" spans="1:6" ht="45" customHeight="1" x14ac:dyDescent="0.35">
      <c r="A169" s="101" t="str">
        <f ca="1">Translations!$A$29</f>
        <v>A. Total estimated population in need/at risk</v>
      </c>
      <c r="B169" s="60" t="s">
        <v>11</v>
      </c>
      <c r="C169" s="146">
        <f t="shared" ref="C169:E169" si="61">C108*0.0065</f>
        <v>1798.4915520000002</v>
      </c>
      <c r="D169" s="146">
        <f t="shared" si="61"/>
        <v>2037.9923850000002</v>
      </c>
      <c r="E169" s="146">
        <f t="shared" si="61"/>
        <v>2300.0401710000001</v>
      </c>
      <c r="F169" s="102" t="s">
        <v>38</v>
      </c>
    </row>
    <row r="170" spans="1:6" ht="45" customHeight="1" x14ac:dyDescent="0.35">
      <c r="A170" s="208" t="str">
        <f ca="1">Translations!$A$30</f>
        <v>B. Country targets 
(from National Strategic Plan)</v>
      </c>
      <c r="B170" s="61" t="s">
        <v>11</v>
      </c>
      <c r="C170" s="146">
        <f t="shared" ref="C170:E170" si="62">C169*0.95</f>
        <v>1708.5669744000002</v>
      </c>
      <c r="D170" s="146">
        <f t="shared" si="62"/>
        <v>1936.0927657500001</v>
      </c>
      <c r="E170" s="146">
        <f t="shared" si="62"/>
        <v>2185.0381624500001</v>
      </c>
      <c r="F170" s="210" t="s">
        <v>39</v>
      </c>
    </row>
    <row r="171" spans="1:6" ht="45" customHeight="1" x14ac:dyDescent="0.35">
      <c r="A171" s="209"/>
      <c r="B171" s="61" t="s">
        <v>14</v>
      </c>
      <c r="C171" s="135">
        <f>IF(C170=0,"",+C170/C169)</f>
        <v>0.95</v>
      </c>
      <c r="D171" s="135">
        <f t="shared" ref="D171:E171" si="63">IF(D170=0,"",+D170/D169)</f>
        <v>0.95</v>
      </c>
      <c r="E171" s="135">
        <f t="shared" si="63"/>
        <v>0.95</v>
      </c>
      <c r="F171" s="211"/>
    </row>
    <row r="172" spans="1:6" ht="17.649999999999999" customHeight="1" x14ac:dyDescent="0.35">
      <c r="A172" s="97" t="str">
        <f ca="1">Translations!$A$31</f>
        <v>Country need already covered</v>
      </c>
      <c r="B172" s="65"/>
      <c r="C172" s="66"/>
      <c r="D172" s="66"/>
      <c r="E172" s="66"/>
      <c r="F172" s="100"/>
    </row>
    <row r="173" spans="1:6" ht="45" customHeight="1" x14ac:dyDescent="0.35">
      <c r="A173" s="208" t="str">
        <f ca="1">Translations!$A$32</f>
        <v>C1. Country need planned to be covered by domestic resources</v>
      </c>
      <c r="B173" s="60" t="s">
        <v>11</v>
      </c>
      <c r="C173" s="146">
        <f t="shared" ref="C173:E173" si="64">C170</f>
        <v>1708.5669744000002</v>
      </c>
      <c r="D173" s="146">
        <f t="shared" si="64"/>
        <v>1936.0927657500001</v>
      </c>
      <c r="E173" s="146">
        <f t="shared" si="64"/>
        <v>2185.0381624500001</v>
      </c>
      <c r="F173" s="210" t="s">
        <v>40</v>
      </c>
    </row>
    <row r="174" spans="1:6" ht="45" customHeight="1" x14ac:dyDescent="0.35">
      <c r="A174" s="209"/>
      <c r="B174" s="60" t="s">
        <v>14</v>
      </c>
      <c r="C174" s="135">
        <f>IF(C173=0,"",(C173/C169))</f>
        <v>0.95</v>
      </c>
      <c r="D174" s="135">
        <f t="shared" ref="D174:E174" si="65">IF(D173=0,"",(D173/D169))</f>
        <v>0.95</v>
      </c>
      <c r="E174" s="135">
        <f t="shared" si="65"/>
        <v>0.95</v>
      </c>
      <c r="F174" s="211"/>
    </row>
    <row r="175" spans="1:6" ht="45" customHeight="1" x14ac:dyDescent="0.35">
      <c r="A175" s="208" t="str">
        <f ca="1">Translations!$A$33</f>
        <v>C2. Country need planned to be covered by external resources</v>
      </c>
      <c r="B175" s="60" t="s">
        <v>11</v>
      </c>
      <c r="C175" s="136"/>
      <c r="D175" s="137"/>
      <c r="E175" s="137"/>
      <c r="F175" s="210"/>
    </row>
    <row r="176" spans="1:6" ht="45" customHeight="1" x14ac:dyDescent="0.35">
      <c r="A176" s="209"/>
      <c r="B176" s="60" t="s">
        <v>14</v>
      </c>
      <c r="C176" s="135" t="str">
        <f>IF(C175=0,"",+C175/C169)</f>
        <v/>
      </c>
      <c r="D176" s="135" t="str">
        <f t="shared" ref="D176:E176" si="66">IF(D175=0,"",+D175/D169)</f>
        <v/>
      </c>
      <c r="E176" s="135" t="str">
        <f t="shared" si="66"/>
        <v/>
      </c>
      <c r="F176" s="211"/>
    </row>
    <row r="177" spans="1:6" ht="45" customHeight="1" x14ac:dyDescent="0.35">
      <c r="A177" s="208" t="str">
        <f ca="1">Translations!$A$34</f>
        <v>C3. Total country need already covered</v>
      </c>
      <c r="B177" s="60" t="s">
        <v>11</v>
      </c>
      <c r="C177" s="138">
        <f>C173+(C175)</f>
        <v>1708.5669744000002</v>
      </c>
      <c r="D177" s="138">
        <f>D173+(D175)</f>
        <v>1936.0927657500001</v>
      </c>
      <c r="E177" s="138">
        <f>E173+(E175)</f>
        <v>2185.0381624500001</v>
      </c>
      <c r="F177" s="210"/>
    </row>
    <row r="178" spans="1:6" ht="45" customHeight="1" x14ac:dyDescent="0.35">
      <c r="A178" s="209"/>
      <c r="B178" s="60" t="s">
        <v>14</v>
      </c>
      <c r="C178" s="135">
        <f>IF(C177=0,"",C177/C169)</f>
        <v>0.95</v>
      </c>
      <c r="D178" s="135">
        <f t="shared" ref="D178:E178" si="67">IF(D177=0,"",D177/D169)</f>
        <v>0.95</v>
      </c>
      <c r="E178" s="135">
        <f t="shared" si="67"/>
        <v>0.95</v>
      </c>
      <c r="F178" s="211"/>
    </row>
    <row r="179" spans="1:6" ht="17.649999999999999" customHeight="1" x14ac:dyDescent="0.35">
      <c r="A179" s="97" t="str">
        <f ca="1">Translations!$A$35</f>
        <v>Programmatic gap</v>
      </c>
      <c r="B179" s="65"/>
      <c r="C179" s="66"/>
      <c r="D179" s="66"/>
      <c r="E179" s="66"/>
      <c r="F179" s="100"/>
    </row>
    <row r="180" spans="1:6" ht="45" customHeight="1" x14ac:dyDescent="0.35">
      <c r="A180" s="208" t="str">
        <f ca="1">Translations!$A$36</f>
        <v>D. Expected annual gap in meeting the need: A - C3</v>
      </c>
      <c r="B180" s="60" t="s">
        <v>11</v>
      </c>
      <c r="C180" s="139">
        <f>C169-C177</f>
        <v>89.924577600000021</v>
      </c>
      <c r="D180" s="139">
        <f t="shared" ref="D180:E180" si="68">D169-D177</f>
        <v>101.89961925000011</v>
      </c>
      <c r="E180" s="139">
        <f t="shared" si="68"/>
        <v>115.00200855000003</v>
      </c>
      <c r="F180" s="210"/>
    </row>
    <row r="181" spans="1:6" ht="45" customHeight="1" x14ac:dyDescent="0.35">
      <c r="A181" s="209"/>
      <c r="B181" s="60" t="s">
        <v>14</v>
      </c>
      <c r="C181" s="135">
        <f>IF(C180=0,"",+C180/C169)</f>
        <v>5.000000000000001E-2</v>
      </c>
      <c r="D181" s="135">
        <f t="shared" ref="D181:E181" si="69">IF(D180=0,"",+D180/D169)</f>
        <v>5.0000000000000051E-2</v>
      </c>
      <c r="E181" s="135">
        <f t="shared" si="69"/>
        <v>5.000000000000001E-2</v>
      </c>
      <c r="F181" s="211"/>
    </row>
    <row r="182" spans="1:6" ht="17.649999999999999" customHeight="1" x14ac:dyDescent="0.35">
      <c r="A182" s="97" t="str">
        <f ca="1">Translations!$A$37</f>
        <v>Country need covered with the allocation amount</v>
      </c>
      <c r="B182" s="66"/>
      <c r="C182" s="66"/>
      <c r="D182" s="66"/>
      <c r="E182" s="66"/>
      <c r="F182" s="104"/>
    </row>
    <row r="183" spans="1:6" ht="45" customHeight="1" x14ac:dyDescent="0.35">
      <c r="A183" s="208" t="str">
        <f ca="1">Translations!$A$38</f>
        <v>E. Targets to be financed by funding request allocation amount</v>
      </c>
      <c r="B183" s="61" t="s">
        <v>11</v>
      </c>
      <c r="C183" s="136"/>
      <c r="D183" s="136"/>
      <c r="E183" s="136"/>
      <c r="F183" s="210" t="s">
        <v>41</v>
      </c>
    </row>
    <row r="184" spans="1:6" ht="45" customHeight="1" x14ac:dyDescent="0.35">
      <c r="A184" s="209"/>
      <c r="B184" s="61" t="s">
        <v>14</v>
      </c>
      <c r="C184" s="135" t="str">
        <f>IF(C183=0,"",+C183/C169)</f>
        <v/>
      </c>
      <c r="D184" s="135" t="str">
        <f t="shared" ref="D184:E184" si="70">IF(D183=0,"",+D183/D169)</f>
        <v/>
      </c>
      <c r="E184" s="135" t="str">
        <f t="shared" si="70"/>
        <v/>
      </c>
      <c r="F184" s="211"/>
    </row>
    <row r="185" spans="1:6" ht="45" customHeight="1" x14ac:dyDescent="0.35">
      <c r="A185" s="208" t="str">
        <f ca="1">Translations!$A$39</f>
        <v>F. Total coverage from allocation amount and other resources: E + C3</v>
      </c>
      <c r="B185" s="61" t="s">
        <v>11</v>
      </c>
      <c r="C185" s="139">
        <f>IF(C183="",C177,C183+C177)</f>
        <v>1708.5669744000002</v>
      </c>
      <c r="D185" s="139">
        <f t="shared" ref="D185:E185" si="71">IF(D183="",D177,D183+D177)</f>
        <v>1936.0927657500001</v>
      </c>
      <c r="E185" s="139">
        <f t="shared" si="71"/>
        <v>2185.0381624500001</v>
      </c>
      <c r="F185" s="210"/>
    </row>
    <row r="186" spans="1:6" ht="45" customHeight="1" x14ac:dyDescent="0.35">
      <c r="A186" s="209"/>
      <c r="B186" s="61" t="s">
        <v>14</v>
      </c>
      <c r="C186" s="135">
        <f>IF(C185=0,"",+C185/C169)</f>
        <v>0.95</v>
      </c>
      <c r="D186" s="135">
        <f t="shared" ref="D186:E186" si="72">IF(D185=0,"",+D185/D169)</f>
        <v>0.95</v>
      </c>
      <c r="E186" s="135">
        <f t="shared" si="72"/>
        <v>0.95</v>
      </c>
      <c r="F186" s="211"/>
    </row>
    <row r="187" spans="1:6" ht="45" customHeight="1" x14ac:dyDescent="0.35">
      <c r="A187" s="208" t="str">
        <f ca="1">Translations!$A$40</f>
        <v xml:space="preserve">G. Remaining gap: A - F </v>
      </c>
      <c r="B187" s="61" t="s">
        <v>11</v>
      </c>
      <c r="C187" s="140">
        <f>IF(C185="",C169,C169-C185)</f>
        <v>89.924577600000021</v>
      </c>
      <c r="D187" s="140">
        <f t="shared" ref="D187:E187" si="73">IF(D185="",D169,D169-D185)</f>
        <v>101.89961925000011</v>
      </c>
      <c r="E187" s="140">
        <f t="shared" si="73"/>
        <v>115.00200855000003</v>
      </c>
      <c r="F187" s="210"/>
    </row>
    <row r="188" spans="1:6" ht="45" customHeight="1" x14ac:dyDescent="0.35">
      <c r="A188" s="209"/>
      <c r="B188" s="61" t="s">
        <v>14</v>
      </c>
      <c r="C188" s="135">
        <f>IF(C187=0,"",+C187/C169)</f>
        <v>5.000000000000001E-2</v>
      </c>
      <c r="D188" s="135">
        <f t="shared" ref="D188:E188" si="74">IF(D187=0,"",+D187/D169)</f>
        <v>5.0000000000000051E-2</v>
      </c>
      <c r="E188" s="135">
        <f t="shared" si="74"/>
        <v>5.000000000000001E-2</v>
      </c>
      <c r="F188" s="211"/>
    </row>
    <row r="189" spans="1:6" x14ac:dyDescent="0.35">
      <c r="A189" s="38"/>
      <c r="B189" s="38"/>
      <c r="C189" s="38"/>
      <c r="D189" s="38"/>
      <c r="E189" s="38"/>
      <c r="F189" s="38"/>
    </row>
    <row r="190" spans="1:6" x14ac:dyDescent="0.35">
      <c r="A190" s="38"/>
      <c r="B190" s="38"/>
      <c r="C190" s="38"/>
      <c r="D190" s="38"/>
      <c r="E190" s="38"/>
      <c r="F190" s="38"/>
    </row>
    <row r="191" spans="1:6" ht="30" customHeight="1" x14ac:dyDescent="0.35">
      <c r="A191" s="93" t="str">
        <f ca="1">Translations!$A$10</f>
        <v xml:space="preserve">TB Programmatic Gap Table 7 </v>
      </c>
      <c r="B191" s="94"/>
      <c r="C191" s="94"/>
      <c r="D191" s="94"/>
      <c r="E191" s="94"/>
      <c r="F191" s="95"/>
    </row>
    <row r="192" spans="1:6" ht="45" customHeight="1" x14ac:dyDescent="0.35">
      <c r="A192" s="96" t="str">
        <f ca="1">Translations!$A$15</f>
        <v>Priority Module</v>
      </c>
      <c r="B192" s="197" t="s">
        <v>42</v>
      </c>
      <c r="C192" s="198"/>
      <c r="D192" s="198"/>
      <c r="E192" s="198"/>
      <c r="F192" s="199"/>
    </row>
    <row r="193" spans="1:6" ht="45" customHeight="1" x14ac:dyDescent="0.35">
      <c r="A193" s="71" t="str">
        <f ca="1">Translations!$A$16</f>
        <v>Selected coverage indicator</v>
      </c>
      <c r="B193" s="200" t="str">
        <f ca="1">VLOOKUP(B192,TBModulesIndicators,2,FALSE)</f>
        <v>Percentage of PLHIV currently enrolled on ART who started TB preventive therapy during the reporting period</v>
      </c>
      <c r="C193" s="201"/>
      <c r="D193" s="201"/>
      <c r="E193" s="201"/>
      <c r="F193" s="202"/>
    </row>
    <row r="194" spans="1:6" ht="17.649999999999999" customHeight="1" x14ac:dyDescent="0.35">
      <c r="A194" s="97" t="str">
        <f ca="1">Translations!$A$17</f>
        <v>Current national coverage</v>
      </c>
      <c r="B194" s="64"/>
      <c r="C194" s="64"/>
      <c r="D194" s="64"/>
      <c r="E194" s="64"/>
      <c r="F194" s="98"/>
    </row>
    <row r="195" spans="1:6" ht="45" customHeight="1" x14ac:dyDescent="0.35">
      <c r="A195" s="96" t="str">
        <f ca="1">Translations!$A$18</f>
        <v>Insert latest results</v>
      </c>
      <c r="B195" s="148">
        <v>0.74</v>
      </c>
      <c r="C195" s="74" t="str">
        <f ca="1">Translations!$A$19</f>
        <v>Year</v>
      </c>
      <c r="D195" s="19">
        <v>2022</v>
      </c>
      <c r="E195" s="73" t="str">
        <f ca="1">Translations!$A$20</f>
        <v>Data source</v>
      </c>
      <c r="F195" s="33"/>
    </row>
    <row r="196" spans="1:6" ht="45" customHeight="1" x14ac:dyDescent="0.35">
      <c r="A196" s="99" t="str">
        <f ca="1">Translations!$A$21</f>
        <v>Comments</v>
      </c>
      <c r="B196" s="203" t="s">
        <v>43</v>
      </c>
      <c r="C196" s="204"/>
      <c r="D196" s="204"/>
      <c r="E196" s="204"/>
      <c r="F196" s="205"/>
    </row>
    <row r="197" spans="1:6" ht="45" customHeight="1" x14ac:dyDescent="0.35">
      <c r="A197" s="193"/>
      <c r="B197" s="195"/>
      <c r="C197" s="74" t="str">
        <f ca="1">Translations!$A$22</f>
        <v>Year 1</v>
      </c>
      <c r="D197" s="74" t="str">
        <f ca="1">Translations!$A$23</f>
        <v>Year 2</v>
      </c>
      <c r="E197" s="74" t="str">
        <f ca="1">Translations!$A$24</f>
        <v>Year 3</v>
      </c>
      <c r="F197" s="206" t="str">
        <f ca="1">Translations!$A$27</f>
        <v>Comments / Assumptions</v>
      </c>
    </row>
    <row r="198" spans="1:6" ht="45" customHeight="1" x14ac:dyDescent="0.35">
      <c r="A198" s="194"/>
      <c r="B198" s="196"/>
      <c r="C198" s="147">
        <v>2024</v>
      </c>
      <c r="D198" s="147">
        <v>2025</v>
      </c>
      <c r="E198" s="147">
        <v>2026</v>
      </c>
      <c r="F198" s="207"/>
    </row>
    <row r="199" spans="1:6" ht="17.649999999999999" customHeight="1" x14ac:dyDescent="0.35">
      <c r="A199" s="97" t="str">
        <f ca="1">Translations!$A$28</f>
        <v>Current estimated country need</v>
      </c>
      <c r="B199" s="65"/>
      <c r="C199" s="65"/>
      <c r="D199" s="65"/>
      <c r="E199" s="65"/>
      <c r="F199" s="100"/>
    </row>
    <row r="200" spans="1:6" ht="84" customHeight="1" x14ac:dyDescent="0.35">
      <c r="A200" s="101" t="str">
        <f ca="1">Translations!$A$29</f>
        <v>A. Total estimated population in need/at risk</v>
      </c>
      <c r="B200" s="60" t="s">
        <v>11</v>
      </c>
      <c r="C200" s="145">
        <f>(205500-178129)*0.95*0.95*0.55</f>
        <v>13586.280124999999</v>
      </c>
      <c r="D200" s="145">
        <f>(230700-204131)*0.95*0.95*0.55</f>
        <v>13188.187375000001</v>
      </c>
      <c r="E200" s="145">
        <f>(256800-229372)*0.95*0.95*0.55</f>
        <v>13614.573499999999</v>
      </c>
      <c r="F200" s="102" t="s">
        <v>44</v>
      </c>
    </row>
    <row r="201" spans="1:6" ht="45" customHeight="1" x14ac:dyDescent="0.35">
      <c r="A201" s="208" t="str">
        <f ca="1">Translations!$A$30</f>
        <v>B. Country targets 
(from National Strategic Plan)</v>
      </c>
      <c r="B201" s="61" t="s">
        <v>11</v>
      </c>
      <c r="C201" s="145">
        <f>C200*0.75</f>
        <v>10189.71009375</v>
      </c>
      <c r="D201" s="145">
        <f t="shared" ref="D201:E201" si="75">D200*0.8</f>
        <v>10550.549900000002</v>
      </c>
      <c r="E201" s="145">
        <f t="shared" si="75"/>
        <v>10891.658799999999</v>
      </c>
      <c r="F201" s="210" t="s">
        <v>45</v>
      </c>
    </row>
    <row r="202" spans="1:6" ht="45" customHeight="1" x14ac:dyDescent="0.35">
      <c r="A202" s="209"/>
      <c r="B202" s="61" t="s">
        <v>14</v>
      </c>
      <c r="C202" s="135">
        <f>IF(C201=0,"",+C201/C200)</f>
        <v>0.75</v>
      </c>
      <c r="D202" s="135">
        <f t="shared" ref="D202:E202" si="76">IF(D201=0,"",+D201/D200)</f>
        <v>0.8</v>
      </c>
      <c r="E202" s="135">
        <f t="shared" si="76"/>
        <v>0.8</v>
      </c>
      <c r="F202" s="211"/>
    </row>
    <row r="203" spans="1:6" ht="17.649999999999999" customHeight="1" x14ac:dyDescent="0.35">
      <c r="A203" s="97" t="str">
        <f ca="1">Translations!$A$31</f>
        <v>Country need already covered</v>
      </c>
      <c r="B203" s="65"/>
      <c r="C203" s="66"/>
      <c r="D203" s="66"/>
      <c r="E203" s="66"/>
      <c r="F203" s="100"/>
    </row>
    <row r="204" spans="1:6" ht="45" customHeight="1" x14ac:dyDescent="0.35">
      <c r="A204" s="208" t="str">
        <f ca="1">Translations!$A$32</f>
        <v>C1. Country need planned to be covered by domestic resources</v>
      </c>
      <c r="B204" s="60" t="s">
        <v>11</v>
      </c>
      <c r="C204" s="145">
        <f t="shared" ref="C204:E204" si="77">C201</f>
        <v>10189.71009375</v>
      </c>
      <c r="D204" s="145">
        <f t="shared" si="77"/>
        <v>10550.549900000002</v>
      </c>
      <c r="E204" s="145">
        <f t="shared" si="77"/>
        <v>10891.658799999999</v>
      </c>
      <c r="F204" s="210" t="s">
        <v>46</v>
      </c>
    </row>
    <row r="205" spans="1:6" ht="45" customHeight="1" x14ac:dyDescent="0.35">
      <c r="A205" s="209"/>
      <c r="B205" s="60" t="s">
        <v>14</v>
      </c>
      <c r="C205" s="135">
        <f>IF(C204=0,"",(C204/C200))</f>
        <v>0.75</v>
      </c>
      <c r="D205" s="135">
        <f t="shared" ref="D205:E205" si="78">IF(D204=0,"",(D204/D200))</f>
        <v>0.8</v>
      </c>
      <c r="E205" s="135">
        <f t="shared" si="78"/>
        <v>0.8</v>
      </c>
      <c r="F205" s="211"/>
    </row>
    <row r="206" spans="1:6" ht="45" customHeight="1" x14ac:dyDescent="0.35">
      <c r="A206" s="208" t="str">
        <f ca="1">Translations!$A$33</f>
        <v>C2. Country need planned to be covered by external resources</v>
      </c>
      <c r="B206" s="60" t="s">
        <v>11</v>
      </c>
      <c r="C206" s="136"/>
      <c r="D206" s="137"/>
      <c r="E206" s="137"/>
      <c r="F206" s="210"/>
    </row>
    <row r="207" spans="1:6" ht="45" customHeight="1" x14ac:dyDescent="0.35">
      <c r="A207" s="209"/>
      <c r="B207" s="60" t="s">
        <v>14</v>
      </c>
      <c r="C207" s="135" t="str">
        <f>IF(C206=0,"",+C206/C200)</f>
        <v/>
      </c>
      <c r="D207" s="135" t="str">
        <f t="shared" ref="D207:E207" si="79">IF(D206=0,"",+D206/D200)</f>
        <v/>
      </c>
      <c r="E207" s="135" t="str">
        <f t="shared" si="79"/>
        <v/>
      </c>
      <c r="F207" s="211"/>
    </row>
    <row r="208" spans="1:6" ht="45" customHeight="1" x14ac:dyDescent="0.35">
      <c r="A208" s="208" t="str">
        <f ca="1">Translations!$A$34</f>
        <v>C3. Total country need already covered</v>
      </c>
      <c r="B208" s="60" t="s">
        <v>11</v>
      </c>
      <c r="C208" s="138">
        <f>C204+(C206)</f>
        <v>10189.71009375</v>
      </c>
      <c r="D208" s="138">
        <f>D204+(D206)</f>
        <v>10550.549900000002</v>
      </c>
      <c r="E208" s="138">
        <f>E204+(E206)</f>
        <v>10891.658799999999</v>
      </c>
      <c r="F208" s="210"/>
    </row>
    <row r="209" spans="1:6" ht="45" customHeight="1" x14ac:dyDescent="0.35">
      <c r="A209" s="209"/>
      <c r="B209" s="60" t="s">
        <v>14</v>
      </c>
      <c r="C209" s="135">
        <f>IF(C208=0,"",C208/C200)</f>
        <v>0.75</v>
      </c>
      <c r="D209" s="135">
        <f t="shared" ref="D209:E209" si="80">IF(D208=0,"",D208/D200)</f>
        <v>0.8</v>
      </c>
      <c r="E209" s="135">
        <f t="shared" si="80"/>
        <v>0.8</v>
      </c>
      <c r="F209" s="211"/>
    </row>
    <row r="210" spans="1:6" ht="17.649999999999999" customHeight="1" x14ac:dyDescent="0.35">
      <c r="A210" s="97" t="str">
        <f ca="1">Translations!$A$35</f>
        <v>Programmatic gap</v>
      </c>
      <c r="B210" s="65"/>
      <c r="C210" s="66"/>
      <c r="D210" s="66"/>
      <c r="E210" s="66"/>
      <c r="F210" s="100"/>
    </row>
    <row r="211" spans="1:6" ht="45" customHeight="1" x14ac:dyDescent="0.35">
      <c r="A211" s="208" t="str">
        <f ca="1">Translations!$A$36</f>
        <v>D. Expected annual gap in meeting the need: A - C3</v>
      </c>
      <c r="B211" s="60" t="s">
        <v>11</v>
      </c>
      <c r="C211" s="139">
        <f>C200-C208</f>
        <v>3396.5700312499994</v>
      </c>
      <c r="D211" s="139">
        <f t="shared" ref="D211:E211" si="81">D200-D208</f>
        <v>2637.6374749999995</v>
      </c>
      <c r="E211" s="139">
        <f t="shared" si="81"/>
        <v>2722.9146999999994</v>
      </c>
      <c r="F211" s="210"/>
    </row>
    <row r="212" spans="1:6" ht="45" customHeight="1" x14ac:dyDescent="0.35">
      <c r="A212" s="209"/>
      <c r="B212" s="60" t="s">
        <v>14</v>
      </c>
      <c r="C212" s="135">
        <f>IF(C211=0,"",+C211/C200)</f>
        <v>0.24999999999999997</v>
      </c>
      <c r="D212" s="135">
        <f t="shared" ref="D212:E212" si="82">IF(D211=0,"",+D211/D200)</f>
        <v>0.19999999999999996</v>
      </c>
      <c r="E212" s="135">
        <f t="shared" si="82"/>
        <v>0.19999999999999998</v>
      </c>
      <c r="F212" s="211"/>
    </row>
    <row r="213" spans="1:6" ht="17.649999999999999" customHeight="1" x14ac:dyDescent="0.35">
      <c r="A213" s="97" t="str">
        <f ca="1">Translations!$A$37</f>
        <v>Country need covered with the allocation amount</v>
      </c>
      <c r="B213" s="59"/>
      <c r="C213" s="66"/>
      <c r="D213" s="66"/>
      <c r="E213" s="66"/>
      <c r="F213" s="103"/>
    </row>
    <row r="214" spans="1:6" ht="45" customHeight="1" x14ac:dyDescent="0.35">
      <c r="A214" s="208" t="str">
        <f ca="1">Translations!$A$38</f>
        <v>E. Targets to be financed by funding request allocation amount</v>
      </c>
      <c r="B214" s="61" t="s">
        <v>11</v>
      </c>
      <c r="C214" s="136">
        <v>0</v>
      </c>
      <c r="D214" s="136">
        <v>0</v>
      </c>
      <c r="E214" s="136">
        <v>0</v>
      </c>
      <c r="F214" s="210" t="s">
        <v>47</v>
      </c>
    </row>
    <row r="215" spans="1:6" ht="45" customHeight="1" x14ac:dyDescent="0.35">
      <c r="A215" s="209"/>
      <c r="B215" s="61" t="s">
        <v>14</v>
      </c>
      <c r="C215" s="135" t="str">
        <f>IF(C214=0,"",+C214/C200)</f>
        <v/>
      </c>
      <c r="D215" s="135" t="str">
        <f t="shared" ref="D215:E215" si="83">IF(D214=0,"",+D214/D200)</f>
        <v/>
      </c>
      <c r="E215" s="135" t="str">
        <f t="shared" si="83"/>
        <v/>
      </c>
      <c r="F215" s="211"/>
    </row>
    <row r="216" spans="1:6" ht="45" customHeight="1" x14ac:dyDescent="0.35">
      <c r="A216" s="208" t="str">
        <f ca="1">Translations!$A$39</f>
        <v>F. Total coverage from allocation amount and other resources: E + C3</v>
      </c>
      <c r="B216" s="61" t="s">
        <v>11</v>
      </c>
      <c r="C216" s="139">
        <f>IF(C214="",C208,C214+C208)</f>
        <v>10189.71009375</v>
      </c>
      <c r="D216" s="139">
        <f t="shared" ref="D216:E216" si="84">IF(D214="",D208,D214+D208)</f>
        <v>10550.549900000002</v>
      </c>
      <c r="E216" s="139">
        <f t="shared" si="84"/>
        <v>10891.658799999999</v>
      </c>
      <c r="F216" s="210"/>
    </row>
    <row r="217" spans="1:6" ht="45" customHeight="1" x14ac:dyDescent="0.35">
      <c r="A217" s="209"/>
      <c r="B217" s="61" t="s">
        <v>14</v>
      </c>
      <c r="C217" s="135">
        <f>IF(C216=0,"",+C216/C200)</f>
        <v>0.75</v>
      </c>
      <c r="D217" s="135">
        <f t="shared" ref="D217:E217" si="85">IF(D216=0,"",+D216/D200)</f>
        <v>0.8</v>
      </c>
      <c r="E217" s="135">
        <f t="shared" si="85"/>
        <v>0.8</v>
      </c>
      <c r="F217" s="211"/>
    </row>
    <row r="218" spans="1:6" ht="45" customHeight="1" x14ac:dyDescent="0.35">
      <c r="A218" s="208" t="str">
        <f ca="1">Translations!$A$40</f>
        <v xml:space="preserve">G. Remaining gap: A - F </v>
      </c>
      <c r="B218" s="61" t="s">
        <v>11</v>
      </c>
      <c r="C218" s="140">
        <f>IF(C216="",C200,C200-C216)</f>
        <v>3396.5700312499994</v>
      </c>
      <c r="D218" s="140">
        <f t="shared" ref="D218:E218" si="86">IF(D216="",D200,D200-D216)</f>
        <v>2637.6374749999995</v>
      </c>
      <c r="E218" s="140">
        <f t="shared" si="86"/>
        <v>2722.9146999999994</v>
      </c>
      <c r="F218" s="210"/>
    </row>
    <row r="219" spans="1:6" ht="45" customHeight="1" x14ac:dyDescent="0.35">
      <c r="A219" s="209"/>
      <c r="B219" s="61" t="s">
        <v>14</v>
      </c>
      <c r="C219" s="135">
        <f>IF(C218=0,"",+C218/C200)</f>
        <v>0.24999999999999997</v>
      </c>
      <c r="D219" s="135">
        <f t="shared" ref="D219:E219" si="87">IF(D218=0,"",+D218/D200)</f>
        <v>0.19999999999999996</v>
      </c>
      <c r="E219" s="135">
        <f t="shared" si="87"/>
        <v>0.19999999999999998</v>
      </c>
      <c r="F219" s="211"/>
    </row>
    <row r="220" spans="1:6" x14ac:dyDescent="0.35">
      <c r="A220" s="38"/>
      <c r="B220" s="38"/>
      <c r="C220" s="38"/>
      <c r="D220" s="38"/>
      <c r="E220" s="38"/>
      <c r="F220" s="38"/>
    </row>
    <row r="221" spans="1:6" x14ac:dyDescent="0.35">
      <c r="A221" s="38"/>
      <c r="B221" s="38"/>
      <c r="C221" s="38"/>
      <c r="D221" s="38"/>
      <c r="E221" s="38"/>
      <c r="F221" s="38"/>
    </row>
    <row r="222" spans="1:6" ht="30" customHeight="1" x14ac:dyDescent="0.35">
      <c r="A222" s="93" t="str">
        <f ca="1">Translations!$A$11</f>
        <v xml:space="preserve">TB Programmatic Gap Table 8 </v>
      </c>
      <c r="B222" s="94"/>
      <c r="C222" s="94"/>
      <c r="D222" s="94"/>
      <c r="E222" s="94"/>
      <c r="F222" s="95"/>
    </row>
    <row r="223" spans="1:6" ht="45" customHeight="1" x14ac:dyDescent="0.35">
      <c r="A223" s="96" t="str">
        <f ca="1">Translations!$A$15</f>
        <v>Priority Module</v>
      </c>
      <c r="B223" s="197" t="s">
        <v>48</v>
      </c>
      <c r="C223" s="198"/>
      <c r="D223" s="198"/>
      <c r="E223" s="198"/>
      <c r="F223" s="199"/>
    </row>
    <row r="224" spans="1:6" ht="45" customHeight="1" x14ac:dyDescent="0.35">
      <c r="A224" s="71" t="str">
        <f ca="1">Translations!$A$16</f>
        <v>Selected coverage indicator</v>
      </c>
      <c r="B224" s="200" t="str">
        <f ca="1">VLOOKUP(B223,TBModulesIndicators,2,FALSE)</f>
        <v>Contact investigation coverage: Proportion of contacts of people with bacteriologically-confirmed TB evaluated for TB among those eligible</v>
      </c>
      <c r="C224" s="201"/>
      <c r="D224" s="201"/>
      <c r="E224" s="201"/>
      <c r="F224" s="202"/>
    </row>
    <row r="225" spans="1:6" ht="17.649999999999999" customHeight="1" x14ac:dyDescent="0.35">
      <c r="A225" s="97" t="str">
        <f ca="1">Translations!$A$17</f>
        <v>Current national coverage</v>
      </c>
      <c r="B225" s="64"/>
      <c r="C225" s="64"/>
      <c r="D225" s="64"/>
      <c r="E225" s="64"/>
      <c r="F225" s="98"/>
    </row>
    <row r="226" spans="1:6" ht="45" customHeight="1" x14ac:dyDescent="0.35">
      <c r="A226" s="96" t="str">
        <f ca="1">Translations!$A$18</f>
        <v>Insert latest results</v>
      </c>
      <c r="B226" s="149">
        <f>49483/91801</f>
        <v>0.53902462936133588</v>
      </c>
      <c r="C226" s="74" t="str">
        <f ca="1">Translations!$A$19</f>
        <v>Year</v>
      </c>
      <c r="D226" s="19">
        <v>2022</v>
      </c>
      <c r="E226" s="73" t="str">
        <f ca="1">Translations!$A$20</f>
        <v>Data source</v>
      </c>
      <c r="F226" s="33"/>
    </row>
    <row r="227" spans="1:6" ht="45" customHeight="1" x14ac:dyDescent="0.35">
      <c r="A227" s="99" t="str">
        <f ca="1">Translations!$A$21</f>
        <v>Comments</v>
      </c>
      <c r="B227" s="203"/>
      <c r="C227" s="204"/>
      <c r="D227" s="204"/>
      <c r="E227" s="204"/>
      <c r="F227" s="205"/>
    </row>
    <row r="228" spans="1:6" ht="45" customHeight="1" x14ac:dyDescent="0.35">
      <c r="A228" s="193"/>
      <c r="B228" s="195"/>
      <c r="C228" s="74" t="str">
        <f ca="1">Translations!$A$22</f>
        <v>Year 1</v>
      </c>
      <c r="D228" s="74" t="str">
        <f ca="1">Translations!$A$23</f>
        <v>Year 2</v>
      </c>
      <c r="E228" s="74" t="str">
        <f ca="1">Translations!$A$24</f>
        <v>Year 3</v>
      </c>
      <c r="F228" s="206" t="str">
        <f ca="1">Translations!$A$27</f>
        <v>Comments / Assumptions</v>
      </c>
    </row>
    <row r="229" spans="1:6" ht="45" customHeight="1" x14ac:dyDescent="0.35">
      <c r="A229" s="194"/>
      <c r="B229" s="196"/>
      <c r="C229" s="147">
        <v>2024</v>
      </c>
      <c r="D229" s="147">
        <v>2025</v>
      </c>
      <c r="E229" s="147">
        <v>2026</v>
      </c>
      <c r="F229" s="207"/>
    </row>
    <row r="230" spans="1:6" ht="17.649999999999999" customHeight="1" x14ac:dyDescent="0.35">
      <c r="A230" s="97" t="str">
        <f ca="1">Translations!$A$28</f>
        <v>Current estimated country need</v>
      </c>
      <c r="B230" s="65"/>
      <c r="C230" s="65"/>
      <c r="D230" s="65"/>
      <c r="E230" s="65"/>
      <c r="F230" s="100"/>
    </row>
    <row r="231" spans="1:6" ht="108.65" customHeight="1" x14ac:dyDescent="0.35">
      <c r="A231" s="101" t="str">
        <f ca="1">Translations!$A$29</f>
        <v>A. Total estimated population in need/at risk</v>
      </c>
      <c r="B231" s="60" t="s">
        <v>11</v>
      </c>
      <c r="C231" s="145">
        <f>C15*3</f>
        <v>1572108</v>
      </c>
      <c r="D231" s="145">
        <f>D15*3</f>
        <v>1676670</v>
      </c>
      <c r="E231" s="145">
        <f>E15*3</f>
        <v>1787133</v>
      </c>
      <c r="F231" s="102" t="s">
        <v>49</v>
      </c>
    </row>
    <row r="232" spans="1:6" ht="45" customHeight="1" x14ac:dyDescent="0.35">
      <c r="A232" s="208" t="str">
        <f ca="1">Translations!$A$30</f>
        <v>B. Country targets 
(from National Strategic Plan)</v>
      </c>
      <c r="B232" s="61" t="s">
        <v>11</v>
      </c>
      <c r="C232" s="145">
        <f>C231*0.5</f>
        <v>786054</v>
      </c>
      <c r="D232" s="145">
        <f>D231*0.55</f>
        <v>922168.50000000012</v>
      </c>
      <c r="E232" s="145">
        <f>E231*0.6</f>
        <v>1072279.8</v>
      </c>
      <c r="F232" s="210" t="s">
        <v>50</v>
      </c>
    </row>
    <row r="233" spans="1:6" ht="67.150000000000006" customHeight="1" x14ac:dyDescent="0.35">
      <c r="A233" s="209"/>
      <c r="B233" s="61" t="s">
        <v>14</v>
      </c>
      <c r="C233" s="135">
        <f>IF(C232=0,"",+C232/C231)</f>
        <v>0.5</v>
      </c>
      <c r="D233" s="135">
        <f t="shared" ref="D233:E233" si="88">IF(D232=0,"",+D232/D231)</f>
        <v>0.55000000000000004</v>
      </c>
      <c r="E233" s="135">
        <f t="shared" si="88"/>
        <v>0.6</v>
      </c>
      <c r="F233" s="211"/>
    </row>
    <row r="234" spans="1:6" ht="17.649999999999999" customHeight="1" x14ac:dyDescent="0.35">
      <c r="A234" s="97" t="str">
        <f ca="1">Translations!$A$31</f>
        <v>Country need already covered</v>
      </c>
      <c r="B234" s="65"/>
      <c r="C234" s="66"/>
      <c r="D234" s="66"/>
      <c r="E234" s="66"/>
      <c r="F234" s="100"/>
    </row>
    <row r="235" spans="1:6" ht="45" customHeight="1" x14ac:dyDescent="0.35">
      <c r="A235" s="208" t="str">
        <f ca="1">Translations!$A$32</f>
        <v>C1. Country need planned to be covered by domestic resources</v>
      </c>
      <c r="B235" s="60" t="s">
        <v>11</v>
      </c>
      <c r="C235" s="145">
        <f t="shared" ref="C235:E235" si="89">C232*0.5</f>
        <v>393027</v>
      </c>
      <c r="D235" s="145">
        <f t="shared" si="89"/>
        <v>461084.25000000006</v>
      </c>
      <c r="E235" s="145">
        <f t="shared" si="89"/>
        <v>536139.9</v>
      </c>
      <c r="F235" s="210" t="s">
        <v>51</v>
      </c>
    </row>
    <row r="236" spans="1:6" ht="45" customHeight="1" x14ac:dyDescent="0.35">
      <c r="A236" s="209"/>
      <c r="B236" s="60" t="s">
        <v>14</v>
      </c>
      <c r="C236" s="135">
        <f>IF(C235=0,"",(C235/C231))</f>
        <v>0.25</v>
      </c>
      <c r="D236" s="135">
        <f t="shared" ref="D236:E236" si="90">IF(D235=0,"",(D235/D231))</f>
        <v>0.27500000000000002</v>
      </c>
      <c r="E236" s="135">
        <f t="shared" si="90"/>
        <v>0.3</v>
      </c>
      <c r="F236" s="211"/>
    </row>
    <row r="237" spans="1:6" ht="45" customHeight="1" x14ac:dyDescent="0.35">
      <c r="A237" s="208" t="str">
        <f ca="1">Translations!$A$33</f>
        <v>C2. Country need planned to be covered by external resources</v>
      </c>
      <c r="B237" s="60" t="s">
        <v>11</v>
      </c>
      <c r="C237" s="136"/>
      <c r="D237" s="137"/>
      <c r="E237" s="137"/>
      <c r="F237" s="210"/>
    </row>
    <row r="238" spans="1:6" ht="45" customHeight="1" x14ac:dyDescent="0.35">
      <c r="A238" s="209"/>
      <c r="B238" s="60" t="s">
        <v>14</v>
      </c>
      <c r="C238" s="135" t="str">
        <f>IF(C237=0,"",+C237/C231)</f>
        <v/>
      </c>
      <c r="D238" s="135" t="str">
        <f t="shared" ref="D238:E238" si="91">IF(D237=0,"",+D237/D231)</f>
        <v/>
      </c>
      <c r="E238" s="135" t="str">
        <f t="shared" si="91"/>
        <v/>
      </c>
      <c r="F238" s="211"/>
    </row>
    <row r="239" spans="1:6" ht="45" customHeight="1" x14ac:dyDescent="0.35">
      <c r="A239" s="208" t="str">
        <f ca="1">Translations!$A$34</f>
        <v>C3. Total country need already covered</v>
      </c>
      <c r="B239" s="60" t="s">
        <v>11</v>
      </c>
      <c r="C239" s="138">
        <f>C235+(C237)</f>
        <v>393027</v>
      </c>
      <c r="D239" s="138">
        <f>D235+(D237)</f>
        <v>461084.25000000006</v>
      </c>
      <c r="E239" s="138">
        <f>E235+(E237)</f>
        <v>536139.9</v>
      </c>
      <c r="F239" s="210"/>
    </row>
    <row r="240" spans="1:6" ht="45" customHeight="1" x14ac:dyDescent="0.35">
      <c r="A240" s="209"/>
      <c r="B240" s="60" t="s">
        <v>14</v>
      </c>
      <c r="C240" s="135">
        <f>IF(C239=0,"",C239/C231)</f>
        <v>0.25</v>
      </c>
      <c r="D240" s="135">
        <f t="shared" ref="D240:E240" si="92">IF(D239=0,"",D239/D231)</f>
        <v>0.27500000000000002</v>
      </c>
      <c r="E240" s="135">
        <f t="shared" si="92"/>
        <v>0.3</v>
      </c>
      <c r="F240" s="211"/>
    </row>
    <row r="241" spans="1:6" ht="17.649999999999999" customHeight="1" x14ac:dyDescent="0.35">
      <c r="A241" s="97" t="str">
        <f ca="1">Translations!$A$35</f>
        <v>Programmatic gap</v>
      </c>
      <c r="B241" s="65"/>
      <c r="C241" s="66"/>
      <c r="D241" s="66"/>
      <c r="E241" s="66"/>
      <c r="F241" s="100"/>
    </row>
    <row r="242" spans="1:6" ht="45" customHeight="1" x14ac:dyDescent="0.35">
      <c r="A242" s="208" t="str">
        <f ca="1">Translations!$A$36</f>
        <v>D. Expected annual gap in meeting the need: A - C3</v>
      </c>
      <c r="B242" s="60" t="s">
        <v>11</v>
      </c>
      <c r="C242" s="139">
        <f>C231-C239</f>
        <v>1179081</v>
      </c>
      <c r="D242" s="139">
        <f t="shared" ref="D242:E242" si="93">D231-D239</f>
        <v>1215585.75</v>
      </c>
      <c r="E242" s="139">
        <f t="shared" si="93"/>
        <v>1250993.1000000001</v>
      </c>
      <c r="F242" s="210"/>
    </row>
    <row r="243" spans="1:6" ht="45" customHeight="1" x14ac:dyDescent="0.35">
      <c r="A243" s="209"/>
      <c r="B243" s="60" t="s">
        <v>14</v>
      </c>
      <c r="C243" s="135">
        <f>IF(C242=0,"",+C242/C231)</f>
        <v>0.75</v>
      </c>
      <c r="D243" s="135">
        <f t="shared" ref="D243:E243" si="94">IF(D242=0,"",+D242/D231)</f>
        <v>0.72499999999999998</v>
      </c>
      <c r="E243" s="135">
        <f t="shared" si="94"/>
        <v>0.70000000000000007</v>
      </c>
      <c r="F243" s="211"/>
    </row>
    <row r="244" spans="1:6" ht="17.649999999999999" customHeight="1" x14ac:dyDescent="0.35">
      <c r="A244" s="97" t="str">
        <f ca="1">Translations!$A$37</f>
        <v>Country need covered with the allocation amount</v>
      </c>
      <c r="B244" s="59"/>
      <c r="C244" s="66"/>
      <c r="D244" s="66"/>
      <c r="E244" s="66"/>
      <c r="F244" s="103"/>
    </row>
    <row r="245" spans="1:6" ht="45" customHeight="1" x14ac:dyDescent="0.35">
      <c r="A245" s="208" t="str">
        <f ca="1">Translations!$A$38</f>
        <v>E. Targets to be financed by funding request allocation amount</v>
      </c>
      <c r="B245" s="61" t="s">
        <v>11</v>
      </c>
      <c r="C245" s="145">
        <v>50184</v>
      </c>
      <c r="D245" s="145">
        <v>58502</v>
      </c>
      <c r="E245" s="145">
        <v>67421</v>
      </c>
      <c r="F245" s="210" t="s">
        <v>52</v>
      </c>
    </row>
    <row r="246" spans="1:6" ht="177.65" customHeight="1" x14ac:dyDescent="0.35">
      <c r="A246" s="209"/>
      <c r="B246" s="61" t="s">
        <v>14</v>
      </c>
      <c r="C246" s="135">
        <f>IF(C245=0,"",+C245/C231)</f>
        <v>3.1921471043974081E-2</v>
      </c>
      <c r="D246" s="135">
        <f t="shared" ref="D246:E246" si="95">IF(D245=0,"",+D245/D231)</f>
        <v>3.4891779539205685E-2</v>
      </c>
      <c r="E246" s="135">
        <f t="shared" si="95"/>
        <v>3.7725787616254641E-2</v>
      </c>
      <c r="F246" s="211"/>
    </row>
    <row r="247" spans="1:6" ht="45" customHeight="1" x14ac:dyDescent="0.35">
      <c r="A247" s="208" t="str">
        <f ca="1">Translations!$A$39</f>
        <v>F. Total coverage from allocation amount and other resources: E + C3</v>
      </c>
      <c r="B247" s="61" t="s">
        <v>11</v>
      </c>
      <c r="C247" s="139">
        <f>IF(C245="",C239,C245+C239)</f>
        <v>443211</v>
      </c>
      <c r="D247" s="139">
        <f t="shared" ref="D247:E247" si="96">IF(D245="",D239,D245+D239)</f>
        <v>519586.25000000006</v>
      </c>
      <c r="E247" s="139">
        <f t="shared" si="96"/>
        <v>603560.9</v>
      </c>
      <c r="F247" s="210"/>
    </row>
    <row r="248" spans="1:6" ht="45" customHeight="1" x14ac:dyDescent="0.35">
      <c r="A248" s="209"/>
      <c r="B248" s="61" t="s">
        <v>14</v>
      </c>
      <c r="C248" s="135">
        <f>IF(C247=0,"",+C247/C231)</f>
        <v>0.28192147104397408</v>
      </c>
      <c r="D248" s="135">
        <f t="shared" ref="D248:E248" si="97">IF(D247=0,"",+D247/D231)</f>
        <v>0.30989177953920571</v>
      </c>
      <c r="E248" s="135">
        <f t="shared" si="97"/>
        <v>0.33772578761625466</v>
      </c>
      <c r="F248" s="211"/>
    </row>
    <row r="249" spans="1:6" ht="45" customHeight="1" x14ac:dyDescent="0.35">
      <c r="A249" s="208" t="str">
        <f ca="1">Translations!$A$40</f>
        <v xml:space="preserve">G. Remaining gap: A - F </v>
      </c>
      <c r="B249" s="61" t="s">
        <v>11</v>
      </c>
      <c r="C249" s="140">
        <f>IF(C247="",C231,C231-C247)</f>
        <v>1128897</v>
      </c>
      <c r="D249" s="140">
        <f t="shared" ref="D249:E249" si="98">IF(D247="",D231,D231-D247)</f>
        <v>1157083.75</v>
      </c>
      <c r="E249" s="140">
        <f t="shared" si="98"/>
        <v>1183572.1000000001</v>
      </c>
      <c r="F249" s="210"/>
    </row>
    <row r="250" spans="1:6" ht="45" customHeight="1" x14ac:dyDescent="0.35">
      <c r="A250" s="209"/>
      <c r="B250" s="61" t="s">
        <v>14</v>
      </c>
      <c r="C250" s="135">
        <f>IF(C249=0,"",+C249/C231)</f>
        <v>0.71807852895602597</v>
      </c>
      <c r="D250" s="135">
        <f t="shared" ref="D250:E250" si="99">IF(D249=0,"",+D249/D231)</f>
        <v>0.69010822046079434</v>
      </c>
      <c r="E250" s="135">
        <f t="shared" si="99"/>
        <v>0.6622742123837454</v>
      </c>
      <c r="F250" s="211"/>
    </row>
    <row r="251" spans="1:6" x14ac:dyDescent="0.35">
      <c r="A251" s="38"/>
      <c r="B251" s="38"/>
      <c r="C251" s="38"/>
      <c r="D251" s="38"/>
      <c r="E251" s="38"/>
      <c r="F251" s="38"/>
    </row>
    <row r="252" spans="1:6" x14ac:dyDescent="0.35">
      <c r="A252" s="38"/>
      <c r="B252" s="38"/>
      <c r="C252" s="38"/>
      <c r="D252" s="38"/>
      <c r="E252" s="38"/>
      <c r="F252" s="38"/>
    </row>
    <row r="253" spans="1:6" ht="30" customHeight="1" x14ac:dyDescent="0.35">
      <c r="A253" s="93" t="str">
        <f ca="1">Translations!$A$12</f>
        <v xml:space="preserve">TB Programmatic Gap Table 9 </v>
      </c>
      <c r="B253" s="94"/>
      <c r="C253" s="94"/>
      <c r="D253" s="94"/>
      <c r="E253" s="94"/>
      <c r="F253" s="95"/>
    </row>
    <row r="254" spans="1:6" ht="45" customHeight="1" x14ac:dyDescent="0.35">
      <c r="A254" s="96" t="str">
        <f ca="1">Translations!$A$15</f>
        <v>Priority Module</v>
      </c>
      <c r="B254" s="197" t="s">
        <v>53</v>
      </c>
      <c r="C254" s="198"/>
      <c r="D254" s="198"/>
      <c r="E254" s="198"/>
      <c r="F254" s="199"/>
    </row>
    <row r="255" spans="1:6" ht="45" customHeight="1" x14ac:dyDescent="0.35">
      <c r="A255" s="71" t="str">
        <f ca="1">Translations!$A$16</f>
        <v>Selected coverage indicator</v>
      </c>
      <c r="B255" s="200" t="str">
        <f ca="1">VLOOKUP(B254,TBModulesIndicators,2,FALSE)</f>
        <v>Number of people in contact with TB patients who began preventive therapy</v>
      </c>
      <c r="C255" s="201"/>
      <c r="D255" s="201"/>
      <c r="E255" s="201"/>
      <c r="F255" s="202"/>
    </row>
    <row r="256" spans="1:6" ht="17.649999999999999" customHeight="1" x14ac:dyDescent="0.35">
      <c r="A256" s="97" t="str">
        <f ca="1">Translations!$A$17</f>
        <v>Current national coverage</v>
      </c>
      <c r="B256" s="64"/>
      <c r="C256" s="64"/>
      <c r="D256" s="64"/>
      <c r="E256" s="64"/>
      <c r="F256" s="98"/>
    </row>
    <row r="257" spans="1:6" ht="45" customHeight="1" x14ac:dyDescent="0.35">
      <c r="A257" s="96" t="str">
        <f ca="1">Translations!$A$18</f>
        <v>Insert latest results</v>
      </c>
      <c r="B257" s="150">
        <v>30492</v>
      </c>
      <c r="C257" s="74" t="str">
        <f ca="1">Translations!$A$19</f>
        <v>Year</v>
      </c>
      <c r="D257" s="19">
        <v>2022</v>
      </c>
      <c r="E257" s="73" t="str">
        <f ca="1">Translations!$A$20</f>
        <v>Data source</v>
      </c>
      <c r="F257" s="33"/>
    </row>
    <row r="258" spans="1:6" ht="45" customHeight="1" x14ac:dyDescent="0.35">
      <c r="A258" s="99" t="str">
        <f ca="1">Translations!$A$21</f>
        <v>Comments</v>
      </c>
      <c r="B258" s="203" t="s">
        <v>54</v>
      </c>
      <c r="C258" s="204"/>
      <c r="D258" s="204"/>
      <c r="E258" s="204"/>
      <c r="F258" s="205"/>
    </row>
    <row r="259" spans="1:6" ht="45" customHeight="1" x14ac:dyDescent="0.35">
      <c r="A259" s="193"/>
      <c r="B259" s="195"/>
      <c r="C259" s="74" t="str">
        <f ca="1">Translations!$A$22</f>
        <v>Year 1</v>
      </c>
      <c r="D259" s="74" t="str">
        <f ca="1">Translations!$A$23</f>
        <v>Year 2</v>
      </c>
      <c r="E259" s="74" t="str">
        <f ca="1">Translations!$A$24</f>
        <v>Year 3</v>
      </c>
      <c r="F259" s="206" t="str">
        <f ca="1">Translations!$A$27</f>
        <v>Comments / Assumptions</v>
      </c>
    </row>
    <row r="260" spans="1:6" ht="45" customHeight="1" x14ac:dyDescent="0.35">
      <c r="A260" s="194"/>
      <c r="B260" s="196"/>
      <c r="C260" s="147">
        <v>2024</v>
      </c>
      <c r="D260" s="147">
        <v>2025</v>
      </c>
      <c r="E260" s="147">
        <v>2026</v>
      </c>
      <c r="F260" s="207"/>
    </row>
    <row r="261" spans="1:6" ht="17.649999999999999" customHeight="1" x14ac:dyDescent="0.35">
      <c r="A261" s="97" t="str">
        <f ca="1">Translations!$A$28</f>
        <v>Current estimated country need</v>
      </c>
      <c r="B261" s="65"/>
      <c r="C261" s="65"/>
      <c r="D261" s="65"/>
      <c r="E261" s="65"/>
      <c r="F261" s="100"/>
    </row>
    <row r="262" spans="1:6" ht="165" customHeight="1" x14ac:dyDescent="0.35">
      <c r="A262" s="101" t="str">
        <f ca="1">Translations!$A$29</f>
        <v>A. Total estimated population in need/at risk</v>
      </c>
      <c r="B262" s="60" t="s">
        <v>11</v>
      </c>
      <c r="C262" s="145">
        <v>577750</v>
      </c>
      <c r="D262" s="145">
        <v>677794</v>
      </c>
      <c r="E262" s="145">
        <v>788126</v>
      </c>
      <c r="F262" s="102" t="s">
        <v>55</v>
      </c>
    </row>
    <row r="263" spans="1:6" ht="45" customHeight="1" x14ac:dyDescent="0.35">
      <c r="A263" s="208" t="str">
        <f ca="1">Translations!$A$30</f>
        <v>B. Country targets 
(from National Strategic Plan)</v>
      </c>
      <c r="B263" s="61" t="s">
        <v>11</v>
      </c>
      <c r="C263" s="145">
        <f>C262*0.45</f>
        <v>259987.5</v>
      </c>
      <c r="D263" s="145">
        <f>D262*0.5</f>
        <v>338897</v>
      </c>
      <c r="E263" s="145">
        <f>E262*0.55</f>
        <v>433469.30000000005</v>
      </c>
      <c r="F263" s="210"/>
    </row>
    <row r="264" spans="1:6" ht="45" customHeight="1" x14ac:dyDescent="0.35">
      <c r="A264" s="209"/>
      <c r="B264" s="61" t="s">
        <v>14</v>
      </c>
      <c r="C264" s="135">
        <f>IF(C263=0,"",+C263/C262)</f>
        <v>0.45</v>
      </c>
      <c r="D264" s="135">
        <f t="shared" ref="D264:E264" si="100">IF(D263=0,"",+D263/D262)</f>
        <v>0.5</v>
      </c>
      <c r="E264" s="135">
        <f t="shared" si="100"/>
        <v>0.55000000000000004</v>
      </c>
      <c r="F264" s="211"/>
    </row>
    <row r="265" spans="1:6" ht="17.649999999999999" customHeight="1" x14ac:dyDescent="0.35">
      <c r="A265" s="97" t="str">
        <f ca="1">Translations!$A$31</f>
        <v>Country need already covered</v>
      </c>
      <c r="B265" s="65"/>
      <c r="C265" s="66"/>
      <c r="D265" s="66"/>
      <c r="E265" s="66"/>
      <c r="F265" s="100"/>
    </row>
    <row r="266" spans="1:6" ht="45" customHeight="1" x14ac:dyDescent="0.35">
      <c r="A266" s="208" t="str">
        <f ca="1">Translations!$A$32</f>
        <v>C1. Country need planned to be covered by domestic resources</v>
      </c>
      <c r="B266" s="60" t="s">
        <v>11</v>
      </c>
      <c r="C266" s="146">
        <f t="shared" ref="C266:E266" si="101">C263/2</f>
        <v>129993.75</v>
      </c>
      <c r="D266" s="146">
        <f t="shared" si="101"/>
        <v>169448.5</v>
      </c>
      <c r="E266" s="146">
        <f t="shared" si="101"/>
        <v>216734.65000000002</v>
      </c>
      <c r="F266" s="210" t="s">
        <v>56</v>
      </c>
    </row>
    <row r="267" spans="1:6" ht="45" customHeight="1" x14ac:dyDescent="0.35">
      <c r="A267" s="209"/>
      <c r="B267" s="60" t="s">
        <v>14</v>
      </c>
      <c r="C267" s="135">
        <f>IF(C266=0,"",(C266/C262))</f>
        <v>0.22500000000000001</v>
      </c>
      <c r="D267" s="135">
        <f t="shared" ref="D267:E267" si="102">IF(D266=0,"",(D266/D262))</f>
        <v>0.25</v>
      </c>
      <c r="E267" s="135">
        <f t="shared" si="102"/>
        <v>0.27500000000000002</v>
      </c>
      <c r="F267" s="211"/>
    </row>
    <row r="268" spans="1:6" ht="45" customHeight="1" x14ac:dyDescent="0.35">
      <c r="A268" s="208" t="str">
        <f ca="1">Translations!$A$33</f>
        <v>C2. Country need planned to be covered by external resources</v>
      </c>
      <c r="B268" s="60" t="s">
        <v>11</v>
      </c>
      <c r="C268" s="136"/>
      <c r="D268" s="137"/>
      <c r="E268" s="137"/>
      <c r="F268" s="210"/>
    </row>
    <row r="269" spans="1:6" ht="45" customHeight="1" x14ac:dyDescent="0.35">
      <c r="A269" s="209"/>
      <c r="B269" s="60" t="s">
        <v>14</v>
      </c>
      <c r="C269" s="135" t="str">
        <f>IF(C268=0,"",+C268/C262)</f>
        <v/>
      </c>
      <c r="D269" s="135" t="str">
        <f t="shared" ref="D269:E269" si="103">IF(D268=0,"",+D268/D262)</f>
        <v/>
      </c>
      <c r="E269" s="135" t="str">
        <f t="shared" si="103"/>
        <v/>
      </c>
      <c r="F269" s="211"/>
    </row>
    <row r="270" spans="1:6" ht="45" customHeight="1" x14ac:dyDescent="0.35">
      <c r="A270" s="208" t="str">
        <f ca="1">Translations!$A$34</f>
        <v>C3. Total country need already covered</v>
      </c>
      <c r="B270" s="60" t="s">
        <v>11</v>
      </c>
      <c r="C270" s="138">
        <f>C266+(C268)</f>
        <v>129993.75</v>
      </c>
      <c r="D270" s="138">
        <f>D266+(D268)</f>
        <v>169448.5</v>
      </c>
      <c r="E270" s="138">
        <f>E266+(E268)</f>
        <v>216734.65000000002</v>
      </c>
      <c r="F270" s="210"/>
    </row>
    <row r="271" spans="1:6" ht="45" customHeight="1" x14ac:dyDescent="0.35">
      <c r="A271" s="209"/>
      <c r="B271" s="60" t="s">
        <v>14</v>
      </c>
      <c r="C271" s="135">
        <f>IF(C270=0,"",C270/C262)</f>
        <v>0.22500000000000001</v>
      </c>
      <c r="D271" s="135">
        <f t="shared" ref="D271:E271" si="104">IF(D270=0,"",D270/D262)</f>
        <v>0.25</v>
      </c>
      <c r="E271" s="135">
        <f t="shared" si="104"/>
        <v>0.27500000000000002</v>
      </c>
      <c r="F271" s="211"/>
    </row>
    <row r="272" spans="1:6" ht="17.649999999999999" customHeight="1" x14ac:dyDescent="0.35">
      <c r="A272" s="97" t="str">
        <f ca="1">Translations!$A$35</f>
        <v>Programmatic gap</v>
      </c>
      <c r="B272" s="65"/>
      <c r="C272" s="66"/>
      <c r="D272" s="66"/>
      <c r="E272" s="66"/>
      <c r="F272" s="100"/>
    </row>
    <row r="273" spans="1:6" ht="45" customHeight="1" x14ac:dyDescent="0.35">
      <c r="A273" s="208" t="str">
        <f ca="1">Translations!$A$36</f>
        <v>D. Expected annual gap in meeting the need: A - C3</v>
      </c>
      <c r="B273" s="60" t="s">
        <v>11</v>
      </c>
      <c r="C273" s="139">
        <f>C262-C270</f>
        <v>447756.25</v>
      </c>
      <c r="D273" s="139">
        <f t="shared" ref="D273:E273" si="105">D262-D270</f>
        <v>508345.5</v>
      </c>
      <c r="E273" s="139">
        <f t="shared" si="105"/>
        <v>571391.35</v>
      </c>
      <c r="F273" s="210"/>
    </row>
    <row r="274" spans="1:6" ht="45" customHeight="1" x14ac:dyDescent="0.35">
      <c r="A274" s="209"/>
      <c r="B274" s="60" t="s">
        <v>14</v>
      </c>
      <c r="C274" s="135">
        <f>IF(C273=0,"",+C273/C262)</f>
        <v>0.77500000000000002</v>
      </c>
      <c r="D274" s="135">
        <f t="shared" ref="D274:E274" si="106">IF(D273=0,"",+D273/D262)</f>
        <v>0.75</v>
      </c>
      <c r="E274" s="135">
        <f t="shared" si="106"/>
        <v>0.72499999999999998</v>
      </c>
      <c r="F274" s="211"/>
    </row>
    <row r="275" spans="1:6" ht="17.649999999999999" customHeight="1" x14ac:dyDescent="0.35">
      <c r="A275" s="97" t="str">
        <f ca="1">Translations!$A$37</f>
        <v>Country need covered with the allocation amount</v>
      </c>
      <c r="B275" s="59"/>
      <c r="C275" s="66"/>
      <c r="D275" s="66"/>
      <c r="E275" s="66"/>
      <c r="F275" s="103"/>
    </row>
    <row r="276" spans="1:6" ht="45" customHeight="1" x14ac:dyDescent="0.35">
      <c r="A276" s="208" t="str">
        <f ca="1">Translations!$A$38</f>
        <v>E. Targets to be financed by funding request allocation amount</v>
      </c>
      <c r="B276" s="61" t="s">
        <v>11</v>
      </c>
      <c r="C276" s="145">
        <f>C263*0.3</f>
        <v>77996.25</v>
      </c>
      <c r="D276" s="145">
        <f>D263*0.4</f>
        <v>135558.80000000002</v>
      </c>
      <c r="E276" s="145">
        <f>E263*0.5</f>
        <v>216734.65000000002</v>
      </c>
      <c r="F276" s="210" t="s">
        <v>57</v>
      </c>
    </row>
    <row r="277" spans="1:6" ht="45" customHeight="1" x14ac:dyDescent="0.35">
      <c r="A277" s="209"/>
      <c r="B277" s="61" t="s">
        <v>14</v>
      </c>
      <c r="C277" s="135">
        <f>IF(C276=0,"",+C276/C262)</f>
        <v>0.13500000000000001</v>
      </c>
      <c r="D277" s="135">
        <f t="shared" ref="D277:E277" si="107">IF(D276=0,"",+D276/D262)</f>
        <v>0.20000000000000004</v>
      </c>
      <c r="E277" s="135">
        <f t="shared" si="107"/>
        <v>0.27500000000000002</v>
      </c>
      <c r="F277" s="211"/>
    </row>
    <row r="278" spans="1:6" ht="45" customHeight="1" x14ac:dyDescent="0.35">
      <c r="A278" s="208" t="str">
        <f ca="1">Translations!$A$39</f>
        <v>F. Total coverage from allocation amount and other resources: E + C3</v>
      </c>
      <c r="B278" s="61" t="s">
        <v>11</v>
      </c>
      <c r="C278" s="139">
        <f>IF(C276="",C270,C276+C270)</f>
        <v>207990</v>
      </c>
      <c r="D278" s="139">
        <f t="shared" ref="D278:E278" si="108">IF(D276="",D270,D276+D270)</f>
        <v>305007.30000000005</v>
      </c>
      <c r="E278" s="139">
        <f t="shared" si="108"/>
        <v>433469.30000000005</v>
      </c>
      <c r="F278" s="210"/>
    </row>
    <row r="279" spans="1:6" ht="45" customHeight="1" x14ac:dyDescent="0.35">
      <c r="A279" s="209"/>
      <c r="B279" s="61" t="s">
        <v>14</v>
      </c>
      <c r="C279" s="135">
        <f>IF(C278=0,"",+C278/C262)</f>
        <v>0.36</v>
      </c>
      <c r="D279" s="135">
        <f t="shared" ref="D279:E279" si="109">IF(D278=0,"",+D278/D262)</f>
        <v>0.45000000000000007</v>
      </c>
      <c r="E279" s="135">
        <f t="shared" si="109"/>
        <v>0.55000000000000004</v>
      </c>
      <c r="F279" s="211"/>
    </row>
    <row r="280" spans="1:6" ht="45" customHeight="1" x14ac:dyDescent="0.35">
      <c r="A280" s="208" t="str">
        <f ca="1">Translations!$A$40</f>
        <v xml:space="preserve">G. Remaining gap: A - F </v>
      </c>
      <c r="B280" s="61" t="s">
        <v>11</v>
      </c>
      <c r="C280" s="140">
        <f>IF(C278="",C262,C262-C278)</f>
        <v>369760</v>
      </c>
      <c r="D280" s="140">
        <f t="shared" ref="D280:E280" si="110">IF(D278="",D262,D262-D278)</f>
        <v>372786.69999999995</v>
      </c>
      <c r="E280" s="140">
        <f t="shared" si="110"/>
        <v>354656.69999999995</v>
      </c>
      <c r="F280" s="210"/>
    </row>
    <row r="281" spans="1:6" ht="45" customHeight="1" x14ac:dyDescent="0.35">
      <c r="A281" s="209"/>
      <c r="B281" s="61" t="s">
        <v>14</v>
      </c>
      <c r="C281" s="135">
        <f>IF(C280=0,"",+C280/C262)</f>
        <v>0.64</v>
      </c>
      <c r="D281" s="135">
        <f t="shared" ref="D281:E281" si="111">IF(D280=0,"",+D280/D262)</f>
        <v>0.54999999999999993</v>
      </c>
      <c r="E281" s="135">
        <f t="shared" si="111"/>
        <v>0.44999999999999996</v>
      </c>
      <c r="F281" s="211"/>
    </row>
    <row r="282" spans="1:6" x14ac:dyDescent="0.35">
      <c r="A282" s="38"/>
      <c r="B282" s="38"/>
      <c r="C282" s="38"/>
      <c r="D282" s="38"/>
      <c r="E282" s="38"/>
      <c r="F282" s="38"/>
    </row>
    <row r="283" spans="1:6" x14ac:dyDescent="0.35">
      <c r="A283" s="38"/>
      <c r="B283" s="38"/>
      <c r="C283" s="38"/>
      <c r="D283" s="38"/>
      <c r="E283" s="38"/>
      <c r="F283" s="38"/>
    </row>
    <row r="284" spans="1:6" ht="30" customHeight="1" x14ac:dyDescent="0.35">
      <c r="A284" s="93" t="str">
        <f ca="1">Translations!$A$13</f>
        <v xml:space="preserve">TB Programmatic Gap Table 10 </v>
      </c>
      <c r="B284" s="94"/>
      <c r="C284" s="94"/>
      <c r="D284" s="94"/>
      <c r="E284" s="94"/>
      <c r="F284" s="95"/>
    </row>
    <row r="285" spans="1:6" ht="45" customHeight="1" x14ac:dyDescent="0.35">
      <c r="A285" s="96" t="str">
        <f ca="1">Translations!$A$15</f>
        <v>Priority Module</v>
      </c>
      <c r="B285" s="197" t="s">
        <v>58</v>
      </c>
      <c r="C285" s="198"/>
      <c r="D285" s="198"/>
      <c r="E285" s="198"/>
      <c r="F285" s="199"/>
    </row>
    <row r="286" spans="1:6" ht="45" customHeight="1" x14ac:dyDescent="0.35">
      <c r="A286" s="71" t="str">
        <f ca="1">Translations!$A$16</f>
        <v>Selected coverage indicator</v>
      </c>
      <c r="B286" s="200" t="str">
        <f ca="1">VLOOKUP(B285,TBModulesIndicators,2,FALSE)</f>
        <v>Percentage of notified patients with all forms of TB (i.e., bacteriologically confirmed + clinically diagnosed) contributed by non-national TB program providers- private/non-governmental facilities; *includes only those with new and relapse TB</v>
      </c>
      <c r="C286" s="201"/>
      <c r="D286" s="201"/>
      <c r="E286" s="201"/>
      <c r="F286" s="202"/>
    </row>
    <row r="287" spans="1:6" ht="17.649999999999999" customHeight="1" x14ac:dyDescent="0.35">
      <c r="A287" s="97" t="str">
        <f ca="1">Translations!$A$17</f>
        <v>Current national coverage</v>
      </c>
      <c r="B287" s="64"/>
      <c r="C287" s="64"/>
      <c r="D287" s="64"/>
      <c r="E287" s="64"/>
      <c r="F287" s="98"/>
    </row>
    <row r="288" spans="1:6" ht="45" customHeight="1" x14ac:dyDescent="0.35">
      <c r="A288" s="96" t="str">
        <f ca="1">Translations!$A$18</f>
        <v>Insert latest results</v>
      </c>
      <c r="B288" s="148">
        <v>0.21</v>
      </c>
      <c r="C288" s="74" t="str">
        <f ca="1">Translations!$A$19</f>
        <v>Year</v>
      </c>
      <c r="D288" s="19">
        <v>2022</v>
      </c>
      <c r="E288" s="73" t="str">
        <f ca="1">Translations!$A$20</f>
        <v>Data source</v>
      </c>
      <c r="F288" s="33"/>
    </row>
    <row r="289" spans="1:6" ht="45" customHeight="1" x14ac:dyDescent="0.35">
      <c r="A289" s="99" t="str">
        <f ca="1">Translations!$A$21</f>
        <v>Comments</v>
      </c>
      <c r="B289" s="203" t="s">
        <v>59</v>
      </c>
      <c r="C289" s="204"/>
      <c r="D289" s="204"/>
      <c r="E289" s="204"/>
      <c r="F289" s="205"/>
    </row>
    <row r="290" spans="1:6" ht="45" customHeight="1" x14ac:dyDescent="0.35">
      <c r="A290" s="193"/>
      <c r="B290" s="195"/>
      <c r="C290" s="74" t="str">
        <f ca="1">Translations!$A$22</f>
        <v>Year 1</v>
      </c>
      <c r="D290" s="74" t="str">
        <f ca="1">Translations!$A$23</f>
        <v>Year 2</v>
      </c>
      <c r="E290" s="74" t="str">
        <f ca="1">Translations!$A$24</f>
        <v>Year 3</v>
      </c>
      <c r="F290" s="206" t="str">
        <f ca="1">Translations!$A$27</f>
        <v>Comments / Assumptions</v>
      </c>
    </row>
    <row r="291" spans="1:6" ht="45" customHeight="1" x14ac:dyDescent="0.35">
      <c r="A291" s="194"/>
      <c r="B291" s="196"/>
      <c r="C291" s="147">
        <v>2024</v>
      </c>
      <c r="D291" s="147">
        <v>2025</v>
      </c>
      <c r="E291" s="147">
        <v>2026</v>
      </c>
      <c r="F291" s="207"/>
    </row>
    <row r="292" spans="1:6" ht="17.649999999999999" customHeight="1" x14ac:dyDescent="0.35">
      <c r="A292" s="97" t="str">
        <f ca="1">Translations!$A$28</f>
        <v>Current estimated country need</v>
      </c>
      <c r="B292" s="65"/>
      <c r="C292" s="65"/>
      <c r="D292" s="65"/>
      <c r="E292" s="65"/>
      <c r="F292" s="100"/>
    </row>
    <row r="293" spans="1:6" ht="45" customHeight="1" x14ac:dyDescent="0.35">
      <c r="A293" s="101" t="str">
        <f ca="1">Translations!$A$29</f>
        <v>A. Total estimated population in need/at risk</v>
      </c>
      <c r="B293" s="60" t="s">
        <v>11</v>
      </c>
      <c r="C293" s="145">
        <f>C14*0.3</f>
        <v>222619.25204999998</v>
      </c>
      <c r="D293" s="145">
        <f>D14*0.3</f>
        <v>224987.08439999999</v>
      </c>
      <c r="E293" s="145">
        <f>E14*0.3</f>
        <v>227709.42869999999</v>
      </c>
      <c r="F293" s="102" t="s">
        <v>60</v>
      </c>
    </row>
    <row r="294" spans="1:6" ht="45" customHeight="1" x14ac:dyDescent="0.35">
      <c r="A294" s="208" t="str">
        <f ca="1">Translations!$A$30</f>
        <v>B. Country targets 
(from National Strategic Plan)</v>
      </c>
      <c r="B294" s="61" t="s">
        <v>11</v>
      </c>
      <c r="C294" s="145">
        <f>C15*0.25</f>
        <v>131009</v>
      </c>
      <c r="D294" s="145">
        <f>D15*0.25</f>
        <v>139722.5</v>
      </c>
      <c r="E294" s="145">
        <f>E15*0.25</f>
        <v>148927.75</v>
      </c>
      <c r="F294" s="210" t="s">
        <v>61</v>
      </c>
    </row>
    <row r="295" spans="1:6" ht="45" customHeight="1" x14ac:dyDescent="0.35">
      <c r="A295" s="209"/>
      <c r="B295" s="61" t="s">
        <v>14</v>
      </c>
      <c r="C295" s="135">
        <f>IF(C294=0,"",+C294/C293)</f>
        <v>0.58848908525923693</v>
      </c>
      <c r="D295" s="135">
        <f t="shared" ref="D295:E295" si="112">IF(D294=0,"",+D294/D293)</f>
        <v>0.62102453735339846</v>
      </c>
      <c r="E295" s="135">
        <f t="shared" si="112"/>
        <v>0.65402539916872582</v>
      </c>
      <c r="F295" s="211"/>
    </row>
    <row r="296" spans="1:6" ht="17.649999999999999" customHeight="1" x14ac:dyDescent="0.35">
      <c r="A296" s="97" t="str">
        <f ca="1">Translations!$A$31</f>
        <v>Country need already covered</v>
      </c>
      <c r="B296" s="65"/>
      <c r="C296" s="66"/>
      <c r="D296" s="66"/>
      <c r="E296" s="66"/>
      <c r="F296" s="100"/>
    </row>
    <row r="297" spans="1:6" ht="45" customHeight="1" x14ac:dyDescent="0.35">
      <c r="A297" s="208" t="str">
        <f ca="1">Translations!$A$32</f>
        <v>C1. Country need planned to be covered by domestic resources</v>
      </c>
      <c r="B297" s="60" t="s">
        <v>11</v>
      </c>
      <c r="C297" s="145">
        <f t="shared" ref="C297:E297" si="113">C294*0.1</f>
        <v>13100.900000000001</v>
      </c>
      <c r="D297" s="145">
        <f t="shared" si="113"/>
        <v>13972.25</v>
      </c>
      <c r="E297" s="145">
        <f t="shared" si="113"/>
        <v>14892.775000000001</v>
      </c>
      <c r="F297" s="210" t="s">
        <v>62</v>
      </c>
    </row>
    <row r="298" spans="1:6" ht="45" customHeight="1" x14ac:dyDescent="0.35">
      <c r="A298" s="209"/>
      <c r="B298" s="60" t="s">
        <v>14</v>
      </c>
      <c r="C298" s="135">
        <f>IF(C297=0,"",(C297/C293))</f>
        <v>5.8848908525923699E-2</v>
      </c>
      <c r="D298" s="135">
        <f t="shared" ref="D298:E298" si="114">IF(D297=0,"",(D297/D293))</f>
        <v>6.210245373533984E-2</v>
      </c>
      <c r="E298" s="135">
        <f t="shared" si="114"/>
        <v>6.5402539916872587E-2</v>
      </c>
      <c r="F298" s="211"/>
    </row>
    <row r="299" spans="1:6" ht="45" customHeight="1" x14ac:dyDescent="0.35">
      <c r="A299" s="208" t="str">
        <f ca="1">Translations!$A$33</f>
        <v>C2. Country need planned to be covered by external resources</v>
      </c>
      <c r="B299" s="60" t="s">
        <v>11</v>
      </c>
      <c r="C299" s="136"/>
      <c r="D299" s="137"/>
      <c r="E299" s="137"/>
      <c r="F299" s="210"/>
    </row>
    <row r="300" spans="1:6" ht="45" customHeight="1" x14ac:dyDescent="0.35">
      <c r="A300" s="209"/>
      <c r="B300" s="60" t="s">
        <v>14</v>
      </c>
      <c r="C300" s="135" t="str">
        <f>IF(C299=0,"",+C299/C293)</f>
        <v/>
      </c>
      <c r="D300" s="135" t="str">
        <f t="shared" ref="D300:E300" si="115">IF(D299=0,"",+D299/D293)</f>
        <v/>
      </c>
      <c r="E300" s="135" t="str">
        <f t="shared" si="115"/>
        <v/>
      </c>
      <c r="F300" s="211"/>
    </row>
    <row r="301" spans="1:6" ht="45" customHeight="1" x14ac:dyDescent="0.35">
      <c r="A301" s="208" t="str">
        <f ca="1">Translations!$A$34</f>
        <v>C3. Total country need already covered</v>
      </c>
      <c r="B301" s="60" t="s">
        <v>11</v>
      </c>
      <c r="C301" s="138">
        <f>C297+(C299)</f>
        <v>13100.900000000001</v>
      </c>
      <c r="D301" s="138">
        <f>D297+(D299)</f>
        <v>13972.25</v>
      </c>
      <c r="E301" s="138">
        <f>E297+(E299)</f>
        <v>14892.775000000001</v>
      </c>
      <c r="F301" s="210"/>
    </row>
    <row r="302" spans="1:6" ht="45" customHeight="1" x14ac:dyDescent="0.35">
      <c r="A302" s="209"/>
      <c r="B302" s="60" t="s">
        <v>14</v>
      </c>
      <c r="C302" s="135">
        <f>IF(C301=0,"",C301/C293)</f>
        <v>5.8848908525923699E-2</v>
      </c>
      <c r="D302" s="135">
        <f t="shared" ref="D302:E302" si="116">IF(D301=0,"",D301/D293)</f>
        <v>6.210245373533984E-2</v>
      </c>
      <c r="E302" s="135">
        <f t="shared" si="116"/>
        <v>6.5402539916872587E-2</v>
      </c>
      <c r="F302" s="211"/>
    </row>
    <row r="303" spans="1:6" ht="17.649999999999999" customHeight="1" x14ac:dyDescent="0.35">
      <c r="A303" s="97" t="str">
        <f ca="1">Translations!$A$35</f>
        <v>Programmatic gap</v>
      </c>
      <c r="B303" s="65"/>
      <c r="C303" s="66"/>
      <c r="D303" s="66"/>
      <c r="E303" s="66"/>
      <c r="F303" s="100"/>
    </row>
    <row r="304" spans="1:6" ht="45" customHeight="1" x14ac:dyDescent="0.35">
      <c r="A304" s="208" t="str">
        <f ca="1">Translations!$A$36</f>
        <v>D. Expected annual gap in meeting the need: A - C3</v>
      </c>
      <c r="B304" s="60" t="s">
        <v>11</v>
      </c>
      <c r="C304" s="139">
        <f>C293-C301</f>
        <v>209518.35204999999</v>
      </c>
      <c r="D304" s="139">
        <f t="shared" ref="D304:E304" si="117">D293-D301</f>
        <v>211014.83439999999</v>
      </c>
      <c r="E304" s="139">
        <f t="shared" si="117"/>
        <v>212816.6537</v>
      </c>
      <c r="F304" s="210"/>
    </row>
    <row r="305" spans="1:6" ht="45" customHeight="1" x14ac:dyDescent="0.35">
      <c r="A305" s="209"/>
      <c r="B305" s="60" t="s">
        <v>14</v>
      </c>
      <c r="C305" s="135">
        <f>IF(C304=0,"",+C304/C293)</f>
        <v>0.94115109147407638</v>
      </c>
      <c r="D305" s="135">
        <f t="shared" ref="D305:E305" si="118">IF(D304=0,"",+D304/D293)</f>
        <v>0.93789754626466015</v>
      </c>
      <c r="E305" s="135">
        <f t="shared" si="118"/>
        <v>0.9345974600831275</v>
      </c>
      <c r="F305" s="211"/>
    </row>
    <row r="306" spans="1:6" ht="17.649999999999999" customHeight="1" x14ac:dyDescent="0.35">
      <c r="A306" s="97" t="str">
        <f ca="1">Translations!$A$37</f>
        <v>Country need covered with the allocation amount</v>
      </c>
      <c r="B306" s="59"/>
      <c r="C306" s="66"/>
      <c r="D306" s="66"/>
      <c r="E306" s="66"/>
      <c r="F306" s="103"/>
    </row>
    <row r="307" spans="1:6" ht="45" customHeight="1" x14ac:dyDescent="0.35">
      <c r="A307" s="208" t="str">
        <f ca="1">Translations!$A$38</f>
        <v>E. Targets to be financed by funding request allocation amount</v>
      </c>
      <c r="B307" s="61" t="s">
        <v>11</v>
      </c>
      <c r="C307" s="146">
        <f t="shared" ref="C307:E307" si="119">0.9*C294</f>
        <v>117908.1</v>
      </c>
      <c r="D307" s="146">
        <f t="shared" si="119"/>
        <v>125750.25</v>
      </c>
      <c r="E307" s="146">
        <f t="shared" si="119"/>
        <v>134034.97500000001</v>
      </c>
      <c r="F307" s="210" t="s">
        <v>63</v>
      </c>
    </row>
    <row r="308" spans="1:6" ht="45" customHeight="1" x14ac:dyDescent="0.35">
      <c r="A308" s="209"/>
      <c r="B308" s="61" t="s">
        <v>14</v>
      </c>
      <c r="C308" s="135">
        <f>IF(C307=0,"",+C307/C293)</f>
        <v>0.52964017673331332</v>
      </c>
      <c r="D308" s="135">
        <f t="shared" ref="D308:E308" si="120">IF(D307=0,"",+D307/D293)</f>
        <v>0.55892208361805862</v>
      </c>
      <c r="E308" s="135">
        <f t="shared" si="120"/>
        <v>0.5886228592518532</v>
      </c>
      <c r="F308" s="211"/>
    </row>
    <row r="309" spans="1:6" ht="45" customHeight="1" x14ac:dyDescent="0.35">
      <c r="A309" s="208" t="str">
        <f ca="1">Translations!$A$39</f>
        <v>F. Total coverage from allocation amount and other resources: E + C3</v>
      </c>
      <c r="B309" s="61" t="s">
        <v>11</v>
      </c>
      <c r="C309" s="139">
        <f>IF(C307="",C301,C307+C301)</f>
        <v>131009</v>
      </c>
      <c r="D309" s="139">
        <f t="shared" ref="D309:E309" si="121">IF(D307="",D301,D307+D301)</f>
        <v>139722.5</v>
      </c>
      <c r="E309" s="139">
        <f t="shared" si="121"/>
        <v>148927.75</v>
      </c>
      <c r="F309" s="210"/>
    </row>
    <row r="310" spans="1:6" ht="45" customHeight="1" x14ac:dyDescent="0.35">
      <c r="A310" s="209"/>
      <c r="B310" s="61" t="s">
        <v>14</v>
      </c>
      <c r="C310" s="135">
        <f>IF(C309=0,"",+C309/C293)</f>
        <v>0.58848908525923693</v>
      </c>
      <c r="D310" s="135">
        <f t="shared" ref="D310:E310" si="122">IF(D309=0,"",+D309/D293)</f>
        <v>0.62102453735339846</v>
      </c>
      <c r="E310" s="135">
        <f t="shared" si="122"/>
        <v>0.65402539916872582</v>
      </c>
      <c r="F310" s="211"/>
    </row>
    <row r="311" spans="1:6" ht="45" customHeight="1" x14ac:dyDescent="0.35">
      <c r="A311" s="208" t="str">
        <f ca="1">Translations!$A$40</f>
        <v xml:space="preserve">G. Remaining gap: A - F </v>
      </c>
      <c r="B311" s="61" t="s">
        <v>11</v>
      </c>
      <c r="C311" s="140">
        <f>IF(C309="",C293,C293-C309)</f>
        <v>91610.252049999981</v>
      </c>
      <c r="D311" s="140">
        <f t="shared" ref="D311:E311" si="123">IF(D309="",D293,D293-D309)</f>
        <v>85264.584399999992</v>
      </c>
      <c r="E311" s="140">
        <f t="shared" si="123"/>
        <v>78781.678699999989</v>
      </c>
      <c r="F311" s="210"/>
    </row>
    <row r="312" spans="1:6" ht="45" customHeight="1" x14ac:dyDescent="0.35">
      <c r="A312" s="209"/>
      <c r="B312" s="61" t="s">
        <v>14</v>
      </c>
      <c r="C312" s="135">
        <f>IF(C311=0,"",+C311/C293)</f>
        <v>0.41151091474076307</v>
      </c>
      <c r="D312" s="135">
        <f t="shared" ref="D312:E312" si="124">IF(D311=0,"",+D311/D293)</f>
        <v>0.37897546264660159</v>
      </c>
      <c r="E312" s="135">
        <f t="shared" si="124"/>
        <v>0.34597460083127418</v>
      </c>
      <c r="F312" s="211"/>
    </row>
    <row r="313" spans="1:6" x14ac:dyDescent="0.35">
      <c r="A313" s="38"/>
      <c r="B313" s="38"/>
      <c r="C313" s="38"/>
      <c r="D313" s="38"/>
      <c r="E313" s="38"/>
      <c r="F313" s="38"/>
    </row>
    <row r="314" spans="1:6" x14ac:dyDescent="0.35">
      <c r="A314" s="38"/>
      <c r="B314" s="38"/>
      <c r="C314" s="38"/>
      <c r="D314" s="38"/>
      <c r="E314" s="38"/>
      <c r="F314" s="38"/>
    </row>
    <row r="315" spans="1:6" ht="30" customHeight="1" x14ac:dyDescent="0.35">
      <c r="A315" s="93" t="str">
        <f ca="1">Translations!$A$14</f>
        <v xml:space="preserve">TB Programmatic Gap Table 11  </v>
      </c>
      <c r="B315" s="94"/>
      <c r="C315" s="94"/>
      <c r="D315" s="94"/>
      <c r="E315" s="94"/>
      <c r="F315" s="95"/>
    </row>
    <row r="316" spans="1:6" ht="45" customHeight="1" x14ac:dyDescent="0.35">
      <c r="A316" s="96" t="str">
        <f ca="1">Translations!$A$15</f>
        <v>Priority Module</v>
      </c>
      <c r="B316" s="197" t="s">
        <v>64</v>
      </c>
      <c r="C316" s="198"/>
      <c r="D316" s="198"/>
      <c r="E316" s="198"/>
      <c r="F316" s="199"/>
    </row>
    <row r="317" spans="1:6" ht="45" customHeight="1" x14ac:dyDescent="0.35">
      <c r="A317" s="71" t="str">
        <f ca="1">Translations!$A$16</f>
        <v>Selected coverage indicator</v>
      </c>
      <c r="B317" s="200" t="str">
        <f ca="1">VLOOKUP(B316,TBModulesIndicators,2,FALSE)</f>
        <v>Percentage of notified patients with all forms of TB (i.e., bacteriologically confirmed + clinically diagnosed) contributed by non-national TB program providers- community referrals; *includes only those with new and relapse TB</v>
      </c>
      <c r="C317" s="201"/>
      <c r="D317" s="201"/>
      <c r="E317" s="201"/>
      <c r="F317" s="202"/>
    </row>
    <row r="318" spans="1:6" ht="17.649999999999999" customHeight="1" x14ac:dyDescent="0.35">
      <c r="A318" s="97" t="str">
        <f ca="1">Translations!$A$17</f>
        <v>Current national coverage</v>
      </c>
      <c r="B318" s="64"/>
      <c r="C318" s="64"/>
      <c r="D318" s="64"/>
      <c r="E318" s="64"/>
      <c r="F318" s="98"/>
    </row>
    <row r="319" spans="1:6" ht="45" customHeight="1" x14ac:dyDescent="0.35">
      <c r="A319" s="96" t="str">
        <f ca="1">Translations!$A$18</f>
        <v>Insert latest results</v>
      </c>
      <c r="B319" s="19"/>
      <c r="C319" s="71" t="str">
        <f ca="1">Translations!$A$19</f>
        <v>Year</v>
      </c>
      <c r="D319" s="19"/>
      <c r="E319" s="72" t="str">
        <f ca="1">Translations!$A$20</f>
        <v>Data source</v>
      </c>
      <c r="F319" s="33"/>
    </row>
    <row r="320" spans="1:6" ht="45" customHeight="1" x14ac:dyDescent="0.35">
      <c r="A320" s="99" t="str">
        <f ca="1">Translations!$A$21</f>
        <v>Comments</v>
      </c>
      <c r="B320" s="203"/>
      <c r="C320" s="204"/>
      <c r="D320" s="204"/>
      <c r="E320" s="204"/>
      <c r="F320" s="205"/>
    </row>
    <row r="321" spans="1:6" ht="45" customHeight="1" x14ac:dyDescent="0.35">
      <c r="A321" s="193"/>
      <c r="B321" s="212"/>
      <c r="C321" s="74" t="str">
        <f ca="1">Translations!$A$22</f>
        <v>Year 1</v>
      </c>
      <c r="D321" s="74" t="str">
        <f ca="1">Translations!$A$23</f>
        <v>Year 2</v>
      </c>
      <c r="E321" s="74" t="str">
        <f ca="1">Translations!$A$24</f>
        <v>Year 3</v>
      </c>
      <c r="F321" s="206" t="str">
        <f ca="1">Translations!$A$27</f>
        <v>Comments / Assumptions</v>
      </c>
    </row>
    <row r="322" spans="1:6" ht="45" customHeight="1" x14ac:dyDescent="0.35">
      <c r="A322" s="194"/>
      <c r="B322" s="213"/>
      <c r="C322" s="33" t="str">
        <f ca="1">Translations!$A$26</f>
        <v>Insert year</v>
      </c>
      <c r="D322" s="33" t="str">
        <f ca="1">Translations!$A$26</f>
        <v>Insert year</v>
      </c>
      <c r="E322" s="33" t="str">
        <f ca="1">Translations!$A$26</f>
        <v>Insert year</v>
      </c>
      <c r="F322" s="207"/>
    </row>
    <row r="323" spans="1:6" ht="17.649999999999999" customHeight="1" x14ac:dyDescent="0.35">
      <c r="A323" s="97" t="str">
        <f ca="1">Translations!$A$28</f>
        <v>Current estimated country need</v>
      </c>
      <c r="B323" s="65"/>
      <c r="C323" s="65"/>
      <c r="D323" s="65"/>
      <c r="E323" s="65"/>
      <c r="F323" s="100"/>
    </row>
    <row r="324" spans="1:6" ht="45" customHeight="1" x14ac:dyDescent="0.35">
      <c r="A324" s="101" t="str">
        <f ca="1">Translations!$A$29</f>
        <v>A. Total estimated population in need/at risk</v>
      </c>
      <c r="B324" s="62" t="s">
        <v>11</v>
      </c>
      <c r="C324" s="133"/>
      <c r="D324" s="133"/>
      <c r="E324" s="133"/>
      <c r="F324" s="102"/>
    </row>
    <row r="325" spans="1:6" ht="45" customHeight="1" x14ac:dyDescent="0.35">
      <c r="A325" s="208" t="str">
        <f ca="1">Translations!$A$30</f>
        <v>B. Country targets 
(from National Strategic Plan)</v>
      </c>
      <c r="B325" s="63" t="s">
        <v>11</v>
      </c>
      <c r="C325" s="134"/>
      <c r="D325" s="133"/>
      <c r="E325" s="133"/>
      <c r="F325" s="210"/>
    </row>
    <row r="326" spans="1:6" ht="45" customHeight="1" x14ac:dyDescent="0.35">
      <c r="A326" s="209"/>
      <c r="B326" s="63" t="s">
        <v>14</v>
      </c>
      <c r="C326" s="135" t="str">
        <f>IF(C325=0,"",+C325/C324)</f>
        <v/>
      </c>
      <c r="D326" s="135" t="str">
        <f t="shared" ref="D326:E326" si="125">IF(D325=0,"",+D325/D324)</f>
        <v/>
      </c>
      <c r="E326" s="135" t="str">
        <f t="shared" si="125"/>
        <v/>
      </c>
      <c r="F326" s="211"/>
    </row>
    <row r="327" spans="1:6" ht="17.649999999999999" customHeight="1" x14ac:dyDescent="0.35">
      <c r="A327" s="97" t="str">
        <f ca="1">Translations!$A$31</f>
        <v>Country need already covered</v>
      </c>
      <c r="B327" s="65"/>
      <c r="C327" s="66"/>
      <c r="D327" s="66"/>
      <c r="E327" s="66"/>
      <c r="F327" s="100"/>
    </row>
    <row r="328" spans="1:6" ht="45" customHeight="1" x14ac:dyDescent="0.35">
      <c r="A328" s="208" t="str">
        <f ca="1">Translations!$A$32</f>
        <v>C1. Country need planned to be covered by domestic resources</v>
      </c>
      <c r="B328" s="62" t="s">
        <v>11</v>
      </c>
      <c r="C328" s="136"/>
      <c r="D328" s="136"/>
      <c r="E328" s="136"/>
      <c r="F328" s="210"/>
    </row>
    <row r="329" spans="1:6" ht="45" customHeight="1" x14ac:dyDescent="0.35">
      <c r="A329" s="209"/>
      <c r="B329" s="62" t="s">
        <v>14</v>
      </c>
      <c r="C329" s="135" t="str">
        <f>IF(C328=0,"",(C328/C324))</f>
        <v/>
      </c>
      <c r="D329" s="135" t="str">
        <f t="shared" ref="D329:E329" si="126">IF(D328=0,"",(D328/D324))</f>
        <v/>
      </c>
      <c r="E329" s="135" t="str">
        <f t="shared" si="126"/>
        <v/>
      </c>
      <c r="F329" s="211"/>
    </row>
    <row r="330" spans="1:6" ht="45" customHeight="1" x14ac:dyDescent="0.35">
      <c r="A330" s="208" t="str">
        <f ca="1">Translations!$A$33</f>
        <v>C2. Country need planned to be covered by external resources</v>
      </c>
      <c r="B330" s="62" t="s">
        <v>11</v>
      </c>
      <c r="C330" s="136"/>
      <c r="D330" s="137"/>
      <c r="E330" s="137"/>
      <c r="F330" s="210"/>
    </row>
    <row r="331" spans="1:6" ht="45" customHeight="1" x14ac:dyDescent="0.35">
      <c r="A331" s="209"/>
      <c r="B331" s="62" t="s">
        <v>14</v>
      </c>
      <c r="C331" s="135" t="str">
        <f>IF(C330=0,"",+C330/C324)</f>
        <v/>
      </c>
      <c r="D331" s="135" t="str">
        <f t="shared" ref="D331:E331" si="127">IF(D330=0,"",+D330/D324)</f>
        <v/>
      </c>
      <c r="E331" s="135" t="str">
        <f t="shared" si="127"/>
        <v/>
      </c>
      <c r="F331" s="211"/>
    </row>
    <row r="332" spans="1:6" ht="45" customHeight="1" x14ac:dyDescent="0.35">
      <c r="A332" s="208" t="str">
        <f ca="1">Translations!$A$34</f>
        <v>C3. Total country need already covered</v>
      </c>
      <c r="B332" s="62" t="s">
        <v>11</v>
      </c>
      <c r="C332" s="138">
        <f>C328+(C330)</f>
        <v>0</v>
      </c>
      <c r="D332" s="138">
        <f>D328+(D330)</f>
        <v>0</v>
      </c>
      <c r="E332" s="138">
        <f>E328+(E330)</f>
        <v>0</v>
      </c>
      <c r="F332" s="210"/>
    </row>
    <row r="333" spans="1:6" ht="45" customHeight="1" x14ac:dyDescent="0.35">
      <c r="A333" s="209"/>
      <c r="B333" s="62" t="s">
        <v>14</v>
      </c>
      <c r="C333" s="135" t="str">
        <f>IF(C332=0,"",C332/C324)</f>
        <v/>
      </c>
      <c r="D333" s="135" t="str">
        <f t="shared" ref="D333:E333" si="128">IF(D332=0,"",D332/D324)</f>
        <v/>
      </c>
      <c r="E333" s="135" t="str">
        <f t="shared" si="128"/>
        <v/>
      </c>
      <c r="F333" s="211"/>
    </row>
    <row r="334" spans="1:6" ht="17.649999999999999" customHeight="1" x14ac:dyDescent="0.35">
      <c r="A334" s="97" t="str">
        <f ca="1">Translations!$A$35</f>
        <v>Programmatic gap</v>
      </c>
      <c r="B334" s="65"/>
      <c r="C334" s="66"/>
      <c r="D334" s="66"/>
      <c r="E334" s="66"/>
      <c r="F334" s="100"/>
    </row>
    <row r="335" spans="1:6" ht="45" customHeight="1" x14ac:dyDescent="0.35">
      <c r="A335" s="208" t="str">
        <f ca="1">Translations!$A$36</f>
        <v>D. Expected annual gap in meeting the need: A - C3</v>
      </c>
      <c r="B335" s="62" t="s">
        <v>11</v>
      </c>
      <c r="C335" s="139">
        <f>C324-C332</f>
        <v>0</v>
      </c>
      <c r="D335" s="139">
        <f t="shared" ref="D335:E335" si="129">D324-D332</f>
        <v>0</v>
      </c>
      <c r="E335" s="139">
        <f t="shared" si="129"/>
        <v>0</v>
      </c>
      <c r="F335" s="210"/>
    </row>
    <row r="336" spans="1:6" ht="45" customHeight="1" x14ac:dyDescent="0.35">
      <c r="A336" s="209"/>
      <c r="B336" s="62" t="s">
        <v>14</v>
      </c>
      <c r="C336" s="135" t="str">
        <f>IF(C335=0,"",+C335/C324)</f>
        <v/>
      </c>
      <c r="D336" s="135" t="str">
        <f t="shared" ref="D336:E336" si="130">IF(D335=0,"",+D335/D324)</f>
        <v/>
      </c>
      <c r="E336" s="135" t="str">
        <f t="shared" si="130"/>
        <v/>
      </c>
      <c r="F336" s="211"/>
    </row>
    <row r="337" spans="1:6" ht="17.649999999999999" customHeight="1" x14ac:dyDescent="0.35">
      <c r="A337" s="97" t="str">
        <f ca="1">Translations!$A$37</f>
        <v>Country need covered with the allocation amount</v>
      </c>
      <c r="B337" s="59"/>
      <c r="C337" s="66"/>
      <c r="D337" s="66"/>
      <c r="E337" s="66"/>
      <c r="F337" s="103"/>
    </row>
    <row r="338" spans="1:6" ht="45" customHeight="1" x14ac:dyDescent="0.35">
      <c r="A338" s="208" t="str">
        <f ca="1">Translations!$A$38</f>
        <v>E. Targets to be financed by funding request allocation amount</v>
      </c>
      <c r="B338" s="63" t="s">
        <v>11</v>
      </c>
      <c r="C338" s="136"/>
      <c r="D338" s="136"/>
      <c r="E338" s="136"/>
      <c r="F338" s="210"/>
    </row>
    <row r="339" spans="1:6" ht="45" customHeight="1" x14ac:dyDescent="0.35">
      <c r="A339" s="209"/>
      <c r="B339" s="63" t="s">
        <v>14</v>
      </c>
      <c r="C339" s="135" t="str">
        <f>IF(C338=0,"",+C338/C324)</f>
        <v/>
      </c>
      <c r="D339" s="135" t="str">
        <f t="shared" ref="D339:E339" si="131">IF(D338=0,"",+D338/D324)</f>
        <v/>
      </c>
      <c r="E339" s="135" t="str">
        <f t="shared" si="131"/>
        <v/>
      </c>
      <c r="F339" s="211"/>
    </row>
    <row r="340" spans="1:6" ht="45" customHeight="1" x14ac:dyDescent="0.35">
      <c r="A340" s="208" t="str">
        <f ca="1">Translations!$A$39</f>
        <v>F. Total coverage from allocation amount and other resources: E + C3</v>
      </c>
      <c r="B340" s="63" t="s">
        <v>11</v>
      </c>
      <c r="C340" s="139">
        <f>IF(C338="",C332,C338+C332)</f>
        <v>0</v>
      </c>
      <c r="D340" s="139">
        <f t="shared" ref="D340:E340" si="132">IF(D338="",D332,D338+D332)</f>
        <v>0</v>
      </c>
      <c r="E340" s="139">
        <f t="shared" si="132"/>
        <v>0</v>
      </c>
      <c r="F340" s="210"/>
    </row>
    <row r="341" spans="1:6" ht="45" customHeight="1" x14ac:dyDescent="0.35">
      <c r="A341" s="209"/>
      <c r="B341" s="63" t="s">
        <v>14</v>
      </c>
      <c r="C341" s="135" t="str">
        <f>IF(C340=0,"",+C340/C324)</f>
        <v/>
      </c>
      <c r="D341" s="135" t="str">
        <f t="shared" ref="D341:E341" si="133">IF(D340=0,"",+D340/D324)</f>
        <v/>
      </c>
      <c r="E341" s="135" t="str">
        <f t="shared" si="133"/>
        <v/>
      </c>
      <c r="F341" s="211"/>
    </row>
    <row r="342" spans="1:6" ht="45" customHeight="1" x14ac:dyDescent="0.35">
      <c r="A342" s="208" t="str">
        <f ca="1">Translations!$A$40</f>
        <v xml:space="preserve">G. Remaining gap: A - F </v>
      </c>
      <c r="B342" s="63" t="s">
        <v>11</v>
      </c>
      <c r="C342" s="140">
        <f>IF(C340="",C324,C324-C340)</f>
        <v>0</v>
      </c>
      <c r="D342" s="140">
        <f t="shared" ref="D342:E342" si="134">IF(D340="",D324,D324-D340)</f>
        <v>0</v>
      </c>
      <c r="E342" s="140">
        <f t="shared" si="134"/>
        <v>0</v>
      </c>
      <c r="F342" s="210"/>
    </row>
    <row r="343" spans="1:6" ht="45" customHeight="1" x14ac:dyDescent="0.35">
      <c r="A343" s="209"/>
      <c r="B343" s="63" t="s">
        <v>14</v>
      </c>
      <c r="C343" s="135" t="str">
        <f>IF(C342=0,"",+C342/C324)</f>
        <v/>
      </c>
      <c r="D343" s="135" t="str">
        <f t="shared" ref="D343:E343" si="135">IF(D342=0,"",+D342/D324)</f>
        <v/>
      </c>
      <c r="E343" s="135" t="str">
        <f t="shared" si="135"/>
        <v/>
      </c>
      <c r="F343" s="211"/>
    </row>
    <row r="344" spans="1:6" x14ac:dyDescent="0.35">
      <c r="A344" s="233" t="s">
        <v>65</v>
      </c>
      <c r="B344" s="234"/>
      <c r="C344" s="234"/>
      <c r="D344" s="234"/>
      <c r="E344" s="234"/>
      <c r="F344" s="235"/>
    </row>
    <row r="345" spans="1:6" x14ac:dyDescent="0.35">
      <c r="A345" s="236"/>
      <c r="B345" s="237"/>
      <c r="C345" s="237"/>
      <c r="D345" s="237"/>
      <c r="E345" s="237"/>
      <c r="F345" s="238"/>
    </row>
    <row r="346" spans="1:6" x14ac:dyDescent="0.35">
      <c r="A346" s="236"/>
      <c r="B346" s="237"/>
      <c r="C346" s="237"/>
      <c r="D346" s="237"/>
      <c r="E346" s="237"/>
      <c r="F346" s="238"/>
    </row>
    <row r="347" spans="1:6" x14ac:dyDescent="0.35">
      <c r="A347" s="236"/>
      <c r="B347" s="237"/>
      <c r="C347" s="237"/>
      <c r="D347" s="237"/>
      <c r="E347" s="237"/>
      <c r="F347" s="238"/>
    </row>
    <row r="348" spans="1:6" x14ac:dyDescent="0.35">
      <c r="A348" s="236"/>
      <c r="B348" s="237"/>
      <c r="C348" s="237"/>
      <c r="D348" s="237"/>
      <c r="E348" s="237"/>
      <c r="F348" s="238"/>
    </row>
    <row r="349" spans="1:6" x14ac:dyDescent="0.35">
      <c r="A349" s="239"/>
      <c r="B349" s="240"/>
      <c r="C349" s="240"/>
      <c r="D349" s="240"/>
      <c r="E349" s="240"/>
      <c r="F349" s="241"/>
    </row>
  </sheetData>
  <sheetProtection algorithmName="SHA-512" hashValue="sFMg3qO3JWbbYZ4SJ5PVl41nnPunRfLMd6QiIlyKGxNv7+ftqJmOJIrTNMBgjv8OSXgzaThcPtYyHNsDKGiPzw==" saltValue="RgKh36X6ftJaLRg/807Fnw==" spinCount="100000" sheet="1" formatColumns="0" formatRows="0" insertColumns="0" pivotTables="0"/>
  <customSheetViews>
    <customSheetView guid="{8A762DD9-6125-4177-AA9B-79E8D68448DE}" scale="80" showPageBreaks="1" fitToPage="1" printArea="1" hiddenRows="1" view="pageBreakPreview">
      <pane ySplit="5" topLeftCell="A6" activePane="bottomLeft" state="frozen"/>
      <selection pane="bottomLeft" activeCell="B8" sqref="B8:F8"/>
      <rowBreaks count="6" manualBreakCount="6">
        <brk id="34" max="5" man="1"/>
        <brk id="41" max="5" man="1"/>
        <brk id="70" max="6" man="1"/>
        <brk id="103" max="6" man="1"/>
        <brk id="138" max="6" man="1"/>
        <brk id="171" max="6" man="1"/>
      </rowBreaks>
      <pageMargins left="0" right="0" top="0" bottom="0" header="0" footer="0"/>
      <pageSetup paperSize="8" fitToHeight="0" orientation="portrait" r:id="rId1"/>
    </customSheetView>
    <customSheetView guid="{5D020AB2-0A97-4230-BF83-062EE6184162}" scale="80" showPageBreaks="1" fitToPage="1" printArea="1" hiddenRows="1" view="pageBreakPreview">
      <pane ySplit="5" topLeftCell="A196" activePane="bottomLeft" state="frozen"/>
      <selection pane="bottomLeft" activeCell="D197" sqref="D197"/>
      <rowBreaks count="6" manualBreakCount="6">
        <brk id="34" max="5" man="1"/>
        <brk id="41" max="5" man="1"/>
        <brk id="70" max="6" man="1"/>
        <brk id="103" max="6" man="1"/>
        <brk id="138" max="6" man="1"/>
        <brk id="171" max="6" man="1"/>
      </rowBreaks>
      <pageMargins left="0" right="0" top="0" bottom="0" header="0" footer="0"/>
      <pageSetup paperSize="8" scale="70" fitToHeight="0" orientation="portrait" r:id="rId2"/>
    </customSheetView>
    <customSheetView guid="{DCBE10EC-8F38-2F45-867C-33FA420E36B5}" scale="80" fitToPage="1" hiddenRows="1" topLeftCell="B1">
      <pane ySplit="5" topLeftCell="A6" activePane="bottomLeft" state="frozenSplit"/>
      <selection pane="bottomLeft" activeCell="A5" sqref="A5:F5"/>
      <rowBreaks count="6" manualBreakCount="6">
        <brk id="34" max="5" man="1"/>
        <brk id="41" max="5" man="1"/>
        <brk id="70" max="6" man="1"/>
        <brk id="103" max="6" man="1"/>
        <brk id="138" max="6" man="1"/>
        <brk id="171" max="6" man="1"/>
      </rowBreaks>
      <pageMargins left="0" right="0" top="0" bottom="0" header="0" footer="0"/>
      <pageSetup paperSize="8" fitToHeight="0" orientation="portrait" r:id="rId3"/>
    </customSheetView>
    <customSheetView guid="{CD09CE3E-58EC-4EDC-BE6A-B9CFB40E5B97}" scale="80" showPageBreaks="1" fitToPage="1" printArea="1" hiddenRows="1" view="pageBreakPreview">
      <pane ySplit="5" topLeftCell="A6" activePane="bottomLeft" state="frozen"/>
      <selection pane="bottomLeft" activeCell="B9" sqref="B9:F9"/>
      <rowBreaks count="6" manualBreakCount="6">
        <brk id="34" max="5" man="1"/>
        <brk id="41" max="5" man="1"/>
        <brk id="70" max="6" man="1"/>
        <brk id="103" max="6" man="1"/>
        <brk id="138" max="6" man="1"/>
        <brk id="171" max="6" man="1"/>
      </rowBreaks>
      <pageMargins left="0" right="0" top="0" bottom="0" header="0" footer="0"/>
      <pageSetup paperSize="8" fitToHeight="0" orientation="portrait" r:id="rId4"/>
    </customSheetView>
  </customSheetViews>
  <mergeCells count="247">
    <mergeCell ref="A344:F349"/>
    <mergeCell ref="B223:F223"/>
    <mergeCell ref="B224:F224"/>
    <mergeCell ref="B227:F227"/>
    <mergeCell ref="B192:F192"/>
    <mergeCell ref="B193:F193"/>
    <mergeCell ref="B196:F196"/>
    <mergeCell ref="F197:F198"/>
    <mergeCell ref="A201:A202"/>
    <mergeCell ref="F201:F202"/>
    <mergeCell ref="A204:A205"/>
    <mergeCell ref="F204:F205"/>
    <mergeCell ref="A218:A219"/>
    <mergeCell ref="F218:F219"/>
    <mergeCell ref="A206:A207"/>
    <mergeCell ref="F206:F207"/>
    <mergeCell ref="A208:A209"/>
    <mergeCell ref="F208:F209"/>
    <mergeCell ref="A211:A212"/>
    <mergeCell ref="F211:F212"/>
    <mergeCell ref="A214:A215"/>
    <mergeCell ref="F214:F215"/>
    <mergeCell ref="A216:A217"/>
    <mergeCell ref="F216:F217"/>
    <mergeCell ref="A1:E1"/>
    <mergeCell ref="A2:E2"/>
    <mergeCell ref="A3:D3"/>
    <mergeCell ref="A113:A114"/>
    <mergeCell ref="F113:F114"/>
    <mergeCell ref="B134:F134"/>
    <mergeCell ref="B99:F99"/>
    <mergeCell ref="F73:F74"/>
    <mergeCell ref="A77:A78"/>
    <mergeCell ref="B72:F72"/>
    <mergeCell ref="F77:F78"/>
    <mergeCell ref="F80:F81"/>
    <mergeCell ref="A59:A60"/>
    <mergeCell ref="A61:A62"/>
    <mergeCell ref="A63:A64"/>
    <mergeCell ref="A82:A83"/>
    <mergeCell ref="B131:F131"/>
    <mergeCell ref="A84:A85"/>
    <mergeCell ref="F84:F85"/>
    <mergeCell ref="A87:A88"/>
    <mergeCell ref="A92:A93"/>
    <mergeCell ref="A90:A91"/>
    <mergeCell ref="A94:A95"/>
    <mergeCell ref="F87:F88"/>
    <mergeCell ref="B161:F161"/>
    <mergeCell ref="A125:A126"/>
    <mergeCell ref="F123:F124"/>
    <mergeCell ref="A115:A116"/>
    <mergeCell ref="F115:F116"/>
    <mergeCell ref="B103:F103"/>
    <mergeCell ref="A142:A143"/>
    <mergeCell ref="A149:A150"/>
    <mergeCell ref="F135:F136"/>
    <mergeCell ref="F139:F140"/>
    <mergeCell ref="A144:A145"/>
    <mergeCell ref="F144:F145"/>
    <mergeCell ref="A146:A147"/>
    <mergeCell ref="F146:F147"/>
    <mergeCell ref="A135:A136"/>
    <mergeCell ref="B135:B136"/>
    <mergeCell ref="F108:F109"/>
    <mergeCell ref="F111:F112"/>
    <mergeCell ref="F90:F91"/>
    <mergeCell ref="F92:F93"/>
    <mergeCell ref="F94:F95"/>
    <mergeCell ref="F82:F83"/>
    <mergeCell ref="B100:F100"/>
    <mergeCell ref="B130:F130"/>
    <mergeCell ref="A104:A105"/>
    <mergeCell ref="B104:B105"/>
    <mergeCell ref="F187:F188"/>
    <mergeCell ref="F177:F178"/>
    <mergeCell ref="A183:A184"/>
    <mergeCell ref="A185:A186"/>
    <mergeCell ref="A187:A188"/>
    <mergeCell ref="A177:A178"/>
    <mergeCell ref="F104:F105"/>
    <mergeCell ref="A118:A119"/>
    <mergeCell ref="B162:F162"/>
    <mergeCell ref="F183:F184"/>
    <mergeCell ref="F185:F186"/>
    <mergeCell ref="A108:A109"/>
    <mergeCell ref="A111:A112"/>
    <mergeCell ref="A121:A122"/>
    <mergeCell ref="A123:A124"/>
    <mergeCell ref="F142:F143"/>
    <mergeCell ref="A173:A174"/>
    <mergeCell ref="F125:F126"/>
    <mergeCell ref="F118:F119"/>
    <mergeCell ref="F149:F150"/>
    <mergeCell ref="A139:A140"/>
    <mergeCell ref="F121:F122"/>
    <mergeCell ref="A4:F4"/>
    <mergeCell ref="B10:F10"/>
    <mergeCell ref="B6:F6"/>
    <mergeCell ref="B7:F7"/>
    <mergeCell ref="A18:A19"/>
    <mergeCell ref="A25:A26"/>
    <mergeCell ref="A30:A31"/>
    <mergeCell ref="A20:A21"/>
    <mergeCell ref="F20:F21"/>
    <mergeCell ref="A22:A23"/>
    <mergeCell ref="F22:F23"/>
    <mergeCell ref="F11:F12"/>
    <mergeCell ref="A15:A16"/>
    <mergeCell ref="B11:B12"/>
    <mergeCell ref="A56:A57"/>
    <mergeCell ref="A80:A81"/>
    <mergeCell ref="F46:F47"/>
    <mergeCell ref="F56:F57"/>
    <mergeCell ref="F59:F60"/>
    <mergeCell ref="F61:F62"/>
    <mergeCell ref="B68:F68"/>
    <mergeCell ref="B69:F69"/>
    <mergeCell ref="A49:A50"/>
    <mergeCell ref="A51:A52"/>
    <mergeCell ref="F63:F64"/>
    <mergeCell ref="A73:A74"/>
    <mergeCell ref="B73:B74"/>
    <mergeCell ref="B41:F41"/>
    <mergeCell ref="B37:F37"/>
    <mergeCell ref="B38:F38"/>
    <mergeCell ref="F49:F50"/>
    <mergeCell ref="F51:F52"/>
    <mergeCell ref="A53:A54"/>
    <mergeCell ref="F53:F54"/>
    <mergeCell ref="F42:F43"/>
    <mergeCell ref="A46:A47"/>
    <mergeCell ref="A42:A43"/>
    <mergeCell ref="B42:B43"/>
    <mergeCell ref="F1:F3"/>
    <mergeCell ref="F180:F181"/>
    <mergeCell ref="A180:A181"/>
    <mergeCell ref="A152:A153"/>
    <mergeCell ref="A154:A155"/>
    <mergeCell ref="A156:A157"/>
    <mergeCell ref="F152:F153"/>
    <mergeCell ref="F154:F155"/>
    <mergeCell ref="F156:F157"/>
    <mergeCell ref="A170:A171"/>
    <mergeCell ref="F166:F167"/>
    <mergeCell ref="A175:A176"/>
    <mergeCell ref="F175:F176"/>
    <mergeCell ref="F170:F171"/>
    <mergeCell ref="F173:F174"/>
    <mergeCell ref="B165:F165"/>
    <mergeCell ref="A32:A33"/>
    <mergeCell ref="F15:F16"/>
    <mergeCell ref="F28:F29"/>
    <mergeCell ref="F25:F26"/>
    <mergeCell ref="F18:F19"/>
    <mergeCell ref="F30:F31"/>
    <mergeCell ref="F32:F33"/>
    <mergeCell ref="A28:A29"/>
    <mergeCell ref="F242:F243"/>
    <mergeCell ref="A245:A246"/>
    <mergeCell ref="F245:F246"/>
    <mergeCell ref="A247:A248"/>
    <mergeCell ref="F247:F248"/>
    <mergeCell ref="A249:A250"/>
    <mergeCell ref="F249:F250"/>
    <mergeCell ref="B254:F254"/>
    <mergeCell ref="F228:F229"/>
    <mergeCell ref="A232:A233"/>
    <mergeCell ref="F232:F233"/>
    <mergeCell ref="A235:A236"/>
    <mergeCell ref="F235:F236"/>
    <mergeCell ref="A237:A238"/>
    <mergeCell ref="F237:F238"/>
    <mergeCell ref="A239:A240"/>
    <mergeCell ref="F239:F240"/>
    <mergeCell ref="A294:A295"/>
    <mergeCell ref="F294:F295"/>
    <mergeCell ref="A297:A298"/>
    <mergeCell ref="F297:F298"/>
    <mergeCell ref="A299:A300"/>
    <mergeCell ref="F299:F300"/>
    <mergeCell ref="A270:A271"/>
    <mergeCell ref="F270:F271"/>
    <mergeCell ref="A273:A274"/>
    <mergeCell ref="F273:F274"/>
    <mergeCell ref="A276:A277"/>
    <mergeCell ref="F276:F277"/>
    <mergeCell ref="A278:A279"/>
    <mergeCell ref="F278:F279"/>
    <mergeCell ref="A280:A281"/>
    <mergeCell ref="F280:F281"/>
    <mergeCell ref="A301:A302"/>
    <mergeCell ref="F301:F302"/>
    <mergeCell ref="A304:A305"/>
    <mergeCell ref="F304:F305"/>
    <mergeCell ref="A307:A308"/>
    <mergeCell ref="F307:F308"/>
    <mergeCell ref="A309:A310"/>
    <mergeCell ref="F309:F310"/>
    <mergeCell ref="A311:A312"/>
    <mergeCell ref="F311:F312"/>
    <mergeCell ref="A342:A343"/>
    <mergeCell ref="F342:F343"/>
    <mergeCell ref="B316:F316"/>
    <mergeCell ref="B317:F317"/>
    <mergeCell ref="B320:F320"/>
    <mergeCell ref="F321:F322"/>
    <mergeCell ref="A325:A326"/>
    <mergeCell ref="F325:F326"/>
    <mergeCell ref="A328:A329"/>
    <mergeCell ref="F328:F329"/>
    <mergeCell ref="A330:A331"/>
    <mergeCell ref="F330:F331"/>
    <mergeCell ref="A321:A322"/>
    <mergeCell ref="B321:B322"/>
    <mergeCell ref="A332:A333"/>
    <mergeCell ref="F332:F333"/>
    <mergeCell ref="A335:A336"/>
    <mergeCell ref="F335:F336"/>
    <mergeCell ref="A338:A339"/>
    <mergeCell ref="F338:F339"/>
    <mergeCell ref="A340:A341"/>
    <mergeCell ref="F340:F341"/>
    <mergeCell ref="A166:A167"/>
    <mergeCell ref="B166:B167"/>
    <mergeCell ref="A197:A198"/>
    <mergeCell ref="B197:B198"/>
    <mergeCell ref="A228:A229"/>
    <mergeCell ref="B228:B229"/>
    <mergeCell ref="A259:A260"/>
    <mergeCell ref="B259:B260"/>
    <mergeCell ref="A290:A291"/>
    <mergeCell ref="B290:B291"/>
    <mergeCell ref="B285:F285"/>
    <mergeCell ref="B286:F286"/>
    <mergeCell ref="B289:F289"/>
    <mergeCell ref="F290:F291"/>
    <mergeCell ref="B255:F255"/>
    <mergeCell ref="B258:F258"/>
    <mergeCell ref="F259:F260"/>
    <mergeCell ref="A263:A264"/>
    <mergeCell ref="F263:F264"/>
    <mergeCell ref="A266:A267"/>
    <mergeCell ref="F266:F267"/>
    <mergeCell ref="A268:A269"/>
    <mergeCell ref="F268:F269"/>
    <mergeCell ref="A242:A243"/>
  </mergeCells>
  <dataValidations count="2">
    <dataValidation type="list" allowBlank="1" showInputMessage="1" showErrorMessage="1" promptTitle="Please Select Module" sqref="B6:F6" xr:uid="{00000000-0002-0000-0200-000000000000}">
      <formula1>ListTBModules</formula1>
    </dataValidation>
    <dataValidation type="list" allowBlank="1" showInputMessage="1" showErrorMessage="1" sqref="B192:F192 B37:F37 B68:F68 B99:F99 B130:F130 B161:F161 B223:F223 B254:F254 B285:F285 B316:F316" xr:uid="{00000000-0002-0000-0200-000001000000}">
      <formula1>ListTBModules</formula1>
    </dataValidation>
  </dataValidations>
  <pageMargins left="0.7" right="0.7" top="0.75" bottom="0.75" header="0.3" footer="0.3"/>
  <pageSetup paperSize="8" scale="66" fitToHeight="0" orientation="portrait" r:id="rId5"/>
  <rowBreaks count="9" manualBreakCount="9">
    <brk id="33" max="5" man="1"/>
    <brk id="64" max="5" man="1"/>
    <brk id="96" max="5" man="1"/>
    <brk id="113" max="5" man="1"/>
    <brk id="127" max="5" man="1"/>
    <brk id="158" max="5" man="1"/>
    <brk id="186" max="5" man="1"/>
    <brk id="219" max="5" man="1"/>
    <brk id="248" max="5" man="1"/>
  </rowBreaks>
  <ignoredErrors>
    <ignoredError sqref="A5 F8 F100:F101 A99 F162:F163 A161 F161 C161:E161 A162:E163 A100:E101 A8:E8 F11:F13 F42:F44 F73:F75 F104:F106 F135:F137 F166:F168 A16:B17 A14:B14 A15:B15 A19:B19 A18:B18 A21:B24 A20:B20 A29:B31 A28:B28 A171:B172 A169:B169 A170:B170 A174:B174 A173:B173 A176:B182 A175:B175 A184:B186 A183:B183 A38:E39 A37 A13:E13 E9 A69:E70 A68 A131:E132 A130 F69:F70 F131:F132 F38:F39 A7 C9 A10 F17 F24 F27 F34:F35 A40 C40 E40 A41 A47:B48 A45:B45 F48 A46:B46 A50:B50 A49:B49 A52:B58 A51:B51 F55 F58 A60:B62 A59:B59 F65:F66 A71 C71 E71 A72 A78:B79 A76:B76 F79 A77:B77 A81:B81 A80:B80 A83:B89 A82:B82 F86 F89 A91:B93 A90:B90 F96:F97 A102 C102 E102 A103 A109:B110 A107:B107 F110 A108:B108 A112:B112 A111:B111 A114:B120 A113:B113 F117 F120 A122:B124 A121:B121 A133 C133 E133 A134 A140:B141 A138:B138 F141 A139:B139 A143:B143 A142:B142 A145:B151 A144:B144 F148 F151 A153:B155 A152:B152 F158:F159 A164 C164 E164 A165 F172 F179 F182 A188:B188 B187 A158:E159 B156 A126:B126 B125 A96:E97 B94 A65:E66 B63 A34:E35 B32 A26:B27 A25:B25 B36:E36 F67 A67:E67 C11:E11 F36 A44:E44 A42 C42:E42 A75:E75 A73 C73:E73 F98 A98:E98 A106:E106 A104 C104:E104 F129 A129:E129 A137:E137 A135 C135:E135 C136:E136 F160 A160:E160 A168:E168 A166 C166:E166 F127:F128 A127:E128 A33:B33 A64:B64 A95:B95 A157:B157"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theme="9" tint="-0.249977111117893"/>
  </sheetPr>
  <dimension ref="A1:W243"/>
  <sheetViews>
    <sheetView zoomScale="50" zoomScaleNormal="50" workbookViewId="0">
      <selection activeCell="E8" sqref="E8"/>
    </sheetView>
  </sheetViews>
  <sheetFormatPr defaultColWidth="9" defaultRowHeight="14" x14ac:dyDescent="0.3"/>
  <cols>
    <col min="1" max="1" width="22.08203125" style="1" customWidth="1"/>
    <col min="2" max="2" width="19.25" style="1" customWidth="1"/>
    <col min="3" max="5" width="54.58203125" style="30" customWidth="1"/>
    <col min="6" max="6" width="9" style="1"/>
    <col min="7" max="7" width="64" style="30" customWidth="1"/>
    <col min="8" max="9" width="64" style="1" customWidth="1"/>
    <col min="10" max="16384" width="9" style="1"/>
  </cols>
  <sheetData>
    <row r="1" spans="1:23" x14ac:dyDescent="0.3">
      <c r="C1" s="84" t="s">
        <v>66</v>
      </c>
      <c r="G1" s="84" t="s">
        <v>67</v>
      </c>
      <c r="M1" s="85" t="s">
        <v>68</v>
      </c>
      <c r="T1" s="85" t="s">
        <v>69</v>
      </c>
    </row>
    <row r="2" spans="1:23" x14ac:dyDescent="0.3">
      <c r="A2" s="56" t="s">
        <v>70</v>
      </c>
      <c r="B2" s="56" t="s">
        <v>70</v>
      </c>
      <c r="C2" s="57" t="s">
        <v>7</v>
      </c>
      <c r="D2" s="57" t="s">
        <v>71</v>
      </c>
      <c r="E2" s="57" t="s">
        <v>72</v>
      </c>
      <c r="F2" s="58"/>
      <c r="G2" s="57" t="s">
        <v>7</v>
      </c>
      <c r="H2" s="56" t="s">
        <v>71</v>
      </c>
      <c r="I2" s="56" t="s">
        <v>72</v>
      </c>
      <c r="J2" s="58"/>
      <c r="L2" s="56" t="s">
        <v>70</v>
      </c>
      <c r="M2" s="56" t="s">
        <v>7</v>
      </c>
      <c r="N2" s="56" t="s">
        <v>71</v>
      </c>
      <c r="O2" s="56" t="s">
        <v>72</v>
      </c>
      <c r="P2" s="58"/>
      <c r="S2" s="56" t="s">
        <v>70</v>
      </c>
      <c r="T2" s="56" t="s">
        <v>7</v>
      </c>
      <c r="U2" s="56" t="s">
        <v>71</v>
      </c>
      <c r="V2" s="56" t="s">
        <v>72</v>
      </c>
      <c r="W2" s="58"/>
    </row>
    <row r="3" spans="1:23" x14ac:dyDescent="0.3">
      <c r="A3" s="86" t="str">
        <f t="shared" ref="A3:A12" ca="1" si="0">OFFSET(C3,0,LangOffset,1,1)</f>
        <v>Please select…</v>
      </c>
      <c r="B3" s="86" t="str">
        <f t="shared" ref="B3:B12" ca="1" si="1">OFFSET(G3,0,LangOffset,1,1)</f>
        <v>Please select…</v>
      </c>
      <c r="C3" s="30" t="s">
        <v>2</v>
      </c>
      <c r="D3" s="30" t="s">
        <v>73</v>
      </c>
      <c r="E3" s="30" t="s">
        <v>74</v>
      </c>
      <c r="G3" s="30" t="s">
        <v>2</v>
      </c>
      <c r="H3" s="1" t="s">
        <v>73</v>
      </c>
      <c r="I3" s="1" t="s">
        <v>74</v>
      </c>
      <c r="L3" s="1" t="str">
        <f t="shared" ref="L3:L66" ca="1" si="2">OFFSET($M3,0,LangOffset,1,1)</f>
        <v>Please select your geography…</v>
      </c>
      <c r="M3" s="1" t="s">
        <v>1</v>
      </c>
      <c r="N3" s="1" t="s">
        <v>75</v>
      </c>
      <c r="O3" s="1" t="s">
        <v>76</v>
      </c>
      <c r="S3" s="1" t="str">
        <f ca="1">OFFSET($T3,0,LangOffset,1,1)</f>
        <v>Please select…</v>
      </c>
      <c r="T3" s="1" t="s">
        <v>2</v>
      </c>
      <c r="U3" s="1" t="s">
        <v>73</v>
      </c>
      <c r="V3" s="1" t="s">
        <v>74</v>
      </c>
    </row>
    <row r="4" spans="1:23" ht="14.5" x14ac:dyDescent="0.35">
      <c r="A4" s="86" t="str">
        <f ca="1">OFFSET(C4,0,LangOffset,1,1)</f>
        <v>TB diagnosis, treatment and care – TB screening and diagnosis</v>
      </c>
      <c r="B4" s="86" t="str">
        <f t="shared" ca="1" si="1"/>
        <v>Number of patients with of all forms of TB notified (i.e.,
bacteriologically confirmed + clinically diagnosed); *includes only those with new and relapse TB</v>
      </c>
      <c r="C4" s="151" t="s">
        <v>8</v>
      </c>
      <c r="D4" s="111" t="s">
        <v>77</v>
      </c>
      <c r="E4" s="112" t="s">
        <v>78</v>
      </c>
      <c r="G4" s="118" t="s">
        <v>79</v>
      </c>
      <c r="H4" s="116" t="s">
        <v>80</v>
      </c>
      <c r="I4" s="116" t="s">
        <v>81</v>
      </c>
      <c r="L4" s="1" t="str">
        <f t="shared" ca="1" si="2"/>
        <v>Afghanistan</v>
      </c>
      <c r="M4" s="1" t="s">
        <v>82</v>
      </c>
      <c r="N4" s="1" t="s">
        <v>82</v>
      </c>
      <c r="O4" s="1" t="s">
        <v>83</v>
      </c>
      <c r="S4" s="1" t="str">
        <f ca="1">OFFSET($T4,0,LangOffset,1,1)</f>
        <v>CCM</v>
      </c>
      <c r="T4" s="1" t="s">
        <v>84</v>
      </c>
      <c r="U4" s="1" t="s">
        <v>85</v>
      </c>
      <c r="V4" s="1" t="s">
        <v>86</v>
      </c>
    </row>
    <row r="5" spans="1:23" ht="14.5" x14ac:dyDescent="0.35">
      <c r="A5" s="86" t="str">
        <f t="shared" ca="1" si="0"/>
        <v xml:space="preserve">DR-TB diagnosis, treatment and care – DR-TB diagnosis/DST </v>
      </c>
      <c r="B5" s="86" t="str">
        <f t="shared" ca="1" si="1"/>
        <v>Number of people with confirmed RR-TB and/or MDR-TB notified</v>
      </c>
      <c r="C5" s="151" t="s">
        <v>18</v>
      </c>
      <c r="D5" s="111" t="s">
        <v>87</v>
      </c>
      <c r="E5" s="113" t="s">
        <v>88</v>
      </c>
      <c r="G5" s="118" t="s">
        <v>89</v>
      </c>
      <c r="H5" s="112" t="s">
        <v>90</v>
      </c>
      <c r="I5" s="112" t="s">
        <v>91</v>
      </c>
      <c r="L5" s="1" t="str">
        <f t="shared" ca="1" si="2"/>
        <v>Albania</v>
      </c>
      <c r="M5" s="1" t="s">
        <v>92</v>
      </c>
      <c r="N5" s="1" t="s">
        <v>93</v>
      </c>
      <c r="O5" s="1" t="s">
        <v>92</v>
      </c>
      <c r="S5" s="1" t="str">
        <f ca="1">OFFSET($T5,0,LangOffset,1,1)</f>
        <v>non-CCM</v>
      </c>
      <c r="T5" s="1" t="s">
        <v>94</v>
      </c>
      <c r="U5" s="1" t="s">
        <v>95</v>
      </c>
      <c r="V5" s="1" t="s">
        <v>96</v>
      </c>
    </row>
    <row r="6" spans="1:23" ht="14.5" x14ac:dyDescent="0.35">
      <c r="A6" s="86" t="str">
        <f t="shared" ca="1" si="0"/>
        <v>DR-TB diagnosis, treatment and care – DR-TB Treatment, care and support</v>
      </c>
      <c r="B6" s="86" t="str">
        <f t="shared" ca="1" si="1"/>
        <v>Number of bacteriologically confirmed RR-TB and/or MDR-TB cases registered and started on a prescribed RR-TB and/or MDR-TB treatment regimen</v>
      </c>
      <c r="C6" s="151" t="s">
        <v>24</v>
      </c>
      <c r="D6" s="112" t="s">
        <v>97</v>
      </c>
      <c r="E6" s="112" t="s">
        <v>98</v>
      </c>
      <c r="G6" s="151" t="s">
        <v>99</v>
      </c>
      <c r="H6" s="113" t="s">
        <v>100</v>
      </c>
      <c r="I6" s="113" t="s">
        <v>101</v>
      </c>
      <c r="L6" s="1" t="str">
        <f t="shared" ca="1" si="2"/>
        <v>Algeria</v>
      </c>
      <c r="M6" s="1" t="s">
        <v>102</v>
      </c>
      <c r="N6" s="1" t="s">
        <v>103</v>
      </c>
      <c r="O6" s="1" t="s">
        <v>104</v>
      </c>
    </row>
    <row r="7" spans="1:23" ht="14.5" x14ac:dyDescent="0.35">
      <c r="A7" s="86" t="str">
        <f t="shared" ca="1" si="0"/>
        <v>TB/HIV - TB screening, testing and diagnosis among HIV patients</v>
      </c>
      <c r="B7" s="86" t="str">
        <f t="shared" ca="1" si="1"/>
        <v>Percentage of people living with HIV newly initiated on ART who were screened for TB</v>
      </c>
      <c r="C7" s="114" t="s">
        <v>105</v>
      </c>
      <c r="D7" s="115" t="s">
        <v>106</v>
      </c>
      <c r="E7" s="116" t="s">
        <v>107</v>
      </c>
      <c r="F7" s="87"/>
      <c r="G7" s="114" t="s">
        <v>108</v>
      </c>
      <c r="H7" s="112" t="s">
        <v>109</v>
      </c>
      <c r="I7" s="112" t="s">
        <v>110</v>
      </c>
      <c r="L7" s="1" t="str">
        <f t="shared" ca="1" si="2"/>
        <v>Andorra</v>
      </c>
      <c r="M7" s="1" t="s">
        <v>111</v>
      </c>
      <c r="N7" s="1" t="s">
        <v>112</v>
      </c>
      <c r="O7" s="1" t="s">
        <v>111</v>
      </c>
    </row>
    <row r="8" spans="1:23" ht="14.5" x14ac:dyDescent="0.35">
      <c r="A8" s="86" t="str">
        <f t="shared" ca="1" si="0"/>
        <v>TB/HIV - TB patients with known HIV status</v>
      </c>
      <c r="B8" s="86" t="str">
        <f t="shared" ca="1" si="1"/>
        <v>Percentage of registered new and relapse TB patients with documented HIV status</v>
      </c>
      <c r="C8" s="151" t="s">
        <v>30</v>
      </c>
      <c r="D8" s="117" t="s">
        <v>113</v>
      </c>
      <c r="E8" s="113" t="s">
        <v>114</v>
      </c>
      <c r="G8" s="151" t="s">
        <v>115</v>
      </c>
      <c r="H8" s="112" t="s">
        <v>116</v>
      </c>
      <c r="I8" s="112" t="s">
        <v>117</v>
      </c>
      <c r="L8" s="1" t="str">
        <f t="shared" ca="1" si="2"/>
        <v>Angola</v>
      </c>
      <c r="M8" s="1" t="s">
        <v>118</v>
      </c>
      <c r="N8" s="1" t="s">
        <v>118</v>
      </c>
      <c r="O8" s="1" t="s">
        <v>118</v>
      </c>
    </row>
    <row r="9" spans="1:23" ht="14.5" x14ac:dyDescent="0.35">
      <c r="A9" s="86" t="str">
        <f t="shared" ca="1" si="0"/>
        <v>TB/HIV - TB/HIV Treatment and care</v>
      </c>
      <c r="B9" s="86" t="str">
        <f t="shared" ca="1" si="1"/>
        <v>Percentage of HIV-positive TB patients (new and relapse) on ART during TB treatment</v>
      </c>
      <c r="C9" s="151" t="s">
        <v>36</v>
      </c>
      <c r="D9" s="111" t="s">
        <v>119</v>
      </c>
      <c r="E9" s="113" t="s">
        <v>120</v>
      </c>
      <c r="G9" s="151" t="s">
        <v>121</v>
      </c>
      <c r="H9" s="112" t="s">
        <v>122</v>
      </c>
      <c r="I9" s="112" t="s">
        <v>123</v>
      </c>
      <c r="L9" s="1" t="str">
        <f ca="1">OFFSET($M9,0,LangOffset,1,1)</f>
        <v>Antigua and Barbuda</v>
      </c>
      <c r="M9" s="1" t="s">
        <v>124</v>
      </c>
      <c r="N9" s="1" t="s">
        <v>125</v>
      </c>
      <c r="O9" s="1" t="s">
        <v>126</v>
      </c>
    </row>
    <row r="10" spans="1:23" ht="14.5" x14ac:dyDescent="0.35">
      <c r="A10" s="86" t="str">
        <f t="shared" ca="1" si="0"/>
        <v>TB/HIV - TB/HIV prevention (only for PLHIVs)</v>
      </c>
      <c r="B10" s="86" t="str">
        <f t="shared" ca="1" si="1"/>
        <v>Percentage of PLHIV currently enrolled on ART who started TB preventive therapy during the reporting period</v>
      </c>
      <c r="C10" s="151" t="s">
        <v>42</v>
      </c>
      <c r="D10" s="118" t="s">
        <v>127</v>
      </c>
      <c r="E10" s="118" t="s">
        <v>128</v>
      </c>
      <c r="G10" s="151" t="s">
        <v>129</v>
      </c>
      <c r="H10" s="112" t="s">
        <v>130</v>
      </c>
      <c r="I10" s="112" t="s">
        <v>131</v>
      </c>
      <c r="L10" s="1" t="str">
        <f t="shared" ca="1" si="2"/>
        <v>Argentina</v>
      </c>
      <c r="M10" s="1" t="s">
        <v>132</v>
      </c>
      <c r="N10" s="1" t="s">
        <v>133</v>
      </c>
      <c r="O10" s="1" t="s">
        <v>132</v>
      </c>
    </row>
    <row r="11" spans="1:23" ht="14.5" x14ac:dyDescent="0.35">
      <c r="A11" s="86" t="str">
        <f t="shared" ca="1" si="0"/>
        <v>TB/DR-TB prevention - Screening/testing for TB infection</v>
      </c>
      <c r="B11" s="86" t="str">
        <f t="shared" ca="1" si="1"/>
        <v>Contact investigation coverage: Proportion of contacts of people with bacteriologically-confirmed TB evaluated for TB among those eligible</v>
      </c>
      <c r="C11" s="151" t="s">
        <v>48</v>
      </c>
      <c r="D11" s="119" t="s">
        <v>134</v>
      </c>
      <c r="E11" s="119" t="s">
        <v>135</v>
      </c>
      <c r="G11" s="151" t="s">
        <v>136</v>
      </c>
      <c r="H11" s="112" t="s">
        <v>137</v>
      </c>
      <c r="I11" s="112" t="s">
        <v>138</v>
      </c>
      <c r="L11" s="1" t="str">
        <f t="shared" ca="1" si="2"/>
        <v>Armenia</v>
      </c>
      <c r="M11" s="1" t="s">
        <v>139</v>
      </c>
      <c r="N11" s="1" t="s">
        <v>140</v>
      </c>
      <c r="O11" s="1" t="s">
        <v>139</v>
      </c>
    </row>
    <row r="12" spans="1:23" ht="14.5" x14ac:dyDescent="0.35">
      <c r="A12" s="86" t="str">
        <f t="shared" ca="1" si="0"/>
        <v>TB/DR-TB prevention - Preventive treatment (eligible contacts)</v>
      </c>
      <c r="B12" s="86" t="str">
        <f t="shared" ca="1" si="1"/>
        <v>Number of people in contact with TB patients who began preventive therapy</v>
      </c>
      <c r="C12" s="151" t="s">
        <v>53</v>
      </c>
      <c r="D12" s="119" t="s">
        <v>141</v>
      </c>
      <c r="E12" s="119" t="s">
        <v>142</v>
      </c>
      <c r="G12" s="151" t="s">
        <v>143</v>
      </c>
      <c r="H12" s="112" t="s">
        <v>144</v>
      </c>
      <c r="I12" s="112" t="s">
        <v>145</v>
      </c>
      <c r="L12" s="1" t="str">
        <f t="shared" ca="1" si="2"/>
        <v>Aruba</v>
      </c>
      <c r="M12" s="1" t="s">
        <v>146</v>
      </c>
      <c r="N12" s="1" t="s">
        <v>146</v>
      </c>
      <c r="O12" s="1" t="s">
        <v>146</v>
      </c>
    </row>
    <row r="13" spans="1:23" ht="14.5" x14ac:dyDescent="0.35">
      <c r="A13" s="86" t="str">
        <f t="shared" ref="A13:A14" ca="1" si="3">OFFSET(C13,0,LangOffset,1,1)</f>
        <v>OPTIONAL: Collaboration with other providers and sectors - Private provider engagement in TB/DR-TB care</v>
      </c>
      <c r="B13" s="86" t="str">
        <f t="shared" ref="B13:B14" ca="1" si="4">OFFSET(G13,0,LangOffset,1,1)</f>
        <v>Percentage of notified patients with all forms of TB (i.e., bacteriologically confirmed + clinically diagnosed) contributed by non-national TB program providers- private/non-governmental facilities; *includes only those with new and relapse TB</v>
      </c>
      <c r="C13" s="151" t="s">
        <v>58</v>
      </c>
      <c r="D13" s="119" t="s">
        <v>147</v>
      </c>
      <c r="E13" s="119" t="s">
        <v>148</v>
      </c>
      <c r="G13" s="118" t="s">
        <v>149</v>
      </c>
      <c r="H13" s="112" t="s">
        <v>150</v>
      </c>
      <c r="I13" s="116" t="s">
        <v>151</v>
      </c>
      <c r="L13" s="1" t="str">
        <f t="shared" ca="1" si="2"/>
        <v>Australia</v>
      </c>
      <c r="M13" s="1" t="s">
        <v>152</v>
      </c>
      <c r="N13" s="1" t="s">
        <v>153</v>
      </c>
      <c r="O13" s="1" t="s">
        <v>152</v>
      </c>
    </row>
    <row r="14" spans="1:23" ht="14.5" x14ac:dyDescent="0.35">
      <c r="A14" s="86" t="str">
        <f t="shared" ca="1" si="3"/>
        <v>OPTIONAL: Collaboration with other providers and sectors - Community-based TB/DR-TB care</v>
      </c>
      <c r="B14" s="86" t="str">
        <f t="shared" ca="1" si="4"/>
        <v>Percentage of notified patients with all forms of TB (i.e., bacteriologically confirmed + clinically diagnosed) contributed by non-national TB program providers- community referrals; *includes only those with new and relapse TB</v>
      </c>
      <c r="C14" s="151" t="s">
        <v>64</v>
      </c>
      <c r="D14" s="119" t="s">
        <v>154</v>
      </c>
      <c r="E14" s="119" t="s">
        <v>155</v>
      </c>
      <c r="G14" s="118" t="s">
        <v>156</v>
      </c>
      <c r="H14" s="112" t="s">
        <v>157</v>
      </c>
      <c r="I14" s="116" t="s">
        <v>158</v>
      </c>
      <c r="L14" s="1" t="str">
        <f t="shared" ca="1" si="2"/>
        <v>Austria</v>
      </c>
      <c r="M14" s="1" t="s">
        <v>159</v>
      </c>
      <c r="N14" s="1" t="s">
        <v>160</v>
      </c>
      <c r="O14" s="1" t="s">
        <v>159</v>
      </c>
    </row>
    <row r="15" spans="1:23" x14ac:dyDescent="0.3">
      <c r="L15" s="1" t="str">
        <f t="shared" ca="1" si="2"/>
        <v>Azerbaijan</v>
      </c>
      <c r="M15" s="1" t="s">
        <v>161</v>
      </c>
      <c r="N15" s="1" t="s">
        <v>162</v>
      </c>
      <c r="O15" s="1" t="s">
        <v>163</v>
      </c>
    </row>
    <row r="16" spans="1:23" x14ac:dyDescent="0.3">
      <c r="L16" s="1" t="str">
        <f t="shared" ca="1" si="2"/>
        <v>Bahamas</v>
      </c>
      <c r="M16" s="1" t="s">
        <v>164</v>
      </c>
      <c r="N16" s="1" t="s">
        <v>164</v>
      </c>
      <c r="O16" s="1" t="s">
        <v>165</v>
      </c>
    </row>
    <row r="17" spans="12:15" x14ac:dyDescent="0.3">
      <c r="L17" s="1" t="str">
        <f t="shared" ca="1" si="2"/>
        <v>Bahrain</v>
      </c>
      <c r="M17" s="1" t="s">
        <v>166</v>
      </c>
      <c r="N17" s="1" t="s">
        <v>167</v>
      </c>
      <c r="O17" s="1" t="s">
        <v>168</v>
      </c>
    </row>
    <row r="18" spans="12:15" x14ac:dyDescent="0.3">
      <c r="L18" s="1" t="str">
        <f t="shared" ca="1" si="2"/>
        <v>Bangladesh</v>
      </c>
      <c r="M18" s="1" t="s">
        <v>169</v>
      </c>
      <c r="N18" s="1" t="s">
        <v>169</v>
      </c>
      <c r="O18" s="1" t="s">
        <v>169</v>
      </c>
    </row>
    <row r="19" spans="12:15" x14ac:dyDescent="0.3">
      <c r="L19" s="1" t="str">
        <f t="shared" ca="1" si="2"/>
        <v>Barbados</v>
      </c>
      <c r="M19" s="1" t="s">
        <v>170</v>
      </c>
      <c r="N19" s="1" t="s">
        <v>171</v>
      </c>
      <c r="O19" s="1" t="s">
        <v>170</v>
      </c>
    </row>
    <row r="20" spans="12:15" x14ac:dyDescent="0.3">
      <c r="L20" s="1" t="str">
        <f t="shared" ca="1" si="2"/>
        <v>Belarus</v>
      </c>
      <c r="M20" s="1" t="s">
        <v>172</v>
      </c>
      <c r="N20" s="1" t="s">
        <v>173</v>
      </c>
      <c r="O20" s="1" t="s">
        <v>174</v>
      </c>
    </row>
    <row r="21" spans="12:15" x14ac:dyDescent="0.3">
      <c r="L21" s="1" t="str">
        <f t="shared" ca="1" si="2"/>
        <v>Belgium</v>
      </c>
      <c r="M21" s="1" t="s">
        <v>175</v>
      </c>
      <c r="N21" s="1" t="s">
        <v>176</v>
      </c>
      <c r="O21" s="1" t="s">
        <v>177</v>
      </c>
    </row>
    <row r="22" spans="12:15" x14ac:dyDescent="0.3">
      <c r="L22" s="1" t="str">
        <f t="shared" ca="1" si="2"/>
        <v>Belize</v>
      </c>
      <c r="M22" s="1" t="s">
        <v>178</v>
      </c>
      <c r="N22" s="1" t="s">
        <v>178</v>
      </c>
      <c r="O22" s="1" t="s">
        <v>179</v>
      </c>
    </row>
    <row r="23" spans="12:15" x14ac:dyDescent="0.3">
      <c r="L23" s="1" t="str">
        <f t="shared" ca="1" si="2"/>
        <v>Benin</v>
      </c>
      <c r="M23" s="1" t="s">
        <v>180</v>
      </c>
      <c r="N23" s="1" t="s">
        <v>181</v>
      </c>
      <c r="O23" s="1" t="s">
        <v>180</v>
      </c>
    </row>
    <row r="24" spans="12:15" x14ac:dyDescent="0.3">
      <c r="L24" s="1" t="str">
        <f t="shared" ca="1" si="2"/>
        <v>Bhutan</v>
      </c>
      <c r="M24" s="1" t="s">
        <v>182</v>
      </c>
      <c r="N24" s="1" t="s">
        <v>183</v>
      </c>
      <c r="O24" s="1" t="s">
        <v>184</v>
      </c>
    </row>
    <row r="25" spans="12:15" x14ac:dyDescent="0.3">
      <c r="L25" s="1" t="str">
        <f t="shared" ca="1" si="2"/>
        <v>Bolivia (Plurinational State)</v>
      </c>
      <c r="M25" s="1" t="s">
        <v>185</v>
      </c>
      <c r="N25" s="1" t="s">
        <v>186</v>
      </c>
      <c r="O25" s="1" t="s">
        <v>187</v>
      </c>
    </row>
    <row r="26" spans="12:15" x14ac:dyDescent="0.3">
      <c r="L26" s="1" t="str">
        <f t="shared" ca="1" si="2"/>
        <v>Bosnia and Herzegovina</v>
      </c>
      <c r="M26" s="1" t="s">
        <v>188</v>
      </c>
      <c r="N26" s="1" t="s">
        <v>189</v>
      </c>
      <c r="O26" s="1" t="s">
        <v>190</v>
      </c>
    </row>
    <row r="27" spans="12:15" x14ac:dyDescent="0.3">
      <c r="L27" s="1" t="str">
        <f t="shared" ca="1" si="2"/>
        <v>Botswana</v>
      </c>
      <c r="M27" s="1" t="s">
        <v>191</v>
      </c>
      <c r="N27" s="1" t="s">
        <v>191</v>
      </c>
      <c r="O27" s="1" t="s">
        <v>191</v>
      </c>
    </row>
    <row r="28" spans="12:15" x14ac:dyDescent="0.3">
      <c r="L28" s="1" t="str">
        <f t="shared" ca="1" si="2"/>
        <v>Brazil</v>
      </c>
      <c r="M28" s="1" t="s">
        <v>192</v>
      </c>
      <c r="N28" s="1" t="s">
        <v>193</v>
      </c>
      <c r="O28" s="1" t="s">
        <v>194</v>
      </c>
    </row>
    <row r="29" spans="12:15" x14ac:dyDescent="0.3">
      <c r="L29" s="1" t="str">
        <f t="shared" ca="1" si="2"/>
        <v>Brunei Darussalam</v>
      </c>
      <c r="M29" s="1" t="s">
        <v>195</v>
      </c>
      <c r="N29" s="1" t="s">
        <v>196</v>
      </c>
      <c r="O29" s="1" t="s">
        <v>195</v>
      </c>
    </row>
    <row r="30" spans="12:15" x14ac:dyDescent="0.3">
      <c r="L30" s="1" t="str">
        <f t="shared" ca="1" si="2"/>
        <v>Bulgaria</v>
      </c>
      <c r="M30" s="1" t="s">
        <v>197</v>
      </c>
      <c r="N30" s="1" t="s">
        <v>198</v>
      </c>
      <c r="O30" s="1" t="s">
        <v>197</v>
      </c>
    </row>
    <row r="31" spans="12:15" x14ac:dyDescent="0.3">
      <c r="L31" s="1" t="str">
        <f t="shared" ca="1" si="2"/>
        <v>Burkina Faso</v>
      </c>
      <c r="M31" s="1" t="s">
        <v>199</v>
      </c>
      <c r="N31" s="1" t="s">
        <v>199</v>
      </c>
      <c r="O31" s="1" t="s">
        <v>199</v>
      </c>
    </row>
    <row r="32" spans="12:15" x14ac:dyDescent="0.3">
      <c r="L32" s="1" t="str">
        <f t="shared" ca="1" si="2"/>
        <v>Burundi</v>
      </c>
      <c r="M32" s="1" t="s">
        <v>200</v>
      </c>
      <c r="N32" s="1" t="s">
        <v>200</v>
      </c>
      <c r="O32" s="1" t="s">
        <v>200</v>
      </c>
    </row>
    <row r="33" spans="12:15" x14ac:dyDescent="0.3">
      <c r="L33" s="1" t="str">
        <f t="shared" ca="1" si="2"/>
        <v>Cabo Verde</v>
      </c>
      <c r="M33" s="1" t="s">
        <v>201</v>
      </c>
      <c r="N33" s="1" t="s">
        <v>201</v>
      </c>
      <c r="O33" s="1" t="s">
        <v>201</v>
      </c>
    </row>
    <row r="34" spans="12:15" x14ac:dyDescent="0.3">
      <c r="L34" s="1" t="str">
        <f t="shared" ca="1" si="2"/>
        <v>Cambodia</v>
      </c>
      <c r="M34" s="1" t="s">
        <v>202</v>
      </c>
      <c r="N34" s="1" t="s">
        <v>203</v>
      </c>
      <c r="O34" s="1" t="s">
        <v>204</v>
      </c>
    </row>
    <row r="35" spans="12:15" x14ac:dyDescent="0.3">
      <c r="L35" s="1" t="str">
        <f t="shared" ca="1" si="2"/>
        <v>Cameroon</v>
      </c>
      <c r="M35" s="1" t="s">
        <v>205</v>
      </c>
      <c r="N35" s="1" t="s">
        <v>206</v>
      </c>
      <c r="O35" s="1" t="s">
        <v>207</v>
      </c>
    </row>
    <row r="36" spans="12:15" x14ac:dyDescent="0.3">
      <c r="L36" s="1" t="str">
        <f t="shared" ca="1" si="2"/>
        <v>Canada</v>
      </c>
      <c r="M36" s="1" t="s">
        <v>208</v>
      </c>
      <c r="N36" s="1" t="s">
        <v>208</v>
      </c>
      <c r="O36" s="1" t="s">
        <v>209</v>
      </c>
    </row>
    <row r="37" spans="12:15" x14ac:dyDescent="0.3">
      <c r="L37" s="1" t="str">
        <f t="shared" ca="1" si="2"/>
        <v>Central African Republic</v>
      </c>
      <c r="M37" s="1" t="s">
        <v>210</v>
      </c>
      <c r="N37" s="1" t="s">
        <v>211</v>
      </c>
      <c r="O37" s="1" t="s">
        <v>212</v>
      </c>
    </row>
    <row r="38" spans="12:15" x14ac:dyDescent="0.3">
      <c r="L38" s="1" t="str">
        <f t="shared" ca="1" si="2"/>
        <v>Chad</v>
      </c>
      <c r="M38" s="1" t="s">
        <v>213</v>
      </c>
      <c r="N38" s="1" t="s">
        <v>214</v>
      </c>
      <c r="O38" s="1" t="s">
        <v>213</v>
      </c>
    </row>
    <row r="39" spans="12:15" x14ac:dyDescent="0.3">
      <c r="L39" s="1" t="str">
        <f t="shared" ca="1" si="2"/>
        <v>Chile</v>
      </c>
      <c r="M39" s="1" t="s">
        <v>215</v>
      </c>
      <c r="N39" s="1" t="s">
        <v>216</v>
      </c>
      <c r="O39" s="1" t="s">
        <v>215</v>
      </c>
    </row>
    <row r="40" spans="12:15" x14ac:dyDescent="0.3">
      <c r="L40" s="1" t="str">
        <f t="shared" ca="1" si="2"/>
        <v>China</v>
      </c>
      <c r="M40" s="1" t="s">
        <v>217</v>
      </c>
      <c r="N40" s="1" t="s">
        <v>218</v>
      </c>
      <c r="O40" s="1" t="s">
        <v>217</v>
      </c>
    </row>
    <row r="41" spans="12:15" x14ac:dyDescent="0.3">
      <c r="L41" s="1" t="str">
        <f t="shared" ca="1" si="2"/>
        <v>Colombia</v>
      </c>
      <c r="M41" s="1" t="s">
        <v>219</v>
      </c>
      <c r="N41" s="1" t="s">
        <v>220</v>
      </c>
      <c r="O41" s="1" t="s">
        <v>219</v>
      </c>
    </row>
    <row r="42" spans="12:15" x14ac:dyDescent="0.3">
      <c r="L42" s="1" t="str">
        <f t="shared" ca="1" si="2"/>
        <v>Comoros</v>
      </c>
      <c r="M42" s="1" t="s">
        <v>221</v>
      </c>
      <c r="N42" s="1" t="s">
        <v>222</v>
      </c>
      <c r="O42" s="1" t="s">
        <v>223</v>
      </c>
    </row>
    <row r="43" spans="12:15" x14ac:dyDescent="0.3">
      <c r="L43" s="1" t="str">
        <f t="shared" ca="1" si="2"/>
        <v>Congo</v>
      </c>
      <c r="M43" s="1" t="s">
        <v>224</v>
      </c>
      <c r="N43" s="1" t="s">
        <v>224</v>
      </c>
      <c r="O43" s="1" t="s">
        <v>224</v>
      </c>
    </row>
    <row r="44" spans="12:15" x14ac:dyDescent="0.3">
      <c r="L44" s="1" t="str">
        <f t="shared" ca="1" si="2"/>
        <v>Congo (Democratic Republic)</v>
      </c>
      <c r="M44" s="1" t="s">
        <v>225</v>
      </c>
      <c r="N44" s="1" t="s">
        <v>226</v>
      </c>
      <c r="O44" s="1" t="s">
        <v>227</v>
      </c>
    </row>
    <row r="45" spans="12:15" x14ac:dyDescent="0.3">
      <c r="L45" s="1" t="str">
        <f t="shared" ca="1" si="2"/>
        <v>Cook Islands</v>
      </c>
      <c r="M45" s="1" t="s">
        <v>228</v>
      </c>
      <c r="N45" s="1" t="s">
        <v>229</v>
      </c>
      <c r="O45" s="1" t="s">
        <v>230</v>
      </c>
    </row>
    <row r="46" spans="12:15" x14ac:dyDescent="0.3">
      <c r="L46" s="1" t="str">
        <f t="shared" ca="1" si="2"/>
        <v>Costa Rica</v>
      </c>
      <c r="M46" s="1" t="s">
        <v>231</v>
      </c>
      <c r="N46" s="1" t="s">
        <v>231</v>
      </c>
      <c r="O46" s="1" t="s">
        <v>231</v>
      </c>
    </row>
    <row r="47" spans="12:15" x14ac:dyDescent="0.3">
      <c r="L47" s="1" t="str">
        <f t="shared" ca="1" si="2"/>
        <v>Côte d'Ivoire</v>
      </c>
      <c r="M47" s="1" t="s">
        <v>232</v>
      </c>
      <c r="N47" s="1" t="s">
        <v>232</v>
      </c>
      <c r="O47" s="1" t="s">
        <v>232</v>
      </c>
    </row>
    <row r="48" spans="12:15" x14ac:dyDescent="0.3">
      <c r="L48" s="1" t="str">
        <f t="shared" ca="1" si="2"/>
        <v>Croatia</v>
      </c>
      <c r="M48" s="1" t="s">
        <v>233</v>
      </c>
      <c r="N48" s="1" t="s">
        <v>234</v>
      </c>
      <c r="O48" s="1" t="s">
        <v>235</v>
      </c>
    </row>
    <row r="49" spans="12:15" x14ac:dyDescent="0.3">
      <c r="L49" s="1" t="str">
        <f t="shared" ca="1" si="2"/>
        <v>Cuba</v>
      </c>
      <c r="M49" s="1" t="s">
        <v>236</v>
      </c>
      <c r="N49" s="1" t="s">
        <v>236</v>
      </c>
      <c r="O49" s="1" t="s">
        <v>236</v>
      </c>
    </row>
    <row r="50" spans="12:15" x14ac:dyDescent="0.3">
      <c r="L50" s="1" t="str">
        <f t="shared" ca="1" si="2"/>
        <v>Curacao</v>
      </c>
      <c r="M50" s="1" t="s">
        <v>237</v>
      </c>
      <c r="N50" s="1" t="s">
        <v>238</v>
      </c>
      <c r="O50" s="1" t="s">
        <v>238</v>
      </c>
    </row>
    <row r="51" spans="12:15" x14ac:dyDescent="0.3">
      <c r="L51" s="1" t="str">
        <f t="shared" ca="1" si="2"/>
        <v>Cyprus</v>
      </c>
      <c r="M51" s="1" t="s">
        <v>239</v>
      </c>
      <c r="N51" s="1" t="s">
        <v>240</v>
      </c>
      <c r="O51" s="1" t="s">
        <v>241</v>
      </c>
    </row>
    <row r="52" spans="12:15" x14ac:dyDescent="0.3">
      <c r="L52" s="1" t="str">
        <f t="shared" ca="1" si="2"/>
        <v>Czechia</v>
      </c>
      <c r="M52" s="1" t="s">
        <v>242</v>
      </c>
      <c r="N52" s="1" t="s">
        <v>243</v>
      </c>
      <c r="O52" s="1" t="s">
        <v>244</v>
      </c>
    </row>
    <row r="53" spans="12:15" x14ac:dyDescent="0.3">
      <c r="L53" s="1" t="str">
        <f t="shared" ca="1" si="2"/>
        <v>Denmark</v>
      </c>
      <c r="M53" s="1" t="s">
        <v>245</v>
      </c>
      <c r="N53" s="1" t="s">
        <v>246</v>
      </c>
      <c r="O53" s="1" t="s">
        <v>247</v>
      </c>
    </row>
    <row r="54" spans="12:15" x14ac:dyDescent="0.3">
      <c r="L54" s="1" t="str">
        <f t="shared" ca="1" si="2"/>
        <v>Djibouti</v>
      </c>
      <c r="M54" s="1" t="s">
        <v>248</v>
      </c>
      <c r="N54" s="1" t="s">
        <v>248</v>
      </c>
      <c r="O54" s="1" t="s">
        <v>248</v>
      </c>
    </row>
    <row r="55" spans="12:15" x14ac:dyDescent="0.3">
      <c r="L55" s="1" t="str">
        <f t="shared" ca="1" si="2"/>
        <v>Dominica</v>
      </c>
      <c r="M55" s="1" t="s">
        <v>249</v>
      </c>
      <c r="N55" s="1" t="s">
        <v>250</v>
      </c>
      <c r="O55" s="1" t="s">
        <v>249</v>
      </c>
    </row>
    <row r="56" spans="12:15" x14ac:dyDescent="0.3">
      <c r="L56" s="1" t="str">
        <f t="shared" ca="1" si="2"/>
        <v>Dominican Republic</v>
      </c>
      <c r="M56" s="1" t="s">
        <v>251</v>
      </c>
      <c r="N56" s="1" t="s">
        <v>252</v>
      </c>
      <c r="O56" s="1" t="s">
        <v>253</v>
      </c>
    </row>
    <row r="57" spans="12:15" x14ac:dyDescent="0.3">
      <c r="L57" s="1" t="str">
        <f t="shared" ca="1" si="2"/>
        <v>Ecuador</v>
      </c>
      <c r="M57" s="1" t="s">
        <v>254</v>
      </c>
      <c r="N57" s="1" t="s">
        <v>255</v>
      </c>
      <c r="O57" s="1" t="s">
        <v>254</v>
      </c>
    </row>
    <row r="58" spans="12:15" x14ac:dyDescent="0.3">
      <c r="L58" s="1" t="str">
        <f t="shared" ca="1" si="2"/>
        <v>Egypt</v>
      </c>
      <c r="M58" s="1" t="s">
        <v>256</v>
      </c>
      <c r="N58" s="1" t="s">
        <v>257</v>
      </c>
      <c r="O58" s="1" t="s">
        <v>258</v>
      </c>
    </row>
    <row r="59" spans="12:15" x14ac:dyDescent="0.3">
      <c r="L59" s="1" t="str">
        <f t="shared" ca="1" si="2"/>
        <v>El Salvador</v>
      </c>
      <c r="M59" s="1" t="s">
        <v>259</v>
      </c>
      <c r="N59" s="1" t="s">
        <v>260</v>
      </c>
      <c r="O59" s="1" t="s">
        <v>259</v>
      </c>
    </row>
    <row r="60" spans="12:15" x14ac:dyDescent="0.3">
      <c r="L60" s="1" t="str">
        <f t="shared" ca="1" si="2"/>
        <v>Equatorial Guinea</v>
      </c>
      <c r="M60" s="1" t="s">
        <v>261</v>
      </c>
      <c r="N60" s="1" t="s">
        <v>262</v>
      </c>
      <c r="O60" s="1" t="s">
        <v>263</v>
      </c>
    </row>
    <row r="61" spans="12:15" x14ac:dyDescent="0.3">
      <c r="L61" s="1" t="str">
        <f t="shared" ca="1" si="2"/>
        <v>Eritrea</v>
      </c>
      <c r="M61" s="1" t="s">
        <v>264</v>
      </c>
      <c r="N61" s="1" t="s">
        <v>265</v>
      </c>
      <c r="O61" s="1" t="s">
        <v>264</v>
      </c>
    </row>
    <row r="62" spans="12:15" x14ac:dyDescent="0.3">
      <c r="L62" s="1" t="str">
        <f t="shared" ca="1" si="2"/>
        <v>Estonia</v>
      </c>
      <c r="M62" s="1" t="s">
        <v>266</v>
      </c>
      <c r="N62" s="1" t="s">
        <v>267</v>
      </c>
      <c r="O62" s="1" t="s">
        <v>266</v>
      </c>
    </row>
    <row r="63" spans="12:15" x14ac:dyDescent="0.3">
      <c r="L63" s="1" t="str">
        <f t="shared" ca="1" si="2"/>
        <v>Eswatini</v>
      </c>
      <c r="M63" s="1" t="s">
        <v>268</v>
      </c>
      <c r="N63" s="1" t="s">
        <v>268</v>
      </c>
      <c r="O63" s="1" t="s">
        <v>268</v>
      </c>
    </row>
    <row r="64" spans="12:15" x14ac:dyDescent="0.3">
      <c r="L64" s="1" t="str">
        <f t="shared" ca="1" si="2"/>
        <v>Ethiopia</v>
      </c>
      <c r="M64" s="1" t="s">
        <v>269</v>
      </c>
      <c r="N64" s="1" t="s">
        <v>270</v>
      </c>
      <c r="O64" s="1" t="s">
        <v>271</v>
      </c>
    </row>
    <row r="65" spans="12:15" x14ac:dyDescent="0.3">
      <c r="L65" s="1" t="str">
        <f t="shared" ca="1" si="2"/>
        <v>Faeroe Islands</v>
      </c>
      <c r="M65" s="1" t="s">
        <v>272</v>
      </c>
      <c r="N65" s="1" t="s">
        <v>273</v>
      </c>
      <c r="O65" s="1" t="s">
        <v>274</v>
      </c>
    </row>
    <row r="66" spans="12:15" x14ac:dyDescent="0.3">
      <c r="L66" s="1" t="str">
        <f t="shared" ca="1" si="2"/>
        <v>Fiji</v>
      </c>
      <c r="M66" s="1" t="s">
        <v>275</v>
      </c>
      <c r="N66" s="1" t="s">
        <v>276</v>
      </c>
      <c r="O66" s="1" t="s">
        <v>275</v>
      </c>
    </row>
    <row r="67" spans="12:15" x14ac:dyDescent="0.3">
      <c r="L67" s="1" t="str">
        <f t="shared" ref="L67:L130" ca="1" si="5">OFFSET($M67,0,LangOffset,1,1)</f>
        <v>Finland</v>
      </c>
      <c r="M67" s="1" t="s">
        <v>277</v>
      </c>
      <c r="N67" s="1" t="s">
        <v>278</v>
      </c>
      <c r="O67" s="1" t="s">
        <v>279</v>
      </c>
    </row>
    <row r="68" spans="12:15" x14ac:dyDescent="0.3">
      <c r="L68" s="1" t="str">
        <f t="shared" ca="1" si="5"/>
        <v>France</v>
      </c>
      <c r="M68" s="1" t="s">
        <v>280</v>
      </c>
      <c r="N68" s="1" t="s">
        <v>280</v>
      </c>
      <c r="O68" s="1" t="s">
        <v>281</v>
      </c>
    </row>
    <row r="69" spans="12:15" x14ac:dyDescent="0.3">
      <c r="L69" s="1" t="str">
        <f t="shared" ca="1" si="5"/>
        <v>Gabon</v>
      </c>
      <c r="M69" s="1" t="s">
        <v>282</v>
      </c>
      <c r="N69" s="1" t="s">
        <v>282</v>
      </c>
      <c r="O69" s="1" t="s">
        <v>283</v>
      </c>
    </row>
    <row r="70" spans="12:15" x14ac:dyDescent="0.3">
      <c r="L70" s="1" t="str">
        <f t="shared" ca="1" si="5"/>
        <v>Gambia</v>
      </c>
      <c r="M70" s="1" t="s">
        <v>284</v>
      </c>
      <c r="N70" s="1" t="s">
        <v>285</v>
      </c>
      <c r="O70" s="1" t="s">
        <v>284</v>
      </c>
    </row>
    <row r="71" spans="12:15" x14ac:dyDescent="0.3">
      <c r="L71" s="1" t="str">
        <f t="shared" ca="1" si="5"/>
        <v>Georgia</v>
      </c>
      <c r="M71" s="1" t="s">
        <v>286</v>
      </c>
      <c r="N71" s="1" t="s">
        <v>287</v>
      </c>
      <c r="O71" s="1" t="s">
        <v>286</v>
      </c>
    </row>
    <row r="72" spans="12:15" x14ac:dyDescent="0.3">
      <c r="L72" s="1" t="str">
        <f t="shared" ca="1" si="5"/>
        <v>Germany</v>
      </c>
      <c r="M72" s="1" t="s">
        <v>288</v>
      </c>
      <c r="N72" s="1" t="s">
        <v>289</v>
      </c>
      <c r="O72" s="1" t="s">
        <v>290</v>
      </c>
    </row>
    <row r="73" spans="12:15" x14ac:dyDescent="0.3">
      <c r="L73" s="1" t="str">
        <f t="shared" ca="1" si="5"/>
        <v>Ghana</v>
      </c>
      <c r="M73" s="1" t="s">
        <v>291</v>
      </c>
      <c r="N73" s="1" t="s">
        <v>291</v>
      </c>
      <c r="O73" s="1" t="s">
        <v>291</v>
      </c>
    </row>
    <row r="74" spans="12:15" x14ac:dyDescent="0.3">
      <c r="L74" s="1" t="str">
        <f t="shared" ca="1" si="5"/>
        <v>Greece</v>
      </c>
      <c r="M74" s="1" t="s">
        <v>292</v>
      </c>
      <c r="N74" s="1" t="s">
        <v>293</v>
      </c>
      <c r="O74" s="1" t="s">
        <v>294</v>
      </c>
    </row>
    <row r="75" spans="12:15" x14ac:dyDescent="0.3">
      <c r="L75" s="1" t="str">
        <f t="shared" ca="1" si="5"/>
        <v>Greenland</v>
      </c>
      <c r="M75" s="1" t="s">
        <v>295</v>
      </c>
      <c r="N75" s="1" t="s">
        <v>296</v>
      </c>
      <c r="O75" s="1" t="s">
        <v>297</v>
      </c>
    </row>
    <row r="76" spans="12:15" x14ac:dyDescent="0.3">
      <c r="L76" s="1" t="str">
        <f t="shared" ca="1" si="5"/>
        <v>Grenada</v>
      </c>
      <c r="M76" s="1" t="s">
        <v>298</v>
      </c>
      <c r="N76" s="1" t="s">
        <v>299</v>
      </c>
      <c r="O76" s="1" t="s">
        <v>300</v>
      </c>
    </row>
    <row r="77" spans="12:15" x14ac:dyDescent="0.3">
      <c r="L77" s="1" t="str">
        <f t="shared" ca="1" si="5"/>
        <v>Guatemala</v>
      </c>
      <c r="M77" s="1" t="s">
        <v>301</v>
      </c>
      <c r="N77" s="1" t="s">
        <v>301</v>
      </c>
      <c r="O77" s="1" t="s">
        <v>301</v>
      </c>
    </row>
    <row r="78" spans="12:15" x14ac:dyDescent="0.3">
      <c r="L78" s="1" t="str">
        <f t="shared" ca="1" si="5"/>
        <v>Guinea</v>
      </c>
      <c r="M78" s="1" t="s">
        <v>302</v>
      </c>
      <c r="N78" s="1" t="s">
        <v>303</v>
      </c>
      <c r="O78" s="1" t="s">
        <v>302</v>
      </c>
    </row>
    <row r="79" spans="12:15" x14ac:dyDescent="0.3">
      <c r="L79" s="1" t="str">
        <f t="shared" ca="1" si="5"/>
        <v>Guinea-Bissau</v>
      </c>
      <c r="M79" s="1" t="s">
        <v>304</v>
      </c>
      <c r="N79" s="1" t="s">
        <v>305</v>
      </c>
      <c r="O79" s="1" t="s">
        <v>306</v>
      </c>
    </row>
    <row r="80" spans="12:15" x14ac:dyDescent="0.3">
      <c r="L80" s="1" t="str">
        <f t="shared" ca="1" si="5"/>
        <v>Guyana</v>
      </c>
      <c r="M80" s="1" t="s">
        <v>307</v>
      </c>
      <c r="N80" s="1" t="s">
        <v>307</v>
      </c>
      <c r="O80" s="1" t="s">
        <v>307</v>
      </c>
    </row>
    <row r="81" spans="12:15" x14ac:dyDescent="0.3">
      <c r="L81" s="1" t="str">
        <f t="shared" ca="1" si="5"/>
        <v>Haiti</v>
      </c>
      <c r="M81" s="1" t="s">
        <v>308</v>
      </c>
      <c r="N81" s="1" t="s">
        <v>309</v>
      </c>
      <c r="O81" s="1" t="s">
        <v>310</v>
      </c>
    </row>
    <row r="82" spans="12:15" x14ac:dyDescent="0.3">
      <c r="L82" s="1" t="str">
        <f t="shared" ca="1" si="5"/>
        <v>Holy See</v>
      </c>
      <c r="M82" s="1" t="s">
        <v>311</v>
      </c>
      <c r="N82" s="1" t="s">
        <v>312</v>
      </c>
      <c r="O82" s="1" t="s">
        <v>313</v>
      </c>
    </row>
    <row r="83" spans="12:15" x14ac:dyDescent="0.3">
      <c r="L83" s="1" t="str">
        <f t="shared" ca="1" si="5"/>
        <v>Honduras</v>
      </c>
      <c r="M83" s="1" t="s">
        <v>314</v>
      </c>
      <c r="N83" s="1" t="s">
        <v>314</v>
      </c>
      <c r="O83" s="1" t="s">
        <v>314</v>
      </c>
    </row>
    <row r="84" spans="12:15" x14ac:dyDescent="0.3">
      <c r="L84" s="1" t="str">
        <f t="shared" ca="1" si="5"/>
        <v>Hungary</v>
      </c>
      <c r="M84" s="1" t="s">
        <v>315</v>
      </c>
      <c r="N84" s="1" t="s">
        <v>316</v>
      </c>
      <c r="O84" s="1" t="s">
        <v>317</v>
      </c>
    </row>
    <row r="85" spans="12:15" x14ac:dyDescent="0.3">
      <c r="L85" s="1" t="str">
        <f t="shared" ca="1" si="5"/>
        <v>Iceland</v>
      </c>
      <c r="M85" s="1" t="s">
        <v>318</v>
      </c>
      <c r="N85" s="1" t="s">
        <v>319</v>
      </c>
      <c r="O85" s="1" t="s">
        <v>320</v>
      </c>
    </row>
    <row r="86" spans="12:15" x14ac:dyDescent="0.3">
      <c r="L86" s="1" t="str">
        <f t="shared" ca="1" si="5"/>
        <v>India</v>
      </c>
      <c r="M86" s="1" t="s">
        <v>321</v>
      </c>
      <c r="N86" s="1" t="s">
        <v>322</v>
      </c>
      <c r="O86" s="1" t="s">
        <v>321</v>
      </c>
    </row>
    <row r="87" spans="12:15" x14ac:dyDescent="0.3">
      <c r="L87" s="1" t="str">
        <f t="shared" ca="1" si="5"/>
        <v>Indonesia</v>
      </c>
      <c r="M87" s="1" t="s">
        <v>323</v>
      </c>
      <c r="N87" s="1" t="s">
        <v>324</v>
      </c>
      <c r="O87" s="1" t="s">
        <v>323</v>
      </c>
    </row>
    <row r="88" spans="12:15" x14ac:dyDescent="0.3">
      <c r="L88" s="1" t="str">
        <f t="shared" ca="1" si="5"/>
        <v>Iran (Islamic Republic)</v>
      </c>
      <c r="M88" s="1" t="s">
        <v>325</v>
      </c>
      <c r="N88" s="1" t="s">
        <v>326</v>
      </c>
      <c r="O88" s="1" t="s">
        <v>327</v>
      </c>
    </row>
    <row r="89" spans="12:15" x14ac:dyDescent="0.3">
      <c r="L89" s="1" t="str">
        <f t="shared" ca="1" si="5"/>
        <v>Iraq</v>
      </c>
      <c r="M89" s="1" t="s">
        <v>328</v>
      </c>
      <c r="N89" s="1" t="s">
        <v>329</v>
      </c>
      <c r="O89" s="1" t="s">
        <v>328</v>
      </c>
    </row>
    <row r="90" spans="12:15" x14ac:dyDescent="0.3">
      <c r="L90" s="1" t="str">
        <f t="shared" ca="1" si="5"/>
        <v>Ireland</v>
      </c>
      <c r="M90" s="1" t="s">
        <v>330</v>
      </c>
      <c r="N90" s="1" t="s">
        <v>331</v>
      </c>
      <c r="O90" s="1" t="s">
        <v>332</v>
      </c>
    </row>
    <row r="91" spans="12:15" x14ac:dyDescent="0.3">
      <c r="L91" s="1" t="str">
        <f t="shared" ca="1" si="5"/>
        <v>Israel</v>
      </c>
      <c r="M91" s="1" t="s">
        <v>333</v>
      </c>
      <c r="N91" s="1" t="s">
        <v>334</v>
      </c>
      <c r="O91" s="1" t="s">
        <v>333</v>
      </c>
    </row>
    <row r="92" spans="12:15" x14ac:dyDescent="0.3">
      <c r="L92" s="1" t="str">
        <f t="shared" ca="1" si="5"/>
        <v>Italy</v>
      </c>
      <c r="M92" s="1" t="s">
        <v>335</v>
      </c>
      <c r="N92" s="1" t="s">
        <v>336</v>
      </c>
      <c r="O92" s="1" t="s">
        <v>337</v>
      </c>
    </row>
    <row r="93" spans="12:15" x14ac:dyDescent="0.3">
      <c r="L93" s="1" t="str">
        <f t="shared" ca="1" si="5"/>
        <v>Jamaica</v>
      </c>
      <c r="M93" s="1" t="s">
        <v>338</v>
      </c>
      <c r="N93" s="1" t="s">
        <v>339</v>
      </c>
      <c r="O93" s="1" t="s">
        <v>338</v>
      </c>
    </row>
    <row r="94" spans="12:15" x14ac:dyDescent="0.3">
      <c r="L94" s="1" t="str">
        <f t="shared" ca="1" si="5"/>
        <v>Japan</v>
      </c>
      <c r="M94" s="1" t="s">
        <v>340</v>
      </c>
      <c r="N94" s="1" t="s">
        <v>341</v>
      </c>
      <c r="O94" s="1" t="s">
        <v>342</v>
      </c>
    </row>
    <row r="95" spans="12:15" x14ac:dyDescent="0.3">
      <c r="L95" s="1" t="str">
        <f t="shared" ca="1" si="5"/>
        <v>Jordan</v>
      </c>
      <c r="M95" s="1" t="s">
        <v>343</v>
      </c>
      <c r="N95" s="1" t="s">
        <v>344</v>
      </c>
      <c r="O95" s="1" t="s">
        <v>345</v>
      </c>
    </row>
    <row r="96" spans="12:15" x14ac:dyDescent="0.3">
      <c r="L96" s="1" t="str">
        <f t="shared" ca="1" si="5"/>
        <v>Kazakhstan</v>
      </c>
      <c r="M96" s="1" t="s">
        <v>346</v>
      </c>
      <c r="N96" s="1" t="s">
        <v>346</v>
      </c>
      <c r="O96" s="1" t="s">
        <v>347</v>
      </c>
    </row>
    <row r="97" spans="12:15" x14ac:dyDescent="0.3">
      <c r="L97" s="1" t="str">
        <f t="shared" ca="1" si="5"/>
        <v>Kenya</v>
      </c>
      <c r="M97" s="1" t="s">
        <v>348</v>
      </c>
      <c r="N97" s="1" t="s">
        <v>348</v>
      </c>
      <c r="O97" s="1" t="s">
        <v>348</v>
      </c>
    </row>
    <row r="98" spans="12:15" x14ac:dyDescent="0.3">
      <c r="L98" s="1" t="str">
        <f t="shared" ca="1" si="5"/>
        <v>Kiribati</v>
      </c>
      <c r="M98" s="1" t="s">
        <v>349</v>
      </c>
      <c r="N98" s="1" t="s">
        <v>349</v>
      </c>
      <c r="O98" s="1" t="s">
        <v>349</v>
      </c>
    </row>
    <row r="99" spans="12:15" x14ac:dyDescent="0.3">
      <c r="L99" s="1" t="str">
        <f t="shared" ca="1" si="5"/>
        <v>Korea (Democratic Peoples Republic)</v>
      </c>
      <c r="M99" s="1" t="s">
        <v>350</v>
      </c>
      <c r="N99" s="1" t="s">
        <v>351</v>
      </c>
      <c r="O99" s="1" t="s">
        <v>352</v>
      </c>
    </row>
    <row r="100" spans="12:15" x14ac:dyDescent="0.3">
      <c r="L100" s="1" t="str">
        <f t="shared" ca="1" si="5"/>
        <v>Korea (Republic)</v>
      </c>
      <c r="M100" s="1" t="s">
        <v>353</v>
      </c>
      <c r="N100" s="1" t="s">
        <v>354</v>
      </c>
      <c r="O100" s="1" t="s">
        <v>355</v>
      </c>
    </row>
    <row r="101" spans="12:15" x14ac:dyDescent="0.3">
      <c r="L101" s="1" t="str">
        <f t="shared" ca="1" si="5"/>
        <v>Kosovo</v>
      </c>
      <c r="M101" s="1" t="s">
        <v>356</v>
      </c>
      <c r="N101" s="1" t="s">
        <v>356</v>
      </c>
      <c r="O101" s="1" t="s">
        <v>356</v>
      </c>
    </row>
    <row r="102" spans="12:15" x14ac:dyDescent="0.3">
      <c r="L102" s="1" t="str">
        <f t="shared" ca="1" si="5"/>
        <v>Kuwait</v>
      </c>
      <c r="M102" s="1" t="s">
        <v>357</v>
      </c>
      <c r="N102" s="1" t="s">
        <v>358</v>
      </c>
      <c r="O102" s="1" t="s">
        <v>357</v>
      </c>
    </row>
    <row r="103" spans="12:15" x14ac:dyDescent="0.3">
      <c r="L103" s="1" t="str">
        <f t="shared" ca="1" si="5"/>
        <v>Kyrgyzstan</v>
      </c>
      <c r="M103" s="1" t="s">
        <v>359</v>
      </c>
      <c r="N103" s="1" t="s">
        <v>360</v>
      </c>
      <c r="O103" s="1" t="s">
        <v>361</v>
      </c>
    </row>
    <row r="104" spans="12:15" x14ac:dyDescent="0.3">
      <c r="L104" s="1" t="str">
        <f t="shared" ca="1" si="5"/>
        <v>Lao (Peoples Democratic Republic)</v>
      </c>
      <c r="M104" s="1" t="s">
        <v>362</v>
      </c>
      <c r="N104" s="1" t="s">
        <v>363</v>
      </c>
      <c r="O104" s="1" t="s">
        <v>364</v>
      </c>
    </row>
    <row r="105" spans="12:15" x14ac:dyDescent="0.3">
      <c r="L105" s="1" t="str">
        <f t="shared" ca="1" si="5"/>
        <v>Latvia</v>
      </c>
      <c r="M105" s="1" t="s">
        <v>365</v>
      </c>
      <c r="N105" s="1" t="s">
        <v>366</v>
      </c>
      <c r="O105" s="1" t="s">
        <v>367</v>
      </c>
    </row>
    <row r="106" spans="12:15" x14ac:dyDescent="0.3">
      <c r="L106" s="1" t="str">
        <f t="shared" ca="1" si="5"/>
        <v>Lebanon</v>
      </c>
      <c r="M106" s="1" t="s">
        <v>368</v>
      </c>
      <c r="N106" s="1" t="s">
        <v>369</v>
      </c>
      <c r="O106" s="1" t="s">
        <v>370</v>
      </c>
    </row>
    <row r="107" spans="12:15" x14ac:dyDescent="0.3">
      <c r="L107" s="1" t="str">
        <f t="shared" ca="1" si="5"/>
        <v>Lesotho</v>
      </c>
      <c r="M107" s="1" t="s">
        <v>371</v>
      </c>
      <c r="N107" s="1" t="s">
        <v>371</v>
      </c>
      <c r="O107" s="1" t="s">
        <v>371</v>
      </c>
    </row>
    <row r="108" spans="12:15" x14ac:dyDescent="0.3">
      <c r="L108" s="1" t="str">
        <f t="shared" ca="1" si="5"/>
        <v>Liberia</v>
      </c>
      <c r="M108" s="1" t="s">
        <v>372</v>
      </c>
      <c r="N108" s="1" t="s">
        <v>372</v>
      </c>
      <c r="O108" s="1" t="s">
        <v>372</v>
      </c>
    </row>
    <row r="109" spans="12:15" x14ac:dyDescent="0.3">
      <c r="L109" s="1" t="str">
        <f t="shared" ca="1" si="5"/>
        <v>Libya</v>
      </c>
      <c r="M109" s="1" t="s">
        <v>373</v>
      </c>
      <c r="N109" s="1" t="s">
        <v>374</v>
      </c>
      <c r="O109" s="1" t="s">
        <v>375</v>
      </c>
    </row>
    <row r="110" spans="12:15" x14ac:dyDescent="0.3">
      <c r="L110" s="1" t="str">
        <f t="shared" ca="1" si="5"/>
        <v>Liechtenstein</v>
      </c>
      <c r="M110" s="1" t="s">
        <v>376</v>
      </c>
      <c r="N110" s="1" t="s">
        <v>376</v>
      </c>
      <c r="O110" s="1" t="s">
        <v>376</v>
      </c>
    </row>
    <row r="111" spans="12:15" x14ac:dyDescent="0.3">
      <c r="L111" s="1" t="str">
        <f t="shared" ca="1" si="5"/>
        <v>Lithuania</v>
      </c>
      <c r="M111" s="1" t="s">
        <v>377</v>
      </c>
      <c r="N111" s="1" t="s">
        <v>378</v>
      </c>
      <c r="O111" s="1" t="s">
        <v>379</v>
      </c>
    </row>
    <row r="112" spans="12:15" x14ac:dyDescent="0.3">
      <c r="L112" s="1" t="str">
        <f t="shared" ca="1" si="5"/>
        <v>Luxembourg</v>
      </c>
      <c r="M112" s="1" t="s">
        <v>380</v>
      </c>
      <c r="N112" s="1" t="s">
        <v>380</v>
      </c>
      <c r="O112" s="1" t="s">
        <v>381</v>
      </c>
    </row>
    <row r="113" spans="12:15" x14ac:dyDescent="0.3">
      <c r="L113" s="1" t="str">
        <f t="shared" ca="1" si="5"/>
        <v>Madagascar</v>
      </c>
      <c r="M113" s="1" t="s">
        <v>382</v>
      </c>
      <c r="N113" s="1" t="s">
        <v>382</v>
      </c>
      <c r="O113" s="1" t="s">
        <v>382</v>
      </c>
    </row>
    <row r="114" spans="12:15" x14ac:dyDescent="0.3">
      <c r="L114" s="1" t="str">
        <f t="shared" ca="1" si="5"/>
        <v>Malawi</v>
      </c>
      <c r="M114" s="1" t="s">
        <v>383</v>
      </c>
      <c r="N114" s="1" t="s">
        <v>383</v>
      </c>
      <c r="O114" s="1" t="s">
        <v>383</v>
      </c>
    </row>
    <row r="115" spans="12:15" x14ac:dyDescent="0.3">
      <c r="L115" s="1" t="str">
        <f t="shared" ca="1" si="5"/>
        <v>Malaysia</v>
      </c>
      <c r="M115" s="1" t="s">
        <v>384</v>
      </c>
      <c r="N115" s="1" t="s">
        <v>385</v>
      </c>
      <c r="O115" s="1" t="s">
        <v>386</v>
      </c>
    </row>
    <row r="116" spans="12:15" x14ac:dyDescent="0.3">
      <c r="L116" s="1" t="str">
        <f t="shared" ca="1" si="5"/>
        <v>Maldives</v>
      </c>
      <c r="M116" s="1" t="s">
        <v>387</v>
      </c>
      <c r="N116" s="1" t="s">
        <v>387</v>
      </c>
      <c r="O116" s="1" t="s">
        <v>388</v>
      </c>
    </row>
    <row r="117" spans="12:15" x14ac:dyDescent="0.3">
      <c r="L117" s="1" t="str">
        <f t="shared" ca="1" si="5"/>
        <v>Mali</v>
      </c>
      <c r="M117" s="1" t="s">
        <v>389</v>
      </c>
      <c r="N117" s="1" t="s">
        <v>389</v>
      </c>
      <c r="O117" s="1" t="s">
        <v>390</v>
      </c>
    </row>
    <row r="118" spans="12:15" x14ac:dyDescent="0.3">
      <c r="L118" s="1" t="str">
        <f t="shared" ca="1" si="5"/>
        <v>Malta</v>
      </c>
      <c r="M118" s="1" t="s">
        <v>391</v>
      </c>
      <c r="N118" s="1" t="s">
        <v>392</v>
      </c>
      <c r="O118" s="1" t="s">
        <v>391</v>
      </c>
    </row>
    <row r="119" spans="12:15" x14ac:dyDescent="0.3">
      <c r="L119" s="1" t="str">
        <f t="shared" ca="1" si="5"/>
        <v>Marshall Islands</v>
      </c>
      <c r="M119" s="1" t="s">
        <v>393</v>
      </c>
      <c r="N119" s="1" t="s">
        <v>394</v>
      </c>
      <c r="O119" s="1" t="s">
        <v>395</v>
      </c>
    </row>
    <row r="120" spans="12:15" x14ac:dyDescent="0.3">
      <c r="L120" s="1" t="str">
        <f t="shared" ca="1" si="5"/>
        <v>Mauritania</v>
      </c>
      <c r="M120" s="1" t="s">
        <v>396</v>
      </c>
      <c r="N120" s="1" t="s">
        <v>397</v>
      </c>
      <c r="O120" s="1" t="s">
        <v>396</v>
      </c>
    </row>
    <row r="121" spans="12:15" x14ac:dyDescent="0.3">
      <c r="L121" s="1" t="str">
        <f t="shared" ca="1" si="5"/>
        <v>Mauritius</v>
      </c>
      <c r="M121" s="1" t="s">
        <v>398</v>
      </c>
      <c r="N121" s="1" t="s">
        <v>399</v>
      </c>
      <c r="O121" s="1" t="s">
        <v>400</v>
      </c>
    </row>
    <row r="122" spans="12:15" x14ac:dyDescent="0.3">
      <c r="L122" s="1" t="str">
        <f t="shared" ca="1" si="5"/>
        <v>Mexico</v>
      </c>
      <c r="M122" s="1" t="s">
        <v>401</v>
      </c>
      <c r="N122" s="1" t="s">
        <v>402</v>
      </c>
      <c r="O122" s="1" t="s">
        <v>403</v>
      </c>
    </row>
    <row r="123" spans="12:15" x14ac:dyDescent="0.3">
      <c r="L123" s="1" t="str">
        <f t="shared" ca="1" si="5"/>
        <v>Micronesia (Federated States)</v>
      </c>
      <c r="M123" s="1" t="s">
        <v>404</v>
      </c>
      <c r="N123" s="1" t="s">
        <v>405</v>
      </c>
      <c r="O123" s="1" t="s">
        <v>406</v>
      </c>
    </row>
    <row r="124" spans="12:15" x14ac:dyDescent="0.3">
      <c r="L124" s="1" t="str">
        <f t="shared" ca="1" si="5"/>
        <v>Moldova</v>
      </c>
      <c r="M124" s="1" t="s">
        <v>407</v>
      </c>
      <c r="N124" s="1" t="s">
        <v>408</v>
      </c>
      <c r="O124" s="1" t="s">
        <v>409</v>
      </c>
    </row>
    <row r="125" spans="12:15" x14ac:dyDescent="0.3">
      <c r="L125" s="1" t="str">
        <f t="shared" ca="1" si="5"/>
        <v>Monaco</v>
      </c>
      <c r="M125" s="1" t="s">
        <v>410</v>
      </c>
      <c r="N125" s="1" t="s">
        <v>410</v>
      </c>
      <c r="O125" s="1" t="s">
        <v>411</v>
      </c>
    </row>
    <row r="126" spans="12:15" x14ac:dyDescent="0.3">
      <c r="L126" s="1" t="str">
        <f t="shared" ca="1" si="5"/>
        <v>Mongolia</v>
      </c>
      <c r="M126" s="1" t="s">
        <v>412</v>
      </c>
      <c r="N126" s="1" t="s">
        <v>413</v>
      </c>
      <c r="O126" s="1" t="s">
        <v>412</v>
      </c>
    </row>
    <row r="127" spans="12:15" x14ac:dyDescent="0.3">
      <c r="L127" s="1" t="str">
        <f t="shared" ca="1" si="5"/>
        <v>Montenegro</v>
      </c>
      <c r="M127" s="1" t="s">
        <v>414</v>
      </c>
      <c r="N127" s="1" t="s">
        <v>415</v>
      </c>
      <c r="O127" s="1" t="s">
        <v>414</v>
      </c>
    </row>
    <row r="128" spans="12:15" x14ac:dyDescent="0.3">
      <c r="L128" s="1" t="str">
        <f t="shared" ca="1" si="5"/>
        <v>Morocco</v>
      </c>
      <c r="M128" s="1" t="s">
        <v>416</v>
      </c>
      <c r="N128" s="1" t="s">
        <v>417</v>
      </c>
      <c r="O128" s="1" t="s">
        <v>418</v>
      </c>
    </row>
    <row r="129" spans="12:15" x14ac:dyDescent="0.3">
      <c r="L129" s="1" t="str">
        <f t="shared" ca="1" si="5"/>
        <v>Mozambique</v>
      </c>
      <c r="M129" s="1" t="s">
        <v>419</v>
      </c>
      <c r="N129" s="1" t="s">
        <v>419</v>
      </c>
      <c r="O129" s="1" t="s">
        <v>419</v>
      </c>
    </row>
    <row r="130" spans="12:15" x14ac:dyDescent="0.3">
      <c r="L130" s="1" t="str">
        <f t="shared" ca="1" si="5"/>
        <v>Myanmar</v>
      </c>
      <c r="M130" s="1" t="s">
        <v>420</v>
      </c>
      <c r="N130" s="1" t="s">
        <v>421</v>
      </c>
      <c r="O130" s="1" t="s">
        <v>420</v>
      </c>
    </row>
    <row r="131" spans="12:15" x14ac:dyDescent="0.3">
      <c r="L131" s="1" t="str">
        <f t="shared" ref="L131:L194" ca="1" si="6">OFFSET($M131,0,LangOffset,1,1)</f>
        <v>Namibia</v>
      </c>
      <c r="M131" s="1" t="s">
        <v>422</v>
      </c>
      <c r="N131" s="1" t="s">
        <v>423</v>
      </c>
      <c r="O131" s="1" t="s">
        <v>422</v>
      </c>
    </row>
    <row r="132" spans="12:15" x14ac:dyDescent="0.3">
      <c r="L132" s="1" t="str">
        <f t="shared" ca="1" si="6"/>
        <v>Nauru</v>
      </c>
      <c r="M132" s="1" t="s">
        <v>424</v>
      </c>
      <c r="N132" s="1" t="s">
        <v>424</v>
      </c>
      <c r="O132" s="1" t="s">
        <v>424</v>
      </c>
    </row>
    <row r="133" spans="12:15" x14ac:dyDescent="0.3">
      <c r="L133" s="1" t="str">
        <f t="shared" ca="1" si="6"/>
        <v>Nepal</v>
      </c>
      <c r="M133" s="1" t="s">
        <v>425</v>
      </c>
      <c r="N133" s="1" t="s">
        <v>426</v>
      </c>
      <c r="O133" s="1" t="s">
        <v>425</v>
      </c>
    </row>
    <row r="134" spans="12:15" x14ac:dyDescent="0.3">
      <c r="L134" s="1" t="str">
        <f t="shared" ca="1" si="6"/>
        <v>Netherlands</v>
      </c>
      <c r="M134" s="1" t="s">
        <v>427</v>
      </c>
      <c r="N134" s="1" t="s">
        <v>428</v>
      </c>
      <c r="O134" s="1" t="s">
        <v>429</v>
      </c>
    </row>
    <row r="135" spans="12:15" x14ac:dyDescent="0.3">
      <c r="L135" s="1" t="str">
        <f t="shared" ca="1" si="6"/>
        <v>New Zealand</v>
      </c>
      <c r="M135" s="1" t="s">
        <v>430</v>
      </c>
      <c r="N135" s="1" t="s">
        <v>431</v>
      </c>
      <c r="O135" s="1" t="s">
        <v>432</v>
      </c>
    </row>
    <row r="136" spans="12:15" x14ac:dyDescent="0.3">
      <c r="L136" s="1" t="str">
        <f t="shared" ca="1" si="6"/>
        <v>Nicaragua</v>
      </c>
      <c r="M136" s="1" t="s">
        <v>433</v>
      </c>
      <c r="N136" s="1" t="s">
        <v>433</v>
      </c>
      <c r="O136" s="1" t="s">
        <v>433</v>
      </c>
    </row>
    <row r="137" spans="12:15" x14ac:dyDescent="0.3">
      <c r="L137" s="1" t="str">
        <f t="shared" ca="1" si="6"/>
        <v>Niger</v>
      </c>
      <c r="M137" s="1" t="s">
        <v>434</v>
      </c>
      <c r="N137" s="1" t="s">
        <v>434</v>
      </c>
      <c r="O137" s="1" t="s">
        <v>435</v>
      </c>
    </row>
    <row r="138" spans="12:15" x14ac:dyDescent="0.3">
      <c r="L138" s="1" t="str">
        <f t="shared" ca="1" si="6"/>
        <v>Nigeria</v>
      </c>
      <c r="M138" s="1" t="s">
        <v>436</v>
      </c>
      <c r="N138" s="1" t="s">
        <v>436</v>
      </c>
      <c r="O138" s="1" t="s">
        <v>436</v>
      </c>
    </row>
    <row r="139" spans="12:15" x14ac:dyDescent="0.3">
      <c r="L139" s="1" t="str">
        <f t="shared" ca="1" si="6"/>
        <v>Niue</v>
      </c>
      <c r="M139" s="1" t="s">
        <v>437</v>
      </c>
      <c r="N139" s="1" t="s">
        <v>437</v>
      </c>
      <c r="O139" s="1" t="s">
        <v>437</v>
      </c>
    </row>
    <row r="140" spans="12:15" x14ac:dyDescent="0.3">
      <c r="L140" s="1" t="str">
        <f t="shared" ca="1" si="6"/>
        <v>North Macedonia</v>
      </c>
      <c r="M140" s="1" t="s">
        <v>438</v>
      </c>
      <c r="N140" s="1" t="s">
        <v>439</v>
      </c>
      <c r="O140" s="1" t="s">
        <v>440</v>
      </c>
    </row>
    <row r="141" spans="12:15" x14ac:dyDescent="0.3">
      <c r="L141" s="1" t="str">
        <f t="shared" ca="1" si="6"/>
        <v>Norway</v>
      </c>
      <c r="M141" s="1" t="s">
        <v>441</v>
      </c>
      <c r="N141" s="1" t="s">
        <v>442</v>
      </c>
      <c r="O141" s="1" t="s">
        <v>443</v>
      </c>
    </row>
    <row r="142" spans="12:15" x14ac:dyDescent="0.3">
      <c r="L142" s="1" t="str">
        <f t="shared" ca="1" si="6"/>
        <v>Oman</v>
      </c>
      <c r="M142" s="1" t="s">
        <v>444</v>
      </c>
      <c r="N142" s="1" t="s">
        <v>444</v>
      </c>
      <c r="O142" s="1" t="s">
        <v>445</v>
      </c>
    </row>
    <row r="143" spans="12:15" x14ac:dyDescent="0.3">
      <c r="L143" s="1" t="str">
        <f t="shared" ca="1" si="6"/>
        <v>Pakistan</v>
      </c>
      <c r="M143" s="1" t="s">
        <v>446</v>
      </c>
      <c r="N143" s="1" t="s">
        <v>446</v>
      </c>
      <c r="O143" s="1" t="s">
        <v>447</v>
      </c>
    </row>
    <row r="144" spans="12:15" x14ac:dyDescent="0.3">
      <c r="L144" s="1" t="str">
        <f t="shared" ca="1" si="6"/>
        <v>Palau</v>
      </c>
      <c r="M144" s="1" t="s">
        <v>448</v>
      </c>
      <c r="N144" s="1" t="s">
        <v>449</v>
      </c>
      <c r="O144" s="1" t="s">
        <v>448</v>
      </c>
    </row>
    <row r="145" spans="12:15" x14ac:dyDescent="0.3">
      <c r="L145" s="1" t="str">
        <f t="shared" ca="1" si="6"/>
        <v>Palestine</v>
      </c>
      <c r="M145" s="1" t="s">
        <v>450</v>
      </c>
      <c r="N145" s="1" t="s">
        <v>450</v>
      </c>
      <c r="O145" s="1" t="s">
        <v>451</v>
      </c>
    </row>
    <row r="146" spans="12:15" x14ac:dyDescent="0.3">
      <c r="L146" s="1" t="str">
        <f t="shared" ca="1" si="6"/>
        <v>Panama</v>
      </c>
      <c r="M146" s="1" t="s">
        <v>452</v>
      </c>
      <c r="N146" s="1" t="s">
        <v>452</v>
      </c>
      <c r="O146" s="1" t="s">
        <v>453</v>
      </c>
    </row>
    <row r="147" spans="12:15" x14ac:dyDescent="0.3">
      <c r="L147" s="1" t="str">
        <f t="shared" ca="1" si="6"/>
        <v>Papua New Guinea</v>
      </c>
      <c r="M147" s="1" t="s">
        <v>454</v>
      </c>
      <c r="N147" s="1" t="s">
        <v>455</v>
      </c>
      <c r="O147" s="1" t="s">
        <v>456</v>
      </c>
    </row>
    <row r="148" spans="12:15" x14ac:dyDescent="0.3">
      <c r="L148" s="1" t="str">
        <f t="shared" ca="1" si="6"/>
        <v>Paraguay</v>
      </c>
      <c r="M148" s="1" t="s">
        <v>457</v>
      </c>
      <c r="N148" s="1" t="s">
        <v>457</v>
      </c>
      <c r="O148" s="1" t="s">
        <v>457</v>
      </c>
    </row>
    <row r="149" spans="12:15" x14ac:dyDescent="0.3">
      <c r="L149" s="1" t="str">
        <f t="shared" ca="1" si="6"/>
        <v>Peru</v>
      </c>
      <c r="M149" s="1" t="s">
        <v>458</v>
      </c>
      <c r="N149" s="1" t="s">
        <v>459</v>
      </c>
      <c r="O149" s="1" t="s">
        <v>460</v>
      </c>
    </row>
    <row r="150" spans="12:15" x14ac:dyDescent="0.3">
      <c r="L150" s="1" t="str">
        <f t="shared" ca="1" si="6"/>
        <v>Philippines</v>
      </c>
      <c r="M150" s="1" t="s">
        <v>461</v>
      </c>
      <c r="N150" s="1" t="s">
        <v>461</v>
      </c>
      <c r="O150" s="1" t="s">
        <v>462</v>
      </c>
    </row>
    <row r="151" spans="12:15" x14ac:dyDescent="0.3">
      <c r="L151" s="1" t="str">
        <f t="shared" ca="1" si="6"/>
        <v>Poland</v>
      </c>
      <c r="M151" s="1" t="s">
        <v>463</v>
      </c>
      <c r="N151" s="1" t="s">
        <v>464</v>
      </c>
      <c r="O151" s="1" t="s">
        <v>465</v>
      </c>
    </row>
    <row r="152" spans="12:15" x14ac:dyDescent="0.3">
      <c r="L152" s="1" t="str">
        <f t="shared" ca="1" si="6"/>
        <v>Portugal</v>
      </c>
      <c r="M152" s="1" t="s">
        <v>466</v>
      </c>
      <c r="N152" s="1" t="s">
        <v>466</v>
      </c>
      <c r="O152" s="1" t="s">
        <v>466</v>
      </c>
    </row>
    <row r="153" spans="12:15" x14ac:dyDescent="0.3">
      <c r="L153" s="1" t="str">
        <f t="shared" ca="1" si="6"/>
        <v>Qatar</v>
      </c>
      <c r="M153" s="1" t="s">
        <v>467</v>
      </c>
      <c r="N153" s="1" t="s">
        <v>467</v>
      </c>
      <c r="O153" s="1" t="s">
        <v>467</v>
      </c>
    </row>
    <row r="154" spans="12:15" x14ac:dyDescent="0.3">
      <c r="L154" s="1" t="str">
        <f t="shared" ca="1" si="6"/>
        <v>Romania</v>
      </c>
      <c r="M154" s="1" t="s">
        <v>468</v>
      </c>
      <c r="N154" s="1" t="s">
        <v>469</v>
      </c>
      <c r="O154" s="1" t="s">
        <v>470</v>
      </c>
    </row>
    <row r="155" spans="12:15" x14ac:dyDescent="0.3">
      <c r="L155" s="1" t="str">
        <f t="shared" ca="1" si="6"/>
        <v>Russian Federation</v>
      </c>
      <c r="M155" s="1" t="s">
        <v>471</v>
      </c>
      <c r="N155" s="1" t="s">
        <v>472</v>
      </c>
      <c r="O155" s="1" t="s">
        <v>473</v>
      </c>
    </row>
    <row r="156" spans="12:15" x14ac:dyDescent="0.3">
      <c r="L156" s="1" t="str">
        <f t="shared" ca="1" si="6"/>
        <v>Rwanda</v>
      </c>
      <c r="M156" s="1" t="s">
        <v>474</v>
      </c>
      <c r="N156" s="1" t="s">
        <v>474</v>
      </c>
      <c r="O156" s="1" t="s">
        <v>474</v>
      </c>
    </row>
    <row r="157" spans="12:15" x14ac:dyDescent="0.3">
      <c r="L157" s="1" t="str">
        <f t="shared" ca="1" si="6"/>
        <v>Saint Kitts and Nevis</v>
      </c>
      <c r="M157" s="1" t="s">
        <v>475</v>
      </c>
      <c r="N157" s="1" t="s">
        <v>476</v>
      </c>
      <c r="O157" s="1" t="s">
        <v>477</v>
      </c>
    </row>
    <row r="158" spans="12:15" x14ac:dyDescent="0.3">
      <c r="L158" s="1" t="str">
        <f t="shared" ca="1" si="6"/>
        <v>Saint Lucia</v>
      </c>
      <c r="M158" s="1" t="s">
        <v>478</v>
      </c>
      <c r="N158" s="1" t="s">
        <v>479</v>
      </c>
      <c r="O158" s="1" t="s">
        <v>480</v>
      </c>
    </row>
    <row r="159" spans="12:15" x14ac:dyDescent="0.3">
      <c r="L159" s="1" t="str">
        <f t="shared" ca="1" si="6"/>
        <v>Saint Vincent and Grenadines</v>
      </c>
      <c r="M159" s="1" t="s">
        <v>481</v>
      </c>
      <c r="N159" s="1" t="s">
        <v>482</v>
      </c>
      <c r="O159" s="1" t="s">
        <v>483</v>
      </c>
    </row>
    <row r="160" spans="12:15" x14ac:dyDescent="0.3">
      <c r="L160" s="1" t="str">
        <f t="shared" ca="1" si="6"/>
        <v>Samoa</v>
      </c>
      <c r="M160" s="1" t="s">
        <v>484</v>
      </c>
      <c r="N160" s="1" t="s">
        <v>484</v>
      </c>
      <c r="O160" s="1" t="s">
        <v>484</v>
      </c>
    </row>
    <row r="161" spans="12:15" x14ac:dyDescent="0.3">
      <c r="L161" s="1" t="str">
        <f t="shared" ca="1" si="6"/>
        <v>San Marino</v>
      </c>
      <c r="M161" s="1" t="s">
        <v>485</v>
      </c>
      <c r="N161" s="1" t="s">
        <v>486</v>
      </c>
      <c r="O161" s="1" t="s">
        <v>485</v>
      </c>
    </row>
    <row r="162" spans="12:15" x14ac:dyDescent="0.3">
      <c r="L162" s="1" t="str">
        <f t="shared" ca="1" si="6"/>
        <v>Sao Tome and Principe</v>
      </c>
      <c r="M162" s="1" t="s">
        <v>487</v>
      </c>
      <c r="N162" s="1" t="s">
        <v>488</v>
      </c>
      <c r="O162" s="1" t="s">
        <v>489</v>
      </c>
    </row>
    <row r="163" spans="12:15" x14ac:dyDescent="0.3">
      <c r="L163" s="1" t="str">
        <f t="shared" ca="1" si="6"/>
        <v>Saudi Arabia</v>
      </c>
      <c r="M163" s="1" t="s">
        <v>490</v>
      </c>
      <c r="N163" s="1" t="s">
        <v>491</v>
      </c>
      <c r="O163" s="1" t="s">
        <v>492</v>
      </c>
    </row>
    <row r="164" spans="12:15" x14ac:dyDescent="0.3">
      <c r="L164" s="1" t="str">
        <f t="shared" ca="1" si="6"/>
        <v>Senegal</v>
      </c>
      <c r="M164" s="1" t="s">
        <v>493</v>
      </c>
      <c r="N164" s="1" t="s">
        <v>494</v>
      </c>
      <c r="O164" s="1" t="s">
        <v>493</v>
      </c>
    </row>
    <row r="165" spans="12:15" x14ac:dyDescent="0.3">
      <c r="L165" s="1" t="str">
        <f t="shared" ca="1" si="6"/>
        <v>Serbia</v>
      </c>
      <c r="M165" s="1" t="s">
        <v>495</v>
      </c>
      <c r="N165" s="1" t="s">
        <v>496</v>
      </c>
      <c r="O165" s="1" t="s">
        <v>495</v>
      </c>
    </row>
    <row r="166" spans="12:15" x14ac:dyDescent="0.3">
      <c r="L166" s="1" t="str">
        <f t="shared" ca="1" si="6"/>
        <v>Seychelles</v>
      </c>
      <c r="M166" s="1" t="s">
        <v>497</v>
      </c>
      <c r="N166" s="1" t="s">
        <v>497</v>
      </c>
      <c r="O166" s="1" t="s">
        <v>497</v>
      </c>
    </row>
    <row r="167" spans="12:15" x14ac:dyDescent="0.3">
      <c r="L167" s="1" t="str">
        <f t="shared" ca="1" si="6"/>
        <v>Sierra Leone</v>
      </c>
      <c r="M167" s="1" t="s">
        <v>498</v>
      </c>
      <c r="N167" s="1" t="s">
        <v>498</v>
      </c>
      <c r="O167" s="1" t="s">
        <v>499</v>
      </c>
    </row>
    <row r="168" spans="12:15" x14ac:dyDescent="0.3">
      <c r="L168" s="1" t="str">
        <f t="shared" ca="1" si="6"/>
        <v>Singapore</v>
      </c>
      <c r="M168" s="1" t="s">
        <v>500</v>
      </c>
      <c r="N168" s="1" t="s">
        <v>501</v>
      </c>
      <c r="O168" s="1" t="s">
        <v>502</v>
      </c>
    </row>
    <row r="169" spans="12:15" x14ac:dyDescent="0.3">
      <c r="L169" s="1" t="str">
        <f t="shared" ca="1" si="6"/>
        <v>Sint Maarten (Dutch part)</v>
      </c>
      <c r="M169" s="1" t="s">
        <v>503</v>
      </c>
      <c r="N169" s="1" t="s">
        <v>504</v>
      </c>
      <c r="O169" s="1" t="s">
        <v>505</v>
      </c>
    </row>
    <row r="170" spans="12:15" x14ac:dyDescent="0.3">
      <c r="L170" s="1" t="str">
        <f t="shared" ca="1" si="6"/>
        <v>Slovakia</v>
      </c>
      <c r="M170" s="1" t="s">
        <v>506</v>
      </c>
      <c r="N170" s="1" t="s">
        <v>507</v>
      </c>
      <c r="O170" s="1" t="s">
        <v>508</v>
      </c>
    </row>
    <row r="171" spans="12:15" x14ac:dyDescent="0.3">
      <c r="L171" s="1" t="str">
        <f t="shared" ca="1" si="6"/>
        <v>Slovenia</v>
      </c>
      <c r="M171" s="1" t="s">
        <v>509</v>
      </c>
      <c r="N171" s="1" t="s">
        <v>510</v>
      </c>
      <c r="O171" s="1" t="s">
        <v>511</v>
      </c>
    </row>
    <row r="172" spans="12:15" x14ac:dyDescent="0.3">
      <c r="L172" s="1" t="str">
        <f t="shared" ca="1" si="6"/>
        <v>Solomon Islands</v>
      </c>
      <c r="M172" s="1" t="s">
        <v>512</v>
      </c>
      <c r="N172" s="1" t="s">
        <v>513</v>
      </c>
      <c r="O172" s="1" t="s">
        <v>514</v>
      </c>
    </row>
    <row r="173" spans="12:15" x14ac:dyDescent="0.3">
      <c r="L173" s="1" t="str">
        <f t="shared" ca="1" si="6"/>
        <v>Somalia</v>
      </c>
      <c r="M173" s="1" t="s">
        <v>515</v>
      </c>
      <c r="N173" s="1" t="s">
        <v>516</v>
      </c>
      <c r="O173" s="1" t="s">
        <v>515</v>
      </c>
    </row>
    <row r="174" spans="12:15" x14ac:dyDescent="0.3">
      <c r="L174" s="1" t="str">
        <f t="shared" ca="1" si="6"/>
        <v>South Africa</v>
      </c>
      <c r="M174" s="1" t="s">
        <v>517</v>
      </c>
      <c r="N174" s="1" t="s">
        <v>518</v>
      </c>
      <c r="O174" s="1" t="s">
        <v>519</v>
      </c>
    </row>
    <row r="175" spans="12:15" x14ac:dyDescent="0.3">
      <c r="L175" s="1" t="str">
        <f t="shared" ca="1" si="6"/>
        <v>South Sudan</v>
      </c>
      <c r="M175" s="1" t="s">
        <v>520</v>
      </c>
      <c r="N175" s="1" t="s">
        <v>521</v>
      </c>
      <c r="O175" s="1" t="s">
        <v>522</v>
      </c>
    </row>
    <row r="176" spans="12:15" x14ac:dyDescent="0.3">
      <c r="L176" s="1" t="str">
        <f t="shared" ca="1" si="6"/>
        <v>Spain</v>
      </c>
      <c r="M176" s="1" t="s">
        <v>523</v>
      </c>
      <c r="N176" s="1" t="s">
        <v>524</v>
      </c>
      <c r="O176" s="1" t="s">
        <v>525</v>
      </c>
    </row>
    <row r="177" spans="12:15" x14ac:dyDescent="0.3">
      <c r="L177" s="1" t="str">
        <f t="shared" ca="1" si="6"/>
        <v>Sri Lanka</v>
      </c>
      <c r="M177" s="1" t="s">
        <v>526</v>
      </c>
      <c r="N177" s="1" t="s">
        <v>526</v>
      </c>
      <c r="O177" s="1" t="s">
        <v>526</v>
      </c>
    </row>
    <row r="178" spans="12:15" x14ac:dyDescent="0.3">
      <c r="L178" s="1" t="str">
        <f t="shared" ca="1" si="6"/>
        <v>Sudan</v>
      </c>
      <c r="M178" s="1" t="s">
        <v>527</v>
      </c>
      <c r="N178" s="1" t="s">
        <v>528</v>
      </c>
      <c r="O178" s="1" t="s">
        <v>529</v>
      </c>
    </row>
    <row r="179" spans="12:15" x14ac:dyDescent="0.3">
      <c r="L179" s="1" t="str">
        <f t="shared" ca="1" si="6"/>
        <v>Suriname</v>
      </c>
      <c r="M179" s="1" t="s">
        <v>530</v>
      </c>
      <c r="N179" s="1" t="s">
        <v>530</v>
      </c>
      <c r="O179" s="1" t="s">
        <v>530</v>
      </c>
    </row>
    <row r="180" spans="12:15" x14ac:dyDescent="0.3">
      <c r="L180" s="1" t="str">
        <f t="shared" ca="1" si="6"/>
        <v>Sweden</v>
      </c>
      <c r="M180" s="1" t="s">
        <v>531</v>
      </c>
      <c r="N180" s="1" t="s">
        <v>532</v>
      </c>
      <c r="O180" s="1" t="s">
        <v>533</v>
      </c>
    </row>
    <row r="181" spans="12:15" x14ac:dyDescent="0.3">
      <c r="L181" s="1" t="str">
        <f t="shared" ca="1" si="6"/>
        <v>Switzerland</v>
      </c>
      <c r="M181" s="1" t="s">
        <v>534</v>
      </c>
      <c r="N181" s="1" t="s">
        <v>535</v>
      </c>
      <c r="O181" s="1" t="s">
        <v>536</v>
      </c>
    </row>
    <row r="182" spans="12:15" x14ac:dyDescent="0.3">
      <c r="L182" s="1" t="str">
        <f t="shared" ca="1" si="6"/>
        <v>Syrian Arab Republic</v>
      </c>
      <c r="M182" s="1" t="s">
        <v>537</v>
      </c>
      <c r="N182" s="1" t="s">
        <v>538</v>
      </c>
      <c r="O182" s="1" t="s">
        <v>539</v>
      </c>
    </row>
    <row r="183" spans="12:15" x14ac:dyDescent="0.3">
      <c r="L183" s="1" t="str">
        <f t="shared" ca="1" si="6"/>
        <v>Taiwan</v>
      </c>
      <c r="M183" s="1" t="s">
        <v>540</v>
      </c>
      <c r="N183" s="1" t="s">
        <v>541</v>
      </c>
      <c r="O183" s="1" t="s">
        <v>542</v>
      </c>
    </row>
    <row r="184" spans="12:15" x14ac:dyDescent="0.3">
      <c r="L184" s="1" t="str">
        <f t="shared" ca="1" si="6"/>
        <v>Tajikistan</v>
      </c>
      <c r="M184" s="1" t="s">
        <v>543</v>
      </c>
      <c r="N184" s="1" t="s">
        <v>544</v>
      </c>
      <c r="O184" s="1" t="s">
        <v>545</v>
      </c>
    </row>
    <row r="185" spans="12:15" x14ac:dyDescent="0.3">
      <c r="L185" s="1" t="str">
        <f t="shared" ca="1" si="6"/>
        <v>Tanzania (United Republic)</v>
      </c>
      <c r="M185" s="1" t="s">
        <v>546</v>
      </c>
      <c r="N185" s="1" t="s">
        <v>547</v>
      </c>
      <c r="O185" s="1" t="s">
        <v>548</v>
      </c>
    </row>
    <row r="186" spans="12:15" x14ac:dyDescent="0.3">
      <c r="L186" s="1" t="str">
        <f t="shared" ca="1" si="6"/>
        <v>Thailand</v>
      </c>
      <c r="M186" s="1" t="s">
        <v>549</v>
      </c>
      <c r="N186" s="1" t="s">
        <v>550</v>
      </c>
      <c r="O186" s="1" t="s">
        <v>551</v>
      </c>
    </row>
    <row r="187" spans="12:15" x14ac:dyDescent="0.3">
      <c r="L187" s="1" t="str">
        <f t="shared" ca="1" si="6"/>
        <v>Timor-Leste</v>
      </c>
      <c r="M187" s="1" t="s">
        <v>552</v>
      </c>
      <c r="N187" s="1" t="s">
        <v>553</v>
      </c>
      <c r="O187" s="1" t="s">
        <v>552</v>
      </c>
    </row>
    <row r="188" spans="12:15" x14ac:dyDescent="0.3">
      <c r="L188" s="1" t="str">
        <f t="shared" ca="1" si="6"/>
        <v>Togo</v>
      </c>
      <c r="M188" s="1" t="s">
        <v>554</v>
      </c>
      <c r="N188" s="1" t="s">
        <v>554</v>
      </c>
      <c r="O188" s="1" t="s">
        <v>554</v>
      </c>
    </row>
    <row r="189" spans="12:15" x14ac:dyDescent="0.3">
      <c r="L189" s="1" t="str">
        <f t="shared" ca="1" si="6"/>
        <v>Tokelau</v>
      </c>
      <c r="M189" s="1" t="s">
        <v>555</v>
      </c>
      <c r="N189" s="1" t="s">
        <v>555</v>
      </c>
      <c r="O189" s="1" t="s">
        <v>555</v>
      </c>
    </row>
    <row r="190" spans="12:15" x14ac:dyDescent="0.3">
      <c r="L190" s="1" t="str">
        <f t="shared" ca="1" si="6"/>
        <v>Tonga</v>
      </c>
      <c r="M190" s="1" t="s">
        <v>556</v>
      </c>
      <c r="N190" s="1" t="s">
        <v>556</v>
      </c>
      <c r="O190" s="1" t="s">
        <v>556</v>
      </c>
    </row>
    <row r="191" spans="12:15" x14ac:dyDescent="0.3">
      <c r="L191" s="1" t="str">
        <f t="shared" ca="1" si="6"/>
        <v>Trinidad and Tobago</v>
      </c>
      <c r="M191" s="1" t="s">
        <v>557</v>
      </c>
      <c r="N191" s="1" t="s">
        <v>558</v>
      </c>
      <c r="O191" s="1" t="s">
        <v>559</v>
      </c>
    </row>
    <row r="192" spans="12:15" x14ac:dyDescent="0.3">
      <c r="L192" s="1" t="str">
        <f t="shared" ca="1" si="6"/>
        <v>Tunisia</v>
      </c>
      <c r="M192" s="1" t="s">
        <v>560</v>
      </c>
      <c r="N192" s="1" t="s">
        <v>561</v>
      </c>
      <c r="O192" s="1" t="s">
        <v>562</v>
      </c>
    </row>
    <row r="193" spans="12:15" x14ac:dyDescent="0.3">
      <c r="L193" s="1" t="str">
        <f t="shared" ca="1" si="6"/>
        <v>Turkey</v>
      </c>
      <c r="M193" s="1" t="s">
        <v>563</v>
      </c>
      <c r="N193" s="1" t="s">
        <v>564</v>
      </c>
      <c r="O193" s="1" t="s">
        <v>565</v>
      </c>
    </row>
    <row r="194" spans="12:15" x14ac:dyDescent="0.3">
      <c r="L194" s="1" t="str">
        <f t="shared" ca="1" si="6"/>
        <v>Turkmenistan</v>
      </c>
      <c r="M194" s="1" t="s">
        <v>566</v>
      </c>
      <c r="N194" s="1" t="s">
        <v>567</v>
      </c>
      <c r="O194" s="1" t="s">
        <v>568</v>
      </c>
    </row>
    <row r="195" spans="12:15" x14ac:dyDescent="0.3">
      <c r="L195" s="1" t="str">
        <f t="shared" ref="L195:L243" ca="1" si="7">OFFSET($M195,0,LangOffset,1,1)</f>
        <v>Tuvalu</v>
      </c>
      <c r="M195" s="1" t="s">
        <v>569</v>
      </c>
      <c r="N195" s="1" t="s">
        <v>569</v>
      </c>
      <c r="O195" s="1" t="s">
        <v>569</v>
      </c>
    </row>
    <row r="196" spans="12:15" x14ac:dyDescent="0.3">
      <c r="L196" s="1" t="str">
        <f t="shared" ca="1" si="7"/>
        <v>Uganda</v>
      </c>
      <c r="M196" s="1" t="s">
        <v>570</v>
      </c>
      <c r="N196" s="1" t="s">
        <v>571</v>
      </c>
      <c r="O196" s="1" t="s">
        <v>570</v>
      </c>
    </row>
    <row r="197" spans="12:15" x14ac:dyDescent="0.3">
      <c r="L197" s="1" t="str">
        <f t="shared" ca="1" si="7"/>
        <v>Ukraine</v>
      </c>
      <c r="M197" s="1" t="s">
        <v>572</v>
      </c>
      <c r="N197" s="1" t="s">
        <v>572</v>
      </c>
      <c r="O197" s="1" t="s">
        <v>573</v>
      </c>
    </row>
    <row r="198" spans="12:15" x14ac:dyDescent="0.3">
      <c r="L198" s="1" t="str">
        <f t="shared" ca="1" si="7"/>
        <v>United Arab Emirates</v>
      </c>
      <c r="M198" s="1" t="s">
        <v>574</v>
      </c>
      <c r="N198" s="1" t="s">
        <v>575</v>
      </c>
      <c r="O198" s="1" t="s">
        <v>576</v>
      </c>
    </row>
    <row r="199" spans="12:15" x14ac:dyDescent="0.3">
      <c r="L199" s="1" t="str">
        <f t="shared" ca="1" si="7"/>
        <v>United Kingdom</v>
      </c>
      <c r="M199" s="1" t="s">
        <v>577</v>
      </c>
      <c r="N199" s="1" t="s">
        <v>578</v>
      </c>
      <c r="O199" s="1" t="s">
        <v>579</v>
      </c>
    </row>
    <row r="200" spans="12:15" x14ac:dyDescent="0.3">
      <c r="L200" s="1" t="str">
        <f t="shared" ca="1" si="7"/>
        <v>United States</v>
      </c>
      <c r="M200" s="1" t="s">
        <v>580</v>
      </c>
      <c r="N200" s="1" t="s">
        <v>581</v>
      </c>
      <c r="O200" s="1" t="s">
        <v>582</v>
      </c>
    </row>
    <row r="201" spans="12:15" x14ac:dyDescent="0.3">
      <c r="L201" s="1" t="str">
        <f t="shared" ca="1" si="7"/>
        <v>Uruguay</v>
      </c>
      <c r="M201" s="1" t="s">
        <v>583</v>
      </c>
      <c r="N201" s="1" t="s">
        <v>583</v>
      </c>
      <c r="O201" s="1" t="s">
        <v>583</v>
      </c>
    </row>
    <row r="202" spans="12:15" x14ac:dyDescent="0.3">
      <c r="L202" s="1" t="str">
        <f t="shared" ca="1" si="7"/>
        <v>Uzbekistan</v>
      </c>
      <c r="M202" s="1" t="s">
        <v>584</v>
      </c>
      <c r="N202" s="1" t="s">
        <v>585</v>
      </c>
      <c r="O202" s="1" t="s">
        <v>586</v>
      </c>
    </row>
    <row r="203" spans="12:15" x14ac:dyDescent="0.3">
      <c r="L203" s="1" t="str">
        <f t="shared" ca="1" si="7"/>
        <v>Vanuatu</v>
      </c>
      <c r="M203" s="1" t="s">
        <v>587</v>
      </c>
      <c r="N203" s="1" t="s">
        <v>587</v>
      </c>
      <c r="O203" s="1" t="s">
        <v>587</v>
      </c>
    </row>
    <row r="204" spans="12:15" x14ac:dyDescent="0.3">
      <c r="L204" s="1" t="str">
        <f t="shared" ca="1" si="7"/>
        <v>Venezuela</v>
      </c>
      <c r="M204" s="1" t="s">
        <v>588</v>
      </c>
      <c r="N204" s="1" t="s">
        <v>588</v>
      </c>
      <c r="O204" s="1" t="s">
        <v>588</v>
      </c>
    </row>
    <row r="205" spans="12:15" x14ac:dyDescent="0.3">
      <c r="L205" s="1" t="str">
        <f t="shared" ca="1" si="7"/>
        <v>Viet Nam</v>
      </c>
      <c r="M205" s="1" t="s">
        <v>589</v>
      </c>
      <c r="N205" s="1" t="s">
        <v>590</v>
      </c>
      <c r="O205" s="1" t="s">
        <v>589</v>
      </c>
    </row>
    <row r="206" spans="12:15" x14ac:dyDescent="0.3">
      <c r="L206" s="1" t="str">
        <f t="shared" ca="1" si="7"/>
        <v>Western Sahara</v>
      </c>
      <c r="M206" s="1" t="s">
        <v>591</v>
      </c>
      <c r="N206" s="1" t="s">
        <v>592</v>
      </c>
      <c r="O206" s="1" t="s">
        <v>593</v>
      </c>
    </row>
    <row r="207" spans="12:15" x14ac:dyDescent="0.3">
      <c r="L207" s="1" t="str">
        <f t="shared" ca="1" si="7"/>
        <v>Yemen</v>
      </c>
      <c r="M207" s="1" t="s">
        <v>594</v>
      </c>
      <c r="N207" s="1" t="s">
        <v>595</v>
      </c>
      <c r="O207" s="1" t="s">
        <v>594</v>
      </c>
    </row>
    <row r="208" spans="12:15" x14ac:dyDescent="0.3">
      <c r="L208" s="1" t="str">
        <f t="shared" ca="1" si="7"/>
        <v>Zambia</v>
      </c>
      <c r="M208" s="1" t="s">
        <v>596</v>
      </c>
      <c r="N208" s="1" t="s">
        <v>597</v>
      </c>
      <c r="O208" s="1" t="s">
        <v>596</v>
      </c>
    </row>
    <row r="209" spans="12:15" x14ac:dyDescent="0.3">
      <c r="L209" s="1" t="str">
        <f t="shared" ca="1" si="7"/>
        <v>Zimbabwe</v>
      </c>
      <c r="M209" s="1" t="s">
        <v>598</v>
      </c>
      <c r="N209" s="1" t="s">
        <v>598</v>
      </c>
      <c r="O209" s="1" t="s">
        <v>598</v>
      </c>
    </row>
    <row r="210" spans="12:15" x14ac:dyDescent="0.3">
      <c r="L210" s="1" t="str">
        <f t="shared" ca="1" si="7"/>
        <v>Zanzibar</v>
      </c>
      <c r="M210" s="1" t="s">
        <v>599</v>
      </c>
      <c r="N210" s="1" t="s">
        <v>599</v>
      </c>
      <c r="O210" s="1" t="s">
        <v>599</v>
      </c>
    </row>
    <row r="211" spans="12:15" x14ac:dyDescent="0.3">
      <c r="L211" s="1">
        <f t="shared" ca="1" si="7"/>
        <v>0</v>
      </c>
    </row>
    <row r="212" spans="12:15" x14ac:dyDescent="0.3">
      <c r="L212" s="1">
        <f t="shared" ca="1" si="7"/>
        <v>0</v>
      </c>
    </row>
    <row r="213" spans="12:15" x14ac:dyDescent="0.3">
      <c r="L213" s="1">
        <f t="shared" ca="1" si="7"/>
        <v>0</v>
      </c>
    </row>
    <row r="214" spans="12:15" x14ac:dyDescent="0.3">
      <c r="L214" s="1">
        <f t="shared" ca="1" si="7"/>
        <v>0</v>
      </c>
    </row>
    <row r="215" spans="12:15" x14ac:dyDescent="0.3">
      <c r="L215" s="1">
        <f t="shared" ca="1" si="7"/>
        <v>0</v>
      </c>
    </row>
    <row r="216" spans="12:15" x14ac:dyDescent="0.3">
      <c r="L216" s="1">
        <f t="shared" ca="1" si="7"/>
        <v>0</v>
      </c>
    </row>
    <row r="217" spans="12:15" x14ac:dyDescent="0.3">
      <c r="L217" s="1">
        <f t="shared" ca="1" si="7"/>
        <v>0</v>
      </c>
    </row>
    <row r="218" spans="12:15" x14ac:dyDescent="0.3">
      <c r="L218" s="1">
        <f t="shared" ca="1" si="7"/>
        <v>0</v>
      </c>
    </row>
    <row r="219" spans="12:15" x14ac:dyDescent="0.3">
      <c r="L219" s="1">
        <f t="shared" ca="1" si="7"/>
        <v>0</v>
      </c>
    </row>
    <row r="220" spans="12:15" x14ac:dyDescent="0.3">
      <c r="L220" s="1">
        <f t="shared" ca="1" si="7"/>
        <v>0</v>
      </c>
    </row>
    <row r="221" spans="12:15" x14ac:dyDescent="0.3">
      <c r="L221" s="1">
        <f t="shared" ca="1" si="7"/>
        <v>0</v>
      </c>
    </row>
    <row r="222" spans="12:15" x14ac:dyDescent="0.3">
      <c r="L222" s="1">
        <f t="shared" ca="1" si="7"/>
        <v>0</v>
      </c>
    </row>
    <row r="223" spans="12:15" x14ac:dyDescent="0.3">
      <c r="L223" s="1">
        <f t="shared" ca="1" si="7"/>
        <v>0</v>
      </c>
    </row>
    <row r="224" spans="12:15" x14ac:dyDescent="0.3">
      <c r="L224" s="1">
        <f t="shared" ca="1" si="7"/>
        <v>0</v>
      </c>
    </row>
    <row r="225" spans="12:12" x14ac:dyDescent="0.3">
      <c r="L225" s="1">
        <f t="shared" ca="1" si="7"/>
        <v>0</v>
      </c>
    </row>
    <row r="226" spans="12:12" x14ac:dyDescent="0.3">
      <c r="L226" s="1">
        <f t="shared" ca="1" si="7"/>
        <v>0</v>
      </c>
    </row>
    <row r="227" spans="12:12" x14ac:dyDescent="0.3">
      <c r="L227" s="1">
        <f t="shared" ca="1" si="7"/>
        <v>0</v>
      </c>
    </row>
    <row r="228" spans="12:12" x14ac:dyDescent="0.3">
      <c r="L228" s="1">
        <f t="shared" ca="1" si="7"/>
        <v>0</v>
      </c>
    </row>
    <row r="229" spans="12:12" x14ac:dyDescent="0.3">
      <c r="L229" s="1">
        <f t="shared" ca="1" si="7"/>
        <v>0</v>
      </c>
    </row>
    <row r="230" spans="12:12" x14ac:dyDescent="0.3">
      <c r="L230" s="1">
        <f t="shared" ca="1" si="7"/>
        <v>0</v>
      </c>
    </row>
    <row r="231" spans="12:12" x14ac:dyDescent="0.3">
      <c r="L231" s="1">
        <f t="shared" ca="1" si="7"/>
        <v>0</v>
      </c>
    </row>
    <row r="232" spans="12:12" x14ac:dyDescent="0.3">
      <c r="L232" s="1">
        <f t="shared" ca="1" si="7"/>
        <v>0</v>
      </c>
    </row>
    <row r="233" spans="12:12" x14ac:dyDescent="0.3">
      <c r="L233" s="1">
        <f t="shared" ca="1" si="7"/>
        <v>0</v>
      </c>
    </row>
    <row r="234" spans="12:12" x14ac:dyDescent="0.3">
      <c r="L234" s="1">
        <f t="shared" ca="1" si="7"/>
        <v>0</v>
      </c>
    </row>
    <row r="235" spans="12:12" x14ac:dyDescent="0.3">
      <c r="L235" s="1">
        <f t="shared" ca="1" si="7"/>
        <v>0</v>
      </c>
    </row>
    <row r="236" spans="12:12" x14ac:dyDescent="0.3">
      <c r="L236" s="1">
        <f t="shared" ca="1" si="7"/>
        <v>0</v>
      </c>
    </row>
    <row r="237" spans="12:12" x14ac:dyDescent="0.3">
      <c r="L237" s="1">
        <f t="shared" ca="1" si="7"/>
        <v>0</v>
      </c>
    </row>
    <row r="238" spans="12:12" x14ac:dyDescent="0.3">
      <c r="L238" s="1">
        <f t="shared" ca="1" si="7"/>
        <v>0</v>
      </c>
    </row>
    <row r="239" spans="12:12" x14ac:dyDescent="0.3">
      <c r="L239" s="1">
        <f t="shared" ca="1" si="7"/>
        <v>0</v>
      </c>
    </row>
    <row r="240" spans="12:12" x14ac:dyDescent="0.3">
      <c r="L240" s="1">
        <f t="shared" ca="1" si="7"/>
        <v>0</v>
      </c>
    </row>
    <row r="241" spans="12:12" x14ac:dyDescent="0.3">
      <c r="L241" s="1">
        <f t="shared" ca="1" si="7"/>
        <v>0</v>
      </c>
    </row>
    <row r="242" spans="12:12" x14ac:dyDescent="0.3">
      <c r="L242" s="1">
        <f t="shared" ca="1" si="7"/>
        <v>0</v>
      </c>
    </row>
    <row r="243" spans="12:12" x14ac:dyDescent="0.3">
      <c r="L243" s="1">
        <f t="shared" ca="1" si="7"/>
        <v>0</v>
      </c>
    </row>
  </sheetData>
  <sheetProtection algorithmName="SHA-512" hashValue="+KWM7/f/sxOFR3tU2/H+gkv+sOsl3ULA6bILXFIzsqzAWUXh9T0SXcbD5lCxz2dCkBGrNspKwD4/gdzPuIuTyA==" saltValue="0u5dGW801z0mLF+hAUVCDw==" spinCount="100000" sheet="1" objects="1" scenarios="1"/>
  <sortState xmlns:xlrd2="http://schemas.microsoft.com/office/spreadsheetml/2017/richdata2" ref="C4:D9">
    <sortCondition ref="C4:C9"/>
  </sortState>
  <customSheetViews>
    <customSheetView guid="{8A762DD9-6125-4177-AA9B-79E8D68448DE}">
      <selection activeCell="B30" sqref="B30"/>
      <pageMargins left="0" right="0" top="0" bottom="0" header="0" footer="0"/>
    </customSheetView>
    <customSheetView guid="{5D020AB2-0A97-4230-BF83-062EE6184162}">
      <selection activeCell="B15" sqref="B15"/>
      <pageMargins left="0" right="0" top="0" bottom="0" header="0" footer="0"/>
    </customSheetView>
    <customSheetView guid="{DCBE10EC-8F38-2F45-867C-33FA420E36B5}">
      <selection activeCell="A23" sqref="A23"/>
      <pageMargins left="0" right="0" top="0" bottom="0" header="0" footer="0"/>
    </customSheetView>
    <customSheetView guid="{CD09CE3E-58EC-4EDC-BE6A-B9CFB40E5B97}">
      <selection activeCell="A16" sqref="A16"/>
      <pageMargins left="0" right="0" top="0" bottom="0" header="0" footer="0"/>
    </customSheetView>
  </customSheetView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AZ552"/>
  <sheetViews>
    <sheetView zoomScale="60" zoomScaleNormal="60" workbookViewId="0">
      <pane ySplit="2" topLeftCell="A35" activePane="bottomLeft" state="frozen"/>
      <selection activeCell="H1" sqref="H1"/>
      <selection pane="bottomLeft" activeCell="A47" sqref="A47"/>
    </sheetView>
  </sheetViews>
  <sheetFormatPr defaultColWidth="9" defaultRowHeight="14" x14ac:dyDescent="0.3"/>
  <cols>
    <col min="1" max="1" width="19.75" style="1" customWidth="1"/>
    <col min="2" max="4" width="40.58203125" style="30" customWidth="1"/>
    <col min="5" max="5" width="19.75" style="1" customWidth="1"/>
    <col min="6" max="6" width="16.08203125" style="47" customWidth="1"/>
    <col min="7" max="7" width="33.58203125" style="123" customWidth="1"/>
    <col min="8" max="10" width="83.25" style="30" customWidth="1"/>
    <col min="11" max="11" width="36.75" style="1" customWidth="1"/>
    <col min="12" max="16384" width="9" style="1"/>
  </cols>
  <sheetData>
    <row r="1" spans="1:11" x14ac:dyDescent="0.3">
      <c r="A1" s="2" t="s">
        <v>6</v>
      </c>
      <c r="C1" s="55">
        <f>IF(Language="English",0,IF(Language="French",1,IF(Language="Spanish",2,IF(Language="Russian",3))))</f>
        <v>0</v>
      </c>
      <c r="E1" s="3"/>
      <c r="F1" s="46"/>
      <c r="G1" s="123" t="s">
        <v>600</v>
      </c>
      <c r="H1" s="49"/>
      <c r="I1" s="49"/>
      <c r="J1" s="49"/>
      <c r="K1" s="4"/>
    </row>
    <row r="2" spans="1:11" x14ac:dyDescent="0.3">
      <c r="A2" s="23" t="s">
        <v>70</v>
      </c>
      <c r="B2" s="52" t="s">
        <v>7</v>
      </c>
      <c r="C2" s="50" t="s">
        <v>71</v>
      </c>
      <c r="D2" s="50" t="s">
        <v>72</v>
      </c>
      <c r="E2" s="24"/>
      <c r="F2" s="46"/>
      <c r="G2" s="124" t="s">
        <v>70</v>
      </c>
      <c r="H2" s="52" t="s">
        <v>7</v>
      </c>
      <c r="I2" s="50" t="s">
        <v>71</v>
      </c>
      <c r="J2" s="50" t="s">
        <v>72</v>
      </c>
      <c r="K2" s="18"/>
    </row>
    <row r="3" spans="1:11" x14ac:dyDescent="0.3">
      <c r="A3" s="1" t="str">
        <f t="shared" ref="A3:A41" ca="1" si="0">OFFSET($B3,0,LangOffset,1,1)</f>
        <v>Tuberculosis</v>
      </c>
      <c r="B3" s="30" t="s">
        <v>601</v>
      </c>
      <c r="C3" s="30" t="s">
        <v>602</v>
      </c>
      <c r="D3" s="30" t="s">
        <v>601</v>
      </c>
      <c r="G3" s="123" t="str">
        <f t="shared" ref="G3:G117" ca="1" si="1">OFFSET($H3,0,LangOffset,1,1)</f>
        <v>INSTRUCTIONS - TB Priority Modules</v>
      </c>
      <c r="H3" s="30" t="s">
        <v>603</v>
      </c>
      <c r="I3" s="77" t="s">
        <v>604</v>
      </c>
      <c r="J3" s="77" t="s">
        <v>605</v>
      </c>
    </row>
    <row r="4" spans="1:11" ht="28" x14ac:dyDescent="0.3">
      <c r="A4" s="1" t="str">
        <f t="shared" ca="1" si="0"/>
        <v xml:space="preserve">TB Programmatic Gap Table 1 </v>
      </c>
      <c r="B4" s="30" t="s">
        <v>606</v>
      </c>
      <c r="C4" s="30" t="s">
        <v>607</v>
      </c>
      <c r="D4" s="30" t="s">
        <v>608</v>
      </c>
      <c r="G4" s="123" t="str">
        <f t="shared" ca="1" si="1"/>
        <v xml:space="preserve">Instructions for filling TB programmatic gap table: </v>
      </c>
      <c r="H4" s="30" t="s">
        <v>609</v>
      </c>
      <c r="I4" s="77" t="s">
        <v>610</v>
      </c>
      <c r="J4" s="77" t="s">
        <v>611</v>
      </c>
    </row>
    <row r="5" spans="1:11" ht="409.5" x14ac:dyDescent="0.3">
      <c r="A5" s="1" t="str">
        <f t="shared" ca="1" si="0"/>
        <v xml:space="preserve">TB Programmatic Gap Table 2 </v>
      </c>
      <c r="B5" s="30" t="s">
        <v>612</v>
      </c>
      <c r="C5" s="30" t="s">
        <v>613</v>
      </c>
      <c r="D5" s="30" t="s">
        <v>614</v>
      </c>
      <c r="G5" s="123" t="str">
        <f t="shared" ca="1" si="1"/>
        <v>Please complete separate programmatic gap tables, found on the "Tables" worksheet, for priority modules that are relevant to the TB funding request. The following list specifies possible modules and relevant interventions that can be selected. Complete tables only for the interventions that are supported and for which funding is being requested. 
For guidance when completing these programmatic gap tables, please refer to the Modular Framework handbook and the Global Fund TB Information Note, which includes reference to relevant technical guidance documents.
Priority Modules/Interventions:
- TB diagnosis, treatment and care
          -&gt; TB screening and diagnosis
- DR-TB diagnosis, treatment and care
          -&gt; DR-TB diagnosis/DST
          -&gt; DR-TB Treatment, care and support
- TB/HIV
          -&gt; TB/HIV Screening, testing and diagnosis
          -&gt; TB/HIV Treatment and care
          -&gt; TB/HIV Prevention  
- TB/DR-TB Prevention
          -&gt; Screening/testing for TB infection
          -&gt; Preventive treatment
Optional modules and interventions for the programmatic gap table which could be included depending on country contexts and level of investment:
- Collaboration with other providers and sectors
          -&gt; Private provider engagement in TB/DR-TB care
- Collaboration with other providers and sectors
          -&gt; Community-based TB/DR-TB care</v>
      </c>
      <c r="H5" s="44" t="s">
        <v>615</v>
      </c>
      <c r="I5" s="77" t="s">
        <v>616</v>
      </c>
      <c r="J5" s="77" t="s">
        <v>617</v>
      </c>
    </row>
    <row r="6" spans="1:11" ht="224" x14ac:dyDescent="0.3">
      <c r="A6" s="1" t="str">
        <f t="shared" ca="1" si="0"/>
        <v xml:space="preserve">TB Programmatic Gap Table 3 </v>
      </c>
      <c r="B6" s="30" t="s">
        <v>618</v>
      </c>
      <c r="C6" s="30" t="s">
        <v>619</v>
      </c>
      <c r="D6" s="30" t="s">
        <v>620</v>
      </c>
      <c r="G6" s="123" t="str">
        <f t="shared" ca="1" si="1"/>
        <v>To begin completing each table, specify the desired priority module/intervention by selecting from the drop-down list provided next to the "Priority Module" line. The corresponding coverage indicator will appear automatically once a module/intervention has been selected.  Blank cells highlighted in white require input. Cells highlighted in purple and gray will then be filled automatically.
If submitting separate TB and HIV funding requests, gap analysis tables for TB/HIV interventions should be included in both the TB and HIV requests. In the case of a joint TB/HIV request, please complete the tables in the joint TB/HIV programmatic gap Excel file.
The following instructions provide detailed information on how to complete the gap table for each module/intervention. Note that separate tables are to be completed for each TB/HIV collaborative intervention. Remember, among the 6 priority modules listed above, complete tables for only the interventions/indicators that are relevant to the funding request.</v>
      </c>
      <c r="H6" s="44" t="s">
        <v>621</v>
      </c>
      <c r="I6" s="77" t="s">
        <v>622</v>
      </c>
      <c r="J6" s="77" t="s">
        <v>623</v>
      </c>
    </row>
    <row r="7" spans="1:11" ht="42" x14ac:dyDescent="0.3">
      <c r="A7" s="1" t="str">
        <f t="shared" ca="1" si="0"/>
        <v xml:space="preserve">TB Programmatic Gap Table 4 </v>
      </c>
      <c r="B7" s="30" t="s">
        <v>624</v>
      </c>
      <c r="C7" s="30" t="s">
        <v>625</v>
      </c>
      <c r="D7" s="30" t="s">
        <v>626</v>
      </c>
      <c r="G7" s="123" t="str">
        <f t="shared" ca="1" si="1"/>
        <v>Reference (for DS and DR-TB testing): Planning and budgeting tool for TB and drug-resistant TB testing -  https://www.who.int/publications/i/item/WHO-UCN-TB-2021.8</v>
      </c>
      <c r="H7" s="44" t="s">
        <v>627</v>
      </c>
      <c r="I7" s="77" t="s">
        <v>628</v>
      </c>
      <c r="J7" s="77" t="s">
        <v>629</v>
      </c>
    </row>
    <row r="8" spans="1:11" ht="87" x14ac:dyDescent="0.3">
      <c r="A8" s="1" t="str">
        <f t="shared" ca="1" si="0"/>
        <v xml:space="preserve">TB Programmatic Gap Table 5 </v>
      </c>
      <c r="B8" s="30" t="s">
        <v>630</v>
      </c>
      <c r="C8" s="30" t="s">
        <v>631</v>
      </c>
      <c r="D8" s="30" t="s">
        <v>632</v>
      </c>
      <c r="G8" s="123" t="str">
        <f t="shared" ca="1" si="1"/>
        <v>In cases where the indicators used by the country are worded differently than what is included in the programmatic gap tables (but measurement is the same), please include the country definition in the comments box. A blank table can be found on the "Blank table" sheet in the case where the number of tables provided in the workbook is not sufficient, or if the applicant wishes to submit a table for a module/intervention/indicator that is not specified in the instructions below.</v>
      </c>
      <c r="H8" s="53" t="s">
        <v>633</v>
      </c>
      <c r="I8" s="78" t="s">
        <v>634</v>
      </c>
      <c r="J8" s="79" t="s">
        <v>635</v>
      </c>
    </row>
    <row r="9" spans="1:11" x14ac:dyDescent="0.3">
      <c r="A9" s="1" t="str">
        <f t="shared" ca="1" si="0"/>
        <v xml:space="preserve">TB Programmatic Gap Table 6 </v>
      </c>
      <c r="B9" s="30" t="s">
        <v>636</v>
      </c>
      <c r="C9" s="30" t="s">
        <v>637</v>
      </c>
      <c r="D9" s="30" t="s">
        <v>638</v>
      </c>
      <c r="G9" s="123" t="str">
        <f t="shared" ca="1" si="1"/>
        <v>"Tables" Tab</v>
      </c>
      <c r="H9" s="30" t="s">
        <v>639</v>
      </c>
      <c r="I9" s="77" t="s">
        <v>640</v>
      </c>
      <c r="J9" s="77" t="s">
        <v>641</v>
      </c>
    </row>
    <row r="10" spans="1:11" ht="14.5" x14ac:dyDescent="0.35">
      <c r="A10" s="1" t="str">
        <f t="shared" ca="1" si="0"/>
        <v xml:space="preserve">TB Programmatic Gap Table 7 </v>
      </c>
      <c r="B10" s="30" t="s">
        <v>642</v>
      </c>
      <c r="C10" s="30" t="s">
        <v>643</v>
      </c>
      <c r="D10" s="30" t="s">
        <v>644</v>
      </c>
      <c r="G10" s="123" t="str">
        <f t="shared" ca="1" si="1"/>
        <v>TB diagnosis, treatment and care – TB screening and diagnosis</v>
      </c>
      <c r="H10" s="48" t="s">
        <v>8</v>
      </c>
      <c r="I10" s="111" t="s">
        <v>77</v>
      </c>
      <c r="J10" s="112" t="s">
        <v>78</v>
      </c>
    </row>
    <row r="11" spans="1:11" x14ac:dyDescent="0.3">
      <c r="A11" s="45" t="str">
        <f t="shared" ca="1" si="0"/>
        <v xml:space="preserve">TB Programmatic Gap Table 8 </v>
      </c>
      <c r="B11" s="44" t="s">
        <v>645</v>
      </c>
      <c r="C11" s="30" t="s">
        <v>646</v>
      </c>
      <c r="D11" s="30" t="s">
        <v>647</v>
      </c>
      <c r="H11" s="44"/>
    </row>
    <row r="12" spans="1:11" ht="28" x14ac:dyDescent="0.3">
      <c r="A12" s="45" t="str">
        <f t="shared" ca="1" si="0"/>
        <v xml:space="preserve">TB Programmatic Gap Table 9 </v>
      </c>
      <c r="B12" s="44" t="s">
        <v>648</v>
      </c>
      <c r="C12" s="30" t="s">
        <v>649</v>
      </c>
      <c r="D12" s="30" t="s">
        <v>650</v>
      </c>
      <c r="H12" s="44"/>
      <c r="I12" s="30" t="s">
        <v>651</v>
      </c>
    </row>
    <row r="13" spans="1:11" ht="28" x14ac:dyDescent="0.3">
      <c r="A13" s="45" t="str">
        <f t="shared" ca="1" si="0"/>
        <v xml:space="preserve">TB Programmatic Gap Table 10 </v>
      </c>
      <c r="B13" s="44" t="s">
        <v>652</v>
      </c>
      <c r="C13" s="30" t="s">
        <v>653</v>
      </c>
      <c r="D13" s="30" t="s">
        <v>654</v>
      </c>
      <c r="H13" s="44"/>
    </row>
    <row r="14" spans="1:11" ht="28" x14ac:dyDescent="0.3">
      <c r="A14" s="45" t="str">
        <f t="shared" ca="1" si="0"/>
        <v xml:space="preserve">TB Programmatic Gap Table 11  </v>
      </c>
      <c r="B14" s="44" t="s">
        <v>655</v>
      </c>
      <c r="C14" s="30" t="s">
        <v>656</v>
      </c>
      <c r="D14" s="30" t="s">
        <v>657</v>
      </c>
      <c r="H14" s="44"/>
    </row>
    <row r="15" spans="1:11" ht="56" x14ac:dyDescent="0.3">
      <c r="A15" s="1" t="str">
        <f t="shared" ca="1" si="0"/>
        <v>Priority Module</v>
      </c>
      <c r="B15" s="30" t="s">
        <v>658</v>
      </c>
      <c r="C15" s="30" t="s">
        <v>659</v>
      </c>
      <c r="D15" s="30" t="s">
        <v>660</v>
      </c>
      <c r="G15" s="123" t="str">
        <f t="shared" ca="1" si="1"/>
        <v>Coverage indicator: 
Number of patients with of all forms of TB notified (i.e., bacteriologically confirmed + clinically diagnosed); *includes only those with new and relapse TB.</v>
      </c>
      <c r="H15" s="122" t="s">
        <v>661</v>
      </c>
      <c r="I15" s="122" t="s">
        <v>662</v>
      </c>
      <c r="J15" s="122" t="s">
        <v>663</v>
      </c>
    </row>
    <row r="16" spans="1:11" ht="28" x14ac:dyDescent="0.3">
      <c r="A16" s="1" t="str">
        <f t="shared" ca="1" si="0"/>
        <v>Selected coverage indicator</v>
      </c>
      <c r="B16" s="30" t="s">
        <v>664</v>
      </c>
      <c r="C16" s="30" t="s">
        <v>665</v>
      </c>
      <c r="D16" s="30" t="s">
        <v>666</v>
      </c>
      <c r="G16" s="123" t="str">
        <f t="shared" ca="1" si="1"/>
        <v>Estimated population in need/at risk:
Refers to the estimated incidence of all forms of TB cases.</v>
      </c>
      <c r="H16" s="77" t="s">
        <v>667</v>
      </c>
      <c r="I16" s="77" t="s">
        <v>668</v>
      </c>
      <c r="J16" s="77" t="s">
        <v>669</v>
      </c>
      <c r="K16" s="29"/>
    </row>
    <row r="17" spans="1:10" ht="112" x14ac:dyDescent="0.3">
      <c r="A17" s="1" t="str">
        <f t="shared" ca="1" si="0"/>
        <v>Current national coverage</v>
      </c>
      <c r="B17" s="30" t="s">
        <v>670</v>
      </c>
      <c r="C17" s="30" t="s">
        <v>671</v>
      </c>
      <c r="D17" s="30" t="s">
        <v>672</v>
      </c>
      <c r="G17" s="123" t="str">
        <f t="shared" ca="1" si="1"/>
        <v>Country target:
Refers to NSP or any other latest agreed country target.
1) "#" refers to all forms of TB cases (new and relapse) to be notified to national health authorities. It includes bacteriologically confirmed plus those that are diagnosed using other tests such as X-rays (including digital X-ray with or without CAD/AI), cytology and clinically diagnosed.
2) "%" refers to the treatment coverage, i.e., the proportion of all forms of TB cases (new and relapse) notified among the number of estimated incident TB cases.</v>
      </c>
      <c r="H17" s="77" t="s">
        <v>673</v>
      </c>
      <c r="I17" s="77" t="s">
        <v>674</v>
      </c>
      <c r="J17" s="77" t="s">
        <v>675</v>
      </c>
    </row>
    <row r="18" spans="1:10" ht="182" x14ac:dyDescent="0.3">
      <c r="A18" s="1" t="str">
        <f t="shared" ca="1" si="0"/>
        <v>Insert latest results</v>
      </c>
      <c r="B18" s="30" t="s">
        <v>676</v>
      </c>
      <c r="C18" s="30" t="s">
        <v>677</v>
      </c>
      <c r="D18" s="30" t="s">
        <v>678</v>
      </c>
      <c r="G18" s="123" t="str">
        <f t="shared" ca="1" si="1"/>
        <v>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4) Once C1 and C2 are filled in, the total of country need already covered is automatically calculated in line C3. Note that line C3 is locked and cannot be overridden. Therefore, please use line C1 to provide a total if the domestic and external breakdown of resources is not available. 
5) If this is the case, specify in the comments box that line C1 refers to the total of both domestic and external resources.</v>
      </c>
      <c r="H18" s="77" t="s">
        <v>679</v>
      </c>
      <c r="I18" s="77" t="s">
        <v>680</v>
      </c>
      <c r="J18" s="77" t="s">
        <v>681</v>
      </c>
    </row>
    <row r="19" spans="1:10" ht="28" x14ac:dyDescent="0.3">
      <c r="A19" s="1" t="str">
        <f t="shared" ca="1" si="0"/>
        <v>Year</v>
      </c>
      <c r="B19" s="30" t="s">
        <v>682</v>
      </c>
      <c r="C19" s="30" t="s">
        <v>683</v>
      </c>
      <c r="D19" s="30" t="s">
        <v>684</v>
      </c>
      <c r="G19" s="123" t="str">
        <f t="shared" ca="1" si="1"/>
        <v>Programmatic gap:
The programmatic gap is calculated based on total need (line A).</v>
      </c>
      <c r="H19" s="77" t="s">
        <v>685</v>
      </c>
      <c r="I19" s="77" t="s">
        <v>686</v>
      </c>
      <c r="J19" s="77" t="s">
        <v>687</v>
      </c>
    </row>
    <row r="20" spans="1:10" ht="98" x14ac:dyDescent="0.3">
      <c r="A20" s="1" t="str">
        <f t="shared" ca="1" si="0"/>
        <v>Data source</v>
      </c>
      <c r="B20" s="30" t="s">
        <v>688</v>
      </c>
      <c r="C20" s="30" t="s">
        <v>689</v>
      </c>
      <c r="D20" s="30" t="s">
        <v>690</v>
      </c>
      <c r="G20" s="123" t="str">
        <f t="shared" ca="1" si="1"/>
        <v>Comments/Assumptions:
1) Specify the target geographic area.
2) Specify who are the other sources of funding.
3) Specify the number and proportion of childhood TB cases to be notified among the total notified.
4) Along with the country targets, in the comments column specify the current and targeted treatment success rate for all new TB cases over each of the three years.</v>
      </c>
      <c r="H20" s="77" t="s">
        <v>691</v>
      </c>
      <c r="I20" s="77" t="s">
        <v>692</v>
      </c>
      <c r="J20" s="77" t="s">
        <v>693</v>
      </c>
    </row>
    <row r="21" spans="1:10" ht="28" x14ac:dyDescent="0.35">
      <c r="A21" s="1" t="str">
        <f t="shared" ca="1" si="0"/>
        <v>Comments</v>
      </c>
      <c r="B21" s="30" t="s">
        <v>694</v>
      </c>
      <c r="C21" s="30" t="s">
        <v>695</v>
      </c>
      <c r="D21" s="30" t="s">
        <v>696</v>
      </c>
      <c r="G21" s="123" t="str">
        <f t="shared" ca="1" si="1"/>
        <v>Drug-resistant (DR)-TB diagnosis, treatment and care - DR-TB diagnosis/drug susceptibility testing (DST)</v>
      </c>
      <c r="H21" s="80" t="s">
        <v>697</v>
      </c>
      <c r="I21" s="111" t="s">
        <v>87</v>
      </c>
      <c r="J21" s="112" t="s">
        <v>88</v>
      </c>
    </row>
    <row r="22" spans="1:10" ht="28" x14ac:dyDescent="0.3">
      <c r="A22" s="1" t="str">
        <f t="shared" ca="1" si="0"/>
        <v>Year 1</v>
      </c>
      <c r="B22" s="30" t="s">
        <v>698</v>
      </c>
      <c r="C22" s="30" t="s">
        <v>699</v>
      </c>
      <c r="D22" s="30" t="s">
        <v>700</v>
      </c>
      <c r="G22" s="123" t="str">
        <f t="shared" ca="1" si="1"/>
        <v>Coverage indicator: 
Number of people with confirmed RR-TB and/or MDR-TB notified</v>
      </c>
      <c r="H22" s="122" t="s">
        <v>701</v>
      </c>
      <c r="I22" s="122" t="s">
        <v>702</v>
      </c>
      <c r="J22" s="122" t="s">
        <v>703</v>
      </c>
    </row>
    <row r="23" spans="1:10" ht="42" x14ac:dyDescent="0.3">
      <c r="A23" s="1" t="str">
        <f t="shared" ca="1" si="0"/>
        <v>Year 2</v>
      </c>
      <c r="B23" s="30" t="s">
        <v>704</v>
      </c>
      <c r="C23" s="30" t="s">
        <v>705</v>
      </c>
      <c r="D23" s="30" t="s">
        <v>706</v>
      </c>
      <c r="G23" s="123" t="str">
        <f t="shared" ca="1" si="1"/>
        <v>Estimated population in need/at risk:
Refers to the number of the estimated DR-TB (RR/MDR-TB) cases among all new and retreatment cases.</v>
      </c>
      <c r="H23" s="77" t="s">
        <v>707</v>
      </c>
      <c r="I23" s="77" t="s">
        <v>708</v>
      </c>
      <c r="J23" s="77" t="s">
        <v>709</v>
      </c>
    </row>
    <row r="24" spans="1:10" x14ac:dyDescent="0.3">
      <c r="A24" s="1" t="str">
        <f t="shared" ca="1" si="0"/>
        <v>Year 3</v>
      </c>
      <c r="B24" s="30" t="s">
        <v>710</v>
      </c>
      <c r="C24" s="30" t="s">
        <v>711</v>
      </c>
      <c r="D24" s="30" t="s">
        <v>712</v>
      </c>
      <c r="G24" s="123">
        <f t="shared" ca="1" si="1"/>
        <v>0</v>
      </c>
      <c r="H24" s="77"/>
      <c r="I24" s="77"/>
      <c r="J24" s="77"/>
    </row>
    <row r="25" spans="1:10" ht="98" x14ac:dyDescent="0.3">
      <c r="A25" s="1" t="str">
        <f t="shared" ca="1" si="0"/>
        <v>Year 4</v>
      </c>
      <c r="B25" s="30" t="s">
        <v>713</v>
      </c>
      <c r="C25" s="30" t="s">
        <v>714</v>
      </c>
      <c r="D25" s="30" t="s">
        <v>715</v>
      </c>
      <c r="G25" s="123" t="str">
        <f t="shared" ca="1" si="1"/>
        <v>Country target:
Refers to NSP or any other latest agreed country target.
1) "#" refers to the bacteriologically confirmed drug resistant TB (DR-TB) cases (RR/MDR-TB) notified.
2) "%" refers to the percentage of DR-TB (RR/MDR-TB) cases notified as a proportion of the estimated DR-TB (RR/MDR-TB) cases among all new and retreatment cases.</v>
      </c>
      <c r="H25" s="77" t="s">
        <v>716</v>
      </c>
      <c r="I25" s="77" t="s">
        <v>717</v>
      </c>
      <c r="J25" s="77" t="s">
        <v>718</v>
      </c>
    </row>
    <row r="26" spans="1:10" ht="42" x14ac:dyDescent="0.3">
      <c r="A26" s="1" t="str">
        <f t="shared" ca="1" si="0"/>
        <v>Insert year</v>
      </c>
      <c r="B26" s="30" t="s">
        <v>719</v>
      </c>
      <c r="C26" s="30" t="s">
        <v>720</v>
      </c>
      <c r="D26" s="30" t="s">
        <v>721</v>
      </c>
      <c r="G26" s="123" t="str">
        <f t="shared" ca="1" si="1"/>
        <v>Comments/Assumptions:
1) Specify the target geographic area.
2) Specify who are the other sources of funding.</v>
      </c>
      <c r="H26" s="77" t="s">
        <v>722</v>
      </c>
      <c r="I26" s="77" t="s">
        <v>723</v>
      </c>
      <c r="J26" s="77" t="s">
        <v>724</v>
      </c>
    </row>
    <row r="27" spans="1:10" ht="14.5" x14ac:dyDescent="0.35">
      <c r="A27" s="1" t="str">
        <f t="shared" ca="1" si="0"/>
        <v>Comments / Assumptions</v>
      </c>
      <c r="B27" s="30" t="s">
        <v>725</v>
      </c>
      <c r="C27" s="30" t="s">
        <v>726</v>
      </c>
      <c r="D27" s="30" t="s">
        <v>727</v>
      </c>
      <c r="G27" s="123" t="str">
        <f t="shared" ca="1" si="1"/>
        <v>DR-TB diagnosis, treatment and care – DR-TB treatment, care and support</v>
      </c>
      <c r="H27" s="80" t="s">
        <v>728</v>
      </c>
      <c r="I27" s="112" t="s">
        <v>97</v>
      </c>
      <c r="J27" s="112" t="s">
        <v>98</v>
      </c>
    </row>
    <row r="28" spans="1:10" ht="42" x14ac:dyDescent="0.3">
      <c r="A28" s="1" t="str">
        <f t="shared" ca="1" si="0"/>
        <v>Current estimated country need</v>
      </c>
      <c r="B28" s="30" t="s">
        <v>729</v>
      </c>
      <c r="C28" s="30" t="s">
        <v>730</v>
      </c>
      <c r="D28" s="30" t="s">
        <v>731</v>
      </c>
      <c r="G28" s="123" t="str">
        <f t="shared" ca="1" si="1"/>
        <v>Coverage indicator: 
Number of bacteriologically confirmed RR-TB and/or MDR-TB cases registered and started on a prescribed RR-TB and/or MDR-TB treatment regimen.</v>
      </c>
      <c r="H28" s="77" t="s">
        <v>732</v>
      </c>
      <c r="I28" s="77" t="s">
        <v>733</v>
      </c>
      <c r="J28" s="77" t="s">
        <v>734</v>
      </c>
    </row>
    <row r="29" spans="1:10" ht="42" x14ac:dyDescent="0.3">
      <c r="A29" s="1" t="str">
        <f t="shared" ca="1" si="0"/>
        <v>A. Total estimated population in need/at risk</v>
      </c>
      <c r="B29" s="30" t="s">
        <v>735</v>
      </c>
      <c r="C29" s="30" t="s">
        <v>736</v>
      </c>
      <c r="D29" s="30" t="s">
        <v>737</v>
      </c>
      <c r="G29" s="123" t="str">
        <f t="shared" ca="1" si="1"/>
        <v xml:space="preserve">Estimated population in need/at risk:
It refers to the number of the estimated MDR/RR TB cases among all new and retreatment cases. </v>
      </c>
      <c r="H29" s="77" t="s">
        <v>738</v>
      </c>
      <c r="I29" s="77" t="s">
        <v>739</v>
      </c>
      <c r="J29" s="77" t="s">
        <v>740</v>
      </c>
    </row>
    <row r="30" spans="1:10" ht="84" x14ac:dyDescent="0.3">
      <c r="A30" s="1" t="str">
        <f t="shared" ca="1" si="0"/>
        <v>B. Country targets 
(from National Strategic Plan)</v>
      </c>
      <c r="B30" s="30" t="s">
        <v>741</v>
      </c>
      <c r="C30" s="30" t="s">
        <v>742</v>
      </c>
      <c r="D30" s="30" t="s">
        <v>743</v>
      </c>
      <c r="G30" s="123" t="str">
        <f t="shared" ca="1" si="1"/>
        <v>Country target:
Refers to NSP or any other latest agreed country target.
1) "#" refers to the registered cases with DR-TB (RR/MDR-TB) to be enrolled on second-line treatment.
2) "%" refers to the DR-TB (RR/MDR-TB) cases to be enrolled on second-line treatment among the estimated MDR-TB cases in need of treatment.</v>
      </c>
      <c r="H30" s="77" t="s">
        <v>744</v>
      </c>
      <c r="I30" s="77" t="s">
        <v>745</v>
      </c>
      <c r="J30" s="77" t="s">
        <v>746</v>
      </c>
    </row>
    <row r="31" spans="1:10" ht="84" x14ac:dyDescent="0.3">
      <c r="A31" s="1" t="str">
        <f t="shared" ca="1" si="0"/>
        <v>Country need already covered</v>
      </c>
      <c r="B31" s="30" t="s">
        <v>747</v>
      </c>
      <c r="C31" s="30" t="s">
        <v>748</v>
      </c>
      <c r="D31" s="30" t="s">
        <v>749</v>
      </c>
      <c r="G31" s="123" t="str">
        <f t="shared" ca="1" si="1"/>
        <v>Comments/Assumptions:
1) Specify the target geographic area.
2) Specify who are the other sources of funding.
3) Along with the country targets, in the comments column specify the current and targeted treatment success rate for all bacteriologically confirmed DR-TB cases (RR/MDR-TB) over each of the three years.</v>
      </c>
      <c r="H31" s="77" t="s">
        <v>750</v>
      </c>
      <c r="I31" s="77" t="s">
        <v>751</v>
      </c>
      <c r="J31" s="77" t="s">
        <v>752</v>
      </c>
    </row>
    <row r="32" spans="1:10" ht="28" x14ac:dyDescent="0.35">
      <c r="A32" s="1" t="str">
        <f t="shared" ca="1" si="0"/>
        <v>C1. Country need planned to be covered by domestic resources</v>
      </c>
      <c r="B32" s="30" t="s">
        <v>753</v>
      </c>
      <c r="C32" s="30" t="s">
        <v>754</v>
      </c>
      <c r="D32" s="30" t="s">
        <v>755</v>
      </c>
      <c r="G32" s="123" t="str">
        <f t="shared" ca="1" si="1"/>
        <v>TB/HIV- TB screening, testing and diagnosis among HIV patients</v>
      </c>
      <c r="H32" s="80" t="s">
        <v>756</v>
      </c>
      <c r="I32" s="115" t="s">
        <v>106</v>
      </c>
      <c r="J32" s="116" t="s">
        <v>107</v>
      </c>
    </row>
    <row r="33" spans="1:31" ht="42" x14ac:dyDescent="0.3">
      <c r="A33" s="1" t="str">
        <f t="shared" ca="1" si="0"/>
        <v>C2. Country need planned to be covered by external resources</v>
      </c>
      <c r="B33" s="30" t="s">
        <v>757</v>
      </c>
      <c r="C33" s="30" t="s">
        <v>758</v>
      </c>
      <c r="D33" s="30" t="s">
        <v>759</v>
      </c>
      <c r="G33" s="123" t="str">
        <f t="shared" ca="1" si="1"/>
        <v>Coverage indicator:
Percentage of people living with HIV newly initiated on ART who were screened for TB.</v>
      </c>
      <c r="H33" s="77" t="s">
        <v>760</v>
      </c>
      <c r="I33" s="77" t="s">
        <v>761</v>
      </c>
      <c r="J33" s="122" t="s">
        <v>762</v>
      </c>
    </row>
    <row r="34" spans="1:31" ht="28" x14ac:dyDescent="0.3">
      <c r="A34" s="1" t="str">
        <f t="shared" ca="1" si="0"/>
        <v>C3. Total country need already covered</v>
      </c>
      <c r="B34" s="30" t="s">
        <v>763</v>
      </c>
      <c r="C34" s="30" t="s">
        <v>764</v>
      </c>
      <c r="D34" s="30" t="s">
        <v>765</v>
      </c>
      <c r="G34" s="123" t="str">
        <f t="shared" ca="1" si="1"/>
        <v>Estimated population in need/at risk:
Refers to all people living with HIV newly initiated on ART.</v>
      </c>
      <c r="H34" s="77" t="s">
        <v>766</v>
      </c>
      <c r="I34" s="77" t="s">
        <v>767</v>
      </c>
      <c r="J34" s="77" t="s">
        <v>768</v>
      </c>
    </row>
    <row r="35" spans="1:31" ht="98" x14ac:dyDescent="0.3">
      <c r="A35" s="1" t="str">
        <f t="shared" ca="1" si="0"/>
        <v>Programmatic gap</v>
      </c>
      <c r="B35" s="30" t="s">
        <v>769</v>
      </c>
      <c r="C35" s="30" t="s">
        <v>770</v>
      </c>
      <c r="D35" s="30" t="s">
        <v>771</v>
      </c>
      <c r="G35" s="123" t="str">
        <f t="shared" ca="1" si="1"/>
        <v>Country target:
Refers to NSP or any other latest agreed country target.
1) "#" refers to the number of people living with HIV newly initiated on ART who were screened for TB.
2) "%" refers to the percentage of people living with HIV newly initiated on ART who had TB status assessed and recorded among all people living with HIV newly initiated on ART.</v>
      </c>
      <c r="H35" s="77" t="s">
        <v>772</v>
      </c>
      <c r="I35" s="77" t="s">
        <v>773</v>
      </c>
      <c r="J35" s="77" t="s">
        <v>774</v>
      </c>
    </row>
    <row r="36" spans="1:31" ht="42" x14ac:dyDescent="0.3">
      <c r="A36" s="1" t="str">
        <f ca="1">OFFSET($B36,0,LangOffset,1,1)</f>
        <v>D. Expected annual gap in meeting the need: A - C3</v>
      </c>
      <c r="B36" s="30" t="s">
        <v>775</v>
      </c>
      <c r="C36" s="30" t="s">
        <v>776</v>
      </c>
      <c r="D36" s="30" t="s">
        <v>777</v>
      </c>
      <c r="G36" s="123" t="str">
        <f t="shared" ca="1" si="1"/>
        <v>Comments/Assumptions:
1) Specify the target geographic area.
2) Specify who are the other sources of funding.</v>
      </c>
      <c r="H36" s="77" t="s">
        <v>722</v>
      </c>
      <c r="I36" s="77" t="s">
        <v>723</v>
      </c>
      <c r="J36" s="77" t="s">
        <v>724</v>
      </c>
    </row>
    <row r="37" spans="1:31" ht="28" x14ac:dyDescent="0.3">
      <c r="A37" s="1" t="str">
        <f t="shared" ca="1" si="0"/>
        <v>Country need covered with the allocation amount</v>
      </c>
      <c r="B37" s="30" t="s">
        <v>778</v>
      </c>
      <c r="C37" s="30" t="s">
        <v>779</v>
      </c>
      <c r="D37" s="30" t="s">
        <v>780</v>
      </c>
      <c r="G37" s="123" t="str">
        <f t="shared" ca="1" si="1"/>
        <v>TB/HIV- TB patients with known HIV status</v>
      </c>
      <c r="H37" s="77" t="s">
        <v>781</v>
      </c>
      <c r="I37" s="77" t="s">
        <v>113</v>
      </c>
      <c r="J37" s="77" t="s">
        <v>782</v>
      </c>
    </row>
    <row r="38" spans="1:31" ht="42" x14ac:dyDescent="0.3">
      <c r="A38" s="1" t="str">
        <f t="shared" ca="1" si="0"/>
        <v>E. Targets to be financed by funding request allocation amount</v>
      </c>
      <c r="B38" s="30" t="s">
        <v>783</v>
      </c>
      <c r="C38" s="30" t="s">
        <v>784</v>
      </c>
      <c r="D38" s="30" t="s">
        <v>785</v>
      </c>
      <c r="G38" s="123" t="str">
        <f t="shared" ca="1" si="1"/>
        <v>Coverage Indicator:
Percentage of registered new and relapse TB patients with documented HIV status.</v>
      </c>
      <c r="H38" s="77" t="s">
        <v>786</v>
      </c>
      <c r="I38" s="77" t="s">
        <v>787</v>
      </c>
      <c r="J38" s="80" t="s">
        <v>788</v>
      </c>
    </row>
    <row r="39" spans="1:31" ht="42" x14ac:dyDescent="0.3">
      <c r="A39" s="1" t="str">
        <f t="shared" ca="1" si="0"/>
        <v>F. Total coverage from allocation amount and other resources: E + C3</v>
      </c>
      <c r="B39" s="30" t="s">
        <v>789</v>
      </c>
      <c r="C39" s="30" t="s">
        <v>790</v>
      </c>
      <c r="D39" s="30" t="s">
        <v>791</v>
      </c>
      <c r="G39" s="123" t="str">
        <f t="shared" ca="1" si="1"/>
        <v>Estimated population in need/at risk:
Refers to the total number of new and relapse TB patients registered.</v>
      </c>
      <c r="H39" s="77" t="s">
        <v>792</v>
      </c>
      <c r="I39" s="77" t="s">
        <v>793</v>
      </c>
      <c r="J39" s="77" t="s">
        <v>794</v>
      </c>
    </row>
    <row r="40" spans="1:31" ht="98" x14ac:dyDescent="0.3">
      <c r="A40" s="1" t="str">
        <f t="shared" ca="1" si="0"/>
        <v xml:space="preserve">G. Remaining gap: A - F </v>
      </c>
      <c r="B40" s="30" t="s">
        <v>795</v>
      </c>
      <c r="C40" s="30" t="s">
        <v>796</v>
      </c>
      <c r="D40" s="30" t="s">
        <v>797</v>
      </c>
      <c r="E40" s="30"/>
      <c r="G40" s="123" t="str">
        <f t="shared" ca="1" si="1"/>
        <v>Country target:
Refers to NSP or any other latest agreed country target.
1) "#" refers to the number of registered new and relapses TB patients with documented HIV status.
2) "%" refers to the percentage of registered new and relapses TB patients with documented HIV status among the total number of registered new and relapses TB patients.</v>
      </c>
      <c r="H40" s="77" t="s">
        <v>798</v>
      </c>
      <c r="I40" s="77" t="s">
        <v>799</v>
      </c>
      <c r="J40" s="81" t="s">
        <v>800</v>
      </c>
    </row>
    <row r="41" spans="1:31" ht="42" x14ac:dyDescent="0.3">
      <c r="A41" s="1">
        <f t="shared" ca="1" si="0"/>
        <v>0</v>
      </c>
      <c r="E41" s="5"/>
      <c r="G41" s="123" t="str">
        <f t="shared" ca="1" si="1"/>
        <v>Comments/Assumptions:
1) Specify the target geographic area.
2) Specify who are the other sources of funding.</v>
      </c>
      <c r="H41" s="77" t="s">
        <v>722</v>
      </c>
      <c r="I41" s="77" t="s">
        <v>723</v>
      </c>
      <c r="J41" s="77" t="s">
        <v>724</v>
      </c>
      <c r="AD41" s="6"/>
      <c r="AE41" s="6"/>
    </row>
    <row r="42" spans="1:31" s="6" customFormat="1" ht="14.5" x14ac:dyDescent="0.35">
      <c r="A42" s="1">
        <f t="shared" ref="A42:A94" ca="1" si="2">OFFSET($B42,0,LangOffset,1,1)</f>
        <v>0</v>
      </c>
      <c r="B42" s="51"/>
      <c r="C42" s="51"/>
      <c r="D42" s="51"/>
      <c r="E42" s="1"/>
      <c r="F42" s="47"/>
      <c r="G42" s="123" t="str">
        <f t="shared" ca="1" si="1"/>
        <v>TB/HIV- TB/HIV Treatment and care</v>
      </c>
      <c r="H42" s="80" t="s">
        <v>801</v>
      </c>
      <c r="I42" s="111" t="s">
        <v>119</v>
      </c>
      <c r="J42" s="113" t="s">
        <v>120</v>
      </c>
      <c r="K42" s="1"/>
      <c r="Q42" s="1"/>
      <c r="R42" s="1"/>
      <c r="AD42" s="1"/>
      <c r="AE42" s="1"/>
    </row>
    <row r="43" spans="1:31" ht="42" x14ac:dyDescent="0.3">
      <c r="A43" s="1">
        <f t="shared" ca="1" si="2"/>
        <v>0</v>
      </c>
      <c r="G43" s="123" t="str">
        <f t="shared" ca="1" si="1"/>
        <v>Coverage indicator:
Percentage of HIV positive TB patients (new and relapse) on ART during TB treatment.</v>
      </c>
      <c r="H43" s="77" t="s">
        <v>802</v>
      </c>
      <c r="I43" s="122" t="s">
        <v>803</v>
      </c>
      <c r="J43" s="122" t="s">
        <v>804</v>
      </c>
      <c r="Q43" s="6"/>
      <c r="R43" s="6"/>
    </row>
    <row r="44" spans="1:31" ht="84" x14ac:dyDescent="0.3">
      <c r="A44" s="1" t="str">
        <f t="shared" ca="1" si="2"/>
        <v xml:space="preserve">Carefully read the instructions in the "Instructions" tab before completing the programmatic gap analysis table. 
The instructions have been tailored to each specific module/intervention. </v>
      </c>
      <c r="B44" s="30" t="s">
        <v>805</v>
      </c>
      <c r="C44" s="30" t="s">
        <v>806</v>
      </c>
      <c r="D44" s="30" t="s">
        <v>807</v>
      </c>
      <c r="E44" s="5"/>
      <c r="G44" s="123" t="str">
        <f t="shared" ca="1" si="1"/>
        <v>Estimated population in need/at risk:
Refers to the total number of expected HIV positive new and relapse TB patients registered in the period.</v>
      </c>
      <c r="H44" s="77" t="s">
        <v>808</v>
      </c>
      <c r="I44" s="77" t="s">
        <v>809</v>
      </c>
      <c r="J44" s="77" t="s">
        <v>810</v>
      </c>
    </row>
    <row r="45" spans="1:31" ht="98" x14ac:dyDescent="0.3">
      <c r="A45" s="1">
        <f t="shared" ca="1" si="2"/>
        <v>0</v>
      </c>
      <c r="B45" s="51"/>
      <c r="C45" s="51"/>
      <c r="D45" s="51"/>
      <c r="G45" s="123" t="str">
        <f t="shared" ca="1" si="1"/>
        <v>Country target:
Refers to NSP or any other latest agreed country target.
1) "#" refers to the number of HIV positive TB patients (new and relapse) who receive ART.
2) "%" refers to the percentage of HIV positive new and relapse TB patients who receive ART among the total of HIV positive new and relapse TB patients registered.</v>
      </c>
      <c r="H45" s="77" t="s">
        <v>811</v>
      </c>
      <c r="I45" s="77" t="s">
        <v>812</v>
      </c>
      <c r="J45" s="77" t="s">
        <v>813</v>
      </c>
    </row>
    <row r="46" spans="1:31" ht="140" x14ac:dyDescent="0.3">
      <c r="A46" s="1" t="str">
        <f t="shared" ca="1" si="2"/>
        <v>This sheet contains a blank table in the case where the number of tables provided in the previous sheets is not sufficient, or if the applicant wishes to submit a table for a module/intervention/indicator that is not specified in the instructions.
This table is unprotected, therefore formulas in the cells can be changed if required. The table can also be copied if more than one is needed.</v>
      </c>
      <c r="B46" s="40" t="s">
        <v>814</v>
      </c>
      <c r="C46" s="30" t="s">
        <v>815</v>
      </c>
      <c r="D46" s="30" t="s">
        <v>816</v>
      </c>
      <c r="G46" s="123" t="str">
        <f t="shared" ca="1" si="1"/>
        <v>Comments/Assumptions:
1) Specify the target geographic area.
2) Specify who are the other sources of funding.</v>
      </c>
      <c r="H46" s="77" t="s">
        <v>722</v>
      </c>
      <c r="I46" s="77" t="s">
        <v>723</v>
      </c>
      <c r="J46" s="77" t="s">
        <v>724</v>
      </c>
    </row>
    <row r="47" spans="1:31" ht="28" x14ac:dyDescent="0.35">
      <c r="A47" s="1" t="str">
        <f t="shared" ca="1" si="2"/>
        <v>TB Programmatic Gap Blank Table (if needed)</v>
      </c>
      <c r="B47" s="30" t="s">
        <v>817</v>
      </c>
      <c r="C47" s="30" t="s">
        <v>818</v>
      </c>
      <c r="D47" s="30" t="s">
        <v>819</v>
      </c>
      <c r="G47" s="123" t="str">
        <f t="shared" ca="1" si="1"/>
        <v>TB/HIV - TB/HIV prevention (only for PLHIVs)</v>
      </c>
      <c r="H47" s="80" t="s">
        <v>42</v>
      </c>
      <c r="I47" s="118" t="s">
        <v>127</v>
      </c>
      <c r="J47" s="118" t="s">
        <v>128</v>
      </c>
    </row>
    <row r="48" spans="1:31" ht="42" x14ac:dyDescent="0.3">
      <c r="A48" s="1">
        <f t="shared" ca="1" si="2"/>
        <v>0</v>
      </c>
      <c r="G48" s="123" t="str">
        <f t="shared" ca="1" si="1"/>
        <v>Coverage indicator:
Percentage of PLHIV currently enrolled on ART who started TB preventive therapy during the reporting period.</v>
      </c>
      <c r="H48" s="77" t="s">
        <v>820</v>
      </c>
      <c r="I48" s="125" t="s">
        <v>821</v>
      </c>
      <c r="J48" s="125" t="s">
        <v>822</v>
      </c>
    </row>
    <row r="49" spans="1:10" ht="154" x14ac:dyDescent="0.3">
      <c r="A49" s="1">
        <f t="shared" ca="1" si="2"/>
        <v>0</v>
      </c>
      <c r="G49" s="123" t="str">
        <f t="shared" ca="1" si="1"/>
        <v>Estimated population in need/at risk:
Refers to the estimated number of people living with HIV (PLHIV) currently enrolled on ART during the period.   
This excludes PLHIV on TB treatment or being evaluated for active TB. Where possible, it should also exclude PLHIV who previously completed TPT within the timeframe recommended by national policy, as well as those PLHIV estimated to be clinically non-eligible due to co-morbidities and contraindications, including active hepatitis, chronic alcoholism, use of other medications that are potentially hepatotoxic such as nevirapine, and/or neuropathy.</v>
      </c>
      <c r="H49" s="77" t="s">
        <v>823</v>
      </c>
      <c r="I49" s="77" t="s">
        <v>824</v>
      </c>
      <c r="J49" s="77" t="s">
        <v>825</v>
      </c>
    </row>
    <row r="50" spans="1:10" ht="98" x14ac:dyDescent="0.3">
      <c r="A50" s="1">
        <f t="shared" ca="1" si="2"/>
        <v>0</v>
      </c>
      <c r="G50" s="123" t="str">
        <f t="shared" ca="1" si="1"/>
        <v>Country target:
Refers to NSP or any other latest agreed country target.
1) "#" refers to the total number of PLHIV currently enrolled on ART who started TB preventive treatment (TPT) for TB infection.
2) "%" refers to the percentage of PLHIV currently enrolled on ART who started TB preventive treatment for TB infection among the total number of PLHIV currently enrolled on ART.</v>
      </c>
      <c r="H50" s="77" t="s">
        <v>826</v>
      </c>
      <c r="I50" s="77" t="s">
        <v>827</v>
      </c>
      <c r="J50" s="77" t="s">
        <v>828</v>
      </c>
    </row>
    <row r="51" spans="1:10" ht="42" x14ac:dyDescent="0.3">
      <c r="A51" s="1">
        <f t="shared" ca="1" si="2"/>
        <v>0</v>
      </c>
      <c r="G51" s="123" t="str">
        <f t="shared" ca="1" si="1"/>
        <v>Comments/Assumptions:
1) Specify the target geographic area.
2) Specify who are the other sources of funding.</v>
      </c>
      <c r="H51" s="77" t="s">
        <v>722</v>
      </c>
      <c r="I51" s="77" t="s">
        <v>723</v>
      </c>
      <c r="J51" s="77" t="s">
        <v>724</v>
      </c>
    </row>
    <row r="52" spans="1:10" ht="14.5" x14ac:dyDescent="0.35">
      <c r="A52" s="1">
        <f t="shared" ca="1" si="2"/>
        <v>0</v>
      </c>
      <c r="G52" s="123" t="str">
        <f t="shared" ca="1" si="1"/>
        <v>TB/DR-TB prevention – Screening/testing for TB infection</v>
      </c>
      <c r="H52" s="80" t="s">
        <v>829</v>
      </c>
      <c r="I52" s="120" t="s">
        <v>134</v>
      </c>
      <c r="J52" s="120" t="s">
        <v>135</v>
      </c>
    </row>
    <row r="53" spans="1:10" ht="42" x14ac:dyDescent="0.3">
      <c r="A53" s="1">
        <f t="shared" ca="1" si="2"/>
        <v>0</v>
      </c>
      <c r="G53" s="123" t="str">
        <f t="shared" ca="1" si="1"/>
        <v>Coverage indicator: 
Contact investigation coverage: Proportion of contacts of people with bacteriologically-confirmed TB evaluated for TB among those eligible.</v>
      </c>
      <c r="H53" s="77" t="s">
        <v>830</v>
      </c>
      <c r="I53" s="125" t="s">
        <v>831</v>
      </c>
      <c r="J53" s="125" t="s">
        <v>832</v>
      </c>
    </row>
    <row r="54" spans="1:10" ht="126" x14ac:dyDescent="0.3">
      <c r="A54" s="1">
        <f t="shared" ca="1" si="2"/>
        <v>0</v>
      </c>
      <c r="G54" s="123" t="str">
        <f t="shared" ca="1" si="1"/>
        <v>Estimated population in need/at risk:
Refers to the estimated number of eligible contacts of bacteriologically-confirmed people with TB during the period.
Target setting for the number of household contacts per bacteriologically confirmed person with TB should be based the national policy. Population census data to estimate the size of households, Stop TB UNHLM TB Prevention targets by country, modelling exercises based on program data, etc. are available options which the country can utilize during estimation.</v>
      </c>
      <c r="H54" s="77" t="s">
        <v>833</v>
      </c>
      <c r="I54" s="77" t="s">
        <v>834</v>
      </c>
      <c r="J54" s="77" t="s">
        <v>835</v>
      </c>
    </row>
    <row r="55" spans="1:10" ht="84" x14ac:dyDescent="0.3">
      <c r="A55" s="1">
        <f t="shared" ca="1" si="2"/>
        <v>0</v>
      </c>
      <c r="G55" s="123" t="str">
        <f t="shared" ca="1" si="1"/>
        <v>Country target:
Refers to NSP or any other latest agreed country target.
1) "#" refers to the number of contacts of people with bacteriologically confirmed TB who were evaluated for TB.
2) "%" refers to the percentage of contacts of people who were evaluated among the total number of eligible contacts of people with bacteriologically confirmed TB (see above).</v>
      </c>
      <c r="H55" s="77" t="s">
        <v>836</v>
      </c>
      <c r="I55" s="77" t="s">
        <v>837</v>
      </c>
      <c r="J55" s="77" t="s">
        <v>838</v>
      </c>
    </row>
    <row r="56" spans="1:10" ht="70" x14ac:dyDescent="0.3">
      <c r="A56" s="1">
        <f t="shared" ca="1" si="2"/>
        <v>0</v>
      </c>
      <c r="G56" s="123" t="str">
        <f t="shared" ca="1" si="1"/>
        <v>Comments/Assumptions:
1) Specify the target geographic area.
2) Specify who are the other sources of funding.
3) Specify the number and proportion of contacts evaluated disaggregated by age (&lt;5, 5-14, 15+ years).</v>
      </c>
      <c r="H56" s="77" t="s">
        <v>839</v>
      </c>
      <c r="I56" s="77" t="s">
        <v>840</v>
      </c>
      <c r="J56" s="77" t="s">
        <v>841</v>
      </c>
    </row>
    <row r="57" spans="1:10" ht="14.5" x14ac:dyDescent="0.35">
      <c r="A57" s="1">
        <f t="shared" ca="1" si="2"/>
        <v>0</v>
      </c>
      <c r="G57" s="123" t="str">
        <f t="shared" ca="1" si="1"/>
        <v>TB/DR-TB prevention – Preventive treatment (eligible contacts)</v>
      </c>
      <c r="H57" s="121" t="s">
        <v>842</v>
      </c>
      <c r="I57" s="120" t="s">
        <v>141</v>
      </c>
      <c r="J57" s="120" t="s">
        <v>142</v>
      </c>
    </row>
    <row r="58" spans="1:10" ht="42" x14ac:dyDescent="0.3">
      <c r="A58" s="1">
        <f t="shared" ca="1" si="2"/>
        <v>0</v>
      </c>
      <c r="G58" s="123" t="str">
        <f t="shared" ca="1" si="1"/>
        <v>Coverage indicator: 
Number of people in contact with TB patients who began preventive therapy.</v>
      </c>
      <c r="H58" s="77" t="s">
        <v>843</v>
      </c>
      <c r="I58" s="125" t="s">
        <v>844</v>
      </c>
      <c r="J58" s="125" t="s">
        <v>845</v>
      </c>
    </row>
    <row r="59" spans="1:10" ht="56" x14ac:dyDescent="0.3">
      <c r="A59" s="1">
        <f t="shared" ca="1" si="2"/>
        <v>0</v>
      </c>
      <c r="G59" s="123" t="str">
        <f t="shared" ca="1" si="1"/>
        <v xml:space="preserve">Estimated population in need/at risk:
Refers to the estimated number of eligible contacts of bacteriologically-confirmed people with TB initiated on TB preventive therapy after ruling out TB disease. </v>
      </c>
      <c r="H59" s="77" t="s">
        <v>846</v>
      </c>
      <c r="I59" s="77" t="s">
        <v>847</v>
      </c>
      <c r="J59" s="77" t="s">
        <v>848</v>
      </c>
    </row>
    <row r="60" spans="1:10" ht="84" x14ac:dyDescent="0.3">
      <c r="A60" s="1">
        <f t="shared" ca="1" si="2"/>
        <v>0</v>
      </c>
      <c r="G60" s="123" t="str">
        <f t="shared" ca="1" si="1"/>
        <v>Country target:
Refers to NSP or any other latest agreed country target.
1) '#" refers to the number of eligible contacts of people with bacteriologically confirmed TB commenced on TB preventive therapy.
2) "%" refers to the percentage of eligible contacts of bacteriologically-confirmed people with TB who commenced TPT (see above).</v>
      </c>
      <c r="H60" s="77" t="s">
        <v>849</v>
      </c>
      <c r="I60" s="77" t="s">
        <v>850</v>
      </c>
      <c r="J60" s="77" t="s">
        <v>851</v>
      </c>
    </row>
    <row r="61" spans="1:10" ht="28" x14ac:dyDescent="0.3">
      <c r="A61" s="1">
        <f t="shared" ca="1" si="2"/>
        <v>0</v>
      </c>
      <c r="G61" s="123" t="str">
        <f t="shared" ca="1" si="1"/>
        <v>Programmatic gap: 
The programmatic gap is calculated based on total need (line A).</v>
      </c>
      <c r="H61" s="77" t="s">
        <v>852</v>
      </c>
      <c r="I61" s="77" t="s">
        <v>853</v>
      </c>
      <c r="J61" s="77" t="s">
        <v>854</v>
      </c>
    </row>
    <row r="62" spans="1:10" ht="70" x14ac:dyDescent="0.3">
      <c r="A62" s="1">
        <f t="shared" ca="1" si="2"/>
        <v>0</v>
      </c>
      <c r="G62" s="123" t="str">
        <f t="shared" ca="1" si="1"/>
        <v>Comments/Assumptions:
1) Specify the target geographic area.
2) Specify who are the other sources of funding.
3) Specify the number and proportion of child, adolescent and adult contacts to receive TPT among the total estimated number of contacts (&lt;5, 5-14, 15+ years).</v>
      </c>
      <c r="H62" s="77" t="s">
        <v>855</v>
      </c>
      <c r="I62" s="77" t="s">
        <v>856</v>
      </c>
      <c r="J62" s="77" t="s">
        <v>857</v>
      </c>
    </row>
    <row r="63" spans="1:10" ht="28" x14ac:dyDescent="0.3">
      <c r="A63" s="1">
        <f t="shared" ca="1" si="2"/>
        <v>0</v>
      </c>
      <c r="G63" s="123" t="str">
        <f t="shared" ca="1" si="1"/>
        <v xml:space="preserve">OPTIONAL: Collaboration with other providers and sectors – Private provider engagement in TB/DR-TB care </v>
      </c>
      <c r="H63" s="80" t="s">
        <v>858</v>
      </c>
      <c r="I63" s="77" t="s">
        <v>859</v>
      </c>
      <c r="J63" s="77" t="s">
        <v>860</v>
      </c>
    </row>
    <row r="64" spans="1:10" x14ac:dyDescent="0.3">
      <c r="A64" s="1">
        <f t="shared" ca="1" si="2"/>
        <v>0</v>
      </c>
      <c r="G64" s="123" t="str">
        <f t="shared" ca="1" si="1"/>
        <v>For countries with large proportion of patients seeking care in the private sector.</v>
      </c>
      <c r="H64" s="77" t="s">
        <v>861</v>
      </c>
      <c r="I64" s="77" t="s">
        <v>862</v>
      </c>
      <c r="J64" s="77" t="s">
        <v>863</v>
      </c>
    </row>
    <row r="65" spans="1:10" ht="70" x14ac:dyDescent="0.3">
      <c r="A65" s="1">
        <f t="shared" ca="1" si="2"/>
        <v>0</v>
      </c>
      <c r="G65" s="123" t="str">
        <f t="shared" ca="1" si="1"/>
        <v>Coverage indicator: 
Percentage of notified patients with all forms of TB (i.e., bacteriologically confirmed + clinically diagnosed) contributed by non-national TB program providers- private/non-governmental facilities; *includes only those with new and relapse TB.</v>
      </c>
      <c r="H65" s="125" t="s">
        <v>864</v>
      </c>
      <c r="I65" s="125" t="s">
        <v>865</v>
      </c>
      <c r="J65" s="125" t="s">
        <v>866</v>
      </c>
    </row>
    <row r="66" spans="1:10" ht="42" x14ac:dyDescent="0.3">
      <c r="A66" s="1">
        <f t="shared" ca="1" si="2"/>
        <v>0</v>
      </c>
      <c r="G66" s="123" t="str">
        <f t="shared" ca="1" si="1"/>
        <v xml:space="preserve">Estimated population in need/at risk:
Refers to the estimated number of TB cases that seek care in the private sector (private for-profit and not-for-profit). </v>
      </c>
      <c r="H66" s="77" t="s">
        <v>867</v>
      </c>
      <c r="I66" s="77" t="s">
        <v>868</v>
      </c>
      <c r="J66" s="77" t="s">
        <v>869</v>
      </c>
    </row>
    <row r="67" spans="1:10" ht="140" x14ac:dyDescent="0.3">
      <c r="A67" s="1">
        <f t="shared" ca="1" si="2"/>
        <v>0</v>
      </c>
      <c r="G67" s="123" t="str">
        <f t="shared" ca="1" si="1"/>
        <v>Country target:
Refers to NSP or any other latest agreed country target.
1) "#" refers to all forms of TB cases (new and relapse) to be notified to national health authorities by the private sector (NGOs and private-for-profit providers). It includes bacteriologically confirmed plus those that are diagnosed using other tests such as X-rays (including digital X-ray, with or without CAD/AI), cytology and clinically diagnosed.
2) "%" refers to the proportion of notified cases from the private sector providers among the total number of TB cases (all forms) notified to the national health authority in the PPM/PPE implementation areas.</v>
      </c>
      <c r="H67" s="77" t="s">
        <v>870</v>
      </c>
      <c r="I67" s="54" t="s">
        <v>871</v>
      </c>
      <c r="J67" s="77" t="s">
        <v>872</v>
      </c>
    </row>
    <row r="68" spans="1:10" ht="98" x14ac:dyDescent="0.3">
      <c r="A68" s="1">
        <f t="shared" ca="1" si="2"/>
        <v>0</v>
      </c>
      <c r="G68" s="123" t="str">
        <f t="shared" ca="1" si="1"/>
        <v xml:space="preserve">Country need already covered:
1) Country need already covered is broken down into need planned to be covered by domestic resources (line C1), and external resources (line C2). 
2) National private sector investments are to be included under domestic sources. 
3) In cases where part of the need during the year is covered by a current Global Fund grant (that ends prior to the start of the new implementation period), it can be included in the external resources category. </v>
      </c>
      <c r="H68" s="77" t="s">
        <v>873</v>
      </c>
      <c r="I68" s="77" t="s">
        <v>874</v>
      </c>
      <c r="J68" s="77" t="s">
        <v>875</v>
      </c>
    </row>
    <row r="69" spans="1:10" ht="28" x14ac:dyDescent="0.3">
      <c r="A69" s="1">
        <f t="shared" ca="1" si="2"/>
        <v>0</v>
      </c>
      <c r="G69" s="123" t="str">
        <f t="shared" ca="1" si="1"/>
        <v>Programmatic gap: 
The programmatic gap is calculated based on total need (line A).</v>
      </c>
      <c r="H69" s="77" t="s">
        <v>852</v>
      </c>
      <c r="I69" s="77" t="s">
        <v>853</v>
      </c>
      <c r="J69" s="77" t="s">
        <v>854</v>
      </c>
    </row>
    <row r="70" spans="1:10" ht="84" x14ac:dyDescent="0.3">
      <c r="A70" s="1">
        <f t="shared" ca="1" si="2"/>
        <v>0</v>
      </c>
      <c r="G70" s="123" t="str">
        <f t="shared" ca="1" si="1"/>
        <v>Comments/Assumptions:
1) Specify the target geographic area.
2) Specify who are the other sources of funding.
3) Along with the country targets, in the comments column specify the current and targeted treatment success rate for all new TB cases in the private sector over each of the three years.</v>
      </c>
      <c r="H70" s="77" t="s">
        <v>876</v>
      </c>
      <c r="I70" s="77" t="s">
        <v>877</v>
      </c>
      <c r="J70" s="77" t="s">
        <v>878</v>
      </c>
    </row>
    <row r="71" spans="1:10" ht="28" x14ac:dyDescent="0.3">
      <c r="A71" s="1">
        <f t="shared" ca="1" si="2"/>
        <v>0</v>
      </c>
      <c r="G71" s="123" t="str">
        <f t="shared" ca="1" si="1"/>
        <v>OPTIONAL: Collaboration with other providers and sectors – Community-based TB/DR-TB care</v>
      </c>
      <c r="H71" s="80" t="s">
        <v>879</v>
      </c>
      <c r="I71" s="77" t="s">
        <v>859</v>
      </c>
      <c r="J71" s="77" t="s">
        <v>880</v>
      </c>
    </row>
    <row r="72" spans="1:10" ht="70" x14ac:dyDescent="0.3">
      <c r="A72" s="1">
        <f t="shared" ca="1" si="2"/>
        <v>0</v>
      </c>
      <c r="G72" s="123" t="str">
        <f t="shared" ca="1" si="1"/>
        <v>Coverage indicator: 
Percentage of notified patients with all forms of TB (i.e., bacteriologically confirmed + clinically diagnosed) contributed by non-national TB program providers- community referrals; *includes only those with new and relapse TB.</v>
      </c>
      <c r="H72" s="125" t="s">
        <v>881</v>
      </c>
      <c r="I72" s="125" t="s">
        <v>882</v>
      </c>
      <c r="J72" s="125" t="s">
        <v>883</v>
      </c>
    </row>
    <row r="73" spans="1:10" ht="42" x14ac:dyDescent="0.3">
      <c r="A73" s="1">
        <f t="shared" ca="1" si="2"/>
        <v>0</v>
      </c>
      <c r="G73" s="123" t="str">
        <f t="shared" ca="1" si="1"/>
        <v xml:space="preserve">Estimated population in need/at risk:
Refers to the estimated number of people with confirmed TB who were referred for diagnosis through community referrals. </v>
      </c>
      <c r="H73" s="77" t="s">
        <v>884</v>
      </c>
      <c r="I73" s="77" t="s">
        <v>885</v>
      </c>
      <c r="J73" s="77" t="s">
        <v>886</v>
      </c>
    </row>
    <row r="74" spans="1:10" ht="98" x14ac:dyDescent="0.3">
      <c r="A74" s="1">
        <f t="shared" ca="1" si="2"/>
        <v>0</v>
      </c>
      <c r="G74" s="123" t="str">
        <f t="shared" ca="1" si="1"/>
        <v>Country target:
Refers to NSP or any other latest agreed country target.
1) "#" refers to the number of people with TB (all forms) i.e. bacteriologically confirmed plus clinically diagnosed referred by the community to a health facility for diagnosis.
2) "%" refers to the proportion of the total number of notified people with TB (all forms) that were referred by the community in the reporting period.</v>
      </c>
      <c r="H74" s="77" t="s">
        <v>887</v>
      </c>
      <c r="I74" s="77" t="s">
        <v>888</v>
      </c>
      <c r="J74" s="77" t="s">
        <v>889</v>
      </c>
    </row>
    <row r="75" spans="1:10" ht="28" x14ac:dyDescent="0.3">
      <c r="A75" s="1">
        <f t="shared" ca="1" si="2"/>
        <v>0</v>
      </c>
      <c r="G75" s="123" t="str">
        <f ca="1">OFFSET($H75,0,LangOffset,1,1)</f>
        <v>Programmatic gap: 
The programmatic gap is calculated based on total need (line A)</v>
      </c>
      <c r="H75" s="77" t="s">
        <v>890</v>
      </c>
      <c r="I75" s="77" t="s">
        <v>853</v>
      </c>
      <c r="J75" s="77" t="s">
        <v>854</v>
      </c>
    </row>
    <row r="76" spans="1:10" ht="42" x14ac:dyDescent="0.3">
      <c r="A76" s="1">
        <f t="shared" ca="1" si="2"/>
        <v>0</v>
      </c>
      <c r="G76" s="123" t="str">
        <f ca="1">OFFSET($H76,0,LangOffset,1,1)</f>
        <v>Comments/Assumptions:
1) Specify the target geographic area.
2) Specify who are the other sources of funding.</v>
      </c>
      <c r="H76" s="77" t="s">
        <v>722</v>
      </c>
      <c r="I76" s="77" t="s">
        <v>723</v>
      </c>
      <c r="J76" s="77" t="s">
        <v>891</v>
      </c>
    </row>
    <row r="77" spans="1:10" x14ac:dyDescent="0.3">
      <c r="A77" s="1">
        <f t="shared" ca="1" si="2"/>
        <v>0</v>
      </c>
    </row>
    <row r="78" spans="1:10" x14ac:dyDescent="0.3">
      <c r="A78" s="1">
        <f t="shared" ca="1" si="2"/>
        <v>0</v>
      </c>
      <c r="G78" s="123">
        <f t="shared" ca="1" si="1"/>
        <v>0</v>
      </c>
    </row>
    <row r="79" spans="1:10" ht="42" x14ac:dyDescent="0.3">
      <c r="A79" s="1">
        <f t="shared" ca="1" si="2"/>
        <v>0</v>
      </c>
      <c r="G79" s="123" t="str">
        <f t="shared" ca="1" si="1"/>
        <v>The Modular Framework -  https://www.theglobalfund.org/media/4309/fundingmodel_modularframework_handbook_en.pdf</v>
      </c>
      <c r="H79" s="107" t="s">
        <v>892</v>
      </c>
      <c r="I79" s="108" t="s">
        <v>893</v>
      </c>
      <c r="J79" s="108" t="s">
        <v>894</v>
      </c>
    </row>
    <row r="80" spans="1:10" ht="28" x14ac:dyDescent="0.3">
      <c r="A80" s="1">
        <f t="shared" ca="1" si="2"/>
        <v>0</v>
      </c>
      <c r="G80" s="123" t="str">
        <f t="shared" ca="1" si="1"/>
        <v>Global Fund TB Information Note - https://www.theglobalfund.org/media/4759/core_resilientsustainablesystemsforhealth_infonote_en.pdf</v>
      </c>
      <c r="H80" s="108" t="s">
        <v>895</v>
      </c>
      <c r="I80" s="108" t="s">
        <v>896</v>
      </c>
      <c r="J80" s="108" t="s">
        <v>897</v>
      </c>
    </row>
    <row r="81" spans="1:16" x14ac:dyDescent="0.3">
      <c r="A81" s="1">
        <f t="shared" ca="1" si="2"/>
        <v>0</v>
      </c>
      <c r="G81" s="123">
        <f t="shared" ca="1" si="1"/>
        <v>0</v>
      </c>
    </row>
    <row r="82" spans="1:16" x14ac:dyDescent="0.3">
      <c r="A82" s="1">
        <f t="shared" ca="1" si="2"/>
        <v>0</v>
      </c>
      <c r="G82" s="123">
        <f t="shared" ca="1" si="1"/>
        <v>0</v>
      </c>
    </row>
    <row r="83" spans="1:16" x14ac:dyDescent="0.3">
      <c r="A83" s="1">
        <f t="shared" ca="1" si="2"/>
        <v>0</v>
      </c>
      <c r="G83" s="123">
        <f t="shared" ca="1" si="1"/>
        <v>0</v>
      </c>
    </row>
    <row r="84" spans="1:16" x14ac:dyDescent="0.3">
      <c r="A84" s="1">
        <f t="shared" ca="1" si="2"/>
        <v>0</v>
      </c>
      <c r="G84" s="123">
        <f t="shared" ca="1" si="1"/>
        <v>0</v>
      </c>
    </row>
    <row r="85" spans="1:16" x14ac:dyDescent="0.3">
      <c r="A85" s="1">
        <f t="shared" ca="1" si="2"/>
        <v>0</v>
      </c>
      <c r="G85" s="123">
        <f t="shared" ca="1" si="1"/>
        <v>0</v>
      </c>
    </row>
    <row r="86" spans="1:16" x14ac:dyDescent="0.3">
      <c r="A86" s="1">
        <f t="shared" ca="1" si="2"/>
        <v>0</v>
      </c>
      <c r="G86" s="123">
        <f t="shared" ca="1" si="1"/>
        <v>0</v>
      </c>
    </row>
    <row r="87" spans="1:16" x14ac:dyDescent="0.3">
      <c r="A87" s="1">
        <f t="shared" ca="1" si="2"/>
        <v>0</v>
      </c>
      <c r="G87" s="123">
        <f t="shared" ca="1" si="1"/>
        <v>0</v>
      </c>
    </row>
    <row r="88" spans="1:16" x14ac:dyDescent="0.3">
      <c r="A88" s="1">
        <f t="shared" ca="1" si="2"/>
        <v>0</v>
      </c>
      <c r="G88" s="123">
        <f t="shared" ca="1" si="1"/>
        <v>0</v>
      </c>
    </row>
    <row r="89" spans="1:16" x14ac:dyDescent="0.3">
      <c r="A89" s="1">
        <f t="shared" ca="1" si="2"/>
        <v>0</v>
      </c>
      <c r="G89" s="123">
        <f t="shared" ca="1" si="1"/>
        <v>0</v>
      </c>
    </row>
    <row r="90" spans="1:16" x14ac:dyDescent="0.3">
      <c r="A90" s="1">
        <f t="shared" ca="1" si="2"/>
        <v>0</v>
      </c>
      <c r="G90" s="123">
        <f t="shared" ca="1" si="1"/>
        <v>0</v>
      </c>
    </row>
    <row r="91" spans="1:16" x14ac:dyDescent="0.3">
      <c r="A91" s="1">
        <f t="shared" ca="1" si="2"/>
        <v>0</v>
      </c>
      <c r="G91" s="123">
        <f t="shared" ca="1" si="1"/>
        <v>0</v>
      </c>
    </row>
    <row r="92" spans="1:16" x14ac:dyDescent="0.3">
      <c r="A92" s="1">
        <f t="shared" ca="1" si="2"/>
        <v>0</v>
      </c>
      <c r="G92" s="123">
        <f t="shared" ca="1" si="1"/>
        <v>0</v>
      </c>
    </row>
    <row r="93" spans="1:16" x14ac:dyDescent="0.3">
      <c r="A93" s="1">
        <f t="shared" ca="1" si="2"/>
        <v>0</v>
      </c>
      <c r="H93" s="51"/>
      <c r="I93" s="51"/>
      <c r="J93" s="51"/>
      <c r="K93" s="5"/>
      <c r="L93" s="5"/>
      <c r="M93" s="5"/>
      <c r="N93" s="5"/>
      <c r="O93" s="5"/>
      <c r="P93" s="5"/>
    </row>
    <row r="94" spans="1:16" x14ac:dyDescent="0.3">
      <c r="A94" s="1">
        <f t="shared" ca="1" si="2"/>
        <v>0</v>
      </c>
      <c r="H94" s="51"/>
      <c r="I94" s="51"/>
      <c r="J94" s="51"/>
      <c r="K94" s="5"/>
      <c r="L94" s="5"/>
      <c r="M94" s="5"/>
      <c r="N94" s="5"/>
      <c r="O94" s="5"/>
      <c r="P94" s="5"/>
    </row>
    <row r="95" spans="1:16" ht="28" x14ac:dyDescent="0.3">
      <c r="A95" s="1">
        <f t="shared" ref="A95:A149" ca="1" si="3">OFFSET($B95,0,LangOffset,1,1)</f>
        <v>0</v>
      </c>
      <c r="G95" s="123" t="str">
        <f t="shared" ca="1" si="1"/>
        <v>Please read the Instructions sheet carefully before completing the programmatic gap tables.</v>
      </c>
      <c r="H95" s="30" t="s">
        <v>898</v>
      </c>
      <c r="I95" s="30" t="s">
        <v>899</v>
      </c>
      <c r="J95" s="30" t="s">
        <v>900</v>
      </c>
    </row>
    <row r="96" spans="1:16" ht="28" x14ac:dyDescent="0.3">
      <c r="A96" s="1">
        <f t="shared" ca="1" si="3"/>
        <v>0</v>
      </c>
      <c r="G96" s="123" t="str">
        <f t="shared" ca="1" si="1"/>
        <v>To complete this cover sheet, select from the drop-down lists the Geography and Applicant Type.</v>
      </c>
      <c r="H96" s="30" t="s">
        <v>901</v>
      </c>
      <c r="I96" s="30" t="s">
        <v>902</v>
      </c>
      <c r="J96" s="30" t="s">
        <v>903</v>
      </c>
      <c r="K96" s="28"/>
    </row>
    <row r="97" spans="1:16" x14ac:dyDescent="0.3">
      <c r="A97" s="1">
        <f t="shared" ca="1" si="3"/>
        <v>0</v>
      </c>
      <c r="G97" s="123" t="str">
        <f t="shared" ca="1" si="1"/>
        <v>Applicant</v>
      </c>
      <c r="H97" s="30" t="s">
        <v>904</v>
      </c>
      <c r="I97" s="30" t="s">
        <v>905</v>
      </c>
      <c r="J97" s="30" t="s">
        <v>906</v>
      </c>
    </row>
    <row r="98" spans="1:16" x14ac:dyDescent="0.3">
      <c r="A98" s="1">
        <f t="shared" ca="1" si="3"/>
        <v>0</v>
      </c>
      <c r="G98" s="123" t="str">
        <f t="shared" ca="1" si="1"/>
        <v>Component</v>
      </c>
      <c r="H98" s="30" t="s">
        <v>907</v>
      </c>
      <c r="I98" s="30" t="s">
        <v>908</v>
      </c>
      <c r="J98" s="30" t="s">
        <v>909</v>
      </c>
    </row>
    <row r="99" spans="1:16" x14ac:dyDescent="0.3">
      <c r="A99" s="1">
        <f t="shared" ca="1" si="3"/>
        <v>0</v>
      </c>
      <c r="G99" s="123" t="str">
        <f t="shared" ca="1" si="1"/>
        <v>Applicant Type</v>
      </c>
      <c r="H99" s="30" t="s">
        <v>69</v>
      </c>
      <c r="I99" s="30" t="s">
        <v>910</v>
      </c>
      <c r="J99" s="30" t="s">
        <v>911</v>
      </c>
    </row>
    <row r="100" spans="1:16" x14ac:dyDescent="0.3">
      <c r="A100" s="1">
        <f t="shared" ca="1" si="3"/>
        <v>0</v>
      </c>
      <c r="H100" s="51"/>
      <c r="I100" s="51"/>
      <c r="J100" s="51"/>
      <c r="K100" s="5"/>
      <c r="L100" s="5"/>
      <c r="M100" s="5"/>
      <c r="N100" s="5"/>
      <c r="O100" s="5"/>
      <c r="P100" s="5"/>
    </row>
    <row r="101" spans="1:16" x14ac:dyDescent="0.3">
      <c r="A101" s="1">
        <f t="shared" ca="1" si="3"/>
        <v>0</v>
      </c>
      <c r="G101" s="123" t="str">
        <f t="shared" ca="1" si="1"/>
        <v>Latest version updated: 13 March 2023</v>
      </c>
      <c r="H101" s="40" t="s">
        <v>912</v>
      </c>
      <c r="I101" s="40" t="s">
        <v>913</v>
      </c>
      <c r="J101" s="40" t="s">
        <v>914</v>
      </c>
      <c r="K101" s="39"/>
    </row>
    <row r="102" spans="1:16" x14ac:dyDescent="0.3">
      <c r="A102" s="1">
        <f t="shared" ca="1" si="3"/>
        <v>0</v>
      </c>
      <c r="H102" s="51"/>
      <c r="I102" s="51"/>
      <c r="J102" s="51"/>
      <c r="K102" s="5"/>
    </row>
    <row r="103" spans="1:16" x14ac:dyDescent="0.3">
      <c r="A103" s="1">
        <f t="shared" ca="1" si="3"/>
        <v>0</v>
      </c>
      <c r="G103" s="123">
        <f t="shared" ca="1" si="1"/>
        <v>0</v>
      </c>
    </row>
    <row r="104" spans="1:16" x14ac:dyDescent="0.3">
      <c r="A104" s="1">
        <f t="shared" ca="1" si="3"/>
        <v>0</v>
      </c>
      <c r="G104" s="123">
        <f t="shared" ca="1" si="1"/>
        <v>0</v>
      </c>
    </row>
    <row r="105" spans="1:16" x14ac:dyDescent="0.3">
      <c r="A105" s="1">
        <f t="shared" ca="1" si="3"/>
        <v>0</v>
      </c>
      <c r="G105" s="123">
        <f t="shared" ca="1" si="1"/>
        <v>0</v>
      </c>
    </row>
    <row r="106" spans="1:16" x14ac:dyDescent="0.3">
      <c r="A106" s="1">
        <f t="shared" ca="1" si="3"/>
        <v>0</v>
      </c>
      <c r="G106" s="123">
        <f t="shared" ca="1" si="1"/>
        <v>0</v>
      </c>
    </row>
    <row r="107" spans="1:16" x14ac:dyDescent="0.3">
      <c r="A107" s="1">
        <f t="shared" ca="1" si="3"/>
        <v>0</v>
      </c>
      <c r="G107" s="123">
        <f t="shared" ca="1" si="1"/>
        <v>0</v>
      </c>
    </row>
    <row r="108" spans="1:16" x14ac:dyDescent="0.3">
      <c r="A108" s="1">
        <f t="shared" ca="1" si="3"/>
        <v>0</v>
      </c>
      <c r="G108" s="123">
        <f t="shared" ca="1" si="1"/>
        <v>0</v>
      </c>
    </row>
    <row r="109" spans="1:16" x14ac:dyDescent="0.3">
      <c r="A109" s="1">
        <f t="shared" ca="1" si="3"/>
        <v>0</v>
      </c>
      <c r="G109" s="123">
        <f t="shared" ca="1" si="1"/>
        <v>0</v>
      </c>
    </row>
    <row r="110" spans="1:16" x14ac:dyDescent="0.3">
      <c r="A110" s="1">
        <f t="shared" ca="1" si="3"/>
        <v>0</v>
      </c>
      <c r="G110" s="123">
        <f t="shared" ca="1" si="1"/>
        <v>0</v>
      </c>
    </row>
    <row r="111" spans="1:16" x14ac:dyDescent="0.3">
      <c r="A111" s="1">
        <f t="shared" ca="1" si="3"/>
        <v>0</v>
      </c>
      <c r="G111" s="123">
        <f t="shared" ca="1" si="1"/>
        <v>0</v>
      </c>
    </row>
    <row r="112" spans="1:16" x14ac:dyDescent="0.3">
      <c r="A112" s="1">
        <f t="shared" ca="1" si="3"/>
        <v>0</v>
      </c>
      <c r="G112" s="123">
        <f t="shared" ca="1" si="1"/>
        <v>0</v>
      </c>
    </row>
    <row r="113" spans="1:52" x14ac:dyDescent="0.3">
      <c r="A113" s="1">
        <f t="shared" ca="1" si="3"/>
        <v>0</v>
      </c>
      <c r="G113" s="123">
        <f t="shared" ca="1" si="1"/>
        <v>0</v>
      </c>
      <c r="S113" s="5"/>
      <c r="T113" s="5"/>
      <c r="U113" s="5"/>
      <c r="V113" s="5"/>
      <c r="W113" s="5"/>
      <c r="X113" s="5"/>
      <c r="Y113" s="5"/>
      <c r="Z113" s="5"/>
      <c r="AA113" s="5"/>
      <c r="AD113" s="5"/>
      <c r="AE113" s="5"/>
      <c r="AG113" s="5"/>
      <c r="AH113" s="5"/>
      <c r="AI113" s="5"/>
      <c r="AJ113" s="5"/>
      <c r="AK113" s="5"/>
      <c r="AL113" s="5"/>
      <c r="AM113" s="5"/>
      <c r="AN113" s="5"/>
      <c r="AO113" s="5"/>
      <c r="AP113" s="5"/>
      <c r="AQ113" s="5"/>
      <c r="AR113" s="5"/>
      <c r="AS113" s="5"/>
      <c r="AT113" s="5"/>
      <c r="AU113" s="5"/>
      <c r="AV113" s="5"/>
      <c r="AW113" s="5"/>
      <c r="AX113" s="5"/>
      <c r="AY113" s="5"/>
      <c r="AZ113" s="5"/>
    </row>
    <row r="114" spans="1:52" s="5" customFormat="1" x14ac:dyDescent="0.3">
      <c r="A114" s="1">
        <f t="shared" ca="1" si="3"/>
        <v>0</v>
      </c>
      <c r="B114" s="30"/>
      <c r="C114" s="30"/>
      <c r="D114" s="30"/>
      <c r="E114" s="1"/>
      <c r="F114" s="47"/>
      <c r="G114" s="123">
        <f t="shared" ca="1" si="1"/>
        <v>0</v>
      </c>
      <c r="H114" s="30"/>
      <c r="I114" s="30"/>
      <c r="J114" s="30"/>
      <c r="K114" s="1"/>
      <c r="L114" s="1"/>
      <c r="M114" s="1"/>
      <c r="N114" s="1"/>
      <c r="O114" s="1"/>
      <c r="P114" s="1"/>
      <c r="S114" s="1"/>
      <c r="T114" s="1"/>
      <c r="U114" s="1"/>
      <c r="V114" s="1"/>
      <c r="W114" s="1"/>
      <c r="X114" s="1"/>
      <c r="Y114" s="1"/>
      <c r="Z114" s="1"/>
      <c r="AA114" s="1"/>
      <c r="AD114" s="1"/>
      <c r="AE114" s="1"/>
      <c r="AG114" s="1"/>
      <c r="AH114" s="1"/>
      <c r="AI114" s="1"/>
      <c r="AJ114" s="1"/>
      <c r="AK114" s="1"/>
      <c r="AL114" s="1"/>
      <c r="AM114" s="1"/>
      <c r="AN114" s="1"/>
      <c r="AO114" s="1"/>
      <c r="AP114" s="1"/>
      <c r="AQ114" s="1"/>
      <c r="AR114" s="1"/>
      <c r="AS114" s="1"/>
      <c r="AT114" s="1"/>
      <c r="AU114" s="1"/>
      <c r="AV114" s="1"/>
      <c r="AW114" s="1"/>
      <c r="AX114" s="1"/>
      <c r="AY114" s="1"/>
      <c r="AZ114" s="1"/>
    </row>
    <row r="115" spans="1:52" x14ac:dyDescent="0.3">
      <c r="A115" s="1">
        <f t="shared" ca="1" si="3"/>
        <v>0</v>
      </c>
      <c r="G115" s="123">
        <f t="shared" ca="1" si="1"/>
        <v>0</v>
      </c>
      <c r="S115" s="5"/>
      <c r="T115" s="5"/>
      <c r="U115" s="5"/>
      <c r="V115" s="5"/>
      <c r="W115" s="5"/>
      <c r="X115" s="5"/>
      <c r="Y115" s="5"/>
      <c r="Z115" s="5"/>
      <c r="AA115" s="5"/>
      <c r="AD115" s="5"/>
      <c r="AE115" s="5"/>
      <c r="AG115" s="5"/>
      <c r="AH115" s="5"/>
      <c r="AI115" s="5"/>
      <c r="AJ115" s="5"/>
      <c r="AK115" s="5"/>
      <c r="AL115" s="5"/>
      <c r="AM115" s="5"/>
      <c r="AN115" s="5"/>
      <c r="AO115" s="5"/>
      <c r="AP115" s="5"/>
      <c r="AQ115" s="5"/>
      <c r="AR115" s="5"/>
      <c r="AS115" s="5"/>
      <c r="AT115" s="5"/>
      <c r="AU115" s="5"/>
      <c r="AV115" s="5"/>
      <c r="AW115" s="5"/>
      <c r="AX115" s="5"/>
      <c r="AY115" s="5"/>
      <c r="AZ115" s="5"/>
    </row>
    <row r="116" spans="1:52" s="5" customFormat="1" x14ac:dyDescent="0.3">
      <c r="A116" s="1">
        <f t="shared" ca="1" si="3"/>
        <v>0</v>
      </c>
      <c r="B116" s="30"/>
      <c r="C116" s="30"/>
      <c r="D116" s="30"/>
      <c r="E116" s="1"/>
      <c r="F116" s="47"/>
      <c r="G116" s="123">
        <f t="shared" ca="1" si="1"/>
        <v>0</v>
      </c>
      <c r="H116" s="30"/>
      <c r="I116" s="30"/>
      <c r="J116" s="30"/>
      <c r="K116" s="1"/>
      <c r="L116" s="1"/>
      <c r="M116" s="1"/>
      <c r="N116" s="1"/>
      <c r="O116" s="1"/>
      <c r="P116" s="1"/>
      <c r="S116" s="1"/>
      <c r="T116" s="1"/>
      <c r="U116" s="1"/>
      <c r="V116" s="1"/>
      <c r="W116" s="1"/>
      <c r="X116" s="1"/>
      <c r="Y116" s="1"/>
      <c r="Z116" s="1"/>
      <c r="AA116" s="1"/>
      <c r="AD116" s="1"/>
      <c r="AE116" s="1"/>
      <c r="AG116" s="1"/>
      <c r="AH116" s="1"/>
      <c r="AI116" s="1"/>
      <c r="AJ116" s="1"/>
      <c r="AK116" s="1"/>
      <c r="AL116" s="1"/>
      <c r="AM116" s="1"/>
      <c r="AN116" s="1"/>
      <c r="AO116" s="1"/>
      <c r="AP116" s="1"/>
      <c r="AQ116" s="1"/>
      <c r="AR116" s="1"/>
      <c r="AS116" s="1"/>
      <c r="AT116" s="1"/>
      <c r="AU116" s="1"/>
      <c r="AV116" s="1"/>
      <c r="AW116" s="1"/>
      <c r="AX116" s="1"/>
      <c r="AY116" s="1"/>
      <c r="AZ116" s="1"/>
    </row>
    <row r="117" spans="1:52" x14ac:dyDescent="0.3">
      <c r="A117" s="1">
        <f t="shared" ca="1" si="3"/>
        <v>0</v>
      </c>
      <c r="G117" s="123">
        <f t="shared" ca="1" si="1"/>
        <v>0</v>
      </c>
      <c r="H117" s="51"/>
      <c r="I117" s="51"/>
      <c r="J117" s="51"/>
      <c r="K117" s="5"/>
      <c r="L117" s="5"/>
      <c r="M117" s="5"/>
      <c r="N117" s="5"/>
      <c r="O117" s="5"/>
      <c r="P117" s="5"/>
    </row>
    <row r="118" spans="1:52" x14ac:dyDescent="0.3">
      <c r="A118" s="1">
        <f t="shared" ca="1" si="3"/>
        <v>0</v>
      </c>
      <c r="G118" s="123">
        <f t="shared" ref="G118:G123" ca="1" si="4">OFFSET($H118,0,LangOffset,1,1)</f>
        <v>0</v>
      </c>
    </row>
    <row r="119" spans="1:52" x14ac:dyDescent="0.3">
      <c r="A119" s="1">
        <f t="shared" ca="1" si="3"/>
        <v>0</v>
      </c>
      <c r="G119" s="123">
        <f t="shared" ca="1" si="4"/>
        <v>0</v>
      </c>
      <c r="H119" s="51"/>
      <c r="I119" s="51"/>
      <c r="J119" s="51"/>
      <c r="K119" s="5"/>
      <c r="L119" s="5"/>
      <c r="M119" s="5"/>
      <c r="N119" s="5"/>
      <c r="O119" s="5"/>
      <c r="P119" s="5"/>
    </row>
    <row r="120" spans="1:52" x14ac:dyDescent="0.3">
      <c r="A120" s="1">
        <f t="shared" ca="1" si="3"/>
        <v>0</v>
      </c>
      <c r="G120" s="123">
        <f t="shared" ca="1" si="4"/>
        <v>0</v>
      </c>
    </row>
    <row r="121" spans="1:52" x14ac:dyDescent="0.3">
      <c r="A121" s="1">
        <f t="shared" ca="1" si="3"/>
        <v>0</v>
      </c>
      <c r="G121" s="123">
        <f t="shared" ca="1" si="4"/>
        <v>0</v>
      </c>
    </row>
    <row r="122" spans="1:52" x14ac:dyDescent="0.3">
      <c r="A122" s="1">
        <f t="shared" ca="1" si="3"/>
        <v>0</v>
      </c>
      <c r="G122" s="123">
        <f t="shared" ca="1" si="4"/>
        <v>0</v>
      </c>
    </row>
    <row r="123" spans="1:52" x14ac:dyDescent="0.3">
      <c r="A123" s="1">
        <f t="shared" ca="1" si="3"/>
        <v>0</v>
      </c>
      <c r="G123" s="123">
        <f t="shared" ca="1" si="4"/>
        <v>0</v>
      </c>
    </row>
    <row r="124" spans="1:52" x14ac:dyDescent="0.3">
      <c r="A124" s="1">
        <f t="shared" ca="1" si="3"/>
        <v>0</v>
      </c>
      <c r="G124" s="123">
        <f ca="1">OFFSET($H124,0,LangOffset,1,1)</f>
        <v>0</v>
      </c>
    </row>
    <row r="125" spans="1:52" x14ac:dyDescent="0.3">
      <c r="A125" s="1">
        <f t="shared" ca="1" si="3"/>
        <v>0</v>
      </c>
      <c r="G125" s="123">
        <f ca="1">OFFSET($H125,0,LangOffset,1,1)</f>
        <v>0</v>
      </c>
    </row>
    <row r="126" spans="1:52" x14ac:dyDescent="0.3">
      <c r="A126" s="1">
        <f t="shared" ca="1" si="3"/>
        <v>0</v>
      </c>
      <c r="G126" s="123">
        <f ca="1">OFFSET($H126,0,LangOffset,1,1)</f>
        <v>0</v>
      </c>
    </row>
    <row r="127" spans="1:52" x14ac:dyDescent="0.3">
      <c r="A127" s="1">
        <f t="shared" ca="1" si="3"/>
        <v>0</v>
      </c>
      <c r="G127" s="123">
        <f ca="1">OFFSET($H127,0,LangOffset,1,1)</f>
        <v>0</v>
      </c>
    </row>
    <row r="128" spans="1:52" x14ac:dyDescent="0.3">
      <c r="A128" s="1">
        <f t="shared" ca="1" si="3"/>
        <v>0</v>
      </c>
      <c r="G128" s="123">
        <f ca="1">OFFSET($H128,0,LangOffset,1,1)</f>
        <v>0</v>
      </c>
    </row>
    <row r="129" spans="1:7" x14ac:dyDescent="0.3">
      <c r="A129" s="1">
        <f t="shared" ca="1" si="3"/>
        <v>0</v>
      </c>
      <c r="G129" s="123">
        <f t="shared" ref="G129" ca="1" si="5">OFFSET($H129,0,LangOffset,1,1)</f>
        <v>0</v>
      </c>
    </row>
    <row r="130" spans="1:7" x14ac:dyDescent="0.3">
      <c r="A130" s="1">
        <f t="shared" ca="1" si="3"/>
        <v>0</v>
      </c>
      <c r="G130" s="123">
        <v>0</v>
      </c>
    </row>
    <row r="131" spans="1:7" x14ac:dyDescent="0.3">
      <c r="A131" s="1">
        <f t="shared" ca="1" si="3"/>
        <v>0</v>
      </c>
      <c r="G131" s="123">
        <f t="shared" ref="G131:G182" ca="1" si="6">OFFSET($H131,0,LangOffset,1,1)</f>
        <v>0</v>
      </c>
    </row>
    <row r="132" spans="1:7" x14ac:dyDescent="0.3">
      <c r="A132" s="1">
        <f t="shared" ca="1" si="3"/>
        <v>0</v>
      </c>
      <c r="G132" s="123">
        <f t="shared" ca="1" si="6"/>
        <v>0</v>
      </c>
    </row>
    <row r="133" spans="1:7" x14ac:dyDescent="0.3">
      <c r="A133" s="1">
        <f t="shared" ca="1" si="3"/>
        <v>0</v>
      </c>
      <c r="G133" s="123">
        <f t="shared" ca="1" si="6"/>
        <v>0</v>
      </c>
    </row>
    <row r="134" spans="1:7" x14ac:dyDescent="0.3">
      <c r="A134" s="1">
        <f t="shared" ca="1" si="3"/>
        <v>0</v>
      </c>
      <c r="G134" s="123">
        <f t="shared" ca="1" si="6"/>
        <v>0</v>
      </c>
    </row>
    <row r="135" spans="1:7" x14ac:dyDescent="0.3">
      <c r="A135" s="1">
        <f t="shared" ca="1" si="3"/>
        <v>0</v>
      </c>
      <c r="G135" s="123">
        <f t="shared" ca="1" si="6"/>
        <v>0</v>
      </c>
    </row>
    <row r="136" spans="1:7" x14ac:dyDescent="0.3">
      <c r="A136" s="1">
        <f t="shared" ca="1" si="3"/>
        <v>0</v>
      </c>
      <c r="G136" s="123">
        <f t="shared" ca="1" si="6"/>
        <v>0</v>
      </c>
    </row>
    <row r="137" spans="1:7" x14ac:dyDescent="0.3">
      <c r="A137" s="1">
        <f t="shared" ca="1" si="3"/>
        <v>0</v>
      </c>
      <c r="G137" s="123">
        <f t="shared" ca="1" si="6"/>
        <v>0</v>
      </c>
    </row>
    <row r="138" spans="1:7" x14ac:dyDescent="0.3">
      <c r="A138" s="1">
        <f t="shared" ca="1" si="3"/>
        <v>0</v>
      </c>
      <c r="G138" s="123">
        <f t="shared" ca="1" si="6"/>
        <v>0</v>
      </c>
    </row>
    <row r="139" spans="1:7" x14ac:dyDescent="0.3">
      <c r="A139" s="1">
        <f t="shared" ca="1" si="3"/>
        <v>0</v>
      </c>
      <c r="G139" s="123">
        <f t="shared" ca="1" si="6"/>
        <v>0</v>
      </c>
    </row>
    <row r="140" spans="1:7" x14ac:dyDescent="0.3">
      <c r="A140" s="1">
        <f t="shared" ca="1" si="3"/>
        <v>0</v>
      </c>
      <c r="G140" s="123">
        <f t="shared" ca="1" si="6"/>
        <v>0</v>
      </c>
    </row>
    <row r="141" spans="1:7" x14ac:dyDescent="0.3">
      <c r="A141" s="1">
        <f t="shared" ca="1" si="3"/>
        <v>0</v>
      </c>
      <c r="G141" s="123">
        <f t="shared" ca="1" si="6"/>
        <v>0</v>
      </c>
    </row>
    <row r="142" spans="1:7" x14ac:dyDescent="0.3">
      <c r="A142" s="1">
        <f t="shared" ca="1" si="3"/>
        <v>0</v>
      </c>
      <c r="G142" s="123">
        <f t="shared" ca="1" si="6"/>
        <v>0</v>
      </c>
    </row>
    <row r="143" spans="1:7" x14ac:dyDescent="0.3">
      <c r="A143" s="1">
        <f t="shared" ca="1" si="3"/>
        <v>0</v>
      </c>
      <c r="G143" s="123">
        <f t="shared" ca="1" si="6"/>
        <v>0</v>
      </c>
    </row>
    <row r="144" spans="1:7" x14ac:dyDescent="0.3">
      <c r="A144" s="1">
        <f t="shared" ca="1" si="3"/>
        <v>0</v>
      </c>
      <c r="G144" s="123">
        <f t="shared" ca="1" si="6"/>
        <v>0</v>
      </c>
    </row>
    <row r="145" spans="1:7" x14ac:dyDescent="0.3">
      <c r="A145" s="1">
        <f t="shared" ca="1" si="3"/>
        <v>0</v>
      </c>
      <c r="G145" s="123">
        <f t="shared" ca="1" si="6"/>
        <v>0</v>
      </c>
    </row>
    <row r="146" spans="1:7" x14ac:dyDescent="0.3">
      <c r="A146" s="1">
        <f t="shared" ca="1" si="3"/>
        <v>0</v>
      </c>
      <c r="G146" s="123">
        <f t="shared" ca="1" si="6"/>
        <v>0</v>
      </c>
    </row>
    <row r="147" spans="1:7" x14ac:dyDescent="0.3">
      <c r="A147" s="1">
        <f t="shared" ca="1" si="3"/>
        <v>0</v>
      </c>
      <c r="G147" s="123">
        <f t="shared" ca="1" si="6"/>
        <v>0</v>
      </c>
    </row>
    <row r="148" spans="1:7" x14ac:dyDescent="0.3">
      <c r="A148" s="1">
        <f t="shared" ca="1" si="3"/>
        <v>0</v>
      </c>
      <c r="G148" s="123">
        <f t="shared" ca="1" si="6"/>
        <v>0</v>
      </c>
    </row>
    <row r="149" spans="1:7" x14ac:dyDescent="0.3">
      <c r="A149" s="1">
        <f t="shared" ca="1" si="3"/>
        <v>0</v>
      </c>
      <c r="G149" s="123">
        <f t="shared" ca="1" si="6"/>
        <v>0</v>
      </c>
    </row>
    <row r="150" spans="1:7" x14ac:dyDescent="0.3">
      <c r="A150" s="1">
        <f t="shared" ref="A150:A213" ca="1" si="7">OFFSET($B150,0,LangOffset,1,1)</f>
        <v>0</v>
      </c>
      <c r="G150" s="123">
        <f t="shared" ca="1" si="6"/>
        <v>0</v>
      </c>
    </row>
    <row r="151" spans="1:7" x14ac:dyDescent="0.3">
      <c r="A151" s="1">
        <f t="shared" ca="1" si="7"/>
        <v>0</v>
      </c>
      <c r="G151" s="123">
        <f t="shared" ca="1" si="6"/>
        <v>0</v>
      </c>
    </row>
    <row r="152" spans="1:7" x14ac:dyDescent="0.3">
      <c r="A152" s="1">
        <f t="shared" ca="1" si="7"/>
        <v>0</v>
      </c>
      <c r="G152" s="123">
        <f t="shared" ca="1" si="6"/>
        <v>0</v>
      </c>
    </row>
    <row r="153" spans="1:7" x14ac:dyDescent="0.3">
      <c r="A153" s="1">
        <f t="shared" ca="1" si="7"/>
        <v>0</v>
      </c>
      <c r="G153" s="123">
        <f t="shared" ca="1" si="6"/>
        <v>0</v>
      </c>
    </row>
    <row r="154" spans="1:7" x14ac:dyDescent="0.3">
      <c r="A154" s="1">
        <f t="shared" ca="1" si="7"/>
        <v>0</v>
      </c>
      <c r="G154" s="123">
        <f t="shared" ca="1" si="6"/>
        <v>0</v>
      </c>
    </row>
    <row r="155" spans="1:7" x14ac:dyDescent="0.3">
      <c r="A155" s="1">
        <f t="shared" ca="1" si="7"/>
        <v>0</v>
      </c>
      <c r="G155" s="123">
        <f t="shared" ca="1" si="6"/>
        <v>0</v>
      </c>
    </row>
    <row r="156" spans="1:7" x14ac:dyDescent="0.3">
      <c r="A156" s="1">
        <f t="shared" ca="1" si="7"/>
        <v>0</v>
      </c>
      <c r="G156" s="123">
        <f t="shared" ca="1" si="6"/>
        <v>0</v>
      </c>
    </row>
    <row r="157" spans="1:7" x14ac:dyDescent="0.3">
      <c r="A157" s="1">
        <f t="shared" ca="1" si="7"/>
        <v>0</v>
      </c>
      <c r="G157" s="123">
        <f t="shared" ca="1" si="6"/>
        <v>0</v>
      </c>
    </row>
    <row r="158" spans="1:7" x14ac:dyDescent="0.3">
      <c r="A158" s="1">
        <f t="shared" ca="1" si="7"/>
        <v>0</v>
      </c>
      <c r="G158" s="123">
        <f t="shared" ca="1" si="6"/>
        <v>0</v>
      </c>
    </row>
    <row r="159" spans="1:7" x14ac:dyDescent="0.3">
      <c r="A159" s="1">
        <f t="shared" ca="1" si="7"/>
        <v>0</v>
      </c>
      <c r="G159" s="123">
        <f t="shared" ca="1" si="6"/>
        <v>0</v>
      </c>
    </row>
    <row r="160" spans="1:7" x14ac:dyDescent="0.3">
      <c r="A160" s="1">
        <f t="shared" ca="1" si="7"/>
        <v>0</v>
      </c>
      <c r="G160" s="123">
        <f t="shared" ca="1" si="6"/>
        <v>0</v>
      </c>
    </row>
    <row r="161" spans="1:7" x14ac:dyDescent="0.3">
      <c r="A161" s="1">
        <f t="shared" ca="1" si="7"/>
        <v>0</v>
      </c>
      <c r="G161" s="123">
        <f t="shared" ca="1" si="6"/>
        <v>0</v>
      </c>
    </row>
    <row r="162" spans="1:7" x14ac:dyDescent="0.3">
      <c r="A162" s="1">
        <f t="shared" ca="1" si="7"/>
        <v>0</v>
      </c>
      <c r="G162" s="123">
        <f t="shared" ca="1" si="6"/>
        <v>0</v>
      </c>
    </row>
    <row r="163" spans="1:7" x14ac:dyDescent="0.3">
      <c r="A163" s="1">
        <f t="shared" ca="1" si="7"/>
        <v>0</v>
      </c>
      <c r="G163" s="123">
        <f t="shared" ca="1" si="6"/>
        <v>0</v>
      </c>
    </row>
    <row r="164" spans="1:7" x14ac:dyDescent="0.3">
      <c r="A164" s="1">
        <f t="shared" ca="1" si="7"/>
        <v>0</v>
      </c>
      <c r="G164" s="123">
        <f t="shared" ca="1" si="6"/>
        <v>0</v>
      </c>
    </row>
    <row r="165" spans="1:7" x14ac:dyDescent="0.3">
      <c r="A165" s="1">
        <f t="shared" ca="1" si="7"/>
        <v>0</v>
      </c>
      <c r="G165" s="123">
        <f t="shared" ca="1" si="6"/>
        <v>0</v>
      </c>
    </row>
    <row r="166" spans="1:7" x14ac:dyDescent="0.3">
      <c r="A166" s="1">
        <f t="shared" ca="1" si="7"/>
        <v>0</v>
      </c>
      <c r="G166" s="123">
        <f t="shared" ca="1" si="6"/>
        <v>0</v>
      </c>
    </row>
    <row r="167" spans="1:7" x14ac:dyDescent="0.3">
      <c r="A167" s="1">
        <f t="shared" ca="1" si="7"/>
        <v>0</v>
      </c>
      <c r="G167" s="123">
        <f t="shared" ca="1" si="6"/>
        <v>0</v>
      </c>
    </row>
    <row r="168" spans="1:7" x14ac:dyDescent="0.3">
      <c r="A168" s="1">
        <f t="shared" ca="1" si="7"/>
        <v>0</v>
      </c>
      <c r="G168" s="123">
        <f t="shared" ca="1" si="6"/>
        <v>0</v>
      </c>
    </row>
    <row r="169" spans="1:7" x14ac:dyDescent="0.3">
      <c r="A169" s="1">
        <f t="shared" ca="1" si="7"/>
        <v>0</v>
      </c>
      <c r="G169" s="123">
        <f t="shared" ca="1" si="6"/>
        <v>0</v>
      </c>
    </row>
    <row r="170" spans="1:7" x14ac:dyDescent="0.3">
      <c r="A170" s="1">
        <f t="shared" ca="1" si="7"/>
        <v>0</v>
      </c>
      <c r="G170" s="123">
        <f t="shared" ca="1" si="6"/>
        <v>0</v>
      </c>
    </row>
    <row r="171" spans="1:7" x14ac:dyDescent="0.3">
      <c r="A171" s="1">
        <f t="shared" ca="1" si="7"/>
        <v>0</v>
      </c>
      <c r="G171" s="123">
        <f t="shared" ca="1" si="6"/>
        <v>0</v>
      </c>
    </row>
    <row r="172" spans="1:7" x14ac:dyDescent="0.3">
      <c r="A172" s="1">
        <f t="shared" ca="1" si="7"/>
        <v>0</v>
      </c>
      <c r="G172" s="123">
        <f t="shared" ca="1" si="6"/>
        <v>0</v>
      </c>
    </row>
    <row r="173" spans="1:7" x14ac:dyDescent="0.3">
      <c r="A173" s="1">
        <f t="shared" ca="1" si="7"/>
        <v>0</v>
      </c>
      <c r="G173" s="123">
        <f t="shared" ca="1" si="6"/>
        <v>0</v>
      </c>
    </row>
    <row r="174" spans="1:7" x14ac:dyDescent="0.3">
      <c r="A174" s="1">
        <f t="shared" ca="1" si="7"/>
        <v>0</v>
      </c>
      <c r="G174" s="123">
        <f t="shared" ca="1" si="6"/>
        <v>0</v>
      </c>
    </row>
    <row r="175" spans="1:7" x14ac:dyDescent="0.3">
      <c r="A175" s="1">
        <f t="shared" ca="1" si="7"/>
        <v>0</v>
      </c>
      <c r="G175" s="123">
        <f t="shared" ca="1" si="6"/>
        <v>0</v>
      </c>
    </row>
    <row r="176" spans="1:7" x14ac:dyDescent="0.3">
      <c r="A176" s="1">
        <f t="shared" ca="1" si="7"/>
        <v>0</v>
      </c>
      <c r="G176" s="123">
        <f t="shared" ca="1" si="6"/>
        <v>0</v>
      </c>
    </row>
    <row r="177" spans="1:7" x14ac:dyDescent="0.3">
      <c r="A177" s="1">
        <f t="shared" ca="1" si="7"/>
        <v>0</v>
      </c>
      <c r="G177" s="123">
        <f t="shared" ca="1" si="6"/>
        <v>0</v>
      </c>
    </row>
    <row r="178" spans="1:7" x14ac:dyDescent="0.3">
      <c r="A178" s="1">
        <f t="shared" ca="1" si="7"/>
        <v>0</v>
      </c>
      <c r="G178" s="123">
        <f t="shared" ca="1" si="6"/>
        <v>0</v>
      </c>
    </row>
    <row r="179" spans="1:7" x14ac:dyDescent="0.3">
      <c r="A179" s="1">
        <f t="shared" ca="1" si="7"/>
        <v>0</v>
      </c>
      <c r="G179" s="123">
        <f t="shared" ca="1" si="6"/>
        <v>0</v>
      </c>
    </row>
    <row r="180" spans="1:7" x14ac:dyDescent="0.3">
      <c r="A180" s="1">
        <f t="shared" ca="1" si="7"/>
        <v>0</v>
      </c>
      <c r="G180" s="123">
        <f t="shared" ca="1" si="6"/>
        <v>0</v>
      </c>
    </row>
    <row r="181" spans="1:7" x14ac:dyDescent="0.3">
      <c r="A181" s="1">
        <f t="shared" ca="1" si="7"/>
        <v>0</v>
      </c>
      <c r="G181" s="123">
        <f t="shared" ca="1" si="6"/>
        <v>0</v>
      </c>
    </row>
    <row r="182" spans="1:7" x14ac:dyDescent="0.3">
      <c r="A182" s="1">
        <f t="shared" ca="1" si="7"/>
        <v>0</v>
      </c>
      <c r="G182" s="123">
        <f t="shared" ca="1" si="6"/>
        <v>0</v>
      </c>
    </row>
    <row r="183" spans="1:7" x14ac:dyDescent="0.3">
      <c r="A183" s="1">
        <f t="shared" ca="1" si="7"/>
        <v>0</v>
      </c>
      <c r="G183" s="123">
        <f t="shared" ref="G183:G246" ca="1" si="8">OFFSET($H183,0,LangOffset,1,1)</f>
        <v>0</v>
      </c>
    </row>
    <row r="184" spans="1:7" x14ac:dyDescent="0.3">
      <c r="A184" s="1">
        <f t="shared" ca="1" si="7"/>
        <v>0</v>
      </c>
      <c r="G184" s="123">
        <f t="shared" ca="1" si="8"/>
        <v>0</v>
      </c>
    </row>
    <row r="185" spans="1:7" x14ac:dyDescent="0.3">
      <c r="A185" s="1">
        <f t="shared" ca="1" si="7"/>
        <v>0</v>
      </c>
      <c r="G185" s="123">
        <f t="shared" ca="1" si="8"/>
        <v>0</v>
      </c>
    </row>
    <row r="186" spans="1:7" x14ac:dyDescent="0.3">
      <c r="A186" s="1">
        <f t="shared" ca="1" si="7"/>
        <v>0</v>
      </c>
      <c r="G186" s="123">
        <f t="shared" ca="1" si="8"/>
        <v>0</v>
      </c>
    </row>
    <row r="187" spans="1:7" x14ac:dyDescent="0.3">
      <c r="A187" s="1">
        <f t="shared" ca="1" si="7"/>
        <v>0</v>
      </c>
      <c r="G187" s="123">
        <f t="shared" ca="1" si="8"/>
        <v>0</v>
      </c>
    </row>
    <row r="188" spans="1:7" x14ac:dyDescent="0.3">
      <c r="A188" s="1">
        <f t="shared" ca="1" si="7"/>
        <v>0</v>
      </c>
      <c r="G188" s="123">
        <f t="shared" ca="1" si="8"/>
        <v>0</v>
      </c>
    </row>
    <row r="189" spans="1:7" x14ac:dyDescent="0.3">
      <c r="A189" s="1">
        <f t="shared" ca="1" si="7"/>
        <v>0</v>
      </c>
      <c r="G189" s="123">
        <f t="shared" ca="1" si="8"/>
        <v>0</v>
      </c>
    </row>
    <row r="190" spans="1:7" x14ac:dyDescent="0.3">
      <c r="A190" s="1">
        <f t="shared" ca="1" si="7"/>
        <v>0</v>
      </c>
      <c r="G190" s="123">
        <f t="shared" ca="1" si="8"/>
        <v>0</v>
      </c>
    </row>
    <row r="191" spans="1:7" x14ac:dyDescent="0.3">
      <c r="A191" s="1">
        <f t="shared" ca="1" si="7"/>
        <v>0</v>
      </c>
      <c r="G191" s="123">
        <f t="shared" ca="1" si="8"/>
        <v>0</v>
      </c>
    </row>
    <row r="192" spans="1:7" x14ac:dyDescent="0.3">
      <c r="A192" s="1">
        <f t="shared" ca="1" si="7"/>
        <v>0</v>
      </c>
      <c r="G192" s="123">
        <f t="shared" ca="1" si="8"/>
        <v>0</v>
      </c>
    </row>
    <row r="193" spans="1:7" x14ac:dyDescent="0.3">
      <c r="A193" s="1">
        <f t="shared" ca="1" si="7"/>
        <v>0</v>
      </c>
      <c r="G193" s="123">
        <f t="shared" ca="1" si="8"/>
        <v>0</v>
      </c>
    </row>
    <row r="194" spans="1:7" x14ac:dyDescent="0.3">
      <c r="A194" s="1">
        <f t="shared" ca="1" si="7"/>
        <v>0</v>
      </c>
      <c r="G194" s="123">
        <f t="shared" ca="1" si="8"/>
        <v>0</v>
      </c>
    </row>
    <row r="195" spans="1:7" x14ac:dyDescent="0.3">
      <c r="A195" s="1">
        <f t="shared" ca="1" si="7"/>
        <v>0</v>
      </c>
      <c r="G195" s="123">
        <f t="shared" ca="1" si="8"/>
        <v>0</v>
      </c>
    </row>
    <row r="196" spans="1:7" x14ac:dyDescent="0.3">
      <c r="A196" s="1">
        <f t="shared" ca="1" si="7"/>
        <v>0</v>
      </c>
      <c r="G196" s="123">
        <f t="shared" ca="1" si="8"/>
        <v>0</v>
      </c>
    </row>
    <row r="197" spans="1:7" x14ac:dyDescent="0.3">
      <c r="A197" s="1">
        <f t="shared" ca="1" si="7"/>
        <v>0</v>
      </c>
      <c r="G197" s="123">
        <f t="shared" ca="1" si="8"/>
        <v>0</v>
      </c>
    </row>
    <row r="198" spans="1:7" x14ac:dyDescent="0.3">
      <c r="A198" s="1">
        <f t="shared" ca="1" si="7"/>
        <v>0</v>
      </c>
      <c r="G198" s="123">
        <f t="shared" ca="1" si="8"/>
        <v>0</v>
      </c>
    </row>
    <row r="199" spans="1:7" x14ac:dyDescent="0.3">
      <c r="A199" s="1">
        <f t="shared" ca="1" si="7"/>
        <v>0</v>
      </c>
      <c r="G199" s="123">
        <f t="shared" ca="1" si="8"/>
        <v>0</v>
      </c>
    </row>
    <row r="200" spans="1:7" x14ac:dyDescent="0.3">
      <c r="A200" s="1">
        <f t="shared" ca="1" si="7"/>
        <v>0</v>
      </c>
      <c r="G200" s="123">
        <f t="shared" ca="1" si="8"/>
        <v>0</v>
      </c>
    </row>
    <row r="201" spans="1:7" x14ac:dyDescent="0.3">
      <c r="A201" s="1">
        <f t="shared" ca="1" si="7"/>
        <v>0</v>
      </c>
      <c r="G201" s="123">
        <f t="shared" ca="1" si="8"/>
        <v>0</v>
      </c>
    </row>
    <row r="202" spans="1:7" x14ac:dyDescent="0.3">
      <c r="A202" s="1">
        <f t="shared" ca="1" si="7"/>
        <v>0</v>
      </c>
      <c r="G202" s="123">
        <f t="shared" ca="1" si="8"/>
        <v>0</v>
      </c>
    </row>
    <row r="203" spans="1:7" x14ac:dyDescent="0.3">
      <c r="A203" s="1">
        <f t="shared" ca="1" si="7"/>
        <v>0</v>
      </c>
      <c r="G203" s="123">
        <f t="shared" ca="1" si="8"/>
        <v>0</v>
      </c>
    </row>
    <row r="204" spans="1:7" x14ac:dyDescent="0.3">
      <c r="A204" s="1">
        <f t="shared" ca="1" si="7"/>
        <v>0</v>
      </c>
      <c r="G204" s="123">
        <f t="shared" ca="1" si="8"/>
        <v>0</v>
      </c>
    </row>
    <row r="205" spans="1:7" x14ac:dyDescent="0.3">
      <c r="A205" s="1">
        <f t="shared" ca="1" si="7"/>
        <v>0</v>
      </c>
      <c r="G205" s="123">
        <f t="shared" ca="1" si="8"/>
        <v>0</v>
      </c>
    </row>
    <row r="206" spans="1:7" x14ac:dyDescent="0.3">
      <c r="A206" s="1">
        <f t="shared" ca="1" si="7"/>
        <v>0</v>
      </c>
      <c r="G206" s="123">
        <f t="shared" ca="1" si="8"/>
        <v>0</v>
      </c>
    </row>
    <row r="207" spans="1:7" x14ac:dyDescent="0.3">
      <c r="A207" s="1">
        <f t="shared" ca="1" si="7"/>
        <v>0</v>
      </c>
      <c r="G207" s="123">
        <f t="shared" ca="1" si="8"/>
        <v>0</v>
      </c>
    </row>
    <row r="208" spans="1:7" x14ac:dyDescent="0.3">
      <c r="A208" s="1">
        <f t="shared" ca="1" si="7"/>
        <v>0</v>
      </c>
      <c r="G208" s="123">
        <f t="shared" ca="1" si="8"/>
        <v>0</v>
      </c>
    </row>
    <row r="209" spans="1:7" x14ac:dyDescent="0.3">
      <c r="A209" s="1">
        <f t="shared" ca="1" si="7"/>
        <v>0</v>
      </c>
      <c r="G209" s="123">
        <f t="shared" ca="1" si="8"/>
        <v>0</v>
      </c>
    </row>
    <row r="210" spans="1:7" x14ac:dyDescent="0.3">
      <c r="A210" s="1">
        <f t="shared" ca="1" si="7"/>
        <v>0</v>
      </c>
      <c r="G210" s="123">
        <f t="shared" ca="1" si="8"/>
        <v>0</v>
      </c>
    </row>
    <row r="211" spans="1:7" x14ac:dyDescent="0.3">
      <c r="A211" s="1">
        <f t="shared" ca="1" si="7"/>
        <v>0</v>
      </c>
      <c r="G211" s="123">
        <f t="shared" ca="1" si="8"/>
        <v>0</v>
      </c>
    </row>
    <row r="212" spans="1:7" x14ac:dyDescent="0.3">
      <c r="A212" s="1">
        <f t="shared" ca="1" si="7"/>
        <v>0</v>
      </c>
      <c r="G212" s="123">
        <f t="shared" ca="1" si="8"/>
        <v>0</v>
      </c>
    </row>
    <row r="213" spans="1:7" x14ac:dyDescent="0.3">
      <c r="A213" s="1">
        <f t="shared" ca="1" si="7"/>
        <v>0</v>
      </c>
      <c r="G213" s="123">
        <f t="shared" ca="1" si="8"/>
        <v>0</v>
      </c>
    </row>
    <row r="214" spans="1:7" x14ac:dyDescent="0.3">
      <c r="A214" s="1">
        <f t="shared" ref="A214:A277" ca="1" si="9">OFFSET($B214,0,LangOffset,1,1)</f>
        <v>0</v>
      </c>
      <c r="G214" s="123">
        <f t="shared" ca="1" si="8"/>
        <v>0</v>
      </c>
    </row>
    <row r="215" spans="1:7" x14ac:dyDescent="0.3">
      <c r="A215" s="1">
        <f t="shared" ca="1" si="9"/>
        <v>0</v>
      </c>
      <c r="G215" s="123">
        <f t="shared" ca="1" si="8"/>
        <v>0</v>
      </c>
    </row>
    <row r="216" spans="1:7" x14ac:dyDescent="0.3">
      <c r="A216" s="1">
        <f t="shared" ca="1" si="9"/>
        <v>0</v>
      </c>
      <c r="G216" s="123">
        <f t="shared" ca="1" si="8"/>
        <v>0</v>
      </c>
    </row>
    <row r="217" spans="1:7" x14ac:dyDescent="0.3">
      <c r="A217" s="1">
        <f t="shared" ca="1" si="9"/>
        <v>0</v>
      </c>
      <c r="G217" s="123">
        <f t="shared" ca="1" si="8"/>
        <v>0</v>
      </c>
    </row>
    <row r="218" spans="1:7" x14ac:dyDescent="0.3">
      <c r="A218" s="1">
        <f t="shared" ca="1" si="9"/>
        <v>0</v>
      </c>
      <c r="G218" s="123">
        <f t="shared" ca="1" si="8"/>
        <v>0</v>
      </c>
    </row>
    <row r="219" spans="1:7" x14ac:dyDescent="0.3">
      <c r="A219" s="1">
        <f t="shared" ca="1" si="9"/>
        <v>0</v>
      </c>
      <c r="G219" s="123">
        <f t="shared" ca="1" si="8"/>
        <v>0</v>
      </c>
    </row>
    <row r="220" spans="1:7" x14ac:dyDescent="0.3">
      <c r="A220" s="1">
        <f t="shared" ca="1" si="9"/>
        <v>0</v>
      </c>
      <c r="G220" s="123">
        <f t="shared" ca="1" si="8"/>
        <v>0</v>
      </c>
    </row>
    <row r="221" spans="1:7" x14ac:dyDescent="0.3">
      <c r="A221" s="1">
        <f t="shared" ca="1" si="9"/>
        <v>0</v>
      </c>
      <c r="G221" s="123">
        <f t="shared" ca="1" si="8"/>
        <v>0</v>
      </c>
    </row>
    <row r="222" spans="1:7" x14ac:dyDescent="0.3">
      <c r="A222" s="1">
        <f t="shared" ca="1" si="9"/>
        <v>0</v>
      </c>
      <c r="G222" s="123">
        <f t="shared" ca="1" si="8"/>
        <v>0</v>
      </c>
    </row>
    <row r="223" spans="1:7" x14ac:dyDescent="0.3">
      <c r="A223" s="1">
        <f t="shared" ca="1" si="9"/>
        <v>0</v>
      </c>
      <c r="G223" s="123">
        <f t="shared" ca="1" si="8"/>
        <v>0</v>
      </c>
    </row>
    <row r="224" spans="1:7" x14ac:dyDescent="0.3">
      <c r="A224" s="1">
        <f t="shared" ca="1" si="9"/>
        <v>0</v>
      </c>
      <c r="G224" s="123">
        <f t="shared" ca="1" si="8"/>
        <v>0</v>
      </c>
    </row>
    <row r="225" spans="1:7" x14ac:dyDescent="0.3">
      <c r="A225" s="1">
        <f t="shared" ca="1" si="9"/>
        <v>0</v>
      </c>
      <c r="G225" s="123">
        <f t="shared" ca="1" si="8"/>
        <v>0</v>
      </c>
    </row>
    <row r="226" spans="1:7" x14ac:dyDescent="0.3">
      <c r="A226" s="1">
        <f t="shared" ca="1" si="9"/>
        <v>0</v>
      </c>
      <c r="G226" s="123">
        <f t="shared" ca="1" si="8"/>
        <v>0</v>
      </c>
    </row>
    <row r="227" spans="1:7" x14ac:dyDescent="0.3">
      <c r="A227" s="1">
        <f t="shared" ca="1" si="9"/>
        <v>0</v>
      </c>
      <c r="G227" s="123">
        <f t="shared" ca="1" si="8"/>
        <v>0</v>
      </c>
    </row>
    <row r="228" spans="1:7" x14ac:dyDescent="0.3">
      <c r="A228" s="1">
        <f t="shared" ca="1" si="9"/>
        <v>0</v>
      </c>
      <c r="G228" s="123">
        <f t="shared" ca="1" si="8"/>
        <v>0</v>
      </c>
    </row>
    <row r="229" spans="1:7" x14ac:dyDescent="0.3">
      <c r="A229" s="1">
        <f t="shared" ca="1" si="9"/>
        <v>0</v>
      </c>
      <c r="G229" s="123">
        <f t="shared" ca="1" si="8"/>
        <v>0</v>
      </c>
    </row>
    <row r="230" spans="1:7" x14ac:dyDescent="0.3">
      <c r="A230" s="1">
        <f t="shared" ca="1" si="9"/>
        <v>0</v>
      </c>
      <c r="G230" s="123">
        <f t="shared" ca="1" si="8"/>
        <v>0</v>
      </c>
    </row>
    <row r="231" spans="1:7" x14ac:dyDescent="0.3">
      <c r="A231" s="1">
        <f t="shared" ca="1" si="9"/>
        <v>0</v>
      </c>
      <c r="G231" s="123">
        <f t="shared" ca="1" si="8"/>
        <v>0</v>
      </c>
    </row>
    <row r="232" spans="1:7" x14ac:dyDescent="0.3">
      <c r="A232" s="1">
        <f t="shared" ca="1" si="9"/>
        <v>0</v>
      </c>
      <c r="G232" s="123">
        <f t="shared" ca="1" si="8"/>
        <v>0</v>
      </c>
    </row>
    <row r="233" spans="1:7" x14ac:dyDescent="0.3">
      <c r="A233" s="1">
        <f t="shared" ca="1" si="9"/>
        <v>0</v>
      </c>
      <c r="G233" s="123">
        <f t="shared" ca="1" si="8"/>
        <v>0</v>
      </c>
    </row>
    <row r="234" spans="1:7" x14ac:dyDescent="0.3">
      <c r="A234" s="1">
        <f t="shared" ca="1" si="9"/>
        <v>0</v>
      </c>
      <c r="G234" s="123">
        <f t="shared" ca="1" si="8"/>
        <v>0</v>
      </c>
    </row>
    <row r="235" spans="1:7" x14ac:dyDescent="0.3">
      <c r="A235" s="1">
        <f t="shared" ca="1" si="9"/>
        <v>0</v>
      </c>
      <c r="G235" s="123">
        <f t="shared" ca="1" si="8"/>
        <v>0</v>
      </c>
    </row>
    <row r="236" spans="1:7" x14ac:dyDescent="0.3">
      <c r="A236" s="1">
        <f t="shared" ca="1" si="9"/>
        <v>0</v>
      </c>
      <c r="G236" s="123">
        <f t="shared" ca="1" si="8"/>
        <v>0</v>
      </c>
    </row>
    <row r="237" spans="1:7" x14ac:dyDescent="0.3">
      <c r="A237" s="1">
        <f t="shared" ca="1" si="9"/>
        <v>0</v>
      </c>
      <c r="G237" s="123">
        <f t="shared" ca="1" si="8"/>
        <v>0</v>
      </c>
    </row>
    <row r="238" spans="1:7" x14ac:dyDescent="0.3">
      <c r="A238" s="1">
        <f t="shared" ca="1" si="9"/>
        <v>0</v>
      </c>
      <c r="G238" s="123">
        <f t="shared" ca="1" si="8"/>
        <v>0</v>
      </c>
    </row>
    <row r="239" spans="1:7" x14ac:dyDescent="0.3">
      <c r="A239" s="1">
        <f t="shared" ca="1" si="9"/>
        <v>0</v>
      </c>
      <c r="G239" s="123">
        <f t="shared" ca="1" si="8"/>
        <v>0</v>
      </c>
    </row>
    <row r="240" spans="1:7" x14ac:dyDescent="0.3">
      <c r="A240" s="1">
        <f t="shared" ca="1" si="9"/>
        <v>0</v>
      </c>
      <c r="G240" s="123">
        <f t="shared" ca="1" si="8"/>
        <v>0</v>
      </c>
    </row>
    <row r="241" spans="1:7" x14ac:dyDescent="0.3">
      <c r="A241" s="1">
        <f t="shared" ca="1" si="9"/>
        <v>0</v>
      </c>
      <c r="G241" s="123">
        <f t="shared" ca="1" si="8"/>
        <v>0</v>
      </c>
    </row>
    <row r="242" spans="1:7" x14ac:dyDescent="0.3">
      <c r="A242" s="1">
        <f t="shared" ca="1" si="9"/>
        <v>0</v>
      </c>
      <c r="G242" s="123">
        <f t="shared" ca="1" si="8"/>
        <v>0</v>
      </c>
    </row>
    <row r="243" spans="1:7" x14ac:dyDescent="0.3">
      <c r="A243" s="1">
        <f t="shared" ca="1" si="9"/>
        <v>0</v>
      </c>
      <c r="G243" s="123">
        <f t="shared" ca="1" si="8"/>
        <v>0</v>
      </c>
    </row>
    <row r="244" spans="1:7" x14ac:dyDescent="0.3">
      <c r="A244" s="1">
        <f t="shared" ca="1" si="9"/>
        <v>0</v>
      </c>
      <c r="G244" s="123">
        <f t="shared" ca="1" si="8"/>
        <v>0</v>
      </c>
    </row>
    <row r="245" spans="1:7" x14ac:dyDescent="0.3">
      <c r="A245" s="1">
        <f t="shared" ca="1" si="9"/>
        <v>0</v>
      </c>
      <c r="G245" s="123">
        <f t="shared" ca="1" si="8"/>
        <v>0</v>
      </c>
    </row>
    <row r="246" spans="1:7" x14ac:dyDescent="0.3">
      <c r="A246" s="1">
        <f t="shared" ca="1" si="9"/>
        <v>0</v>
      </c>
      <c r="G246" s="123">
        <f t="shared" ca="1" si="8"/>
        <v>0</v>
      </c>
    </row>
    <row r="247" spans="1:7" x14ac:dyDescent="0.3">
      <c r="A247" s="1">
        <f t="shared" ca="1" si="9"/>
        <v>0</v>
      </c>
      <c r="G247" s="123">
        <f t="shared" ref="G247:G310" ca="1" si="10">OFFSET($H247,0,LangOffset,1,1)</f>
        <v>0</v>
      </c>
    </row>
    <row r="248" spans="1:7" x14ac:dyDescent="0.3">
      <c r="A248" s="1">
        <f t="shared" ca="1" si="9"/>
        <v>0</v>
      </c>
      <c r="G248" s="123">
        <f t="shared" ca="1" si="10"/>
        <v>0</v>
      </c>
    </row>
    <row r="249" spans="1:7" x14ac:dyDescent="0.3">
      <c r="A249" s="1">
        <f t="shared" ca="1" si="9"/>
        <v>0</v>
      </c>
      <c r="G249" s="123">
        <f t="shared" ca="1" si="10"/>
        <v>0</v>
      </c>
    </row>
    <row r="250" spans="1:7" x14ac:dyDescent="0.3">
      <c r="A250" s="1">
        <f t="shared" ca="1" si="9"/>
        <v>0</v>
      </c>
      <c r="G250" s="123">
        <f t="shared" ca="1" si="10"/>
        <v>0</v>
      </c>
    </row>
    <row r="251" spans="1:7" x14ac:dyDescent="0.3">
      <c r="A251" s="1">
        <f t="shared" ca="1" si="9"/>
        <v>0</v>
      </c>
      <c r="G251" s="123">
        <f t="shared" ca="1" si="10"/>
        <v>0</v>
      </c>
    </row>
    <row r="252" spans="1:7" x14ac:dyDescent="0.3">
      <c r="A252" s="1">
        <f t="shared" ca="1" si="9"/>
        <v>0</v>
      </c>
      <c r="G252" s="123">
        <f t="shared" ca="1" si="10"/>
        <v>0</v>
      </c>
    </row>
    <row r="253" spans="1:7" x14ac:dyDescent="0.3">
      <c r="A253" s="1">
        <f t="shared" ca="1" si="9"/>
        <v>0</v>
      </c>
      <c r="G253" s="123">
        <f t="shared" ca="1" si="10"/>
        <v>0</v>
      </c>
    </row>
    <row r="254" spans="1:7" x14ac:dyDescent="0.3">
      <c r="A254" s="1">
        <f t="shared" ca="1" si="9"/>
        <v>0</v>
      </c>
      <c r="G254" s="123">
        <f t="shared" ca="1" si="10"/>
        <v>0</v>
      </c>
    </row>
    <row r="255" spans="1:7" x14ac:dyDescent="0.3">
      <c r="A255" s="1">
        <f t="shared" ca="1" si="9"/>
        <v>0</v>
      </c>
      <c r="G255" s="123">
        <f t="shared" ca="1" si="10"/>
        <v>0</v>
      </c>
    </row>
    <row r="256" spans="1:7" x14ac:dyDescent="0.3">
      <c r="A256" s="1">
        <f t="shared" ca="1" si="9"/>
        <v>0</v>
      </c>
      <c r="G256" s="123">
        <f t="shared" ca="1" si="10"/>
        <v>0</v>
      </c>
    </row>
    <row r="257" spans="1:7" x14ac:dyDescent="0.3">
      <c r="A257" s="1">
        <f t="shared" ca="1" si="9"/>
        <v>0</v>
      </c>
      <c r="G257" s="123">
        <f t="shared" ca="1" si="10"/>
        <v>0</v>
      </c>
    </row>
    <row r="258" spans="1:7" x14ac:dyDescent="0.3">
      <c r="A258" s="1">
        <f t="shared" ca="1" si="9"/>
        <v>0</v>
      </c>
      <c r="G258" s="123">
        <f t="shared" ca="1" si="10"/>
        <v>0</v>
      </c>
    </row>
    <row r="259" spans="1:7" x14ac:dyDescent="0.3">
      <c r="A259" s="1">
        <f t="shared" ca="1" si="9"/>
        <v>0</v>
      </c>
      <c r="G259" s="123">
        <f t="shared" ca="1" si="10"/>
        <v>0</v>
      </c>
    </row>
    <row r="260" spans="1:7" x14ac:dyDescent="0.3">
      <c r="A260" s="1">
        <f t="shared" ca="1" si="9"/>
        <v>0</v>
      </c>
      <c r="G260" s="123">
        <f t="shared" ca="1" si="10"/>
        <v>0</v>
      </c>
    </row>
    <row r="261" spans="1:7" x14ac:dyDescent="0.3">
      <c r="A261" s="1">
        <f t="shared" ca="1" si="9"/>
        <v>0</v>
      </c>
      <c r="G261" s="123">
        <f t="shared" ca="1" si="10"/>
        <v>0</v>
      </c>
    </row>
    <row r="262" spans="1:7" x14ac:dyDescent="0.3">
      <c r="A262" s="1">
        <f t="shared" ca="1" si="9"/>
        <v>0</v>
      </c>
      <c r="G262" s="123">
        <f t="shared" ca="1" si="10"/>
        <v>0</v>
      </c>
    </row>
    <row r="263" spans="1:7" x14ac:dyDescent="0.3">
      <c r="A263" s="1">
        <f t="shared" ca="1" si="9"/>
        <v>0</v>
      </c>
      <c r="G263" s="123">
        <f t="shared" ca="1" si="10"/>
        <v>0</v>
      </c>
    </row>
    <row r="264" spans="1:7" x14ac:dyDescent="0.3">
      <c r="A264" s="1">
        <f t="shared" ca="1" si="9"/>
        <v>0</v>
      </c>
      <c r="G264" s="123">
        <f t="shared" ca="1" si="10"/>
        <v>0</v>
      </c>
    </row>
    <row r="265" spans="1:7" x14ac:dyDescent="0.3">
      <c r="A265" s="1">
        <f t="shared" ca="1" si="9"/>
        <v>0</v>
      </c>
      <c r="G265" s="123">
        <f t="shared" ca="1" si="10"/>
        <v>0</v>
      </c>
    </row>
    <row r="266" spans="1:7" x14ac:dyDescent="0.3">
      <c r="A266" s="1">
        <f t="shared" ca="1" si="9"/>
        <v>0</v>
      </c>
      <c r="G266" s="123">
        <f t="shared" ca="1" si="10"/>
        <v>0</v>
      </c>
    </row>
    <row r="267" spans="1:7" x14ac:dyDescent="0.3">
      <c r="A267" s="1">
        <f t="shared" ca="1" si="9"/>
        <v>0</v>
      </c>
      <c r="G267" s="123">
        <f t="shared" ca="1" si="10"/>
        <v>0</v>
      </c>
    </row>
    <row r="268" spans="1:7" x14ac:dyDescent="0.3">
      <c r="A268" s="1">
        <f t="shared" ca="1" si="9"/>
        <v>0</v>
      </c>
      <c r="G268" s="123">
        <f t="shared" ca="1" si="10"/>
        <v>0</v>
      </c>
    </row>
    <row r="269" spans="1:7" x14ac:dyDescent="0.3">
      <c r="A269" s="1">
        <f t="shared" ca="1" si="9"/>
        <v>0</v>
      </c>
      <c r="G269" s="123">
        <f t="shared" ca="1" si="10"/>
        <v>0</v>
      </c>
    </row>
    <row r="270" spans="1:7" x14ac:dyDescent="0.3">
      <c r="A270" s="1">
        <f t="shared" ca="1" si="9"/>
        <v>0</v>
      </c>
      <c r="G270" s="123">
        <f t="shared" ca="1" si="10"/>
        <v>0</v>
      </c>
    </row>
    <row r="271" spans="1:7" x14ac:dyDescent="0.3">
      <c r="A271" s="1">
        <f t="shared" ca="1" si="9"/>
        <v>0</v>
      </c>
      <c r="G271" s="123">
        <f t="shared" ca="1" si="10"/>
        <v>0</v>
      </c>
    </row>
    <row r="272" spans="1:7" x14ac:dyDescent="0.3">
      <c r="A272" s="1">
        <f t="shared" ca="1" si="9"/>
        <v>0</v>
      </c>
      <c r="G272" s="123">
        <f t="shared" ca="1" si="10"/>
        <v>0</v>
      </c>
    </row>
    <row r="273" spans="1:7" x14ac:dyDescent="0.3">
      <c r="A273" s="1">
        <f t="shared" ca="1" si="9"/>
        <v>0</v>
      </c>
      <c r="G273" s="123">
        <f t="shared" ca="1" si="10"/>
        <v>0</v>
      </c>
    </row>
    <row r="274" spans="1:7" x14ac:dyDescent="0.3">
      <c r="A274" s="1">
        <f t="shared" ca="1" si="9"/>
        <v>0</v>
      </c>
      <c r="G274" s="123">
        <f t="shared" ca="1" si="10"/>
        <v>0</v>
      </c>
    </row>
    <row r="275" spans="1:7" x14ac:dyDescent="0.3">
      <c r="A275" s="1">
        <f t="shared" ca="1" si="9"/>
        <v>0</v>
      </c>
      <c r="G275" s="123">
        <f t="shared" ca="1" si="10"/>
        <v>0</v>
      </c>
    </row>
    <row r="276" spans="1:7" x14ac:dyDescent="0.3">
      <c r="A276" s="1">
        <f t="shared" ca="1" si="9"/>
        <v>0</v>
      </c>
      <c r="G276" s="123">
        <f t="shared" ca="1" si="10"/>
        <v>0</v>
      </c>
    </row>
    <row r="277" spans="1:7" x14ac:dyDescent="0.3">
      <c r="A277" s="1">
        <f t="shared" ca="1" si="9"/>
        <v>0</v>
      </c>
      <c r="G277" s="123">
        <f t="shared" ca="1" si="10"/>
        <v>0</v>
      </c>
    </row>
    <row r="278" spans="1:7" x14ac:dyDescent="0.3">
      <c r="A278" s="1">
        <f t="shared" ref="A278:A341" ca="1" si="11">OFFSET($B278,0,LangOffset,1,1)</f>
        <v>0</v>
      </c>
      <c r="G278" s="123">
        <f t="shared" ca="1" si="10"/>
        <v>0</v>
      </c>
    </row>
    <row r="279" spans="1:7" x14ac:dyDescent="0.3">
      <c r="A279" s="1">
        <f t="shared" ca="1" si="11"/>
        <v>0</v>
      </c>
      <c r="G279" s="123">
        <f t="shared" ca="1" si="10"/>
        <v>0</v>
      </c>
    </row>
    <row r="280" spans="1:7" x14ac:dyDescent="0.3">
      <c r="A280" s="1">
        <f t="shared" ca="1" si="11"/>
        <v>0</v>
      </c>
      <c r="G280" s="123">
        <f t="shared" ca="1" si="10"/>
        <v>0</v>
      </c>
    </row>
    <row r="281" spans="1:7" x14ac:dyDescent="0.3">
      <c r="A281" s="1">
        <f t="shared" ca="1" si="11"/>
        <v>0</v>
      </c>
      <c r="G281" s="123">
        <f t="shared" ca="1" si="10"/>
        <v>0</v>
      </c>
    </row>
    <row r="282" spans="1:7" x14ac:dyDescent="0.3">
      <c r="A282" s="1">
        <f t="shared" ca="1" si="11"/>
        <v>0</v>
      </c>
      <c r="G282" s="123">
        <f t="shared" ca="1" si="10"/>
        <v>0</v>
      </c>
    </row>
    <row r="283" spans="1:7" x14ac:dyDescent="0.3">
      <c r="A283" s="1">
        <f t="shared" ca="1" si="11"/>
        <v>0</v>
      </c>
      <c r="G283" s="123">
        <f t="shared" ca="1" si="10"/>
        <v>0</v>
      </c>
    </row>
    <row r="284" spans="1:7" x14ac:dyDescent="0.3">
      <c r="A284" s="1">
        <f t="shared" ca="1" si="11"/>
        <v>0</v>
      </c>
      <c r="G284" s="123">
        <f t="shared" ca="1" si="10"/>
        <v>0</v>
      </c>
    </row>
    <row r="285" spans="1:7" x14ac:dyDescent="0.3">
      <c r="A285" s="1">
        <f t="shared" ca="1" si="11"/>
        <v>0</v>
      </c>
      <c r="G285" s="123">
        <f t="shared" ca="1" si="10"/>
        <v>0</v>
      </c>
    </row>
    <row r="286" spans="1:7" x14ac:dyDescent="0.3">
      <c r="A286" s="1">
        <f t="shared" ca="1" si="11"/>
        <v>0</v>
      </c>
      <c r="G286" s="123">
        <f t="shared" ca="1" si="10"/>
        <v>0</v>
      </c>
    </row>
    <row r="287" spans="1:7" x14ac:dyDescent="0.3">
      <c r="A287" s="1">
        <f t="shared" ca="1" si="11"/>
        <v>0</v>
      </c>
      <c r="G287" s="123">
        <f t="shared" ca="1" si="10"/>
        <v>0</v>
      </c>
    </row>
    <row r="288" spans="1:7" x14ac:dyDescent="0.3">
      <c r="A288" s="1">
        <f t="shared" ca="1" si="11"/>
        <v>0</v>
      </c>
      <c r="G288" s="123">
        <f t="shared" ca="1" si="10"/>
        <v>0</v>
      </c>
    </row>
    <row r="289" spans="1:7" x14ac:dyDescent="0.3">
      <c r="A289" s="1">
        <f t="shared" ca="1" si="11"/>
        <v>0</v>
      </c>
      <c r="G289" s="123">
        <f t="shared" ca="1" si="10"/>
        <v>0</v>
      </c>
    </row>
    <row r="290" spans="1:7" x14ac:dyDescent="0.3">
      <c r="A290" s="1">
        <f t="shared" ca="1" si="11"/>
        <v>0</v>
      </c>
      <c r="G290" s="123">
        <f t="shared" ca="1" si="10"/>
        <v>0</v>
      </c>
    </row>
    <row r="291" spans="1:7" x14ac:dyDescent="0.3">
      <c r="A291" s="1">
        <f t="shared" ca="1" si="11"/>
        <v>0</v>
      </c>
      <c r="G291" s="123">
        <f t="shared" ca="1" si="10"/>
        <v>0</v>
      </c>
    </row>
    <row r="292" spans="1:7" x14ac:dyDescent="0.3">
      <c r="A292" s="1">
        <f t="shared" ca="1" si="11"/>
        <v>0</v>
      </c>
      <c r="G292" s="123">
        <f t="shared" ca="1" si="10"/>
        <v>0</v>
      </c>
    </row>
    <row r="293" spans="1:7" x14ac:dyDescent="0.3">
      <c r="A293" s="1">
        <f t="shared" ca="1" si="11"/>
        <v>0</v>
      </c>
      <c r="G293" s="123">
        <f t="shared" ca="1" si="10"/>
        <v>0</v>
      </c>
    </row>
    <row r="294" spans="1:7" x14ac:dyDescent="0.3">
      <c r="A294" s="1">
        <f t="shared" ca="1" si="11"/>
        <v>0</v>
      </c>
      <c r="G294" s="123">
        <f t="shared" ca="1" si="10"/>
        <v>0</v>
      </c>
    </row>
    <row r="295" spans="1:7" x14ac:dyDescent="0.3">
      <c r="A295" s="1">
        <f t="shared" ca="1" si="11"/>
        <v>0</v>
      </c>
      <c r="G295" s="123">
        <f t="shared" ca="1" si="10"/>
        <v>0</v>
      </c>
    </row>
    <row r="296" spans="1:7" x14ac:dyDescent="0.3">
      <c r="A296" s="1">
        <f t="shared" ca="1" si="11"/>
        <v>0</v>
      </c>
      <c r="G296" s="123">
        <f t="shared" ca="1" si="10"/>
        <v>0</v>
      </c>
    </row>
    <row r="297" spans="1:7" x14ac:dyDescent="0.3">
      <c r="A297" s="1">
        <f t="shared" ca="1" si="11"/>
        <v>0</v>
      </c>
      <c r="G297" s="123">
        <f t="shared" ca="1" si="10"/>
        <v>0</v>
      </c>
    </row>
    <row r="298" spans="1:7" x14ac:dyDescent="0.3">
      <c r="A298" s="1">
        <f t="shared" ca="1" si="11"/>
        <v>0</v>
      </c>
      <c r="G298" s="123">
        <f t="shared" ca="1" si="10"/>
        <v>0</v>
      </c>
    </row>
    <row r="299" spans="1:7" x14ac:dyDescent="0.3">
      <c r="A299" s="1">
        <f t="shared" ca="1" si="11"/>
        <v>0</v>
      </c>
      <c r="G299" s="123">
        <f t="shared" ca="1" si="10"/>
        <v>0</v>
      </c>
    </row>
    <row r="300" spans="1:7" x14ac:dyDescent="0.3">
      <c r="A300" s="1">
        <f t="shared" ca="1" si="11"/>
        <v>0</v>
      </c>
      <c r="G300" s="123">
        <f t="shared" ca="1" si="10"/>
        <v>0</v>
      </c>
    </row>
    <row r="301" spans="1:7" x14ac:dyDescent="0.3">
      <c r="A301" s="1">
        <f t="shared" ca="1" si="11"/>
        <v>0</v>
      </c>
      <c r="G301" s="123">
        <f t="shared" ca="1" si="10"/>
        <v>0</v>
      </c>
    </row>
    <row r="302" spans="1:7" x14ac:dyDescent="0.3">
      <c r="A302" s="1">
        <f t="shared" ca="1" si="11"/>
        <v>0</v>
      </c>
      <c r="G302" s="123">
        <f t="shared" ca="1" si="10"/>
        <v>0</v>
      </c>
    </row>
    <row r="303" spans="1:7" x14ac:dyDescent="0.3">
      <c r="A303" s="1">
        <f t="shared" ca="1" si="11"/>
        <v>0</v>
      </c>
      <c r="G303" s="123">
        <f t="shared" ca="1" si="10"/>
        <v>0</v>
      </c>
    </row>
    <row r="304" spans="1:7" x14ac:dyDescent="0.3">
      <c r="A304" s="1">
        <f t="shared" ca="1" si="11"/>
        <v>0</v>
      </c>
      <c r="G304" s="123">
        <f t="shared" ca="1" si="10"/>
        <v>0</v>
      </c>
    </row>
    <row r="305" spans="1:7" x14ac:dyDescent="0.3">
      <c r="A305" s="1">
        <f t="shared" ca="1" si="11"/>
        <v>0</v>
      </c>
      <c r="G305" s="123">
        <f t="shared" ca="1" si="10"/>
        <v>0</v>
      </c>
    </row>
    <row r="306" spans="1:7" x14ac:dyDescent="0.3">
      <c r="A306" s="1">
        <f t="shared" ca="1" si="11"/>
        <v>0</v>
      </c>
      <c r="G306" s="123">
        <f t="shared" ca="1" si="10"/>
        <v>0</v>
      </c>
    </row>
    <row r="307" spans="1:7" x14ac:dyDescent="0.3">
      <c r="A307" s="1">
        <f t="shared" ca="1" si="11"/>
        <v>0</v>
      </c>
      <c r="G307" s="123">
        <f t="shared" ca="1" si="10"/>
        <v>0</v>
      </c>
    </row>
    <row r="308" spans="1:7" x14ac:dyDescent="0.3">
      <c r="A308" s="1">
        <f t="shared" ca="1" si="11"/>
        <v>0</v>
      </c>
      <c r="G308" s="123">
        <f t="shared" ca="1" si="10"/>
        <v>0</v>
      </c>
    </row>
    <row r="309" spans="1:7" x14ac:dyDescent="0.3">
      <c r="A309" s="1">
        <f t="shared" ca="1" si="11"/>
        <v>0</v>
      </c>
      <c r="G309" s="123">
        <f t="shared" ca="1" si="10"/>
        <v>0</v>
      </c>
    </row>
    <row r="310" spans="1:7" x14ac:dyDescent="0.3">
      <c r="A310" s="1">
        <f t="shared" ca="1" si="11"/>
        <v>0</v>
      </c>
      <c r="G310" s="123">
        <f t="shared" ca="1" si="10"/>
        <v>0</v>
      </c>
    </row>
    <row r="311" spans="1:7" x14ac:dyDescent="0.3">
      <c r="A311" s="1">
        <f t="shared" ca="1" si="11"/>
        <v>0</v>
      </c>
      <c r="G311" s="123">
        <f t="shared" ref="G311:G374" ca="1" si="12">OFFSET($H311,0,LangOffset,1,1)</f>
        <v>0</v>
      </c>
    </row>
    <row r="312" spans="1:7" x14ac:dyDescent="0.3">
      <c r="A312" s="1">
        <f t="shared" ca="1" si="11"/>
        <v>0</v>
      </c>
      <c r="G312" s="123">
        <f t="shared" ca="1" si="12"/>
        <v>0</v>
      </c>
    </row>
    <row r="313" spans="1:7" x14ac:dyDescent="0.3">
      <c r="A313" s="1">
        <f t="shared" ca="1" si="11"/>
        <v>0</v>
      </c>
      <c r="G313" s="123">
        <f t="shared" ca="1" si="12"/>
        <v>0</v>
      </c>
    </row>
    <row r="314" spans="1:7" x14ac:dyDescent="0.3">
      <c r="A314" s="1">
        <f t="shared" ca="1" si="11"/>
        <v>0</v>
      </c>
      <c r="G314" s="123">
        <f t="shared" ca="1" si="12"/>
        <v>0</v>
      </c>
    </row>
    <row r="315" spans="1:7" x14ac:dyDescent="0.3">
      <c r="A315" s="1">
        <f t="shared" ca="1" si="11"/>
        <v>0</v>
      </c>
      <c r="G315" s="123">
        <f t="shared" ca="1" si="12"/>
        <v>0</v>
      </c>
    </row>
    <row r="316" spans="1:7" x14ac:dyDescent="0.3">
      <c r="A316" s="1">
        <f t="shared" ca="1" si="11"/>
        <v>0</v>
      </c>
      <c r="G316" s="123">
        <f t="shared" ca="1" si="12"/>
        <v>0</v>
      </c>
    </row>
    <row r="317" spans="1:7" x14ac:dyDescent="0.3">
      <c r="A317" s="1">
        <f t="shared" ca="1" si="11"/>
        <v>0</v>
      </c>
      <c r="G317" s="123">
        <f t="shared" ca="1" si="12"/>
        <v>0</v>
      </c>
    </row>
    <row r="318" spans="1:7" x14ac:dyDescent="0.3">
      <c r="A318" s="1">
        <f t="shared" ca="1" si="11"/>
        <v>0</v>
      </c>
      <c r="G318" s="123">
        <f t="shared" ca="1" si="12"/>
        <v>0</v>
      </c>
    </row>
    <row r="319" spans="1:7" x14ac:dyDescent="0.3">
      <c r="A319" s="1">
        <f t="shared" ca="1" si="11"/>
        <v>0</v>
      </c>
      <c r="G319" s="123">
        <f t="shared" ca="1" si="12"/>
        <v>0</v>
      </c>
    </row>
    <row r="320" spans="1:7" x14ac:dyDescent="0.3">
      <c r="A320" s="1">
        <f t="shared" ca="1" si="11"/>
        <v>0</v>
      </c>
      <c r="G320" s="123">
        <f t="shared" ca="1" si="12"/>
        <v>0</v>
      </c>
    </row>
    <row r="321" spans="1:7" x14ac:dyDescent="0.3">
      <c r="A321" s="1">
        <f t="shared" ca="1" si="11"/>
        <v>0</v>
      </c>
      <c r="G321" s="123">
        <f t="shared" ca="1" si="12"/>
        <v>0</v>
      </c>
    </row>
    <row r="322" spans="1:7" x14ac:dyDescent="0.3">
      <c r="A322" s="1">
        <f t="shared" ca="1" si="11"/>
        <v>0</v>
      </c>
      <c r="G322" s="123">
        <f t="shared" ca="1" si="12"/>
        <v>0</v>
      </c>
    </row>
    <row r="323" spans="1:7" x14ac:dyDescent="0.3">
      <c r="A323" s="1">
        <f t="shared" ca="1" si="11"/>
        <v>0</v>
      </c>
      <c r="G323" s="123">
        <f t="shared" ca="1" si="12"/>
        <v>0</v>
      </c>
    </row>
    <row r="324" spans="1:7" x14ac:dyDescent="0.3">
      <c r="A324" s="1">
        <f t="shared" ca="1" si="11"/>
        <v>0</v>
      </c>
      <c r="G324" s="123">
        <f t="shared" ca="1" si="12"/>
        <v>0</v>
      </c>
    </row>
    <row r="325" spans="1:7" x14ac:dyDescent="0.3">
      <c r="A325" s="1">
        <f t="shared" ca="1" si="11"/>
        <v>0</v>
      </c>
      <c r="G325" s="123">
        <f t="shared" ca="1" si="12"/>
        <v>0</v>
      </c>
    </row>
    <row r="326" spans="1:7" x14ac:dyDescent="0.3">
      <c r="A326" s="1">
        <f t="shared" ca="1" si="11"/>
        <v>0</v>
      </c>
      <c r="G326" s="123">
        <f t="shared" ca="1" si="12"/>
        <v>0</v>
      </c>
    </row>
    <row r="327" spans="1:7" x14ac:dyDescent="0.3">
      <c r="A327" s="1">
        <f t="shared" ca="1" si="11"/>
        <v>0</v>
      </c>
      <c r="G327" s="123">
        <f t="shared" ca="1" si="12"/>
        <v>0</v>
      </c>
    </row>
    <row r="328" spans="1:7" x14ac:dyDescent="0.3">
      <c r="A328" s="1">
        <f t="shared" ca="1" si="11"/>
        <v>0</v>
      </c>
      <c r="G328" s="123">
        <f t="shared" ca="1" si="12"/>
        <v>0</v>
      </c>
    </row>
    <row r="329" spans="1:7" x14ac:dyDescent="0.3">
      <c r="A329" s="1">
        <f t="shared" ca="1" si="11"/>
        <v>0</v>
      </c>
      <c r="G329" s="123">
        <f t="shared" ca="1" si="12"/>
        <v>0</v>
      </c>
    </row>
    <row r="330" spans="1:7" x14ac:dyDescent="0.3">
      <c r="A330" s="1">
        <f t="shared" ca="1" si="11"/>
        <v>0</v>
      </c>
      <c r="G330" s="123">
        <f t="shared" ca="1" si="12"/>
        <v>0</v>
      </c>
    </row>
    <row r="331" spans="1:7" x14ac:dyDescent="0.3">
      <c r="A331" s="1">
        <f t="shared" ca="1" si="11"/>
        <v>0</v>
      </c>
      <c r="G331" s="123">
        <f t="shared" ca="1" si="12"/>
        <v>0</v>
      </c>
    </row>
    <row r="332" spans="1:7" x14ac:dyDescent="0.3">
      <c r="A332" s="1">
        <f t="shared" ca="1" si="11"/>
        <v>0</v>
      </c>
      <c r="G332" s="123">
        <f t="shared" ca="1" si="12"/>
        <v>0</v>
      </c>
    </row>
    <row r="333" spans="1:7" x14ac:dyDescent="0.3">
      <c r="A333" s="1">
        <f t="shared" ca="1" si="11"/>
        <v>0</v>
      </c>
      <c r="G333" s="123">
        <f t="shared" ca="1" si="12"/>
        <v>0</v>
      </c>
    </row>
    <row r="334" spans="1:7" x14ac:dyDescent="0.3">
      <c r="A334" s="1">
        <f t="shared" ca="1" si="11"/>
        <v>0</v>
      </c>
      <c r="G334" s="123">
        <f t="shared" ca="1" si="12"/>
        <v>0</v>
      </c>
    </row>
    <row r="335" spans="1:7" x14ac:dyDescent="0.3">
      <c r="A335" s="1">
        <f t="shared" ca="1" si="11"/>
        <v>0</v>
      </c>
      <c r="G335" s="123">
        <f t="shared" ca="1" si="12"/>
        <v>0</v>
      </c>
    </row>
    <row r="336" spans="1:7" x14ac:dyDescent="0.3">
      <c r="A336" s="1">
        <f t="shared" ca="1" si="11"/>
        <v>0</v>
      </c>
      <c r="G336" s="123">
        <f t="shared" ca="1" si="12"/>
        <v>0</v>
      </c>
    </row>
    <row r="337" spans="1:7" x14ac:dyDescent="0.3">
      <c r="A337" s="1">
        <f t="shared" ca="1" si="11"/>
        <v>0</v>
      </c>
      <c r="G337" s="123">
        <f t="shared" ca="1" si="12"/>
        <v>0</v>
      </c>
    </row>
    <row r="338" spans="1:7" x14ac:dyDescent="0.3">
      <c r="A338" s="1">
        <f t="shared" ca="1" si="11"/>
        <v>0</v>
      </c>
      <c r="G338" s="123">
        <f t="shared" ca="1" si="12"/>
        <v>0</v>
      </c>
    </row>
    <row r="339" spans="1:7" x14ac:dyDescent="0.3">
      <c r="A339" s="1">
        <f t="shared" ca="1" si="11"/>
        <v>0</v>
      </c>
      <c r="G339" s="123">
        <f t="shared" ca="1" si="12"/>
        <v>0</v>
      </c>
    </row>
    <row r="340" spans="1:7" x14ac:dyDescent="0.3">
      <c r="A340" s="1">
        <f t="shared" ca="1" si="11"/>
        <v>0</v>
      </c>
      <c r="G340" s="123">
        <f t="shared" ca="1" si="12"/>
        <v>0</v>
      </c>
    </row>
    <row r="341" spans="1:7" x14ac:dyDescent="0.3">
      <c r="A341" s="1">
        <f t="shared" ca="1" si="11"/>
        <v>0</v>
      </c>
      <c r="G341" s="123">
        <f t="shared" ca="1" si="12"/>
        <v>0</v>
      </c>
    </row>
    <row r="342" spans="1:7" x14ac:dyDescent="0.3">
      <c r="A342" s="1">
        <f t="shared" ref="A342:A405" ca="1" si="13">OFFSET($B342,0,LangOffset,1,1)</f>
        <v>0</v>
      </c>
      <c r="G342" s="123">
        <f t="shared" ca="1" si="12"/>
        <v>0</v>
      </c>
    </row>
    <row r="343" spans="1:7" x14ac:dyDescent="0.3">
      <c r="A343" s="1">
        <f t="shared" ca="1" si="13"/>
        <v>0</v>
      </c>
      <c r="G343" s="123">
        <f t="shared" ca="1" si="12"/>
        <v>0</v>
      </c>
    </row>
    <row r="344" spans="1:7" x14ac:dyDescent="0.3">
      <c r="A344" s="1">
        <f t="shared" ca="1" si="13"/>
        <v>0</v>
      </c>
      <c r="G344" s="123">
        <f t="shared" ca="1" si="12"/>
        <v>0</v>
      </c>
    </row>
    <row r="345" spans="1:7" x14ac:dyDescent="0.3">
      <c r="A345" s="1">
        <f t="shared" ca="1" si="13"/>
        <v>0</v>
      </c>
      <c r="G345" s="123">
        <f t="shared" ca="1" si="12"/>
        <v>0</v>
      </c>
    </row>
    <row r="346" spans="1:7" x14ac:dyDescent="0.3">
      <c r="A346" s="1">
        <f t="shared" ca="1" si="13"/>
        <v>0</v>
      </c>
      <c r="G346" s="123">
        <f t="shared" ca="1" si="12"/>
        <v>0</v>
      </c>
    </row>
    <row r="347" spans="1:7" x14ac:dyDescent="0.3">
      <c r="A347" s="1">
        <f t="shared" ca="1" si="13"/>
        <v>0</v>
      </c>
      <c r="G347" s="123">
        <f t="shared" ca="1" si="12"/>
        <v>0</v>
      </c>
    </row>
    <row r="348" spans="1:7" x14ac:dyDescent="0.3">
      <c r="A348" s="1">
        <f t="shared" ca="1" si="13"/>
        <v>0</v>
      </c>
      <c r="G348" s="123">
        <f t="shared" ca="1" si="12"/>
        <v>0</v>
      </c>
    </row>
    <row r="349" spans="1:7" x14ac:dyDescent="0.3">
      <c r="A349" s="1">
        <f t="shared" ca="1" si="13"/>
        <v>0</v>
      </c>
      <c r="G349" s="123">
        <f t="shared" ca="1" si="12"/>
        <v>0</v>
      </c>
    </row>
    <row r="350" spans="1:7" x14ac:dyDescent="0.3">
      <c r="A350" s="1">
        <f t="shared" ca="1" si="13"/>
        <v>0</v>
      </c>
      <c r="G350" s="123">
        <f t="shared" ca="1" si="12"/>
        <v>0</v>
      </c>
    </row>
    <row r="351" spans="1:7" x14ac:dyDescent="0.3">
      <c r="A351" s="1">
        <f t="shared" ca="1" si="13"/>
        <v>0</v>
      </c>
      <c r="G351" s="123">
        <f t="shared" ca="1" si="12"/>
        <v>0</v>
      </c>
    </row>
    <row r="352" spans="1:7" x14ac:dyDescent="0.3">
      <c r="A352" s="1">
        <f t="shared" ca="1" si="13"/>
        <v>0</v>
      </c>
      <c r="G352" s="123">
        <f t="shared" ca="1" si="12"/>
        <v>0</v>
      </c>
    </row>
    <row r="353" spans="1:7" x14ac:dyDescent="0.3">
      <c r="A353" s="1">
        <f t="shared" ca="1" si="13"/>
        <v>0</v>
      </c>
      <c r="G353" s="123">
        <f t="shared" ca="1" si="12"/>
        <v>0</v>
      </c>
    </row>
    <row r="354" spans="1:7" x14ac:dyDescent="0.3">
      <c r="A354" s="1">
        <f t="shared" ca="1" si="13"/>
        <v>0</v>
      </c>
      <c r="G354" s="123">
        <f t="shared" ca="1" si="12"/>
        <v>0</v>
      </c>
    </row>
    <row r="355" spans="1:7" x14ac:dyDescent="0.3">
      <c r="A355" s="1">
        <f t="shared" ca="1" si="13"/>
        <v>0</v>
      </c>
      <c r="G355" s="123">
        <f t="shared" ca="1" si="12"/>
        <v>0</v>
      </c>
    </row>
    <row r="356" spans="1:7" x14ac:dyDescent="0.3">
      <c r="A356" s="1">
        <f t="shared" ca="1" si="13"/>
        <v>0</v>
      </c>
      <c r="G356" s="123">
        <f t="shared" ca="1" si="12"/>
        <v>0</v>
      </c>
    </row>
    <row r="357" spans="1:7" x14ac:dyDescent="0.3">
      <c r="A357" s="1">
        <f t="shared" ca="1" si="13"/>
        <v>0</v>
      </c>
      <c r="G357" s="123">
        <f t="shared" ca="1" si="12"/>
        <v>0</v>
      </c>
    </row>
    <row r="358" spans="1:7" x14ac:dyDescent="0.3">
      <c r="A358" s="1">
        <f t="shared" ca="1" si="13"/>
        <v>0</v>
      </c>
      <c r="G358" s="123">
        <f t="shared" ca="1" si="12"/>
        <v>0</v>
      </c>
    </row>
    <row r="359" spans="1:7" x14ac:dyDescent="0.3">
      <c r="A359" s="1">
        <f t="shared" ca="1" si="13"/>
        <v>0</v>
      </c>
      <c r="G359" s="123">
        <f t="shared" ca="1" si="12"/>
        <v>0</v>
      </c>
    </row>
    <row r="360" spans="1:7" x14ac:dyDescent="0.3">
      <c r="A360" s="1">
        <f t="shared" ca="1" si="13"/>
        <v>0</v>
      </c>
      <c r="G360" s="123">
        <f t="shared" ca="1" si="12"/>
        <v>0</v>
      </c>
    </row>
    <row r="361" spans="1:7" x14ac:dyDescent="0.3">
      <c r="A361" s="1">
        <f t="shared" ca="1" si="13"/>
        <v>0</v>
      </c>
      <c r="G361" s="123">
        <f t="shared" ca="1" si="12"/>
        <v>0</v>
      </c>
    </row>
    <row r="362" spans="1:7" x14ac:dyDescent="0.3">
      <c r="A362" s="1">
        <f t="shared" ca="1" si="13"/>
        <v>0</v>
      </c>
      <c r="G362" s="123">
        <f t="shared" ca="1" si="12"/>
        <v>0</v>
      </c>
    </row>
    <row r="363" spans="1:7" x14ac:dyDescent="0.3">
      <c r="A363" s="1">
        <f t="shared" ca="1" si="13"/>
        <v>0</v>
      </c>
      <c r="G363" s="123">
        <f t="shared" ca="1" si="12"/>
        <v>0</v>
      </c>
    </row>
    <row r="364" spans="1:7" x14ac:dyDescent="0.3">
      <c r="A364" s="1">
        <f t="shared" ca="1" si="13"/>
        <v>0</v>
      </c>
      <c r="G364" s="123">
        <f t="shared" ca="1" si="12"/>
        <v>0</v>
      </c>
    </row>
    <row r="365" spans="1:7" x14ac:dyDescent="0.3">
      <c r="A365" s="1">
        <f t="shared" ca="1" si="13"/>
        <v>0</v>
      </c>
      <c r="G365" s="123">
        <f t="shared" ca="1" si="12"/>
        <v>0</v>
      </c>
    </row>
    <row r="366" spans="1:7" x14ac:dyDescent="0.3">
      <c r="A366" s="1">
        <f t="shared" ca="1" si="13"/>
        <v>0</v>
      </c>
      <c r="G366" s="123">
        <f t="shared" ca="1" si="12"/>
        <v>0</v>
      </c>
    </row>
    <row r="367" spans="1:7" x14ac:dyDescent="0.3">
      <c r="A367" s="1">
        <f t="shared" ca="1" si="13"/>
        <v>0</v>
      </c>
      <c r="G367" s="123">
        <f t="shared" ca="1" si="12"/>
        <v>0</v>
      </c>
    </row>
    <row r="368" spans="1:7" x14ac:dyDescent="0.3">
      <c r="A368" s="1">
        <f t="shared" ca="1" si="13"/>
        <v>0</v>
      </c>
      <c r="G368" s="123">
        <f t="shared" ca="1" si="12"/>
        <v>0</v>
      </c>
    </row>
    <row r="369" spans="1:7" x14ac:dyDescent="0.3">
      <c r="A369" s="1">
        <f t="shared" ca="1" si="13"/>
        <v>0</v>
      </c>
      <c r="G369" s="123">
        <f t="shared" ca="1" si="12"/>
        <v>0</v>
      </c>
    </row>
    <row r="370" spans="1:7" x14ac:dyDescent="0.3">
      <c r="A370" s="1">
        <f t="shared" ca="1" si="13"/>
        <v>0</v>
      </c>
      <c r="G370" s="123">
        <f t="shared" ca="1" si="12"/>
        <v>0</v>
      </c>
    </row>
    <row r="371" spans="1:7" x14ac:dyDescent="0.3">
      <c r="A371" s="1">
        <f t="shared" ca="1" si="13"/>
        <v>0</v>
      </c>
      <c r="G371" s="123">
        <f t="shared" ca="1" si="12"/>
        <v>0</v>
      </c>
    </row>
    <row r="372" spans="1:7" x14ac:dyDescent="0.3">
      <c r="A372" s="1">
        <f t="shared" ca="1" si="13"/>
        <v>0</v>
      </c>
      <c r="G372" s="123">
        <f t="shared" ca="1" si="12"/>
        <v>0</v>
      </c>
    </row>
    <row r="373" spans="1:7" x14ac:dyDescent="0.3">
      <c r="A373" s="1">
        <f t="shared" ca="1" si="13"/>
        <v>0</v>
      </c>
      <c r="G373" s="123">
        <f t="shared" ca="1" si="12"/>
        <v>0</v>
      </c>
    </row>
    <row r="374" spans="1:7" x14ac:dyDescent="0.3">
      <c r="A374" s="1">
        <f t="shared" ca="1" si="13"/>
        <v>0</v>
      </c>
      <c r="G374" s="123">
        <f t="shared" ca="1" si="12"/>
        <v>0</v>
      </c>
    </row>
    <row r="375" spans="1:7" x14ac:dyDescent="0.3">
      <c r="A375" s="1">
        <f t="shared" ca="1" si="13"/>
        <v>0</v>
      </c>
      <c r="G375" s="123">
        <f t="shared" ref="G375:G438" ca="1" si="14">OFFSET($H375,0,LangOffset,1,1)</f>
        <v>0</v>
      </c>
    </row>
    <row r="376" spans="1:7" x14ac:dyDescent="0.3">
      <c r="A376" s="1">
        <f t="shared" ca="1" si="13"/>
        <v>0</v>
      </c>
      <c r="G376" s="123">
        <f t="shared" ca="1" si="14"/>
        <v>0</v>
      </c>
    </row>
    <row r="377" spans="1:7" x14ac:dyDescent="0.3">
      <c r="A377" s="1">
        <f t="shared" ca="1" si="13"/>
        <v>0</v>
      </c>
      <c r="G377" s="123">
        <f t="shared" ca="1" si="14"/>
        <v>0</v>
      </c>
    </row>
    <row r="378" spans="1:7" x14ac:dyDescent="0.3">
      <c r="A378" s="1">
        <f t="shared" ca="1" si="13"/>
        <v>0</v>
      </c>
      <c r="G378" s="123">
        <f t="shared" ca="1" si="14"/>
        <v>0</v>
      </c>
    </row>
    <row r="379" spans="1:7" x14ac:dyDescent="0.3">
      <c r="A379" s="1">
        <f t="shared" ca="1" si="13"/>
        <v>0</v>
      </c>
      <c r="G379" s="123">
        <f t="shared" ca="1" si="14"/>
        <v>0</v>
      </c>
    </row>
    <row r="380" spans="1:7" x14ac:dyDescent="0.3">
      <c r="A380" s="1">
        <f t="shared" ca="1" si="13"/>
        <v>0</v>
      </c>
      <c r="G380" s="123">
        <f t="shared" ca="1" si="14"/>
        <v>0</v>
      </c>
    </row>
    <row r="381" spans="1:7" x14ac:dyDescent="0.3">
      <c r="A381" s="1">
        <f t="shared" ca="1" si="13"/>
        <v>0</v>
      </c>
      <c r="G381" s="123">
        <f t="shared" ca="1" si="14"/>
        <v>0</v>
      </c>
    </row>
    <row r="382" spans="1:7" x14ac:dyDescent="0.3">
      <c r="A382" s="1">
        <f t="shared" ca="1" si="13"/>
        <v>0</v>
      </c>
      <c r="G382" s="123">
        <f t="shared" ca="1" si="14"/>
        <v>0</v>
      </c>
    </row>
    <row r="383" spans="1:7" x14ac:dyDescent="0.3">
      <c r="A383" s="1">
        <f t="shared" ca="1" si="13"/>
        <v>0</v>
      </c>
      <c r="G383" s="123">
        <f t="shared" ca="1" si="14"/>
        <v>0</v>
      </c>
    </row>
    <row r="384" spans="1:7" x14ac:dyDescent="0.3">
      <c r="A384" s="1">
        <f t="shared" ca="1" si="13"/>
        <v>0</v>
      </c>
      <c r="G384" s="123">
        <f t="shared" ca="1" si="14"/>
        <v>0</v>
      </c>
    </row>
    <row r="385" spans="1:7" x14ac:dyDescent="0.3">
      <c r="A385" s="1">
        <f t="shared" ca="1" si="13"/>
        <v>0</v>
      </c>
      <c r="G385" s="123">
        <f t="shared" ca="1" si="14"/>
        <v>0</v>
      </c>
    </row>
    <row r="386" spans="1:7" x14ac:dyDescent="0.3">
      <c r="A386" s="1">
        <f t="shared" ca="1" si="13"/>
        <v>0</v>
      </c>
      <c r="G386" s="123">
        <f t="shared" ca="1" si="14"/>
        <v>0</v>
      </c>
    </row>
    <row r="387" spans="1:7" x14ac:dyDescent="0.3">
      <c r="A387" s="1">
        <f t="shared" ca="1" si="13"/>
        <v>0</v>
      </c>
      <c r="G387" s="123">
        <f t="shared" ca="1" si="14"/>
        <v>0</v>
      </c>
    </row>
    <row r="388" spans="1:7" x14ac:dyDescent="0.3">
      <c r="A388" s="1">
        <f t="shared" ca="1" si="13"/>
        <v>0</v>
      </c>
      <c r="G388" s="123">
        <f t="shared" ca="1" si="14"/>
        <v>0</v>
      </c>
    </row>
    <row r="389" spans="1:7" x14ac:dyDescent="0.3">
      <c r="A389" s="1">
        <f t="shared" ca="1" si="13"/>
        <v>0</v>
      </c>
      <c r="G389" s="123">
        <f t="shared" ca="1" si="14"/>
        <v>0</v>
      </c>
    </row>
    <row r="390" spans="1:7" x14ac:dyDescent="0.3">
      <c r="A390" s="1">
        <f t="shared" ca="1" si="13"/>
        <v>0</v>
      </c>
      <c r="G390" s="123">
        <f t="shared" ca="1" si="14"/>
        <v>0</v>
      </c>
    </row>
    <row r="391" spans="1:7" x14ac:dyDescent="0.3">
      <c r="A391" s="1">
        <f t="shared" ca="1" si="13"/>
        <v>0</v>
      </c>
      <c r="G391" s="123">
        <f t="shared" ca="1" si="14"/>
        <v>0</v>
      </c>
    </row>
    <row r="392" spans="1:7" x14ac:dyDescent="0.3">
      <c r="A392" s="1">
        <f t="shared" ca="1" si="13"/>
        <v>0</v>
      </c>
      <c r="G392" s="123">
        <f t="shared" ca="1" si="14"/>
        <v>0</v>
      </c>
    </row>
    <row r="393" spans="1:7" x14ac:dyDescent="0.3">
      <c r="A393" s="1">
        <f t="shared" ca="1" si="13"/>
        <v>0</v>
      </c>
      <c r="G393" s="123">
        <f t="shared" ca="1" si="14"/>
        <v>0</v>
      </c>
    </row>
    <row r="394" spans="1:7" x14ac:dyDescent="0.3">
      <c r="A394" s="1">
        <f t="shared" ca="1" si="13"/>
        <v>0</v>
      </c>
      <c r="G394" s="123">
        <f t="shared" ca="1" si="14"/>
        <v>0</v>
      </c>
    </row>
    <row r="395" spans="1:7" x14ac:dyDescent="0.3">
      <c r="A395" s="1">
        <f t="shared" ca="1" si="13"/>
        <v>0</v>
      </c>
      <c r="G395" s="123">
        <f t="shared" ca="1" si="14"/>
        <v>0</v>
      </c>
    </row>
    <row r="396" spans="1:7" x14ac:dyDescent="0.3">
      <c r="A396" s="1">
        <f t="shared" ca="1" si="13"/>
        <v>0</v>
      </c>
      <c r="G396" s="123">
        <f t="shared" ca="1" si="14"/>
        <v>0</v>
      </c>
    </row>
    <row r="397" spans="1:7" x14ac:dyDescent="0.3">
      <c r="A397" s="1">
        <f t="shared" ca="1" si="13"/>
        <v>0</v>
      </c>
      <c r="G397" s="123">
        <f t="shared" ca="1" si="14"/>
        <v>0</v>
      </c>
    </row>
    <row r="398" spans="1:7" x14ac:dyDescent="0.3">
      <c r="A398" s="1">
        <f t="shared" ca="1" si="13"/>
        <v>0</v>
      </c>
      <c r="G398" s="123">
        <f t="shared" ca="1" si="14"/>
        <v>0</v>
      </c>
    </row>
    <row r="399" spans="1:7" x14ac:dyDescent="0.3">
      <c r="A399" s="1">
        <f t="shared" ca="1" si="13"/>
        <v>0</v>
      </c>
      <c r="G399" s="123">
        <f t="shared" ca="1" si="14"/>
        <v>0</v>
      </c>
    </row>
    <row r="400" spans="1:7" x14ac:dyDescent="0.3">
      <c r="A400" s="1">
        <f t="shared" ca="1" si="13"/>
        <v>0</v>
      </c>
      <c r="G400" s="123">
        <f t="shared" ca="1" si="14"/>
        <v>0</v>
      </c>
    </row>
    <row r="401" spans="1:7" x14ac:dyDescent="0.3">
      <c r="A401" s="1">
        <f t="shared" ca="1" si="13"/>
        <v>0</v>
      </c>
      <c r="G401" s="123">
        <f t="shared" ca="1" si="14"/>
        <v>0</v>
      </c>
    </row>
    <row r="402" spans="1:7" x14ac:dyDescent="0.3">
      <c r="A402" s="1">
        <f t="shared" ca="1" si="13"/>
        <v>0</v>
      </c>
      <c r="G402" s="123">
        <f t="shared" ca="1" si="14"/>
        <v>0</v>
      </c>
    </row>
    <row r="403" spans="1:7" x14ac:dyDescent="0.3">
      <c r="A403" s="1">
        <f t="shared" ca="1" si="13"/>
        <v>0</v>
      </c>
      <c r="G403" s="123">
        <f t="shared" ca="1" si="14"/>
        <v>0</v>
      </c>
    </row>
    <row r="404" spans="1:7" x14ac:dyDescent="0.3">
      <c r="A404" s="1">
        <f t="shared" ca="1" si="13"/>
        <v>0</v>
      </c>
      <c r="G404" s="123">
        <f t="shared" ca="1" si="14"/>
        <v>0</v>
      </c>
    </row>
    <row r="405" spans="1:7" x14ac:dyDescent="0.3">
      <c r="A405" s="1">
        <f t="shared" ca="1" si="13"/>
        <v>0</v>
      </c>
      <c r="G405" s="123">
        <f t="shared" ca="1" si="14"/>
        <v>0</v>
      </c>
    </row>
    <row r="406" spans="1:7" x14ac:dyDescent="0.3">
      <c r="A406" s="1">
        <f t="shared" ref="A406:A469" ca="1" si="15">OFFSET($B406,0,LangOffset,1,1)</f>
        <v>0</v>
      </c>
      <c r="G406" s="123">
        <f t="shared" ca="1" si="14"/>
        <v>0</v>
      </c>
    </row>
    <row r="407" spans="1:7" x14ac:dyDescent="0.3">
      <c r="A407" s="1">
        <f t="shared" ca="1" si="15"/>
        <v>0</v>
      </c>
      <c r="G407" s="123">
        <f t="shared" ca="1" si="14"/>
        <v>0</v>
      </c>
    </row>
    <row r="408" spans="1:7" x14ac:dyDescent="0.3">
      <c r="A408" s="1">
        <f t="shared" ca="1" si="15"/>
        <v>0</v>
      </c>
      <c r="G408" s="123">
        <f t="shared" ca="1" si="14"/>
        <v>0</v>
      </c>
    </row>
    <row r="409" spans="1:7" x14ac:dyDescent="0.3">
      <c r="A409" s="1">
        <f t="shared" ca="1" si="15"/>
        <v>0</v>
      </c>
      <c r="G409" s="123">
        <f t="shared" ca="1" si="14"/>
        <v>0</v>
      </c>
    </row>
    <row r="410" spans="1:7" x14ac:dyDescent="0.3">
      <c r="A410" s="1">
        <f t="shared" ca="1" si="15"/>
        <v>0</v>
      </c>
      <c r="G410" s="123">
        <f t="shared" ca="1" si="14"/>
        <v>0</v>
      </c>
    </row>
    <row r="411" spans="1:7" x14ac:dyDescent="0.3">
      <c r="A411" s="1">
        <f t="shared" ca="1" si="15"/>
        <v>0</v>
      </c>
      <c r="G411" s="123">
        <f t="shared" ca="1" si="14"/>
        <v>0</v>
      </c>
    </row>
    <row r="412" spans="1:7" x14ac:dyDescent="0.3">
      <c r="A412" s="1">
        <f t="shared" ca="1" si="15"/>
        <v>0</v>
      </c>
      <c r="G412" s="123">
        <f t="shared" ca="1" si="14"/>
        <v>0</v>
      </c>
    </row>
    <row r="413" spans="1:7" x14ac:dyDescent="0.3">
      <c r="A413" s="1">
        <f t="shared" ca="1" si="15"/>
        <v>0</v>
      </c>
      <c r="G413" s="123">
        <f t="shared" ca="1" si="14"/>
        <v>0</v>
      </c>
    </row>
    <row r="414" spans="1:7" x14ac:dyDescent="0.3">
      <c r="A414" s="1">
        <f t="shared" ca="1" si="15"/>
        <v>0</v>
      </c>
      <c r="G414" s="123">
        <f t="shared" ca="1" si="14"/>
        <v>0</v>
      </c>
    </row>
    <row r="415" spans="1:7" x14ac:dyDescent="0.3">
      <c r="A415" s="1">
        <f t="shared" ca="1" si="15"/>
        <v>0</v>
      </c>
      <c r="G415" s="123">
        <f t="shared" ca="1" si="14"/>
        <v>0</v>
      </c>
    </row>
    <row r="416" spans="1:7" x14ac:dyDescent="0.3">
      <c r="A416" s="1">
        <f t="shared" ca="1" si="15"/>
        <v>0</v>
      </c>
      <c r="G416" s="123">
        <f t="shared" ca="1" si="14"/>
        <v>0</v>
      </c>
    </row>
    <row r="417" spans="1:7" x14ac:dyDescent="0.3">
      <c r="A417" s="1">
        <f t="shared" ca="1" si="15"/>
        <v>0</v>
      </c>
      <c r="G417" s="123">
        <f t="shared" ca="1" si="14"/>
        <v>0</v>
      </c>
    </row>
    <row r="418" spans="1:7" x14ac:dyDescent="0.3">
      <c r="A418" s="1">
        <f t="shared" ca="1" si="15"/>
        <v>0</v>
      </c>
      <c r="G418" s="123">
        <f t="shared" ca="1" si="14"/>
        <v>0</v>
      </c>
    </row>
    <row r="419" spans="1:7" x14ac:dyDescent="0.3">
      <c r="A419" s="1">
        <f t="shared" ca="1" si="15"/>
        <v>0</v>
      </c>
      <c r="G419" s="123">
        <f t="shared" ca="1" si="14"/>
        <v>0</v>
      </c>
    </row>
    <row r="420" spans="1:7" x14ac:dyDescent="0.3">
      <c r="A420" s="1">
        <f t="shared" ca="1" si="15"/>
        <v>0</v>
      </c>
      <c r="G420" s="123">
        <f t="shared" ca="1" si="14"/>
        <v>0</v>
      </c>
    </row>
    <row r="421" spans="1:7" x14ac:dyDescent="0.3">
      <c r="A421" s="1">
        <f t="shared" ca="1" si="15"/>
        <v>0</v>
      </c>
      <c r="G421" s="123">
        <f t="shared" ca="1" si="14"/>
        <v>0</v>
      </c>
    </row>
    <row r="422" spans="1:7" x14ac:dyDescent="0.3">
      <c r="A422" s="1">
        <f t="shared" ca="1" si="15"/>
        <v>0</v>
      </c>
      <c r="G422" s="123">
        <f t="shared" ca="1" si="14"/>
        <v>0</v>
      </c>
    </row>
    <row r="423" spans="1:7" x14ac:dyDescent="0.3">
      <c r="A423" s="1">
        <f t="shared" ca="1" si="15"/>
        <v>0</v>
      </c>
      <c r="G423" s="123">
        <f t="shared" ca="1" si="14"/>
        <v>0</v>
      </c>
    </row>
    <row r="424" spans="1:7" x14ac:dyDescent="0.3">
      <c r="A424" s="1">
        <f t="shared" ca="1" si="15"/>
        <v>0</v>
      </c>
      <c r="G424" s="123">
        <f t="shared" ca="1" si="14"/>
        <v>0</v>
      </c>
    </row>
    <row r="425" spans="1:7" x14ac:dyDescent="0.3">
      <c r="A425" s="1">
        <f t="shared" ca="1" si="15"/>
        <v>0</v>
      </c>
      <c r="G425" s="123">
        <f t="shared" ca="1" si="14"/>
        <v>0</v>
      </c>
    </row>
    <row r="426" spans="1:7" x14ac:dyDescent="0.3">
      <c r="A426" s="1">
        <f t="shared" ca="1" si="15"/>
        <v>0</v>
      </c>
      <c r="G426" s="123">
        <f t="shared" ca="1" si="14"/>
        <v>0</v>
      </c>
    </row>
    <row r="427" spans="1:7" x14ac:dyDescent="0.3">
      <c r="A427" s="1">
        <f t="shared" ca="1" si="15"/>
        <v>0</v>
      </c>
      <c r="G427" s="123">
        <f t="shared" ca="1" si="14"/>
        <v>0</v>
      </c>
    </row>
    <row r="428" spans="1:7" x14ac:dyDescent="0.3">
      <c r="A428" s="1">
        <f t="shared" ca="1" si="15"/>
        <v>0</v>
      </c>
      <c r="G428" s="123">
        <f t="shared" ca="1" si="14"/>
        <v>0</v>
      </c>
    </row>
    <row r="429" spans="1:7" x14ac:dyDescent="0.3">
      <c r="A429" s="1">
        <f t="shared" ca="1" si="15"/>
        <v>0</v>
      </c>
      <c r="G429" s="123">
        <f t="shared" ca="1" si="14"/>
        <v>0</v>
      </c>
    </row>
    <row r="430" spans="1:7" x14ac:dyDescent="0.3">
      <c r="A430" s="1">
        <f t="shared" ca="1" si="15"/>
        <v>0</v>
      </c>
      <c r="G430" s="123">
        <f t="shared" ca="1" si="14"/>
        <v>0</v>
      </c>
    </row>
    <row r="431" spans="1:7" x14ac:dyDescent="0.3">
      <c r="A431" s="1">
        <f t="shared" ca="1" si="15"/>
        <v>0</v>
      </c>
      <c r="G431" s="123">
        <f t="shared" ca="1" si="14"/>
        <v>0</v>
      </c>
    </row>
    <row r="432" spans="1:7" x14ac:dyDescent="0.3">
      <c r="A432" s="1">
        <f t="shared" ca="1" si="15"/>
        <v>0</v>
      </c>
      <c r="G432" s="123">
        <f t="shared" ca="1" si="14"/>
        <v>0</v>
      </c>
    </row>
    <row r="433" spans="1:7" x14ac:dyDescent="0.3">
      <c r="A433" s="1">
        <f t="shared" ca="1" si="15"/>
        <v>0</v>
      </c>
      <c r="G433" s="123">
        <f t="shared" ca="1" si="14"/>
        <v>0</v>
      </c>
    </row>
    <row r="434" spans="1:7" x14ac:dyDescent="0.3">
      <c r="A434" s="1">
        <f t="shared" ca="1" si="15"/>
        <v>0</v>
      </c>
      <c r="G434" s="123">
        <f t="shared" ca="1" si="14"/>
        <v>0</v>
      </c>
    </row>
    <row r="435" spans="1:7" x14ac:dyDescent="0.3">
      <c r="A435" s="1">
        <f t="shared" ca="1" si="15"/>
        <v>0</v>
      </c>
      <c r="G435" s="123">
        <f t="shared" ca="1" si="14"/>
        <v>0</v>
      </c>
    </row>
    <row r="436" spans="1:7" x14ac:dyDescent="0.3">
      <c r="A436" s="1">
        <f t="shared" ca="1" si="15"/>
        <v>0</v>
      </c>
      <c r="G436" s="123">
        <f t="shared" ca="1" si="14"/>
        <v>0</v>
      </c>
    </row>
    <row r="437" spans="1:7" x14ac:dyDescent="0.3">
      <c r="A437" s="1">
        <f t="shared" ca="1" si="15"/>
        <v>0</v>
      </c>
      <c r="G437" s="123">
        <f t="shared" ca="1" si="14"/>
        <v>0</v>
      </c>
    </row>
    <row r="438" spans="1:7" x14ac:dyDescent="0.3">
      <c r="A438" s="1">
        <f t="shared" ca="1" si="15"/>
        <v>0</v>
      </c>
      <c r="G438" s="123">
        <f t="shared" ca="1" si="14"/>
        <v>0</v>
      </c>
    </row>
    <row r="439" spans="1:7" x14ac:dyDescent="0.3">
      <c r="A439" s="1">
        <f t="shared" ca="1" si="15"/>
        <v>0</v>
      </c>
      <c r="G439" s="123">
        <f t="shared" ref="G439:G502" ca="1" si="16">OFFSET($H439,0,LangOffset,1,1)</f>
        <v>0</v>
      </c>
    </row>
    <row r="440" spans="1:7" x14ac:dyDescent="0.3">
      <c r="A440" s="1">
        <f t="shared" ca="1" si="15"/>
        <v>0</v>
      </c>
      <c r="G440" s="123">
        <f t="shared" ca="1" si="16"/>
        <v>0</v>
      </c>
    </row>
    <row r="441" spans="1:7" x14ac:dyDescent="0.3">
      <c r="A441" s="1">
        <f t="shared" ca="1" si="15"/>
        <v>0</v>
      </c>
      <c r="G441" s="123">
        <f t="shared" ca="1" si="16"/>
        <v>0</v>
      </c>
    </row>
    <row r="442" spans="1:7" x14ac:dyDescent="0.3">
      <c r="A442" s="1">
        <f t="shared" ca="1" si="15"/>
        <v>0</v>
      </c>
      <c r="G442" s="123">
        <f t="shared" ca="1" si="16"/>
        <v>0</v>
      </c>
    </row>
    <row r="443" spans="1:7" x14ac:dyDescent="0.3">
      <c r="A443" s="1">
        <f t="shared" ca="1" si="15"/>
        <v>0</v>
      </c>
      <c r="G443" s="123">
        <f t="shared" ca="1" si="16"/>
        <v>0</v>
      </c>
    </row>
    <row r="444" spans="1:7" x14ac:dyDescent="0.3">
      <c r="A444" s="1">
        <f t="shared" ca="1" si="15"/>
        <v>0</v>
      </c>
      <c r="G444" s="123">
        <f t="shared" ca="1" si="16"/>
        <v>0</v>
      </c>
    </row>
    <row r="445" spans="1:7" x14ac:dyDescent="0.3">
      <c r="A445" s="1">
        <f t="shared" ca="1" si="15"/>
        <v>0</v>
      </c>
      <c r="G445" s="123">
        <f t="shared" ca="1" si="16"/>
        <v>0</v>
      </c>
    </row>
    <row r="446" spans="1:7" x14ac:dyDescent="0.3">
      <c r="A446" s="1">
        <f t="shared" ca="1" si="15"/>
        <v>0</v>
      </c>
      <c r="G446" s="123">
        <f t="shared" ca="1" si="16"/>
        <v>0</v>
      </c>
    </row>
    <row r="447" spans="1:7" x14ac:dyDescent="0.3">
      <c r="A447" s="1">
        <f t="shared" ca="1" si="15"/>
        <v>0</v>
      </c>
      <c r="G447" s="123">
        <f t="shared" ca="1" si="16"/>
        <v>0</v>
      </c>
    </row>
    <row r="448" spans="1:7" x14ac:dyDescent="0.3">
      <c r="A448" s="1">
        <f t="shared" ca="1" si="15"/>
        <v>0</v>
      </c>
      <c r="G448" s="123">
        <f t="shared" ca="1" si="16"/>
        <v>0</v>
      </c>
    </row>
    <row r="449" spans="1:7" x14ac:dyDescent="0.3">
      <c r="A449" s="1">
        <f t="shared" ca="1" si="15"/>
        <v>0</v>
      </c>
      <c r="G449" s="123">
        <f t="shared" ca="1" si="16"/>
        <v>0</v>
      </c>
    </row>
    <row r="450" spans="1:7" x14ac:dyDescent="0.3">
      <c r="A450" s="1">
        <f t="shared" ca="1" si="15"/>
        <v>0</v>
      </c>
      <c r="G450" s="123">
        <f t="shared" ca="1" si="16"/>
        <v>0</v>
      </c>
    </row>
    <row r="451" spans="1:7" x14ac:dyDescent="0.3">
      <c r="A451" s="1">
        <f t="shared" ca="1" si="15"/>
        <v>0</v>
      </c>
      <c r="G451" s="123">
        <f t="shared" ca="1" si="16"/>
        <v>0</v>
      </c>
    </row>
    <row r="452" spans="1:7" x14ac:dyDescent="0.3">
      <c r="A452" s="1">
        <f t="shared" ca="1" si="15"/>
        <v>0</v>
      </c>
      <c r="G452" s="123">
        <f t="shared" ca="1" si="16"/>
        <v>0</v>
      </c>
    </row>
    <row r="453" spans="1:7" x14ac:dyDescent="0.3">
      <c r="A453" s="1">
        <f t="shared" ca="1" si="15"/>
        <v>0</v>
      </c>
      <c r="G453" s="123">
        <f t="shared" ca="1" si="16"/>
        <v>0</v>
      </c>
    </row>
    <row r="454" spans="1:7" x14ac:dyDescent="0.3">
      <c r="A454" s="1">
        <f t="shared" ca="1" si="15"/>
        <v>0</v>
      </c>
      <c r="G454" s="123">
        <f t="shared" ca="1" si="16"/>
        <v>0</v>
      </c>
    </row>
    <row r="455" spans="1:7" x14ac:dyDescent="0.3">
      <c r="A455" s="1">
        <f t="shared" ca="1" si="15"/>
        <v>0</v>
      </c>
      <c r="G455" s="123">
        <f t="shared" ca="1" si="16"/>
        <v>0</v>
      </c>
    </row>
    <row r="456" spans="1:7" x14ac:dyDescent="0.3">
      <c r="A456" s="1">
        <f t="shared" ca="1" si="15"/>
        <v>0</v>
      </c>
      <c r="G456" s="123">
        <f t="shared" ca="1" si="16"/>
        <v>0</v>
      </c>
    </row>
    <row r="457" spans="1:7" x14ac:dyDescent="0.3">
      <c r="A457" s="1">
        <f t="shared" ca="1" si="15"/>
        <v>0</v>
      </c>
      <c r="G457" s="123">
        <f t="shared" ca="1" si="16"/>
        <v>0</v>
      </c>
    </row>
    <row r="458" spans="1:7" x14ac:dyDescent="0.3">
      <c r="A458" s="1">
        <f t="shared" ca="1" si="15"/>
        <v>0</v>
      </c>
      <c r="G458" s="123">
        <f t="shared" ca="1" si="16"/>
        <v>0</v>
      </c>
    </row>
    <row r="459" spans="1:7" x14ac:dyDescent="0.3">
      <c r="A459" s="1">
        <f t="shared" ca="1" si="15"/>
        <v>0</v>
      </c>
      <c r="G459" s="123">
        <f t="shared" ca="1" si="16"/>
        <v>0</v>
      </c>
    </row>
    <row r="460" spans="1:7" x14ac:dyDescent="0.3">
      <c r="A460" s="1">
        <f t="shared" ca="1" si="15"/>
        <v>0</v>
      </c>
      <c r="G460" s="123">
        <f t="shared" ca="1" si="16"/>
        <v>0</v>
      </c>
    </row>
    <row r="461" spans="1:7" x14ac:dyDescent="0.3">
      <c r="A461" s="1">
        <f t="shared" ca="1" si="15"/>
        <v>0</v>
      </c>
      <c r="G461" s="123">
        <f t="shared" ca="1" si="16"/>
        <v>0</v>
      </c>
    </row>
    <row r="462" spans="1:7" x14ac:dyDescent="0.3">
      <c r="A462" s="1">
        <f t="shared" ca="1" si="15"/>
        <v>0</v>
      </c>
      <c r="G462" s="123">
        <f t="shared" ca="1" si="16"/>
        <v>0</v>
      </c>
    </row>
    <row r="463" spans="1:7" x14ac:dyDescent="0.3">
      <c r="A463" s="1">
        <f t="shared" ca="1" si="15"/>
        <v>0</v>
      </c>
      <c r="G463" s="123">
        <f t="shared" ca="1" si="16"/>
        <v>0</v>
      </c>
    </row>
    <row r="464" spans="1:7" x14ac:dyDescent="0.3">
      <c r="A464" s="1">
        <f t="shared" ca="1" si="15"/>
        <v>0</v>
      </c>
      <c r="G464" s="123">
        <f t="shared" ca="1" si="16"/>
        <v>0</v>
      </c>
    </row>
    <row r="465" spans="1:7" x14ac:dyDescent="0.3">
      <c r="A465" s="1">
        <f t="shared" ca="1" si="15"/>
        <v>0</v>
      </c>
      <c r="G465" s="123">
        <f t="shared" ca="1" si="16"/>
        <v>0</v>
      </c>
    </row>
    <row r="466" spans="1:7" x14ac:dyDescent="0.3">
      <c r="A466" s="1">
        <f t="shared" ca="1" si="15"/>
        <v>0</v>
      </c>
      <c r="G466" s="123">
        <f t="shared" ca="1" si="16"/>
        <v>0</v>
      </c>
    </row>
    <row r="467" spans="1:7" x14ac:dyDescent="0.3">
      <c r="A467" s="1">
        <f t="shared" ca="1" si="15"/>
        <v>0</v>
      </c>
      <c r="G467" s="123">
        <f t="shared" ca="1" si="16"/>
        <v>0</v>
      </c>
    </row>
    <row r="468" spans="1:7" x14ac:dyDescent="0.3">
      <c r="A468" s="1">
        <f t="shared" ca="1" si="15"/>
        <v>0</v>
      </c>
      <c r="G468" s="123">
        <f t="shared" ca="1" si="16"/>
        <v>0</v>
      </c>
    </row>
    <row r="469" spans="1:7" x14ac:dyDescent="0.3">
      <c r="A469" s="1">
        <f t="shared" ca="1" si="15"/>
        <v>0</v>
      </c>
      <c r="G469" s="123">
        <f t="shared" ca="1" si="16"/>
        <v>0</v>
      </c>
    </row>
    <row r="470" spans="1:7" x14ac:dyDescent="0.3">
      <c r="A470" s="1">
        <f t="shared" ref="A470:A533" ca="1" si="17">OFFSET($B470,0,LangOffset,1,1)</f>
        <v>0</v>
      </c>
      <c r="G470" s="123">
        <f t="shared" ca="1" si="16"/>
        <v>0</v>
      </c>
    </row>
    <row r="471" spans="1:7" x14ac:dyDescent="0.3">
      <c r="A471" s="1">
        <f t="shared" ca="1" si="17"/>
        <v>0</v>
      </c>
      <c r="G471" s="123">
        <f t="shared" ca="1" si="16"/>
        <v>0</v>
      </c>
    </row>
    <row r="472" spans="1:7" x14ac:dyDescent="0.3">
      <c r="A472" s="1">
        <f t="shared" ca="1" si="17"/>
        <v>0</v>
      </c>
      <c r="G472" s="123">
        <f t="shared" ca="1" si="16"/>
        <v>0</v>
      </c>
    </row>
    <row r="473" spans="1:7" x14ac:dyDescent="0.3">
      <c r="A473" s="1">
        <f t="shared" ca="1" si="17"/>
        <v>0</v>
      </c>
      <c r="G473" s="123">
        <f t="shared" ca="1" si="16"/>
        <v>0</v>
      </c>
    </row>
    <row r="474" spans="1:7" x14ac:dyDescent="0.3">
      <c r="A474" s="1">
        <f t="shared" ca="1" si="17"/>
        <v>0</v>
      </c>
      <c r="G474" s="123">
        <f t="shared" ca="1" si="16"/>
        <v>0</v>
      </c>
    </row>
    <row r="475" spans="1:7" x14ac:dyDescent="0.3">
      <c r="A475" s="1">
        <f t="shared" ca="1" si="17"/>
        <v>0</v>
      </c>
      <c r="G475" s="123">
        <f t="shared" ca="1" si="16"/>
        <v>0</v>
      </c>
    </row>
    <row r="476" spans="1:7" x14ac:dyDescent="0.3">
      <c r="A476" s="1">
        <f t="shared" ca="1" si="17"/>
        <v>0</v>
      </c>
      <c r="G476" s="123">
        <f t="shared" ca="1" si="16"/>
        <v>0</v>
      </c>
    </row>
    <row r="477" spans="1:7" x14ac:dyDescent="0.3">
      <c r="A477" s="1">
        <f t="shared" ca="1" si="17"/>
        <v>0</v>
      </c>
      <c r="G477" s="123">
        <f t="shared" ca="1" si="16"/>
        <v>0</v>
      </c>
    </row>
    <row r="478" spans="1:7" x14ac:dyDescent="0.3">
      <c r="A478" s="1">
        <f t="shared" ca="1" si="17"/>
        <v>0</v>
      </c>
      <c r="G478" s="123">
        <f t="shared" ca="1" si="16"/>
        <v>0</v>
      </c>
    </row>
    <row r="479" spans="1:7" x14ac:dyDescent="0.3">
      <c r="A479" s="1">
        <f t="shared" ca="1" si="17"/>
        <v>0</v>
      </c>
      <c r="G479" s="123">
        <f t="shared" ca="1" si="16"/>
        <v>0</v>
      </c>
    </row>
    <row r="480" spans="1:7" x14ac:dyDescent="0.3">
      <c r="A480" s="1">
        <f t="shared" ca="1" si="17"/>
        <v>0</v>
      </c>
      <c r="G480" s="123">
        <f t="shared" ca="1" si="16"/>
        <v>0</v>
      </c>
    </row>
    <row r="481" spans="1:7" x14ac:dyDescent="0.3">
      <c r="A481" s="1">
        <f t="shared" ca="1" si="17"/>
        <v>0</v>
      </c>
      <c r="G481" s="123">
        <f t="shared" ca="1" si="16"/>
        <v>0</v>
      </c>
    </row>
    <row r="482" spans="1:7" x14ac:dyDescent="0.3">
      <c r="A482" s="1">
        <f t="shared" ca="1" si="17"/>
        <v>0</v>
      </c>
      <c r="G482" s="123">
        <f t="shared" ca="1" si="16"/>
        <v>0</v>
      </c>
    </row>
    <row r="483" spans="1:7" x14ac:dyDescent="0.3">
      <c r="A483" s="1">
        <f t="shared" ca="1" si="17"/>
        <v>0</v>
      </c>
      <c r="G483" s="123">
        <f t="shared" ca="1" si="16"/>
        <v>0</v>
      </c>
    </row>
    <row r="484" spans="1:7" x14ac:dyDescent="0.3">
      <c r="A484" s="1">
        <f t="shared" ca="1" si="17"/>
        <v>0</v>
      </c>
      <c r="G484" s="123">
        <f t="shared" ca="1" si="16"/>
        <v>0</v>
      </c>
    </row>
    <row r="485" spans="1:7" x14ac:dyDescent="0.3">
      <c r="A485" s="1">
        <f t="shared" ca="1" si="17"/>
        <v>0</v>
      </c>
      <c r="G485" s="123">
        <f t="shared" ca="1" si="16"/>
        <v>0</v>
      </c>
    </row>
    <row r="486" spans="1:7" x14ac:dyDescent="0.3">
      <c r="A486" s="1">
        <f t="shared" ca="1" si="17"/>
        <v>0</v>
      </c>
      <c r="G486" s="123">
        <f t="shared" ca="1" si="16"/>
        <v>0</v>
      </c>
    </row>
    <row r="487" spans="1:7" x14ac:dyDescent="0.3">
      <c r="A487" s="1">
        <f t="shared" ca="1" si="17"/>
        <v>0</v>
      </c>
      <c r="G487" s="123">
        <f t="shared" ca="1" si="16"/>
        <v>0</v>
      </c>
    </row>
    <row r="488" spans="1:7" x14ac:dyDescent="0.3">
      <c r="A488" s="1">
        <f t="shared" ca="1" si="17"/>
        <v>0</v>
      </c>
      <c r="G488" s="123">
        <f t="shared" ca="1" si="16"/>
        <v>0</v>
      </c>
    </row>
    <row r="489" spans="1:7" x14ac:dyDescent="0.3">
      <c r="A489" s="1">
        <f t="shared" ca="1" si="17"/>
        <v>0</v>
      </c>
      <c r="G489" s="123">
        <f t="shared" ca="1" si="16"/>
        <v>0</v>
      </c>
    </row>
    <row r="490" spans="1:7" x14ac:dyDescent="0.3">
      <c r="A490" s="1">
        <f t="shared" ca="1" si="17"/>
        <v>0</v>
      </c>
      <c r="G490" s="123">
        <f t="shared" ca="1" si="16"/>
        <v>0</v>
      </c>
    </row>
    <row r="491" spans="1:7" x14ac:dyDescent="0.3">
      <c r="A491" s="1">
        <f t="shared" ca="1" si="17"/>
        <v>0</v>
      </c>
      <c r="G491" s="123">
        <f t="shared" ca="1" si="16"/>
        <v>0</v>
      </c>
    </row>
    <row r="492" spans="1:7" x14ac:dyDescent="0.3">
      <c r="A492" s="1">
        <f t="shared" ca="1" si="17"/>
        <v>0</v>
      </c>
      <c r="G492" s="123">
        <f t="shared" ca="1" si="16"/>
        <v>0</v>
      </c>
    </row>
    <row r="493" spans="1:7" x14ac:dyDescent="0.3">
      <c r="A493" s="1">
        <f t="shared" ca="1" si="17"/>
        <v>0</v>
      </c>
      <c r="G493" s="123">
        <f t="shared" ca="1" si="16"/>
        <v>0</v>
      </c>
    </row>
    <row r="494" spans="1:7" x14ac:dyDescent="0.3">
      <c r="A494" s="1">
        <f t="shared" ca="1" si="17"/>
        <v>0</v>
      </c>
      <c r="G494" s="123">
        <f t="shared" ca="1" si="16"/>
        <v>0</v>
      </c>
    </row>
    <row r="495" spans="1:7" x14ac:dyDescent="0.3">
      <c r="A495" s="1">
        <f t="shared" ca="1" si="17"/>
        <v>0</v>
      </c>
      <c r="G495" s="123">
        <f t="shared" ca="1" si="16"/>
        <v>0</v>
      </c>
    </row>
    <row r="496" spans="1:7" x14ac:dyDescent="0.3">
      <c r="A496" s="1">
        <f t="shared" ca="1" si="17"/>
        <v>0</v>
      </c>
      <c r="G496" s="123">
        <f t="shared" ca="1" si="16"/>
        <v>0</v>
      </c>
    </row>
    <row r="497" spans="1:7" x14ac:dyDescent="0.3">
      <c r="A497" s="1">
        <f t="shared" ca="1" si="17"/>
        <v>0</v>
      </c>
      <c r="G497" s="123">
        <f t="shared" ca="1" si="16"/>
        <v>0</v>
      </c>
    </row>
    <row r="498" spans="1:7" x14ac:dyDescent="0.3">
      <c r="A498" s="1">
        <f t="shared" ca="1" si="17"/>
        <v>0</v>
      </c>
      <c r="G498" s="123">
        <f t="shared" ca="1" si="16"/>
        <v>0</v>
      </c>
    </row>
    <row r="499" spans="1:7" x14ac:dyDescent="0.3">
      <c r="A499" s="1">
        <f t="shared" ca="1" si="17"/>
        <v>0</v>
      </c>
      <c r="G499" s="123">
        <f t="shared" ca="1" si="16"/>
        <v>0</v>
      </c>
    </row>
    <row r="500" spans="1:7" x14ac:dyDescent="0.3">
      <c r="A500" s="1">
        <f t="shared" ca="1" si="17"/>
        <v>0</v>
      </c>
      <c r="G500" s="123">
        <f t="shared" ca="1" si="16"/>
        <v>0</v>
      </c>
    </row>
    <row r="501" spans="1:7" x14ac:dyDescent="0.3">
      <c r="A501" s="1">
        <f t="shared" ca="1" si="17"/>
        <v>0</v>
      </c>
      <c r="G501" s="123">
        <f t="shared" ca="1" si="16"/>
        <v>0</v>
      </c>
    </row>
    <row r="502" spans="1:7" x14ac:dyDescent="0.3">
      <c r="A502" s="1">
        <f t="shared" ca="1" si="17"/>
        <v>0</v>
      </c>
      <c r="G502" s="123">
        <f t="shared" ca="1" si="16"/>
        <v>0</v>
      </c>
    </row>
    <row r="503" spans="1:7" x14ac:dyDescent="0.3">
      <c r="A503" s="1">
        <f t="shared" ca="1" si="17"/>
        <v>0</v>
      </c>
      <c r="G503" s="123">
        <f t="shared" ref="G503:G552" ca="1" si="18">OFFSET($H503,0,LangOffset,1,1)</f>
        <v>0</v>
      </c>
    </row>
    <row r="504" spans="1:7" x14ac:dyDescent="0.3">
      <c r="A504" s="1">
        <f t="shared" ca="1" si="17"/>
        <v>0</v>
      </c>
      <c r="G504" s="123">
        <f t="shared" ca="1" si="18"/>
        <v>0</v>
      </c>
    </row>
    <row r="505" spans="1:7" x14ac:dyDescent="0.3">
      <c r="A505" s="1">
        <f t="shared" ca="1" si="17"/>
        <v>0</v>
      </c>
      <c r="G505" s="123">
        <f t="shared" ca="1" si="18"/>
        <v>0</v>
      </c>
    </row>
    <row r="506" spans="1:7" x14ac:dyDescent="0.3">
      <c r="A506" s="1">
        <f t="shared" ca="1" si="17"/>
        <v>0</v>
      </c>
      <c r="G506" s="123">
        <f t="shared" ca="1" si="18"/>
        <v>0</v>
      </c>
    </row>
    <row r="507" spans="1:7" x14ac:dyDescent="0.3">
      <c r="A507" s="1">
        <f t="shared" ca="1" si="17"/>
        <v>0</v>
      </c>
      <c r="G507" s="123">
        <f t="shared" ca="1" si="18"/>
        <v>0</v>
      </c>
    </row>
    <row r="508" spans="1:7" x14ac:dyDescent="0.3">
      <c r="A508" s="1">
        <f t="shared" ca="1" si="17"/>
        <v>0</v>
      </c>
      <c r="G508" s="123">
        <f t="shared" ca="1" si="18"/>
        <v>0</v>
      </c>
    </row>
    <row r="509" spans="1:7" x14ac:dyDescent="0.3">
      <c r="A509" s="1">
        <f t="shared" ca="1" si="17"/>
        <v>0</v>
      </c>
      <c r="G509" s="123">
        <f t="shared" ca="1" si="18"/>
        <v>0</v>
      </c>
    </row>
    <row r="510" spans="1:7" x14ac:dyDescent="0.3">
      <c r="A510" s="1">
        <f t="shared" ca="1" si="17"/>
        <v>0</v>
      </c>
      <c r="G510" s="123">
        <f t="shared" ca="1" si="18"/>
        <v>0</v>
      </c>
    </row>
    <row r="511" spans="1:7" x14ac:dyDescent="0.3">
      <c r="A511" s="1">
        <f t="shared" ca="1" si="17"/>
        <v>0</v>
      </c>
      <c r="G511" s="123">
        <f t="shared" ca="1" si="18"/>
        <v>0</v>
      </c>
    </row>
    <row r="512" spans="1:7" x14ac:dyDescent="0.3">
      <c r="A512" s="1">
        <f t="shared" ca="1" si="17"/>
        <v>0</v>
      </c>
      <c r="G512" s="123">
        <f t="shared" ca="1" si="18"/>
        <v>0</v>
      </c>
    </row>
    <row r="513" spans="1:7" x14ac:dyDescent="0.3">
      <c r="A513" s="1">
        <f t="shared" ca="1" si="17"/>
        <v>0</v>
      </c>
      <c r="G513" s="123">
        <f t="shared" ca="1" si="18"/>
        <v>0</v>
      </c>
    </row>
    <row r="514" spans="1:7" x14ac:dyDescent="0.3">
      <c r="A514" s="1">
        <f t="shared" ca="1" si="17"/>
        <v>0</v>
      </c>
      <c r="G514" s="123">
        <f t="shared" ca="1" si="18"/>
        <v>0</v>
      </c>
    </row>
    <row r="515" spans="1:7" x14ac:dyDescent="0.3">
      <c r="A515" s="1">
        <f t="shared" ca="1" si="17"/>
        <v>0</v>
      </c>
      <c r="G515" s="123">
        <f t="shared" ca="1" si="18"/>
        <v>0</v>
      </c>
    </row>
    <row r="516" spans="1:7" x14ac:dyDescent="0.3">
      <c r="A516" s="1">
        <f t="shared" ca="1" si="17"/>
        <v>0</v>
      </c>
      <c r="G516" s="123">
        <f t="shared" ca="1" si="18"/>
        <v>0</v>
      </c>
    </row>
    <row r="517" spans="1:7" x14ac:dyDescent="0.3">
      <c r="A517" s="1">
        <f t="shared" ca="1" si="17"/>
        <v>0</v>
      </c>
      <c r="G517" s="123">
        <f t="shared" ca="1" si="18"/>
        <v>0</v>
      </c>
    </row>
    <row r="518" spans="1:7" x14ac:dyDescent="0.3">
      <c r="A518" s="1">
        <f t="shared" ca="1" si="17"/>
        <v>0</v>
      </c>
      <c r="G518" s="123">
        <f t="shared" ca="1" si="18"/>
        <v>0</v>
      </c>
    </row>
    <row r="519" spans="1:7" x14ac:dyDescent="0.3">
      <c r="A519" s="1">
        <f t="shared" ca="1" si="17"/>
        <v>0</v>
      </c>
      <c r="G519" s="123">
        <f t="shared" ca="1" si="18"/>
        <v>0</v>
      </c>
    </row>
    <row r="520" spans="1:7" x14ac:dyDescent="0.3">
      <c r="A520" s="1">
        <f t="shared" ca="1" si="17"/>
        <v>0</v>
      </c>
      <c r="G520" s="123">
        <f t="shared" ca="1" si="18"/>
        <v>0</v>
      </c>
    </row>
    <row r="521" spans="1:7" x14ac:dyDescent="0.3">
      <c r="A521" s="1">
        <f t="shared" ca="1" si="17"/>
        <v>0</v>
      </c>
      <c r="G521" s="123">
        <f t="shared" ca="1" si="18"/>
        <v>0</v>
      </c>
    </row>
    <row r="522" spans="1:7" x14ac:dyDescent="0.3">
      <c r="A522" s="1">
        <f t="shared" ca="1" si="17"/>
        <v>0</v>
      </c>
      <c r="G522" s="123">
        <f t="shared" ca="1" si="18"/>
        <v>0</v>
      </c>
    </row>
    <row r="523" spans="1:7" x14ac:dyDescent="0.3">
      <c r="A523" s="1">
        <f t="shared" ca="1" si="17"/>
        <v>0</v>
      </c>
      <c r="G523" s="123">
        <f t="shared" ca="1" si="18"/>
        <v>0</v>
      </c>
    </row>
    <row r="524" spans="1:7" x14ac:dyDescent="0.3">
      <c r="A524" s="1">
        <f t="shared" ca="1" si="17"/>
        <v>0</v>
      </c>
      <c r="G524" s="123">
        <f t="shared" ca="1" si="18"/>
        <v>0</v>
      </c>
    </row>
    <row r="525" spans="1:7" x14ac:dyDescent="0.3">
      <c r="A525" s="1">
        <f t="shared" ca="1" si="17"/>
        <v>0</v>
      </c>
      <c r="G525" s="123">
        <f t="shared" ca="1" si="18"/>
        <v>0</v>
      </c>
    </row>
    <row r="526" spans="1:7" x14ac:dyDescent="0.3">
      <c r="A526" s="1">
        <f t="shared" ca="1" si="17"/>
        <v>0</v>
      </c>
      <c r="G526" s="123">
        <f t="shared" ca="1" si="18"/>
        <v>0</v>
      </c>
    </row>
    <row r="527" spans="1:7" x14ac:dyDescent="0.3">
      <c r="A527" s="1">
        <f t="shared" ca="1" si="17"/>
        <v>0</v>
      </c>
      <c r="G527" s="123">
        <f t="shared" ca="1" si="18"/>
        <v>0</v>
      </c>
    </row>
    <row r="528" spans="1:7" x14ac:dyDescent="0.3">
      <c r="A528" s="1">
        <f t="shared" ca="1" si="17"/>
        <v>0</v>
      </c>
      <c r="G528" s="123">
        <f t="shared" ca="1" si="18"/>
        <v>0</v>
      </c>
    </row>
    <row r="529" spans="1:7" x14ac:dyDescent="0.3">
      <c r="A529" s="1">
        <f t="shared" ca="1" si="17"/>
        <v>0</v>
      </c>
      <c r="G529" s="123">
        <f t="shared" ca="1" si="18"/>
        <v>0</v>
      </c>
    </row>
    <row r="530" spans="1:7" x14ac:dyDescent="0.3">
      <c r="A530" s="1">
        <f t="shared" ca="1" si="17"/>
        <v>0</v>
      </c>
      <c r="G530" s="123">
        <f t="shared" ca="1" si="18"/>
        <v>0</v>
      </c>
    </row>
    <row r="531" spans="1:7" x14ac:dyDescent="0.3">
      <c r="A531" s="1">
        <f t="shared" ca="1" si="17"/>
        <v>0</v>
      </c>
      <c r="G531" s="123">
        <f t="shared" ca="1" si="18"/>
        <v>0</v>
      </c>
    </row>
    <row r="532" spans="1:7" x14ac:dyDescent="0.3">
      <c r="A532" s="1">
        <f t="shared" ca="1" si="17"/>
        <v>0</v>
      </c>
      <c r="G532" s="123">
        <f t="shared" ca="1" si="18"/>
        <v>0</v>
      </c>
    </row>
    <row r="533" spans="1:7" x14ac:dyDescent="0.3">
      <c r="A533" s="1">
        <f t="shared" ca="1" si="17"/>
        <v>0</v>
      </c>
      <c r="G533" s="123">
        <f t="shared" ca="1" si="18"/>
        <v>0</v>
      </c>
    </row>
    <row r="534" spans="1:7" x14ac:dyDescent="0.3">
      <c r="A534" s="1">
        <f t="shared" ref="A534:A548" ca="1" si="19">OFFSET($B534,0,LangOffset,1,1)</f>
        <v>0</v>
      </c>
      <c r="G534" s="123">
        <f t="shared" ca="1" si="18"/>
        <v>0</v>
      </c>
    </row>
    <row r="535" spans="1:7" x14ac:dyDescent="0.3">
      <c r="A535" s="1">
        <f t="shared" ca="1" si="19"/>
        <v>0</v>
      </c>
      <c r="G535" s="123">
        <f t="shared" ca="1" si="18"/>
        <v>0</v>
      </c>
    </row>
    <row r="536" spans="1:7" x14ac:dyDescent="0.3">
      <c r="A536" s="1">
        <f t="shared" ca="1" si="19"/>
        <v>0</v>
      </c>
      <c r="G536" s="123">
        <f t="shared" ca="1" si="18"/>
        <v>0</v>
      </c>
    </row>
    <row r="537" spans="1:7" x14ac:dyDescent="0.3">
      <c r="A537" s="1">
        <f t="shared" ca="1" si="19"/>
        <v>0</v>
      </c>
      <c r="G537" s="123">
        <f t="shared" ca="1" si="18"/>
        <v>0</v>
      </c>
    </row>
    <row r="538" spans="1:7" x14ac:dyDescent="0.3">
      <c r="A538" s="1">
        <f t="shared" ca="1" si="19"/>
        <v>0</v>
      </c>
      <c r="G538" s="123">
        <f t="shared" ca="1" si="18"/>
        <v>0</v>
      </c>
    </row>
    <row r="539" spans="1:7" x14ac:dyDescent="0.3">
      <c r="A539" s="1">
        <f t="shared" ca="1" si="19"/>
        <v>0</v>
      </c>
      <c r="G539" s="123">
        <f t="shared" ca="1" si="18"/>
        <v>0</v>
      </c>
    </row>
    <row r="540" spans="1:7" x14ac:dyDescent="0.3">
      <c r="A540" s="1">
        <f t="shared" ca="1" si="19"/>
        <v>0</v>
      </c>
      <c r="G540" s="123">
        <f t="shared" ca="1" si="18"/>
        <v>0</v>
      </c>
    </row>
    <row r="541" spans="1:7" x14ac:dyDescent="0.3">
      <c r="A541" s="1">
        <f t="shared" ca="1" si="19"/>
        <v>0</v>
      </c>
      <c r="G541" s="123">
        <f t="shared" ca="1" si="18"/>
        <v>0</v>
      </c>
    </row>
    <row r="542" spans="1:7" x14ac:dyDescent="0.3">
      <c r="A542" s="1">
        <f t="shared" ca="1" si="19"/>
        <v>0</v>
      </c>
      <c r="G542" s="123">
        <f t="shared" ca="1" si="18"/>
        <v>0</v>
      </c>
    </row>
    <row r="543" spans="1:7" x14ac:dyDescent="0.3">
      <c r="A543" s="1">
        <f t="shared" ca="1" si="19"/>
        <v>0</v>
      </c>
      <c r="G543" s="123">
        <f t="shared" ca="1" si="18"/>
        <v>0</v>
      </c>
    </row>
    <row r="544" spans="1:7" x14ac:dyDescent="0.3">
      <c r="A544" s="1">
        <f t="shared" ca="1" si="19"/>
        <v>0</v>
      </c>
      <c r="G544" s="123">
        <f t="shared" ca="1" si="18"/>
        <v>0</v>
      </c>
    </row>
    <row r="545" spans="1:7" x14ac:dyDescent="0.3">
      <c r="A545" s="1">
        <f t="shared" ca="1" si="19"/>
        <v>0</v>
      </c>
      <c r="G545" s="123">
        <f t="shared" ca="1" si="18"/>
        <v>0</v>
      </c>
    </row>
    <row r="546" spans="1:7" x14ac:dyDescent="0.3">
      <c r="A546" s="1">
        <f t="shared" ca="1" si="19"/>
        <v>0</v>
      </c>
      <c r="G546" s="123">
        <f t="shared" ca="1" si="18"/>
        <v>0</v>
      </c>
    </row>
    <row r="547" spans="1:7" x14ac:dyDescent="0.3">
      <c r="A547" s="1">
        <f t="shared" ca="1" si="19"/>
        <v>0</v>
      </c>
      <c r="G547" s="123">
        <f t="shared" ca="1" si="18"/>
        <v>0</v>
      </c>
    </row>
    <row r="548" spans="1:7" x14ac:dyDescent="0.3">
      <c r="A548" s="1">
        <f t="shared" ca="1" si="19"/>
        <v>0</v>
      </c>
      <c r="G548" s="123">
        <f t="shared" ca="1" si="18"/>
        <v>0</v>
      </c>
    </row>
    <row r="549" spans="1:7" x14ac:dyDescent="0.3">
      <c r="G549" s="123">
        <f t="shared" ca="1" si="18"/>
        <v>0</v>
      </c>
    </row>
    <row r="550" spans="1:7" x14ac:dyDescent="0.3">
      <c r="G550" s="123">
        <f t="shared" ca="1" si="18"/>
        <v>0</v>
      </c>
    </row>
    <row r="551" spans="1:7" x14ac:dyDescent="0.3">
      <c r="G551" s="123">
        <f t="shared" ca="1" si="18"/>
        <v>0</v>
      </c>
    </row>
    <row r="552" spans="1:7" x14ac:dyDescent="0.3">
      <c r="G552" s="123">
        <f t="shared" ca="1" si="18"/>
        <v>0</v>
      </c>
    </row>
  </sheetData>
  <sheetProtection algorithmName="SHA-512" hashValue="O9CZNWd/MFhhUJMESB0vppPR2YMwi2JIv4zHOrP9mZ7Es25twAMfWbbPi5xR7nMfE5WRQ+fPDtMJT+syLFsiKg==" saltValue="Kw+VsQWLsjjcvZaJXtLJzA==" spinCount="100000" sheet="1" objects="1" scenarios="1"/>
  <customSheetViews>
    <customSheetView guid="{8A762DD9-6125-4177-AA9B-79E8D68448DE}" topLeftCell="C7">
      <selection activeCell="G47" sqref="G47"/>
      <pageMargins left="0" right="0" top="0" bottom="0" header="0" footer="0"/>
      <pageSetup paperSize="9" orientation="portrait"/>
    </customSheetView>
    <customSheetView guid="{5D020AB2-0A97-4230-BF83-062EE6184162}" topLeftCell="C17">
      <selection activeCell="H48" sqref="H48"/>
      <pageMargins left="0" right="0" top="0" bottom="0" header="0" footer="0"/>
      <pageSetup paperSize="9" orientation="portrait"/>
    </customSheetView>
    <customSheetView guid="{DCBE10EC-8F38-2F45-867C-33FA420E36B5}">
      <selection activeCell="G12" sqref="G12"/>
      <pageMargins left="0" right="0" top="0" bottom="0" header="0" footer="0"/>
      <pageSetup paperSize="9" orientation="portrait"/>
    </customSheetView>
    <customSheetView guid="{CD09CE3E-58EC-4EDC-BE6A-B9CFB40E5B97}">
      <selection activeCell="C1" sqref="C1"/>
      <pageMargins left="0" right="0" top="0" bottom="0" header="0" footer="0"/>
      <pageSetup paperSize="9" orientation="portrait"/>
    </customSheetView>
  </customSheetView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G96"/>
  <sheetViews>
    <sheetView view="pageBreakPreview" zoomScale="60" zoomScaleNormal="80" zoomScalePageLayoutView="80" workbookViewId="0">
      <pane ySplit="4" topLeftCell="A5" activePane="bottomLeft" state="frozen"/>
      <selection activeCell="B7" sqref="B7"/>
      <selection pane="bottomLeft" activeCell="B6" sqref="B6:F6"/>
    </sheetView>
  </sheetViews>
  <sheetFormatPr defaultColWidth="9" defaultRowHeight="14.5" x14ac:dyDescent="0.35"/>
  <cols>
    <col min="1" max="1" width="27.75" style="7" customWidth="1"/>
    <col min="2" max="2" width="10.75" style="7" customWidth="1"/>
    <col min="3" max="5" width="11.58203125" style="7" customWidth="1"/>
    <col min="6" max="6" width="44.58203125" style="7" bestFit="1" customWidth="1"/>
    <col min="7" max="7" width="21.58203125" style="7" customWidth="1"/>
    <col min="8" max="8" width="9" style="7"/>
    <col min="9" max="9" width="10.25" style="7" customWidth="1"/>
    <col min="10" max="10" width="10.75" style="7" customWidth="1"/>
    <col min="11" max="11" width="12.08203125" style="7" customWidth="1"/>
    <col min="12" max="16384" width="9" style="7"/>
  </cols>
  <sheetData>
    <row r="1" spans="1:7" ht="15" customHeight="1" x14ac:dyDescent="0.35">
      <c r="A1" s="261" t="s">
        <v>3</v>
      </c>
      <c r="B1" s="262"/>
      <c r="C1" s="262"/>
      <c r="D1" s="262"/>
      <c r="E1" s="262"/>
      <c r="F1" s="214" t="str">
        <f ca="1">Translations!$G$101</f>
        <v>Latest version updated: 13 March 2023</v>
      </c>
    </row>
    <row r="2" spans="1:7" ht="15" customHeight="1" x14ac:dyDescent="0.35">
      <c r="A2" s="228" t="s">
        <v>4</v>
      </c>
      <c r="B2" s="229"/>
      <c r="C2" s="229"/>
      <c r="D2" s="229"/>
      <c r="E2" s="229"/>
      <c r="F2" s="215"/>
    </row>
    <row r="3" spans="1:7" ht="15" customHeight="1" thickBot="1" x14ac:dyDescent="0.4">
      <c r="A3" s="228" t="s">
        <v>5</v>
      </c>
      <c r="B3" s="229"/>
      <c r="C3" s="229"/>
      <c r="D3" s="229"/>
      <c r="E3" s="27"/>
      <c r="F3" s="216"/>
    </row>
    <row r="4" spans="1:7" ht="89.25" customHeight="1" thickBot="1" x14ac:dyDescent="0.4">
      <c r="A4" s="266" t="str">
        <f ca="1">Translations!A46</f>
        <v>This sheet contains a blank table in the case where the number of tables provided in the previous sheets is not sufficient, or if the applicant wishes to submit a table for a module/intervention/indicator that is not specified in the instructions.
This table is unprotected, therefore formulas in the cells can be changed if required. The table can also be copied if more than one is needed.</v>
      </c>
      <c r="B4" s="267"/>
      <c r="C4" s="267"/>
      <c r="D4" s="267"/>
      <c r="E4" s="267"/>
      <c r="F4" s="268"/>
      <c r="G4" s="43"/>
    </row>
    <row r="5" spans="1:7" ht="30" customHeight="1" x14ac:dyDescent="0.35">
      <c r="A5" s="263" t="str">
        <f ca="1">Translations!$A$47</f>
        <v>TB Programmatic Gap Blank Table (if needed)</v>
      </c>
      <c r="B5" s="264"/>
      <c r="C5" s="264"/>
      <c r="D5" s="264"/>
      <c r="E5" s="264"/>
      <c r="F5" s="265"/>
    </row>
    <row r="6" spans="1:7" ht="45" customHeight="1" x14ac:dyDescent="0.35">
      <c r="A6" s="141" t="str">
        <f ca="1">Translations!$A$15</f>
        <v>Priority Module</v>
      </c>
      <c r="B6" s="197"/>
      <c r="C6" s="198"/>
      <c r="D6" s="198"/>
      <c r="E6" s="198"/>
      <c r="F6" s="199"/>
    </row>
    <row r="7" spans="1:7" ht="45" customHeight="1" x14ac:dyDescent="0.35">
      <c r="A7" s="142" t="str">
        <f ca="1">Translations!$A$16</f>
        <v>Selected coverage indicator</v>
      </c>
      <c r="B7" s="253"/>
      <c r="C7" s="254"/>
      <c r="D7" s="254"/>
      <c r="E7" s="254"/>
      <c r="F7" s="255"/>
    </row>
    <row r="8" spans="1:7" ht="17.649999999999999" customHeight="1" x14ac:dyDescent="0.35">
      <c r="A8" s="109" t="str">
        <f ca="1">Translations!$A$17</f>
        <v>Current national coverage</v>
      </c>
      <c r="B8" s="89"/>
      <c r="C8" s="89"/>
      <c r="D8" s="89"/>
      <c r="E8" s="89"/>
      <c r="F8" s="110"/>
    </row>
    <row r="9" spans="1:7" ht="45" customHeight="1" x14ac:dyDescent="0.35">
      <c r="A9" s="141" t="str">
        <f ca="1">Translations!$A$18</f>
        <v>Insert latest results</v>
      </c>
      <c r="B9" s="19"/>
      <c r="C9" s="127" t="str">
        <f ca="1">Translations!$A$19</f>
        <v>Year</v>
      </c>
      <c r="D9" s="76"/>
      <c r="E9" s="128" t="str">
        <f ca="1">Translations!$A$20</f>
        <v>Data source</v>
      </c>
      <c r="F9" s="75"/>
    </row>
    <row r="10" spans="1:7" ht="45" customHeight="1" x14ac:dyDescent="0.35">
      <c r="A10" s="143" t="str">
        <f ca="1">Translations!$A$21</f>
        <v>Comments</v>
      </c>
      <c r="B10" s="219"/>
      <c r="C10" s="220"/>
      <c r="D10" s="220"/>
      <c r="E10" s="220"/>
      <c r="F10" s="221"/>
    </row>
    <row r="11" spans="1:7" ht="45" customHeight="1" x14ac:dyDescent="0.35">
      <c r="A11" s="242"/>
      <c r="B11" s="244"/>
      <c r="C11" s="127" t="str">
        <f ca="1">Translations!$A$22</f>
        <v>Year 1</v>
      </c>
      <c r="D11" s="127" t="str">
        <f ca="1">Translations!$A$23</f>
        <v>Year 2</v>
      </c>
      <c r="E11" s="127" t="str">
        <f ca="1">Translations!$A$24</f>
        <v>Year 3</v>
      </c>
      <c r="F11" s="256" t="str">
        <f ca="1">Translations!$A$27</f>
        <v>Comments / Assumptions</v>
      </c>
    </row>
    <row r="12" spans="1:7" ht="45" customHeight="1" x14ac:dyDescent="0.35">
      <c r="A12" s="243"/>
      <c r="B12" s="245"/>
      <c r="C12" s="33" t="str">
        <f ca="1">Translations!$A$26</f>
        <v>Insert year</v>
      </c>
      <c r="D12" s="33" t="str">
        <f ca="1">Translations!$A$26</f>
        <v>Insert year</v>
      </c>
      <c r="E12" s="33" t="str">
        <f ca="1">Translations!$A$26</f>
        <v>Insert year</v>
      </c>
      <c r="F12" s="257"/>
    </row>
    <row r="13" spans="1:7" ht="17.649999999999999" customHeight="1" x14ac:dyDescent="0.35">
      <c r="A13" s="88" t="str">
        <f ca="1">Translations!$A$28</f>
        <v>Current estimated country need</v>
      </c>
      <c r="B13" s="89"/>
      <c r="C13" s="89"/>
      <c r="D13" s="89"/>
      <c r="E13" s="89"/>
      <c r="F13" s="90"/>
    </row>
    <row r="14" spans="1:7" ht="45" customHeight="1" x14ac:dyDescent="0.35">
      <c r="A14" s="144" t="str">
        <f ca="1">Translations!$A$29</f>
        <v>A. Total estimated population in need/at risk</v>
      </c>
      <c r="B14" s="129" t="s">
        <v>11</v>
      </c>
      <c r="C14" s="31"/>
      <c r="D14" s="31"/>
      <c r="E14" s="31"/>
      <c r="F14" s="32"/>
    </row>
    <row r="15" spans="1:7" ht="45" customHeight="1" x14ac:dyDescent="0.35">
      <c r="A15" s="248" t="str">
        <f ca="1">Translations!$A$30</f>
        <v>B. Country targets 
(from National Strategic Plan)</v>
      </c>
      <c r="B15" s="129" t="s">
        <v>11</v>
      </c>
      <c r="C15" s="31"/>
      <c r="D15" s="31"/>
      <c r="E15" s="31"/>
      <c r="F15" s="258"/>
    </row>
    <row r="16" spans="1:7" ht="45" customHeight="1" x14ac:dyDescent="0.35">
      <c r="A16" s="249"/>
      <c r="B16" s="130" t="s">
        <v>14</v>
      </c>
      <c r="C16" s="131" t="str">
        <f>IF(C15=0,"",+C15/C14)</f>
        <v/>
      </c>
      <c r="D16" s="131" t="str">
        <f t="shared" ref="D16:E16" si="0">IF(D15=0,"",+D15/D14)</f>
        <v/>
      </c>
      <c r="E16" s="131" t="str">
        <f t="shared" si="0"/>
        <v/>
      </c>
      <c r="F16" s="259"/>
    </row>
    <row r="17" spans="1:6" ht="17.649999999999999" customHeight="1" x14ac:dyDescent="0.35">
      <c r="A17" s="88" t="str">
        <f ca="1">Translations!$A$31</f>
        <v>Country need already covered</v>
      </c>
      <c r="B17" s="89"/>
      <c r="C17" s="89"/>
      <c r="D17" s="89"/>
      <c r="E17" s="89"/>
      <c r="F17" s="90"/>
    </row>
    <row r="18" spans="1:6" ht="45" customHeight="1" x14ac:dyDescent="0.35">
      <c r="A18" s="248" t="str">
        <f ca="1">Translations!$A$32</f>
        <v>C1. Country need planned to be covered by domestic resources</v>
      </c>
      <c r="B18" s="129" t="s">
        <v>11</v>
      </c>
      <c r="C18" s="31"/>
      <c r="D18" s="31"/>
      <c r="E18" s="31"/>
      <c r="F18" s="258"/>
    </row>
    <row r="19" spans="1:6" ht="45" customHeight="1" x14ac:dyDescent="0.35">
      <c r="A19" s="249"/>
      <c r="B19" s="130" t="s">
        <v>14</v>
      </c>
      <c r="C19" s="131" t="str">
        <f>IF(C18=0,"",+C18/C14)</f>
        <v/>
      </c>
      <c r="D19" s="131" t="str">
        <f t="shared" ref="D19:E19" si="1">IF(D18=0,"",+D18/D14)</f>
        <v/>
      </c>
      <c r="E19" s="131" t="str">
        <f t="shared" si="1"/>
        <v/>
      </c>
      <c r="F19" s="259"/>
    </row>
    <row r="20" spans="1:6" ht="45" customHeight="1" x14ac:dyDescent="0.35">
      <c r="A20" s="248" t="str">
        <f ca="1">Translations!$A$33</f>
        <v>C2. Country need planned to be covered by external resources</v>
      </c>
      <c r="B20" s="129" t="s">
        <v>11</v>
      </c>
      <c r="C20" s="31"/>
      <c r="D20" s="31"/>
      <c r="E20" s="31"/>
      <c r="F20" s="258"/>
    </row>
    <row r="21" spans="1:6" ht="45" customHeight="1" x14ac:dyDescent="0.35">
      <c r="A21" s="249"/>
      <c r="B21" s="130" t="s">
        <v>14</v>
      </c>
      <c r="C21" s="131" t="str">
        <f>IF(C20=0,"",+C20/C14)</f>
        <v/>
      </c>
      <c r="D21" s="131" t="str">
        <f>IF(D20=0,"",+D20/D14)</f>
        <v/>
      </c>
      <c r="E21" s="131" t="str">
        <f>IF(E20=0,"",+E20/E14)</f>
        <v/>
      </c>
      <c r="F21" s="259"/>
    </row>
    <row r="22" spans="1:6" ht="45" customHeight="1" x14ac:dyDescent="0.35">
      <c r="A22" s="248" t="str">
        <f ca="1">Translations!$A$34</f>
        <v>C3. Total country need already covered</v>
      </c>
      <c r="B22" s="129" t="s">
        <v>11</v>
      </c>
      <c r="C22" s="132">
        <f>+C18+C20</f>
        <v>0</v>
      </c>
      <c r="D22" s="132">
        <f>+D18+D20</f>
        <v>0</v>
      </c>
      <c r="E22" s="132">
        <f>+E18+E20</f>
        <v>0</v>
      </c>
      <c r="F22" s="258"/>
    </row>
    <row r="23" spans="1:6" ht="45" customHeight="1" x14ac:dyDescent="0.35">
      <c r="A23" s="249"/>
      <c r="B23" s="130" t="s">
        <v>14</v>
      </c>
      <c r="C23" s="131" t="str">
        <f>IF(C22=0,"",+C22/C14)</f>
        <v/>
      </c>
      <c r="D23" s="131" t="str">
        <f>IF(D22=0,"",+D22/D14)</f>
        <v/>
      </c>
      <c r="E23" s="131" t="str">
        <f>IF(E22=0,"",+E22/E14)</f>
        <v/>
      </c>
      <c r="F23" s="259"/>
    </row>
    <row r="24" spans="1:6" ht="17.649999999999999" customHeight="1" x14ac:dyDescent="0.35">
      <c r="A24" s="88" t="str">
        <f ca="1">Translations!$A$35</f>
        <v>Programmatic gap</v>
      </c>
      <c r="B24" s="89"/>
      <c r="C24" s="89"/>
      <c r="D24" s="89"/>
      <c r="E24" s="89"/>
      <c r="F24" s="90"/>
    </row>
    <row r="25" spans="1:6" ht="45" customHeight="1" x14ac:dyDescent="0.35">
      <c r="A25" s="248" t="str">
        <f ca="1">Translations!$A$36</f>
        <v>D. Expected annual gap in meeting the need: A - C3</v>
      </c>
      <c r="B25" s="129" t="s">
        <v>11</v>
      </c>
      <c r="C25" s="132">
        <f>+C14-(C22)</f>
        <v>0</v>
      </c>
      <c r="D25" s="132">
        <f>+D14-(D22)</f>
        <v>0</v>
      </c>
      <c r="E25" s="132">
        <f>+E14-(E22)</f>
        <v>0</v>
      </c>
      <c r="F25" s="258"/>
    </row>
    <row r="26" spans="1:6" ht="45" customHeight="1" x14ac:dyDescent="0.35">
      <c r="A26" s="249"/>
      <c r="B26" s="130" t="s">
        <v>14</v>
      </c>
      <c r="C26" s="131" t="str">
        <f>IF(C25=0,"",+C25/C14)</f>
        <v/>
      </c>
      <c r="D26" s="131" t="str">
        <f>IF(D25=0,"",+D25/D14)</f>
        <v/>
      </c>
      <c r="E26" s="131" t="str">
        <f>IF(E25=0,"",+E25/E14)</f>
        <v/>
      </c>
      <c r="F26" s="259"/>
    </row>
    <row r="27" spans="1:6" ht="17.649999999999999" customHeight="1" x14ac:dyDescent="0.35">
      <c r="A27" s="88" t="str">
        <f ca="1">Translations!$A$37</f>
        <v>Country need covered with the allocation amount</v>
      </c>
      <c r="B27" s="89"/>
      <c r="C27" s="89"/>
      <c r="D27" s="89"/>
      <c r="E27" s="89"/>
      <c r="F27" s="90"/>
    </row>
    <row r="28" spans="1:6" ht="45" customHeight="1" x14ac:dyDescent="0.35">
      <c r="A28" s="248" t="str">
        <f ca="1">Translations!$A$38</f>
        <v>E. Targets to be financed by funding request allocation amount</v>
      </c>
      <c r="B28" s="129" t="s">
        <v>11</v>
      </c>
      <c r="C28" s="31"/>
      <c r="D28" s="31"/>
      <c r="E28" s="31"/>
      <c r="F28" s="258"/>
    </row>
    <row r="29" spans="1:6" ht="45" customHeight="1" x14ac:dyDescent="0.35">
      <c r="A29" s="249"/>
      <c r="B29" s="130" t="s">
        <v>14</v>
      </c>
      <c r="C29" s="131" t="str">
        <f>IF(C28=0,"",+C28/C14)</f>
        <v/>
      </c>
      <c r="D29" s="131" t="str">
        <f>IF(D28=0,"",+D28/D14)</f>
        <v/>
      </c>
      <c r="E29" s="131" t="str">
        <f>IF(E28=0,"",+E28/E14)</f>
        <v/>
      </c>
      <c r="F29" s="259"/>
    </row>
    <row r="30" spans="1:6" ht="45" customHeight="1" x14ac:dyDescent="0.35">
      <c r="A30" s="248" t="str">
        <f ca="1">Translations!$A$39</f>
        <v>F. Total coverage from allocation amount and other resources: E + C3</v>
      </c>
      <c r="B30" s="129" t="s">
        <v>11</v>
      </c>
      <c r="C30" s="132">
        <f>+C28+C22</f>
        <v>0</v>
      </c>
      <c r="D30" s="132">
        <f>+D28+D22</f>
        <v>0</v>
      </c>
      <c r="E30" s="132">
        <f>+E28+E22</f>
        <v>0</v>
      </c>
      <c r="F30" s="258"/>
    </row>
    <row r="31" spans="1:6" ht="45" customHeight="1" x14ac:dyDescent="0.35">
      <c r="A31" s="249"/>
      <c r="B31" s="130" t="s">
        <v>14</v>
      </c>
      <c r="C31" s="131" t="str">
        <f>IF(C30=0,"",+C30/C14)</f>
        <v/>
      </c>
      <c r="D31" s="131" t="str">
        <f>IF(D30=0,"",+D30/D14)</f>
        <v/>
      </c>
      <c r="E31" s="131" t="str">
        <f>IF(E30=0,"",+E30/E14)</f>
        <v/>
      </c>
      <c r="F31" s="259"/>
    </row>
    <row r="32" spans="1:6" ht="45" customHeight="1" x14ac:dyDescent="0.35">
      <c r="A32" s="248" t="str">
        <f ca="1">Translations!$A$40</f>
        <v xml:space="preserve">G. Remaining gap: A - F </v>
      </c>
      <c r="B32" s="129" t="s">
        <v>11</v>
      </c>
      <c r="C32" s="132">
        <f>+C14-(C30)</f>
        <v>0</v>
      </c>
      <c r="D32" s="132">
        <f>+D14-(D30)</f>
        <v>0</v>
      </c>
      <c r="E32" s="132">
        <f>+E14-(E30)</f>
        <v>0</v>
      </c>
      <c r="F32" s="258"/>
    </row>
    <row r="33" spans="1:6" ht="45" customHeight="1" thickBot="1" x14ac:dyDescent="0.4">
      <c r="A33" s="249"/>
      <c r="B33" s="130" t="s">
        <v>14</v>
      </c>
      <c r="C33" s="131" t="str">
        <f>IF(C32=0,"",+C32/C14)</f>
        <v/>
      </c>
      <c r="D33" s="131" t="str">
        <f>IF(D32=0,"",+D32/D14)</f>
        <v/>
      </c>
      <c r="E33" s="131" t="str">
        <f>IF(E32=0,"",+E32/E14)</f>
        <v/>
      </c>
      <c r="F33" s="260"/>
    </row>
    <row r="34" spans="1:6" x14ac:dyDescent="0.35">
      <c r="A34" s="20"/>
      <c r="B34" s="20"/>
      <c r="C34" s="20"/>
      <c r="D34" s="20"/>
      <c r="E34" s="20"/>
      <c r="F34" s="20"/>
    </row>
    <row r="35" spans="1:6" x14ac:dyDescent="0.35">
      <c r="A35" s="20"/>
      <c r="B35" s="20"/>
      <c r="C35" s="20"/>
      <c r="D35" s="20"/>
      <c r="E35" s="20"/>
      <c r="F35" s="20"/>
    </row>
    <row r="36" spans="1:6" ht="30" customHeight="1" x14ac:dyDescent="0.35">
      <c r="A36" s="250" t="str">
        <f ca="1">Translations!$A$47</f>
        <v>TB Programmatic Gap Blank Table (if needed)</v>
      </c>
      <c r="B36" s="251"/>
      <c r="C36" s="251"/>
      <c r="D36" s="251"/>
      <c r="E36" s="251"/>
      <c r="F36" s="252"/>
    </row>
    <row r="37" spans="1:6" ht="45" customHeight="1" x14ac:dyDescent="0.35">
      <c r="A37" s="141" t="str">
        <f ca="1">Translations!$A$15</f>
        <v>Priority Module</v>
      </c>
      <c r="B37" s="197"/>
      <c r="C37" s="198"/>
      <c r="D37" s="198"/>
      <c r="E37" s="198"/>
      <c r="F37" s="199"/>
    </row>
    <row r="38" spans="1:6" ht="45" customHeight="1" x14ac:dyDescent="0.35">
      <c r="A38" s="142" t="str">
        <f ca="1">Translations!$A$16</f>
        <v>Selected coverage indicator</v>
      </c>
      <c r="B38" s="253"/>
      <c r="C38" s="254"/>
      <c r="D38" s="254"/>
      <c r="E38" s="254"/>
      <c r="F38" s="255"/>
    </row>
    <row r="39" spans="1:6" ht="17.649999999999999" customHeight="1" x14ac:dyDescent="0.35">
      <c r="A39" s="109" t="str">
        <f ca="1">Translations!$A$17</f>
        <v>Current national coverage</v>
      </c>
      <c r="B39" s="89"/>
      <c r="C39" s="89"/>
      <c r="D39" s="89"/>
      <c r="E39" s="89"/>
      <c r="F39" s="110"/>
    </row>
    <row r="40" spans="1:6" ht="45" customHeight="1" x14ac:dyDescent="0.35">
      <c r="A40" s="141" t="str">
        <f ca="1">Translations!$A$18</f>
        <v>Insert latest results</v>
      </c>
      <c r="B40" s="19"/>
      <c r="C40" s="127" t="str">
        <f ca="1">Translations!$A$19</f>
        <v>Year</v>
      </c>
      <c r="D40" s="76"/>
      <c r="E40" s="128" t="str">
        <f ca="1">Translations!$A$20</f>
        <v>Data source</v>
      </c>
      <c r="F40" s="75"/>
    </row>
    <row r="41" spans="1:6" ht="45" customHeight="1" x14ac:dyDescent="0.35">
      <c r="A41" s="143" t="str">
        <f ca="1">Translations!$A$21</f>
        <v>Comments</v>
      </c>
      <c r="B41" s="219"/>
      <c r="C41" s="220"/>
      <c r="D41" s="220"/>
      <c r="E41" s="220"/>
      <c r="F41" s="221"/>
    </row>
    <row r="42" spans="1:6" ht="45" customHeight="1" x14ac:dyDescent="0.35">
      <c r="A42" s="242"/>
      <c r="B42" s="246"/>
      <c r="C42" s="127" t="str">
        <f ca="1">Translations!$A$22</f>
        <v>Year 1</v>
      </c>
      <c r="D42" s="127" t="str">
        <f ca="1">Translations!$A$23</f>
        <v>Year 2</v>
      </c>
      <c r="E42" s="127" t="str">
        <f ca="1">Translations!$A$24</f>
        <v>Year 3</v>
      </c>
      <c r="F42" s="256" t="str">
        <f ca="1">Translations!$A$27</f>
        <v>Comments / Assumptions</v>
      </c>
    </row>
    <row r="43" spans="1:6" ht="45" customHeight="1" x14ac:dyDescent="0.35">
      <c r="A43" s="243"/>
      <c r="B43" s="247"/>
      <c r="C43" s="33" t="str">
        <f ca="1">Translations!$A$26</f>
        <v>Insert year</v>
      </c>
      <c r="D43" s="33" t="str">
        <f ca="1">Translations!$A$26</f>
        <v>Insert year</v>
      </c>
      <c r="E43" s="33" t="str">
        <f ca="1">Translations!$A$26</f>
        <v>Insert year</v>
      </c>
      <c r="F43" s="257"/>
    </row>
    <row r="44" spans="1:6" ht="17.649999999999999" customHeight="1" x14ac:dyDescent="0.35">
      <c r="A44" s="109" t="str">
        <f ca="1">Translations!$A$28</f>
        <v>Current estimated country need</v>
      </c>
      <c r="B44" s="89"/>
      <c r="C44" s="89"/>
      <c r="D44" s="89"/>
      <c r="E44" s="89"/>
      <c r="F44" s="110"/>
    </row>
    <row r="45" spans="1:6" ht="45" customHeight="1" x14ac:dyDescent="0.35">
      <c r="A45" s="144" t="str">
        <f ca="1">Translations!$A$29</f>
        <v>A. Total estimated population in need/at risk</v>
      </c>
      <c r="B45" s="129" t="s">
        <v>11</v>
      </c>
      <c r="C45" s="31"/>
      <c r="D45" s="31"/>
      <c r="E45" s="31"/>
      <c r="F45" s="102"/>
    </row>
    <row r="46" spans="1:6" ht="45" customHeight="1" x14ac:dyDescent="0.35">
      <c r="A46" s="248" t="str">
        <f ca="1">Translations!$A$30</f>
        <v>B. Country targets 
(from National Strategic Plan)</v>
      </c>
      <c r="B46" s="129" t="s">
        <v>11</v>
      </c>
      <c r="C46" s="31"/>
      <c r="D46" s="31"/>
      <c r="E46" s="31"/>
      <c r="F46" s="210"/>
    </row>
    <row r="47" spans="1:6" ht="45" customHeight="1" x14ac:dyDescent="0.35">
      <c r="A47" s="249"/>
      <c r="B47" s="129" t="s">
        <v>14</v>
      </c>
      <c r="C47" s="131" t="str">
        <f>IF(C46=0,"",+C46/C45)</f>
        <v/>
      </c>
      <c r="D47" s="131" t="str">
        <f t="shared" ref="D47:E47" si="2">IF(D46=0,"",+D46/D45)</f>
        <v/>
      </c>
      <c r="E47" s="131" t="str">
        <f t="shared" si="2"/>
        <v/>
      </c>
      <c r="F47" s="211"/>
    </row>
    <row r="48" spans="1:6" ht="17.649999999999999" customHeight="1" x14ac:dyDescent="0.35">
      <c r="A48" s="109" t="str">
        <f ca="1">Translations!$A$31</f>
        <v>Country need already covered</v>
      </c>
      <c r="B48" s="89"/>
      <c r="C48" s="89"/>
      <c r="D48" s="89"/>
      <c r="E48" s="89"/>
      <c r="F48" s="110"/>
    </row>
    <row r="49" spans="1:6" ht="45" customHeight="1" x14ac:dyDescent="0.35">
      <c r="A49" s="248" t="str">
        <f ca="1">Translations!$A$32</f>
        <v>C1. Country need planned to be covered by domestic resources</v>
      </c>
      <c r="B49" s="129" t="s">
        <v>11</v>
      </c>
      <c r="C49" s="31"/>
      <c r="D49" s="31"/>
      <c r="E49" s="31"/>
      <c r="F49" s="210"/>
    </row>
    <row r="50" spans="1:6" ht="45" customHeight="1" x14ac:dyDescent="0.35">
      <c r="A50" s="249"/>
      <c r="B50" s="130" t="s">
        <v>14</v>
      </c>
      <c r="C50" s="131" t="str">
        <f>IF(C49=0,"",+C49/C45)</f>
        <v/>
      </c>
      <c r="D50" s="131" t="str">
        <f t="shared" ref="D50:E50" si="3">IF(D49=0,"",+D49/D45)</f>
        <v/>
      </c>
      <c r="E50" s="131" t="str">
        <f t="shared" si="3"/>
        <v/>
      </c>
      <c r="F50" s="211"/>
    </row>
    <row r="51" spans="1:6" ht="45" customHeight="1" x14ac:dyDescent="0.35">
      <c r="A51" s="248" t="str">
        <f ca="1">Translations!$A$33</f>
        <v>C2. Country need planned to be covered by external resources</v>
      </c>
      <c r="B51" s="129" t="s">
        <v>11</v>
      </c>
      <c r="C51" s="31"/>
      <c r="D51" s="31"/>
      <c r="E51" s="31"/>
      <c r="F51" s="210"/>
    </row>
    <row r="52" spans="1:6" ht="45" customHeight="1" x14ac:dyDescent="0.35">
      <c r="A52" s="249"/>
      <c r="B52" s="130" t="s">
        <v>14</v>
      </c>
      <c r="C52" s="131" t="str">
        <f>IF(C51=0,"",+C51/C45)</f>
        <v/>
      </c>
      <c r="D52" s="131" t="str">
        <f>IF(D51=0,"",+D51/D45)</f>
        <v/>
      </c>
      <c r="E52" s="131" t="str">
        <f>IF(E51=0,"",+E51/E45)</f>
        <v/>
      </c>
      <c r="F52" s="211"/>
    </row>
    <row r="53" spans="1:6" ht="45" customHeight="1" x14ac:dyDescent="0.35">
      <c r="A53" s="248" t="str">
        <f ca="1">Translations!$A$34</f>
        <v>C3. Total country need already covered</v>
      </c>
      <c r="B53" s="129" t="s">
        <v>11</v>
      </c>
      <c r="C53" s="132">
        <f>+C49+C51</f>
        <v>0</v>
      </c>
      <c r="D53" s="132">
        <f>+D49+D51</f>
        <v>0</v>
      </c>
      <c r="E53" s="132">
        <f>+E49+E51</f>
        <v>0</v>
      </c>
      <c r="F53" s="210"/>
    </row>
    <row r="54" spans="1:6" ht="45" customHeight="1" x14ac:dyDescent="0.35">
      <c r="A54" s="249"/>
      <c r="B54" s="130" t="s">
        <v>14</v>
      </c>
      <c r="C54" s="131" t="str">
        <f>IF(C53=0,"",+C53/C45)</f>
        <v/>
      </c>
      <c r="D54" s="131" t="str">
        <f>IF(D53=0,"",+D53/D45)</f>
        <v/>
      </c>
      <c r="E54" s="131" t="str">
        <f>IF(E53=0,"",+E53/E45)</f>
        <v/>
      </c>
      <c r="F54" s="211"/>
    </row>
    <row r="55" spans="1:6" ht="17.649999999999999" customHeight="1" x14ac:dyDescent="0.35">
      <c r="A55" s="109" t="str">
        <f ca="1">Translations!$A$35</f>
        <v>Programmatic gap</v>
      </c>
      <c r="B55" s="89"/>
      <c r="C55" s="89"/>
      <c r="D55" s="89"/>
      <c r="E55" s="89"/>
      <c r="F55" s="110"/>
    </row>
    <row r="56" spans="1:6" ht="45" customHeight="1" x14ac:dyDescent="0.35">
      <c r="A56" s="248" t="str">
        <f ca="1">Translations!$A$36</f>
        <v>D. Expected annual gap in meeting the need: A - C3</v>
      </c>
      <c r="B56" s="129" t="s">
        <v>11</v>
      </c>
      <c r="C56" s="132">
        <f>+C45-(C53)</f>
        <v>0</v>
      </c>
      <c r="D56" s="132">
        <f>+D45-(D53)</f>
        <v>0</v>
      </c>
      <c r="E56" s="132">
        <f>+E45-(E53)</f>
        <v>0</v>
      </c>
      <c r="F56" s="210"/>
    </row>
    <row r="57" spans="1:6" ht="45" customHeight="1" x14ac:dyDescent="0.35">
      <c r="A57" s="249"/>
      <c r="B57" s="130" t="s">
        <v>14</v>
      </c>
      <c r="C57" s="131" t="str">
        <f>IF(C56=0,"",+C56/C45)</f>
        <v/>
      </c>
      <c r="D57" s="131" t="str">
        <f>IF(D56=0,"",+D56/D45)</f>
        <v/>
      </c>
      <c r="E57" s="131" t="str">
        <f>IF(E56=0,"",+E56/E45)</f>
        <v/>
      </c>
      <c r="F57" s="211"/>
    </row>
    <row r="58" spans="1:6" ht="17.649999999999999" customHeight="1" x14ac:dyDescent="0.35">
      <c r="A58" s="109" t="str">
        <f ca="1">Translations!$A$37</f>
        <v>Country need covered with the allocation amount</v>
      </c>
      <c r="B58" s="89"/>
      <c r="C58" s="89"/>
      <c r="D58" s="89"/>
      <c r="E58" s="89"/>
      <c r="F58" s="110"/>
    </row>
    <row r="59" spans="1:6" ht="45" customHeight="1" x14ac:dyDescent="0.35">
      <c r="A59" s="248" t="str">
        <f ca="1">Translations!$A$38</f>
        <v>E. Targets to be financed by funding request allocation amount</v>
      </c>
      <c r="B59" s="129" t="s">
        <v>11</v>
      </c>
      <c r="C59" s="31"/>
      <c r="D59" s="31"/>
      <c r="E59" s="31"/>
      <c r="F59" s="210"/>
    </row>
    <row r="60" spans="1:6" ht="45" customHeight="1" x14ac:dyDescent="0.35">
      <c r="A60" s="249"/>
      <c r="B60" s="130" t="s">
        <v>14</v>
      </c>
      <c r="C60" s="131" t="str">
        <f>IF(C59=0,"",+C59/C45)</f>
        <v/>
      </c>
      <c r="D60" s="131" t="str">
        <f>IF(D59=0,"",+D59/D45)</f>
        <v/>
      </c>
      <c r="E60" s="131" t="str">
        <f>IF(E59=0,"",+E59/E45)</f>
        <v/>
      </c>
      <c r="F60" s="211"/>
    </row>
    <row r="61" spans="1:6" ht="45" customHeight="1" x14ac:dyDescent="0.35">
      <c r="A61" s="248" t="str">
        <f ca="1">Translations!$A$39</f>
        <v>F. Total coverage from allocation amount and other resources: E + C3</v>
      </c>
      <c r="B61" s="129" t="s">
        <v>11</v>
      </c>
      <c r="C61" s="132">
        <f>+C59+C53</f>
        <v>0</v>
      </c>
      <c r="D61" s="132">
        <f>+D59+D53</f>
        <v>0</v>
      </c>
      <c r="E61" s="132">
        <f>+E59+E53</f>
        <v>0</v>
      </c>
      <c r="F61" s="210"/>
    </row>
    <row r="62" spans="1:6" ht="45" customHeight="1" x14ac:dyDescent="0.35">
      <c r="A62" s="249"/>
      <c r="B62" s="130" t="s">
        <v>14</v>
      </c>
      <c r="C62" s="131" t="str">
        <f>IF(C61=0,"",+C61/C45)</f>
        <v/>
      </c>
      <c r="D62" s="131" t="str">
        <f>IF(D61=0,"",+D61/D45)</f>
        <v/>
      </c>
      <c r="E62" s="131" t="str">
        <f>IF(E61=0,"",+E61/E45)</f>
        <v/>
      </c>
      <c r="F62" s="211"/>
    </row>
    <row r="63" spans="1:6" ht="45" customHeight="1" x14ac:dyDescent="0.35">
      <c r="A63" s="248" t="str">
        <f ca="1">Translations!$A$40</f>
        <v xml:space="preserve">G. Remaining gap: A - F </v>
      </c>
      <c r="B63" s="129" t="s">
        <v>11</v>
      </c>
      <c r="C63" s="132">
        <f>+C45-(C61)</f>
        <v>0</v>
      </c>
      <c r="D63" s="132">
        <f>+D45-(D61)</f>
        <v>0</v>
      </c>
      <c r="E63" s="132">
        <f>+E45-(E61)</f>
        <v>0</v>
      </c>
      <c r="F63" s="210"/>
    </row>
    <row r="64" spans="1:6" ht="45" customHeight="1" x14ac:dyDescent="0.35">
      <c r="A64" s="249"/>
      <c r="B64" s="130" t="s">
        <v>14</v>
      </c>
      <c r="C64" s="131" t="str">
        <f>IF(C63=0,"",+C63/C45)</f>
        <v/>
      </c>
      <c r="D64" s="131" t="str">
        <f>IF(D63=0,"",+D63/D45)</f>
        <v/>
      </c>
      <c r="E64" s="131" t="str">
        <f>IF(E63=0,"",+E63/E45)</f>
        <v/>
      </c>
      <c r="F64" s="211"/>
    </row>
    <row r="65" spans="1:6" x14ac:dyDescent="0.35">
      <c r="A65" s="38"/>
      <c r="B65" s="38"/>
      <c r="C65" s="38"/>
      <c r="D65" s="38"/>
      <c r="E65" s="38"/>
      <c r="F65" s="38"/>
    </row>
    <row r="66" spans="1:6" ht="15" thickBot="1" x14ac:dyDescent="0.4">
      <c r="A66" s="38"/>
      <c r="B66" s="38"/>
      <c r="C66" s="38"/>
      <c r="D66" s="38"/>
      <c r="E66" s="38"/>
      <c r="F66" s="38"/>
    </row>
    <row r="67" spans="1:6" ht="30" customHeight="1" x14ac:dyDescent="0.35">
      <c r="A67" s="263" t="str">
        <f ca="1">Translations!$A$47</f>
        <v>TB Programmatic Gap Blank Table (if needed)</v>
      </c>
      <c r="B67" s="264"/>
      <c r="C67" s="264"/>
      <c r="D67" s="264"/>
      <c r="E67" s="264"/>
      <c r="F67" s="265"/>
    </row>
    <row r="68" spans="1:6" ht="45" customHeight="1" x14ac:dyDescent="0.35">
      <c r="A68" s="141" t="str">
        <f ca="1">Translations!$A$15</f>
        <v>Priority Module</v>
      </c>
      <c r="B68" s="197"/>
      <c r="C68" s="198"/>
      <c r="D68" s="198"/>
      <c r="E68" s="198"/>
      <c r="F68" s="199"/>
    </row>
    <row r="69" spans="1:6" ht="45" customHeight="1" x14ac:dyDescent="0.35">
      <c r="A69" s="142" t="str">
        <f ca="1">Translations!$A$16</f>
        <v>Selected coverage indicator</v>
      </c>
      <c r="B69" s="253"/>
      <c r="C69" s="254"/>
      <c r="D69" s="254"/>
      <c r="E69" s="254"/>
      <c r="F69" s="255"/>
    </row>
    <row r="70" spans="1:6" ht="17.649999999999999" customHeight="1" x14ac:dyDescent="0.35">
      <c r="A70" s="109" t="str">
        <f ca="1">Translations!$A$17</f>
        <v>Current national coverage</v>
      </c>
      <c r="B70" s="89"/>
      <c r="C70" s="89"/>
      <c r="D70" s="89"/>
      <c r="E70" s="89"/>
      <c r="F70" s="110"/>
    </row>
    <row r="71" spans="1:6" ht="45" customHeight="1" x14ac:dyDescent="0.35">
      <c r="A71" s="141" t="str">
        <f ca="1">Translations!$A$18</f>
        <v>Insert latest results</v>
      </c>
      <c r="B71" s="19"/>
      <c r="C71" s="127" t="str">
        <f ca="1">Translations!$A$19</f>
        <v>Year</v>
      </c>
      <c r="D71" s="76"/>
      <c r="E71" s="128" t="str">
        <f ca="1">Translations!$A$20</f>
        <v>Data source</v>
      </c>
      <c r="F71" s="75"/>
    </row>
    <row r="72" spans="1:6" ht="45" customHeight="1" thickBot="1" x14ac:dyDescent="0.4">
      <c r="A72" s="143" t="str">
        <f ca="1">Translations!$A$21</f>
        <v>Comments</v>
      </c>
      <c r="B72" s="219"/>
      <c r="C72" s="220"/>
      <c r="D72" s="220"/>
      <c r="E72" s="220"/>
      <c r="F72" s="221"/>
    </row>
    <row r="73" spans="1:6" ht="15" thickBot="1" x14ac:dyDescent="0.4">
      <c r="A73" s="16"/>
      <c r="B73" s="36"/>
      <c r="C73" s="36"/>
      <c r="D73" s="36"/>
      <c r="E73" s="36"/>
      <c r="F73" s="37"/>
    </row>
    <row r="74" spans="1:6" ht="45" customHeight="1" x14ac:dyDescent="0.35">
      <c r="A74" s="242"/>
      <c r="B74" s="246"/>
      <c r="C74" s="127" t="str">
        <f ca="1">Translations!$A$22</f>
        <v>Year 1</v>
      </c>
      <c r="D74" s="127" t="str">
        <f ca="1">Translations!$A$23</f>
        <v>Year 2</v>
      </c>
      <c r="E74" s="127" t="str">
        <f ca="1">Translations!$A$24</f>
        <v>Year 3</v>
      </c>
      <c r="F74" s="269" t="str">
        <f ca="1">Translations!$A$27</f>
        <v>Comments / Assumptions</v>
      </c>
    </row>
    <row r="75" spans="1:6" ht="45" customHeight="1" x14ac:dyDescent="0.35">
      <c r="A75" s="243"/>
      <c r="B75" s="247"/>
      <c r="C75" s="33" t="str">
        <f ca="1">Translations!$A$26</f>
        <v>Insert year</v>
      </c>
      <c r="D75" s="33" t="str">
        <f ca="1">Translations!$A$26</f>
        <v>Insert year</v>
      </c>
      <c r="E75" s="33" t="str">
        <f ca="1">Translations!$A$26</f>
        <v>Insert year</v>
      </c>
      <c r="F75" s="270"/>
    </row>
    <row r="76" spans="1:6" ht="17.649999999999999" customHeight="1" x14ac:dyDescent="0.35">
      <c r="A76" s="88" t="str">
        <f ca="1">Translations!$A$28</f>
        <v>Current estimated country need</v>
      </c>
      <c r="B76" s="89"/>
      <c r="C76" s="89"/>
      <c r="D76" s="89"/>
      <c r="E76" s="89"/>
      <c r="F76" s="90"/>
    </row>
    <row r="77" spans="1:6" ht="45" customHeight="1" x14ac:dyDescent="0.35">
      <c r="A77" s="144" t="str">
        <f ca="1">Translations!$A$29</f>
        <v>A. Total estimated population in need/at risk</v>
      </c>
      <c r="B77" s="129" t="s">
        <v>11</v>
      </c>
      <c r="C77" s="31"/>
      <c r="D77" s="31"/>
      <c r="E77" s="31"/>
      <c r="F77" s="32"/>
    </row>
    <row r="78" spans="1:6" ht="45" customHeight="1" x14ac:dyDescent="0.35">
      <c r="A78" s="248" t="str">
        <f ca="1">Translations!$A$30</f>
        <v>B. Country targets 
(from National Strategic Plan)</v>
      </c>
      <c r="B78" s="129" t="s">
        <v>11</v>
      </c>
      <c r="C78" s="31"/>
      <c r="D78" s="31"/>
      <c r="E78" s="31"/>
      <c r="F78" s="258"/>
    </row>
    <row r="79" spans="1:6" ht="45" customHeight="1" x14ac:dyDescent="0.35">
      <c r="A79" s="249"/>
      <c r="B79" s="130" t="s">
        <v>14</v>
      </c>
      <c r="C79" s="131" t="str">
        <f>IF(C78=0,"",+C78/C77)</f>
        <v/>
      </c>
      <c r="D79" s="131" t="str">
        <f t="shared" ref="D79:E79" si="4">IF(D78=0,"",+D78/D77)</f>
        <v/>
      </c>
      <c r="E79" s="131" t="str">
        <f t="shared" si="4"/>
        <v/>
      </c>
      <c r="F79" s="259"/>
    </row>
    <row r="80" spans="1:6" ht="17.649999999999999" customHeight="1" x14ac:dyDescent="0.35">
      <c r="A80" s="88" t="str">
        <f ca="1">Translations!$A$31</f>
        <v>Country need already covered</v>
      </c>
      <c r="B80" s="89"/>
      <c r="C80" s="89"/>
      <c r="D80" s="89"/>
      <c r="E80" s="89"/>
      <c r="F80" s="90"/>
    </row>
    <row r="81" spans="1:6" ht="45" customHeight="1" x14ac:dyDescent="0.35">
      <c r="A81" s="248" t="str">
        <f ca="1">Translations!$A$32</f>
        <v>C1. Country need planned to be covered by domestic resources</v>
      </c>
      <c r="B81" s="129" t="s">
        <v>11</v>
      </c>
      <c r="C81" s="31"/>
      <c r="D81" s="31"/>
      <c r="E81" s="31"/>
      <c r="F81" s="258"/>
    </row>
    <row r="82" spans="1:6" ht="45" customHeight="1" x14ac:dyDescent="0.35">
      <c r="A82" s="249"/>
      <c r="B82" s="130" t="s">
        <v>14</v>
      </c>
      <c r="C82" s="131" t="str">
        <f>IF(C81=0,"",+C81/C77)</f>
        <v/>
      </c>
      <c r="D82" s="131" t="str">
        <f t="shared" ref="D82:E82" si="5">IF(D81=0,"",+D81/D77)</f>
        <v/>
      </c>
      <c r="E82" s="131" t="str">
        <f t="shared" si="5"/>
        <v/>
      </c>
      <c r="F82" s="259"/>
    </row>
    <row r="83" spans="1:6" ht="45" customHeight="1" x14ac:dyDescent="0.35">
      <c r="A83" s="248" t="str">
        <f ca="1">Translations!$A$33</f>
        <v>C2. Country need planned to be covered by external resources</v>
      </c>
      <c r="B83" s="129" t="s">
        <v>11</v>
      </c>
      <c r="C83" s="31"/>
      <c r="D83" s="31"/>
      <c r="E83" s="31"/>
      <c r="F83" s="258"/>
    </row>
    <row r="84" spans="1:6" ht="45" customHeight="1" x14ac:dyDescent="0.35">
      <c r="A84" s="249"/>
      <c r="B84" s="130" t="s">
        <v>14</v>
      </c>
      <c r="C84" s="131" t="str">
        <f>IF(C83=0,"",+C83/C77)</f>
        <v/>
      </c>
      <c r="D84" s="131" t="str">
        <f>IF(D83=0,"",+D83/D77)</f>
        <v/>
      </c>
      <c r="E84" s="131" t="str">
        <f>IF(E83=0,"",+E83/E77)</f>
        <v/>
      </c>
      <c r="F84" s="259"/>
    </row>
    <row r="85" spans="1:6" ht="45" customHeight="1" x14ac:dyDescent="0.35">
      <c r="A85" s="248" t="str">
        <f ca="1">Translations!$A$34</f>
        <v>C3. Total country need already covered</v>
      </c>
      <c r="B85" s="129" t="s">
        <v>11</v>
      </c>
      <c r="C85" s="132">
        <f>+C81+C83</f>
        <v>0</v>
      </c>
      <c r="D85" s="132">
        <f>+D81+D83</f>
        <v>0</v>
      </c>
      <c r="E85" s="132">
        <f>+E81+E83</f>
        <v>0</v>
      </c>
      <c r="F85" s="258"/>
    </row>
    <row r="86" spans="1:6" ht="45" customHeight="1" x14ac:dyDescent="0.35">
      <c r="A86" s="249"/>
      <c r="B86" s="130" t="s">
        <v>14</v>
      </c>
      <c r="C86" s="131" t="str">
        <f>IF(C85=0,"",+C85/C77)</f>
        <v/>
      </c>
      <c r="D86" s="131" t="str">
        <f>IF(D85=0,"",+D85/D77)</f>
        <v/>
      </c>
      <c r="E86" s="131" t="str">
        <f>IF(E85=0,"",+E85/E77)</f>
        <v/>
      </c>
      <c r="F86" s="259"/>
    </row>
    <row r="87" spans="1:6" ht="17.649999999999999" customHeight="1" x14ac:dyDescent="0.35">
      <c r="A87" s="88" t="str">
        <f ca="1">Translations!$A$35</f>
        <v>Programmatic gap</v>
      </c>
      <c r="B87" s="89"/>
      <c r="C87" s="89"/>
      <c r="D87" s="89"/>
      <c r="E87" s="89"/>
      <c r="F87" s="90"/>
    </row>
    <row r="88" spans="1:6" ht="45" customHeight="1" x14ac:dyDescent="0.35">
      <c r="A88" s="248" t="str">
        <f ca="1">Translations!$A$36</f>
        <v>D. Expected annual gap in meeting the need: A - C3</v>
      </c>
      <c r="B88" s="129" t="s">
        <v>11</v>
      </c>
      <c r="C88" s="132">
        <f>+C77-(C85)</f>
        <v>0</v>
      </c>
      <c r="D88" s="132">
        <f>+D77-(D85)</f>
        <v>0</v>
      </c>
      <c r="E88" s="132">
        <f>+E77-(E85)</f>
        <v>0</v>
      </c>
      <c r="F88" s="258"/>
    </row>
    <row r="89" spans="1:6" ht="45" customHeight="1" x14ac:dyDescent="0.35">
      <c r="A89" s="249"/>
      <c r="B89" s="130" t="s">
        <v>14</v>
      </c>
      <c r="C89" s="131" t="str">
        <f>IF(C88=0,"",+C88/C77)</f>
        <v/>
      </c>
      <c r="D89" s="131" t="str">
        <f>IF(D88=0,"",+D88/D77)</f>
        <v/>
      </c>
      <c r="E89" s="131" t="str">
        <f>IF(E88=0,"",+E88/E77)</f>
        <v/>
      </c>
      <c r="F89" s="259"/>
    </row>
    <row r="90" spans="1:6" ht="17.649999999999999" customHeight="1" x14ac:dyDescent="0.35">
      <c r="A90" s="88" t="str">
        <f ca="1">Translations!$A$37</f>
        <v>Country need covered with the allocation amount</v>
      </c>
      <c r="B90" s="89"/>
      <c r="C90" s="89"/>
      <c r="D90" s="89"/>
      <c r="E90" s="89"/>
      <c r="F90" s="90"/>
    </row>
    <row r="91" spans="1:6" ht="45" customHeight="1" x14ac:dyDescent="0.35">
      <c r="A91" s="248" t="str">
        <f ca="1">Translations!$A$38</f>
        <v>E. Targets to be financed by funding request allocation amount</v>
      </c>
      <c r="B91" s="129" t="s">
        <v>11</v>
      </c>
      <c r="C91" s="31"/>
      <c r="D91" s="31"/>
      <c r="E91" s="31"/>
      <c r="F91" s="258"/>
    </row>
    <row r="92" spans="1:6" ht="45" customHeight="1" x14ac:dyDescent="0.35">
      <c r="A92" s="249"/>
      <c r="B92" s="130" t="s">
        <v>14</v>
      </c>
      <c r="C92" s="131" t="str">
        <f>IF(C91=0,"",+C91/C77)</f>
        <v/>
      </c>
      <c r="D92" s="131" t="str">
        <f>IF(D91=0,"",+D91/D77)</f>
        <v/>
      </c>
      <c r="E92" s="131" t="str">
        <f>IF(E91=0,"",+E91/E77)</f>
        <v/>
      </c>
      <c r="F92" s="259"/>
    </row>
    <row r="93" spans="1:6" ht="45" customHeight="1" x14ac:dyDescent="0.35">
      <c r="A93" s="248" t="str">
        <f ca="1">Translations!$A$39</f>
        <v>F. Total coverage from allocation amount and other resources: E + C3</v>
      </c>
      <c r="B93" s="129" t="s">
        <v>11</v>
      </c>
      <c r="C93" s="132">
        <f>+C91+C85</f>
        <v>0</v>
      </c>
      <c r="D93" s="132">
        <f>+D91+D85</f>
        <v>0</v>
      </c>
      <c r="E93" s="132">
        <f>+E91+E85</f>
        <v>0</v>
      </c>
      <c r="F93" s="258"/>
    </row>
    <row r="94" spans="1:6" ht="45" customHeight="1" x14ac:dyDescent="0.35">
      <c r="A94" s="249"/>
      <c r="B94" s="130" t="s">
        <v>14</v>
      </c>
      <c r="C94" s="131" t="str">
        <f>IF(C93=0,"",+C93/C77)</f>
        <v/>
      </c>
      <c r="D94" s="131" t="str">
        <f>IF(D93=0,"",+D93/D77)</f>
        <v/>
      </c>
      <c r="E94" s="131" t="str">
        <f>IF(E93=0,"",+E93/E77)</f>
        <v/>
      </c>
      <c r="F94" s="259"/>
    </row>
    <row r="95" spans="1:6" ht="45" customHeight="1" x14ac:dyDescent="0.35">
      <c r="A95" s="248" t="str">
        <f ca="1">Translations!$A$40</f>
        <v xml:space="preserve">G. Remaining gap: A - F </v>
      </c>
      <c r="B95" s="129" t="s">
        <v>11</v>
      </c>
      <c r="C95" s="132">
        <f>+C77-(C93)</f>
        <v>0</v>
      </c>
      <c r="D95" s="132">
        <f>+D77-(D93)</f>
        <v>0</v>
      </c>
      <c r="E95" s="132">
        <f>+E77-(E93)</f>
        <v>0</v>
      </c>
      <c r="F95" s="258"/>
    </row>
    <row r="96" spans="1:6" ht="45" customHeight="1" thickBot="1" x14ac:dyDescent="0.4">
      <c r="A96" s="249"/>
      <c r="B96" s="130" t="s">
        <v>14</v>
      </c>
      <c r="C96" s="131" t="str">
        <f>IF(C95=0,"",+C95/C77)</f>
        <v/>
      </c>
      <c r="D96" s="131" t="str">
        <f>IF(D95=0,"",+D95/D77)</f>
        <v/>
      </c>
      <c r="E96" s="131" t="str">
        <f>IF(E95=0,"",+E95/E77)</f>
        <v/>
      </c>
      <c r="F96" s="260"/>
    </row>
  </sheetData>
  <sheetProtection algorithmName="SHA-512" hashValue="AgCWPwZ1wc/gHN0n9pRqRh3kDnejOA0VqTQDVEQFZR87Nci9aOCp/WZ1PZz3Tq0y5UNE/J3fuxNxS2TSA/QvvQ==" saltValue="3Cd2UBJYvT56sc6vG46WIQ==" spinCount="100000" sheet="1" formatColumns="0" formatRows="0" autoFilter="0" pivotTables="0"/>
  <customSheetViews>
    <customSheetView guid="{8A762DD9-6125-4177-AA9B-79E8D68448DE}" scale="80" showPageBreaks="1" fitToPage="1" printArea="1" view="pageBreakPreview">
      <pane ySplit="5" topLeftCell="A6" activePane="bottomLeft" state="frozen"/>
      <selection pane="bottomLeft" activeCell="B8" sqref="B8:F8"/>
      <rowBreaks count="1" manualBreakCount="1">
        <brk id="33" max="5" man="1"/>
      </rowBreaks>
      <pageMargins left="0" right="0" top="0" bottom="0" header="0" footer="0"/>
      <pageSetup paperSize="8" fitToHeight="0" orientation="portrait" r:id="rId1"/>
    </customSheetView>
    <customSheetView guid="{5D020AB2-0A97-4230-BF83-062EE6184162}" scale="80" showPageBreaks="1" fitToPage="1" printArea="1" view="pageBreakPreview">
      <pane ySplit="5" topLeftCell="A6" activePane="bottomLeft" state="frozen"/>
      <selection pane="bottomLeft" activeCell="B8" sqref="B8:F8"/>
      <rowBreaks count="1" manualBreakCount="1">
        <brk id="33" max="5" man="1"/>
      </rowBreaks>
      <pageMargins left="0" right="0" top="0" bottom="0" header="0" footer="0"/>
      <pageSetup paperSize="8" scale="70" fitToHeight="0" orientation="portrait" r:id="rId2"/>
    </customSheetView>
    <customSheetView guid="{DCBE10EC-8F38-2F45-867C-33FA420E36B5}" scale="80" fitToPage="1">
      <pane ySplit="5" topLeftCell="A6" activePane="bottomLeft" state="frozenSplit"/>
      <selection pane="bottomLeft" activeCell="B8" sqref="B8:F8"/>
      <rowBreaks count="1" manualBreakCount="1">
        <brk id="33" max="5" man="1"/>
      </rowBreaks>
      <pageMargins left="0" right="0" top="0" bottom="0" header="0" footer="0"/>
      <pageSetup paperSize="8" fitToHeight="0" orientation="portrait" r:id="rId3"/>
    </customSheetView>
    <customSheetView guid="{CD09CE3E-58EC-4EDC-BE6A-B9CFB40E5B97}" scale="80" showPageBreaks="1" fitToPage="1" printArea="1" view="pageBreakPreview">
      <pane ySplit="5" topLeftCell="A6" activePane="bottomLeft" state="frozen"/>
      <selection pane="bottomLeft" activeCell="A5" sqref="A5:F5"/>
      <rowBreaks count="1" manualBreakCount="1">
        <brk id="33" max="5" man="1"/>
      </rowBreaks>
      <pageMargins left="0" right="0" top="0" bottom="0" header="0" footer="0"/>
      <pageSetup paperSize="8" fitToHeight="0" orientation="portrait" r:id="rId4"/>
    </customSheetView>
  </customSheetViews>
  <mergeCells count="74">
    <mergeCell ref="A78:A79"/>
    <mergeCell ref="F78:F79"/>
    <mergeCell ref="A95:A96"/>
    <mergeCell ref="F95:F96"/>
    <mergeCell ref="A88:A89"/>
    <mergeCell ref="F88:F89"/>
    <mergeCell ref="A91:A92"/>
    <mergeCell ref="F91:F92"/>
    <mergeCell ref="A93:A94"/>
    <mergeCell ref="F93:F94"/>
    <mergeCell ref="A81:A82"/>
    <mergeCell ref="F81:F82"/>
    <mergeCell ref="A83:A84"/>
    <mergeCell ref="F83:F84"/>
    <mergeCell ref="A85:A86"/>
    <mergeCell ref="F85:F86"/>
    <mergeCell ref="A67:F67"/>
    <mergeCell ref="B68:F68"/>
    <mergeCell ref="B69:F69"/>
    <mergeCell ref="B72:F72"/>
    <mergeCell ref="F74:F75"/>
    <mergeCell ref="A59:A60"/>
    <mergeCell ref="F59:F60"/>
    <mergeCell ref="A61:A62"/>
    <mergeCell ref="F61:F62"/>
    <mergeCell ref="A63:A64"/>
    <mergeCell ref="F63:F64"/>
    <mergeCell ref="A51:A52"/>
    <mergeCell ref="F51:F52"/>
    <mergeCell ref="A53:A54"/>
    <mergeCell ref="F53:F54"/>
    <mergeCell ref="A56:A57"/>
    <mergeCell ref="F56:F57"/>
    <mergeCell ref="A1:E1"/>
    <mergeCell ref="A2:E2"/>
    <mergeCell ref="A3:D3"/>
    <mergeCell ref="A20:A21"/>
    <mergeCell ref="F20:F21"/>
    <mergeCell ref="B10:F10"/>
    <mergeCell ref="F11:F12"/>
    <mergeCell ref="A15:A16"/>
    <mergeCell ref="F15:F16"/>
    <mergeCell ref="A18:A19"/>
    <mergeCell ref="F18:F19"/>
    <mergeCell ref="A5:F5"/>
    <mergeCell ref="F1:F3"/>
    <mergeCell ref="A4:F4"/>
    <mergeCell ref="B6:F6"/>
    <mergeCell ref="B7:F7"/>
    <mergeCell ref="F22:F23"/>
    <mergeCell ref="A32:A33"/>
    <mergeCell ref="F32:F33"/>
    <mergeCell ref="A25:A26"/>
    <mergeCell ref="F25:F26"/>
    <mergeCell ref="A28:A29"/>
    <mergeCell ref="F28:F29"/>
    <mergeCell ref="A30:A31"/>
    <mergeCell ref="F30:F31"/>
    <mergeCell ref="A11:A12"/>
    <mergeCell ref="B11:B12"/>
    <mergeCell ref="A74:A75"/>
    <mergeCell ref="B74:B75"/>
    <mergeCell ref="A22:A23"/>
    <mergeCell ref="A36:F36"/>
    <mergeCell ref="B37:F37"/>
    <mergeCell ref="B38:F38"/>
    <mergeCell ref="B41:F41"/>
    <mergeCell ref="F42:F43"/>
    <mergeCell ref="A42:A43"/>
    <mergeCell ref="B42:B43"/>
    <mergeCell ref="A46:A47"/>
    <mergeCell ref="F46:F47"/>
    <mergeCell ref="A49:A50"/>
    <mergeCell ref="F49:F50"/>
  </mergeCells>
  <pageMargins left="0.7" right="0.7" top="0.75" bottom="0.75" header="0.3" footer="0.3"/>
  <pageSetup paperSize="8" fitToHeight="0" orientation="portrait" r:id="rId5"/>
  <rowBreaks count="2" manualBreakCount="2">
    <brk id="34" max="6" man="1"/>
    <brk id="64" max="6"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E9EADB1193FE84A9CE1DF95896ED6E4" ma:contentTypeVersion="12" ma:contentTypeDescription="Create a new document." ma:contentTypeScope="" ma:versionID="07f1f5d0c23703bfbb50a9016c621372">
  <xsd:schema xmlns:xsd="http://www.w3.org/2001/XMLSchema" xmlns:xs="http://www.w3.org/2001/XMLSchema" xmlns:p="http://schemas.microsoft.com/office/2006/metadata/properties" xmlns:ns2="f38a6ea3-8fa1-4d99-a918-482700c44611" xmlns:ns3="f96b5506-40ef-409e-90b1-64551241fa96" targetNamespace="http://schemas.microsoft.com/office/2006/metadata/properties" ma:root="true" ma:fieldsID="0addd78d27f0d6c1c5dc749a2e7b66ee" ns2:_="" ns3:_="">
    <xsd:import namespace="f38a6ea3-8fa1-4d99-a918-482700c44611"/>
    <xsd:import namespace="f96b5506-40ef-409e-90b1-64551241fa96"/>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8a6ea3-8fa1-4d99-a918-482700c4461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f96b5506-40ef-409e-90b1-64551241fa96"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documentManagement>
    <_dlc_DocId xmlns="f38a6ea3-8fa1-4d99-a918-482700c44611">V7NQRSZFZRYD-675608593-2097</_dlc_DocId>
    <_dlc_DocIdUrl xmlns="f38a6ea3-8fa1-4d99-a918-482700c44611">
      <Url>https://tgf.sharepoint.com/sites/TSTAP1/MECA/_layouts/15/DocIdRedir.aspx?ID=V7NQRSZFZRYD-675608593-2097</Url>
      <Description>V7NQRSZFZRYD-675608593-2097</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464480-6AC9-4A0F-8A59-7A70C5CCF8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8a6ea3-8fa1-4d99-a918-482700c44611"/>
    <ds:schemaRef ds:uri="f96b5506-40ef-409e-90b1-64551241fa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C5AA655-F63F-458B-BA06-39CD2411F269}">
  <ds:schemaRefs>
    <ds:schemaRef ds:uri="http://schemas.microsoft.com/sharepoint/events"/>
  </ds:schemaRefs>
</ds:datastoreItem>
</file>

<file path=customXml/itemProps3.xml><?xml version="1.0" encoding="utf-8"?>
<ds:datastoreItem xmlns:ds="http://schemas.openxmlformats.org/officeDocument/2006/customXml" ds:itemID="{54A30DD0-FFDC-4D2A-8563-B7A8F56624F8}">
  <ds:schemaRefs>
    <ds:schemaRef ds:uri="http://schemas.microsoft.com/office/2006/metadata/properties"/>
    <ds:schemaRef ds:uri="f38a6ea3-8fa1-4d99-a918-482700c44611"/>
  </ds:schemaRefs>
</ds:datastoreItem>
</file>

<file path=customXml/itemProps4.xml><?xml version="1.0" encoding="utf-8"?>
<ds:datastoreItem xmlns:ds="http://schemas.openxmlformats.org/officeDocument/2006/customXml" ds:itemID="{30BF25D7-05CC-4686-A969-14D966711E4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Cover Sheet</vt:lpstr>
      <vt:lpstr>Instructions</vt:lpstr>
      <vt:lpstr>Tables</vt:lpstr>
      <vt:lpstr>Blank table (only if needed)</vt:lpstr>
      <vt:lpstr>ApplicantType</vt:lpstr>
      <vt:lpstr>Geography</vt:lpstr>
      <vt:lpstr>LangOffset</vt:lpstr>
      <vt:lpstr>Language</vt:lpstr>
      <vt:lpstr>ListTBModules</vt:lpstr>
      <vt:lpstr>'Blank table (only if needed)'!Print_Area</vt:lpstr>
      <vt:lpstr>Instructions!Print_Area</vt:lpstr>
      <vt:lpstr>Tables!Print_Area</vt:lpstr>
      <vt:lpstr>TBModulesIndicators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Nilda U. Loresto</dc:creator>
  <cp:keywords/>
  <dc:description/>
  <cp:lastModifiedBy>Thuy-Co Caroline Hoang</cp:lastModifiedBy>
  <cp:revision/>
  <dcterms:created xsi:type="dcterms:W3CDTF">2014-05-13T14:32:54Z</dcterms:created>
  <dcterms:modified xsi:type="dcterms:W3CDTF">2023-04-11T13:43:10Z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ContentTypeId">
    <vt:lpwstr>0x0101002E9EADB1193FE84A9CE1DF95896ED6E4</vt:lpwstr>
  </property>
  <property fmtid="{D5CDD505-2E9C-101B-9397-08002B2CF9AE}" pid="4" name="WorkflowCreationPath">
    <vt:lpwstr>2f7debbc-2b8d-44a1-9e0a-4005030c88f4,9;2f7debbc-2b8d-44a1-9e0a-4005030c88f4,4;</vt:lpwstr>
  </property>
  <property fmtid="{D5CDD505-2E9C-101B-9397-08002B2CF9AE}" pid="5" name="Author">
    <vt:lpwstr>3;#;UserInfo</vt:lpwstr>
  </property>
  <property fmtid="{D5CDD505-2E9C-101B-9397-08002B2CF9AE}" pid="6" name="Order">
    <vt:r8>100</vt:r8>
  </property>
  <property fmtid="{D5CDD505-2E9C-101B-9397-08002B2CF9AE}" pid="7" name="URL">
    <vt:lpwstr/>
  </property>
  <property fmtid="{D5CDD505-2E9C-101B-9397-08002B2CF9AE}" pid="8" name="Modified">
    <vt:filetime>2015-03-11T14:23:01Z</vt:filetime>
  </property>
  <property fmtid="{D5CDD505-2E9C-101B-9397-08002B2CF9AE}" pid="9" name="Editor">
    <vt:lpwstr>3;#;UserInfo</vt:lpwstr>
  </property>
  <property fmtid="{D5CDD505-2E9C-101B-9397-08002B2CF9AE}" pid="10" name="Created">
    <vt:filetime>2015-03-11T14:23:00Z</vt:filetime>
  </property>
  <property fmtid="{D5CDD505-2E9C-101B-9397-08002B2CF9AE}" pid="11" name="_dlc_DocId">
    <vt:lpwstr>2MX3P7Y5RS4X-61670648-2203</vt:lpwstr>
  </property>
  <property fmtid="{D5CDD505-2E9C-101B-9397-08002B2CF9AE}" pid="12" name="_dlc_DocIdUrl">
    <vt:lpwstr>https://tgf.sharepoint.com/sites/TSCMS1/CMSS/_layouts/15/DocIdRedir.aspx?ID=2MX3P7Y5RS4X-61670648-2203, 2MX3P7Y5RS4X-61670648-2203</vt:lpwstr>
  </property>
  <property fmtid="{D5CDD505-2E9C-101B-9397-08002B2CF9AE}" pid="13" name="_dlc_DocIdItemGuid">
    <vt:lpwstr>321b9066-5109-42cb-9ffb-9329a3ef6e9e</vt:lpwstr>
  </property>
  <property fmtid="{D5CDD505-2E9C-101B-9397-08002B2CF9AE}" pid="14" name="MediaServiceImageTags">
    <vt:lpwstr/>
  </property>
</Properties>
</file>